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\\ibmserver\Shivaram Sir Review\Sai\Income Tax Computation\"/>
    </mc:Choice>
  </mc:AlternateContent>
  <bookViews>
    <workbookView xWindow="-120" yWindow="-120" windowWidth="29040" windowHeight="15840"/>
  </bookViews>
  <sheets>
    <sheet name="IT" sheetId="1" r:id="rId1"/>
  </sheets>
  <definedNames>
    <definedName name="_xlnm.Print_Area" localSheetId="0">IT!$A$1:$I$224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82" i="1" l="1"/>
  <c r="AA184" i="1" l="1"/>
  <c r="AA183" i="1"/>
  <c r="AA182" i="1"/>
  <c r="AA181" i="1"/>
  <c r="AB181" i="1" s="1"/>
  <c r="AA180" i="1"/>
  <c r="Y184" i="1"/>
  <c r="Y183" i="1"/>
  <c r="Y182" i="1"/>
  <c r="Y181" i="1"/>
  <c r="Y180" i="1"/>
  <c r="Z180" i="1" s="1"/>
  <c r="Z181" i="1" s="1"/>
  <c r="Z182" i="1" s="1"/>
  <c r="W181" i="1"/>
  <c r="W182" i="1"/>
  <c r="W183" i="1"/>
  <c r="W184" i="1"/>
  <c r="W180" i="1"/>
  <c r="X180" i="1" s="1"/>
  <c r="X181" i="1" s="1"/>
  <c r="X182" i="1" s="1"/>
  <c r="X183" i="1" s="1"/>
  <c r="U186" i="1"/>
  <c r="S186" i="1"/>
  <c r="Q186" i="1"/>
  <c r="AB182" i="1" l="1"/>
  <c r="AB183" i="1"/>
  <c r="AB184" i="1" s="1"/>
  <c r="X184" i="1"/>
  <c r="Z183" i="1"/>
  <c r="Z184" i="1" s="1"/>
  <c r="G217" i="1"/>
  <c r="H217" i="1" s="1"/>
  <c r="H184" i="1"/>
  <c r="H178" i="1"/>
  <c r="H185" i="1" s="1"/>
  <c r="H177" i="1"/>
  <c r="H176" i="1"/>
  <c r="H175" i="1"/>
  <c r="H183" i="1" l="1"/>
  <c r="G131" i="1"/>
  <c r="G127" i="1"/>
  <c r="G177" i="1" s="1"/>
  <c r="G184" i="1" s="1"/>
  <c r="G123" i="1"/>
  <c r="G37" i="1"/>
  <c r="G30" i="1"/>
  <c r="G44" i="1"/>
  <c r="F22" i="1"/>
  <c r="G19" i="1" s="1"/>
  <c r="H19" i="1" s="1"/>
  <c r="G158" i="1" l="1"/>
  <c r="G157" i="1"/>
  <c r="F70" i="1"/>
  <c r="F64" i="1"/>
  <c r="F58" i="1"/>
  <c r="F52" i="1"/>
  <c r="F161" i="1"/>
  <c r="F162" i="1" s="1"/>
  <c r="F154" i="1"/>
  <c r="F155" i="1" s="1"/>
  <c r="G155" i="1" s="1"/>
  <c r="G162" i="1" l="1"/>
  <c r="G150" i="1" s="1"/>
  <c r="S173" i="1" l="1"/>
  <c r="G199" i="1"/>
  <c r="H199" i="1" s="1"/>
  <c r="D200" i="1"/>
  <c r="D201" i="1"/>
  <c r="D202" i="1"/>
  <c r="D203" i="1"/>
  <c r="D204" i="1"/>
  <c r="D199" i="1"/>
  <c r="G206" i="1"/>
  <c r="H206" i="1" s="1"/>
  <c r="H212" i="1" l="1"/>
  <c r="U173" i="1"/>
  <c r="Q173" i="1"/>
  <c r="E12" i="1" s="1"/>
  <c r="G212" i="1"/>
  <c r="F139" i="1"/>
  <c r="G139" i="1" s="1"/>
  <c r="G176" i="1"/>
  <c r="G119" i="1"/>
  <c r="G171" i="1" s="1"/>
  <c r="G115" i="1"/>
  <c r="G111" i="1"/>
  <c r="F136" i="1"/>
  <c r="G136" i="1" s="1"/>
  <c r="G175" i="1" s="1"/>
  <c r="G183" i="1" s="1"/>
  <c r="C74" i="1"/>
  <c r="G74" i="1"/>
  <c r="C105" i="1"/>
  <c r="G89" i="1"/>
  <c r="G103" i="1"/>
  <c r="H171" i="1" l="1"/>
  <c r="G178" i="1"/>
  <c r="G185" i="1" s="1"/>
  <c r="G187" i="1" s="1"/>
  <c r="H187" i="1" s="1"/>
  <c r="G108" i="1"/>
  <c r="G134" i="1"/>
  <c r="H134" i="1" s="1"/>
  <c r="G105" i="1"/>
  <c r="G48" i="1" s="1"/>
  <c r="H48" i="1" s="1"/>
  <c r="P190" i="1" l="1"/>
  <c r="G146" i="1"/>
  <c r="H108" i="1"/>
  <c r="H168" i="1" s="1"/>
  <c r="G168" i="1"/>
  <c r="G42" i="1"/>
  <c r="G35" i="1"/>
  <c r="G28" i="1"/>
  <c r="B195" i="1"/>
  <c r="B198" i="1" s="1"/>
  <c r="B206" i="1" s="1"/>
  <c r="B212" i="1" s="1"/>
  <c r="B213" i="1" s="1"/>
  <c r="B214" i="1" s="1"/>
  <c r="B218" i="1" s="1"/>
  <c r="B219" i="1" s="1"/>
  <c r="G36" i="1" l="1"/>
  <c r="G38" i="1" s="1"/>
  <c r="G29" i="1"/>
  <c r="G31" i="1" s="1"/>
  <c r="G43" i="1"/>
  <c r="G45" i="1" s="1"/>
  <c r="G25" i="1" l="1"/>
  <c r="G144" i="1" l="1"/>
  <c r="G148" i="1" s="1"/>
  <c r="H167" i="1" s="1"/>
  <c r="H170" i="1" s="1"/>
  <c r="H25" i="1"/>
  <c r="F213" i="1"/>
  <c r="H174" i="1" l="1"/>
  <c r="G167" i="1"/>
  <c r="G170" i="1" s="1"/>
  <c r="G172" i="1" l="1"/>
  <c r="H172" i="1" s="1"/>
  <c r="U192" i="1"/>
  <c r="T192" i="1"/>
  <c r="S192" i="1"/>
  <c r="S193" i="1"/>
  <c r="G174" i="1"/>
  <c r="G182" i="1" s="1"/>
  <c r="G190" i="1" l="1"/>
  <c r="H190" i="1" s="1"/>
  <c r="H186" i="1"/>
  <c r="H192" i="1"/>
  <c r="G186" i="1"/>
  <c r="G188" i="1" s="1"/>
  <c r="H188" i="1" s="1"/>
  <c r="G192" i="1"/>
  <c r="H193" i="1" l="1"/>
  <c r="H194" i="1" s="1"/>
  <c r="H195" i="1" s="1"/>
  <c r="H213" i="1" s="1"/>
  <c r="H218" i="1" s="1"/>
  <c r="H220" i="1" s="1"/>
  <c r="G193" i="1"/>
  <c r="G194" i="1" s="1"/>
  <c r="G195" i="1" l="1"/>
  <c r="F196" i="1" s="1"/>
  <c r="G213" i="1" l="1"/>
  <c r="G218" i="1" s="1"/>
  <c r="G220" i="1" s="1"/>
</calcChain>
</file>

<file path=xl/sharedStrings.xml><?xml version="1.0" encoding="utf-8"?>
<sst xmlns="http://schemas.openxmlformats.org/spreadsheetml/2006/main" count="300" uniqueCount="209">
  <si>
    <t>COMPUTATION OF INCOME</t>
  </si>
  <si>
    <t>I</t>
  </si>
  <si>
    <t>INCOME FROM SALARY:</t>
  </si>
  <si>
    <t>Standard Deduction</t>
  </si>
  <si>
    <t>Tax on employment</t>
  </si>
  <si>
    <t>Less: Muncipal Tax Paid</t>
  </si>
  <si>
    <t>II</t>
  </si>
  <si>
    <t>IV</t>
  </si>
  <si>
    <t xml:space="preserve">Sale consideration </t>
  </si>
  <si>
    <t>Less: Cost of Acquisition</t>
  </si>
  <si>
    <t>Sale consideration</t>
  </si>
  <si>
    <t>V</t>
  </si>
  <si>
    <t>INCOME FROM OTHER SOURCES:</t>
  </si>
  <si>
    <t xml:space="preserve">Dividend on Shares </t>
  </si>
  <si>
    <t>Dividend on Units of Mutual Fund</t>
  </si>
  <si>
    <t>GROSS TOTAL INCOME</t>
  </si>
  <si>
    <t xml:space="preserve">80C - </t>
  </si>
  <si>
    <t>PF</t>
  </si>
  <si>
    <t xml:space="preserve">LIC Premium paid </t>
  </si>
  <si>
    <t>Gross Amount</t>
  </si>
  <si>
    <t>Qualifying Amount</t>
  </si>
  <si>
    <t>80D</t>
  </si>
  <si>
    <t>Medical insurance premuim</t>
  </si>
  <si>
    <t>Interest on savings Bank account</t>
  </si>
  <si>
    <t>80G</t>
  </si>
  <si>
    <t>Donations</t>
  </si>
  <si>
    <t>TOTAL INCOME</t>
  </si>
  <si>
    <t>Taxable amount at normal rates</t>
  </si>
  <si>
    <t>Taxable amount at 10% (on dividend)</t>
  </si>
  <si>
    <t xml:space="preserve">COMPUTATION OF TAX </t>
  </si>
  <si>
    <t>a. Tax on total income @ Normal Rates</t>
  </si>
  <si>
    <t>b. Tax on total income @ 10%</t>
  </si>
  <si>
    <t>Rebate U/s 87A</t>
  </si>
  <si>
    <t>Education cess (including secondary higher education cess) @ 4%</t>
  </si>
  <si>
    <t>Gross Tax Liability</t>
  </si>
  <si>
    <t>Advance tax paid</t>
  </si>
  <si>
    <t>Total Tax paid ( TDS &amp; Advance tax)</t>
  </si>
  <si>
    <t>Balance tax payable / (Refundable)</t>
  </si>
  <si>
    <t>Interest payable</t>
  </si>
  <si>
    <t>- U/s 234 B</t>
  </si>
  <si>
    <t>- U/s 234 C</t>
  </si>
  <si>
    <t>Self Assessment tax paid</t>
  </si>
  <si>
    <r>
      <rPr>
        <b/>
        <sz val="12"/>
        <rFont val="Times New Roman"/>
        <family val="1"/>
      </rPr>
      <t xml:space="preserve">Less: </t>
    </r>
    <r>
      <rPr>
        <sz val="12"/>
        <rFont val="Times New Roman"/>
        <family val="1"/>
      </rPr>
      <t>Dedections U/s 16</t>
    </r>
  </si>
  <si>
    <r>
      <t>Less:</t>
    </r>
    <r>
      <rPr>
        <sz val="12"/>
        <rFont val="Times New Roman"/>
        <family val="1"/>
      </rPr>
      <t xml:space="preserve"> </t>
    </r>
  </si>
  <si>
    <t>PAN</t>
  </si>
  <si>
    <t>WARD</t>
  </si>
  <si>
    <t>Assessee</t>
  </si>
  <si>
    <t>Address</t>
  </si>
  <si>
    <t>Status</t>
  </si>
  <si>
    <t>Father Name</t>
  </si>
  <si>
    <t>Date of Birth</t>
  </si>
  <si>
    <t>Assessment Year</t>
  </si>
  <si>
    <t>AY</t>
  </si>
  <si>
    <t>AY 2015-2016</t>
  </si>
  <si>
    <t>AY 2016-2017</t>
  </si>
  <si>
    <t>AY 2017-2018</t>
  </si>
  <si>
    <t>AY 2018-2019</t>
  </si>
  <si>
    <t>AY 2019-2020</t>
  </si>
  <si>
    <t>AY 2020-2021</t>
  </si>
  <si>
    <t>AY 2021-2022</t>
  </si>
  <si>
    <t>AY 2022-2023</t>
  </si>
  <si>
    <t>AY 2023-2024</t>
  </si>
  <si>
    <t>AY 2024-2025</t>
  </si>
  <si>
    <t>AY 2025-2026</t>
  </si>
  <si>
    <t>AY 2026-2027</t>
  </si>
  <si>
    <t>Individual</t>
  </si>
  <si>
    <t>Male/Female</t>
  </si>
  <si>
    <t>DON’T DELETE</t>
  </si>
  <si>
    <t>₹</t>
  </si>
  <si>
    <t>INCOME FROM HOUSE PROPERTY</t>
  </si>
  <si>
    <t>Total Rent received</t>
  </si>
  <si>
    <t>Standard Deduction @ 30%</t>
  </si>
  <si>
    <t>Total Salary received from</t>
  </si>
  <si>
    <t>INCOM FROM BUSINESS AND PROFESSION</t>
  </si>
  <si>
    <t>Property : 1</t>
  </si>
  <si>
    <t>Net Annual Value</t>
  </si>
  <si>
    <t>A. Mutual Fund (short term - equity oriented)</t>
  </si>
  <si>
    <t>B. Mutual Fund (short term - debt oriented)</t>
  </si>
  <si>
    <t>C. Equity shares (short term)</t>
  </si>
  <si>
    <t>Property : 2</t>
  </si>
  <si>
    <t>Property : 3</t>
  </si>
  <si>
    <t>Net profit earned during the year</t>
  </si>
  <si>
    <r>
      <rPr>
        <b/>
        <sz val="12"/>
        <rFont val="Times New Roman"/>
        <family val="1"/>
      </rPr>
      <t>Less :</t>
    </r>
    <r>
      <rPr>
        <sz val="12"/>
        <rFont val="Times New Roman"/>
        <family val="1"/>
      </rPr>
      <t xml:space="preserve"> Admissible Expenses/Inadmissible Income</t>
    </r>
  </si>
  <si>
    <r>
      <t xml:space="preserve">Add : </t>
    </r>
    <r>
      <rPr>
        <sz val="12"/>
        <rFont val="Times New Roman"/>
        <family val="1"/>
      </rPr>
      <t>Inadmissible Expenses/Admissible Income</t>
    </r>
  </si>
  <si>
    <t>Provision for Gratuity</t>
  </si>
  <si>
    <t>Depreciation U/s. 32 as per Income Tax Act</t>
  </si>
  <si>
    <t xml:space="preserve">Provision for Warranty </t>
  </si>
  <si>
    <t>Provision for Bonus</t>
  </si>
  <si>
    <t>Provision for corporate allocation</t>
  </si>
  <si>
    <t>Provision for doubtful debts CY</t>
  </si>
  <si>
    <t>Provision for Lease rent equilisation</t>
  </si>
  <si>
    <t>Provision for Leave Salary</t>
  </si>
  <si>
    <t>Provision for Audit Fees</t>
  </si>
  <si>
    <t>Donation paid</t>
  </si>
  <si>
    <t>Depreciation to be considered separately</t>
  </si>
  <si>
    <t>Loss on sale of discarded assets</t>
  </si>
  <si>
    <t xml:space="preserve">Warranty expenses actually incurred during the year </t>
  </si>
  <si>
    <t>(which was disallowed)</t>
  </si>
  <si>
    <t>Provision for Lease rent equilisation disallowed last year</t>
  </si>
  <si>
    <t>Bad debts written off disallowed in PY</t>
  </si>
  <si>
    <t>Interest on FD (income to be considered separately)</t>
  </si>
  <si>
    <t>Provision for Corporate allocation disallowed in the AY 2017-18</t>
  </si>
  <si>
    <t>Audit Fees disallowed in the AY 2017-18 u/s 40(a)</t>
  </si>
  <si>
    <t>Bonus Disallowed during the previous year, paid during the year</t>
  </si>
  <si>
    <t>Leave salary disallowed earlier year paid during the year</t>
  </si>
  <si>
    <t>Gratuity paid</t>
  </si>
  <si>
    <t>Income from Business</t>
  </si>
  <si>
    <t>A.</t>
  </si>
  <si>
    <t>B.</t>
  </si>
  <si>
    <r>
      <rPr>
        <b/>
        <sz val="12"/>
        <rFont val="Times New Roman"/>
        <family val="1"/>
      </rPr>
      <t>Less :</t>
    </r>
    <r>
      <rPr>
        <sz val="12"/>
        <rFont val="Times New Roman"/>
        <family val="1"/>
      </rPr>
      <t xml:space="preserve"> Exempt U/s 10(34)</t>
    </r>
  </si>
  <si>
    <r>
      <rPr>
        <b/>
        <sz val="12"/>
        <rFont val="Times New Roman"/>
        <family val="1"/>
      </rPr>
      <t>Less :</t>
    </r>
    <r>
      <rPr>
        <sz val="12"/>
        <rFont val="Times New Roman"/>
        <family val="1"/>
      </rPr>
      <t xml:space="preserve"> Exempt U/s 10(35)</t>
    </r>
  </si>
  <si>
    <t>Interest Income</t>
  </si>
  <si>
    <t xml:space="preserve">INCOME FROM CAPITAL GAINS </t>
  </si>
  <si>
    <t>DEDUCTION UNDER CHAPTER VIA</t>
  </si>
  <si>
    <t>Total Tax</t>
  </si>
  <si>
    <t>Taxable amount at 15% (on STCG equity)</t>
  </si>
  <si>
    <t>Surcharge applicable</t>
  </si>
  <si>
    <t>For Quarter 1</t>
  </si>
  <si>
    <t>For Quarter 2</t>
  </si>
  <si>
    <t>For Quarter 3</t>
  </si>
  <si>
    <t>For Quarter 4</t>
  </si>
  <si>
    <t>Tax Deducted at source and Tax Colleted at Source- [Section wise]</t>
  </si>
  <si>
    <t>TDS Sec</t>
  </si>
  <si>
    <t>194A</t>
  </si>
  <si>
    <t>194B</t>
  </si>
  <si>
    <t>194BB</t>
  </si>
  <si>
    <t>194C</t>
  </si>
  <si>
    <t>194D</t>
  </si>
  <si>
    <t>194H</t>
  </si>
  <si>
    <t>194IA</t>
  </si>
  <si>
    <t>194I</t>
  </si>
  <si>
    <t>194J</t>
  </si>
  <si>
    <t>TDS on contract</t>
  </si>
  <si>
    <t>TDS on Salary</t>
  </si>
  <si>
    <t>TDS on Interest on Securities</t>
  </si>
  <si>
    <t>TDS on Dividend - 115O</t>
  </si>
  <si>
    <t>TDS on Interest other than “Interest on securities”</t>
  </si>
  <si>
    <t>TDS on  Income by way of winnings from lotteries</t>
  </si>
  <si>
    <t>TDS on  Income by way of winnings from horse races</t>
  </si>
  <si>
    <t>TDS on Insurance commission</t>
  </si>
  <si>
    <t>TDS on Commission or brokerage</t>
  </si>
  <si>
    <t>TDS on Rent</t>
  </si>
  <si>
    <t>TDS on transfer of certain immovable property</t>
  </si>
  <si>
    <t>TDS on  Professional/Technical services, Royalty</t>
  </si>
  <si>
    <t>Normal</t>
  </si>
  <si>
    <t>Senior</t>
  </si>
  <si>
    <t>Super Senior</t>
  </si>
  <si>
    <t>More than 10 lakh</t>
  </si>
  <si>
    <t>60 to 80 Years</t>
  </si>
  <si>
    <t>&lt; 60 Years</t>
  </si>
  <si>
    <t>&gt; 80 Years</t>
  </si>
  <si>
    <t>Upto 2.5L</t>
  </si>
  <si>
    <t>2.5L to 5L</t>
  </si>
  <si>
    <t>5L to 10L</t>
  </si>
  <si>
    <t>Upto 3L</t>
  </si>
  <si>
    <t>3L to 5L</t>
  </si>
  <si>
    <t>Upto 5L</t>
  </si>
  <si>
    <t>- U/s 234 A</t>
  </si>
  <si>
    <t>Due Date</t>
  </si>
  <si>
    <t>Tuition Fee</t>
  </si>
  <si>
    <t>Preventive health checkup</t>
  </si>
  <si>
    <t xml:space="preserve">Share of profit, Remuneration and Interest from the firms </t>
  </si>
  <si>
    <t>Remuneration from Firm</t>
  </si>
  <si>
    <t>Share of profit</t>
  </si>
  <si>
    <t>Interest on Capital</t>
  </si>
  <si>
    <t>Partnership Firm 1:</t>
  </si>
  <si>
    <t>Exempt U/s 10(2A)</t>
  </si>
  <si>
    <t>80TTA</t>
  </si>
  <si>
    <t xml:space="preserve">Interest on Housing loan U/s </t>
  </si>
  <si>
    <t>Taxable amount at 10% (on long term gain on sale of equity stocks)</t>
  </si>
  <si>
    <t>SHORT TERM CAPITAL GAINS AND LONG TERM GAINS</t>
  </si>
  <si>
    <t>GROSS TOTAL INCOME EXCLUSIVE OF CAPITAL GAINS</t>
  </si>
  <si>
    <t>NET TOTAL INCOME (ROUNDED OFF U/S)</t>
  </si>
  <si>
    <t>D. Stocks otherthan Equity shares (short term)</t>
  </si>
  <si>
    <t>E. Stocks otherthan Equity shares (Long term)</t>
  </si>
  <si>
    <t>Taxable amount at 20%</t>
  </si>
  <si>
    <t>d. Tax on total income @ 15%</t>
  </si>
  <si>
    <t>c. Tax on total income @ 20%</t>
  </si>
  <si>
    <t>F. Equity shares (Long Term) - 112A</t>
  </si>
  <si>
    <t>AS PER NEW RATES</t>
  </si>
  <si>
    <t>OLD RATES</t>
  </si>
  <si>
    <t>Warranty provision reversed on expiry credited to P&amp;L account</t>
  </si>
  <si>
    <t>NEW RATES</t>
  </si>
  <si>
    <t>Surcharge Rates</t>
  </si>
  <si>
    <t>Individuals</t>
  </si>
  <si>
    <t>Rates</t>
  </si>
  <si>
    <t>&gt; 50 Lakhs but &lt; 1 Cr</t>
  </si>
  <si>
    <t>&gt; 1 Cr but &lt; 2 Cr</t>
  </si>
  <si>
    <t>&gt; 2 Cr but &lt; 5 Cr</t>
  </si>
  <si>
    <t>&gt; 5 Cr</t>
  </si>
  <si>
    <t>ONLY FOR INDIVIDUALS</t>
  </si>
  <si>
    <t>5L to 7.5L</t>
  </si>
  <si>
    <t>7.5L to 10L</t>
  </si>
  <si>
    <t>10L to 12.5L</t>
  </si>
  <si>
    <t>12.5L to 15L</t>
  </si>
  <si>
    <t>&gt;15L</t>
  </si>
  <si>
    <t>Tax</t>
  </si>
  <si>
    <t>Formula</t>
  </si>
  <si>
    <t>Status - Types</t>
  </si>
  <si>
    <t>Consolidated formula</t>
  </si>
  <si>
    <t>Total Income from Capital gains U/s 111A and 112A</t>
  </si>
  <si>
    <t>Total Income other than Capital gains U/s 111A and 112A</t>
  </si>
  <si>
    <t>Tax on Capital gains U/s 111A and 112A</t>
  </si>
  <si>
    <t>Tax on Other than capital gains U/s 111A and 112A</t>
  </si>
  <si>
    <t>BENEFICIAL</t>
  </si>
  <si>
    <t>FILL ONLY IN GREY AREAS</t>
  </si>
  <si>
    <t>Exc</t>
  </si>
  <si>
    <t>Inc</t>
  </si>
  <si>
    <t>THIS SHEET IS NOT PROTECTED, YOU UPDATE IT ACCORDINGLY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</si>
</sst>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 * #,##0.00_ ;_ * \-#,##0.00_ ;_ * &quot;-&quot;??_ ;_ @_ "/>
    <numFmt numFmtId="164" formatCode="&quot;$&quot;#,##0.00_);[Red]\(&quot;$&quot;#,##0.00\)"/>
    <numFmt numFmtId="165" formatCode="_(* #,##0.00_);_(* \(#,##0.00\);_(* &quot;-&quot;??_);_(@_)"/>
    <numFmt numFmtId="166" formatCode="_(* #,##0_);_(* \(#,##0\);_(* &quot;-&quot;??_);_(@_)"/>
    <numFmt numFmtId="167" formatCode="#,##0.00\ ;&quot; (&quot;#,##0.00\);&quot; -&quot;#\ ;@\ "/>
    <numFmt numFmtId="168" formatCode="#,##0\ ;&quot; (&quot;#,##0\);&quot; -&quot;#\ ;@\ "/>
    <numFmt numFmtId="169" formatCode="#,##0&quot;   &quot;;\-#,##0&quot;   &quot;"/>
    <numFmt numFmtId="170" formatCode="mm/dd/yy"/>
    <numFmt numFmtId="171" formatCode="_ * #,##0_ ;_ * \-#,##0_ ;_ * &quot;-&quot;??_ ;_ @_ 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5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u/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slantDashDot">
        <color rgb="FFFF0000"/>
      </left>
      <right style="slantDashDot">
        <color rgb="FFFF0000"/>
      </right>
      <top style="slantDashDot">
        <color rgb="FFFF0000"/>
      </top>
      <bottom style="slantDashDot">
        <color rgb="FFFF0000"/>
      </bottom>
      <diagonal/>
    </border>
    <border>
      <left/>
      <right/>
      <top style="slantDashDot">
        <color rgb="FFFF0000"/>
      </top>
      <bottom/>
      <diagonal/>
    </border>
    <border>
      <left style="slantDashDot">
        <color rgb="FFFF0000"/>
      </left>
      <right/>
      <top/>
      <bottom/>
      <diagonal/>
    </border>
    <border>
      <left style="slantDashDot">
        <color rgb="FFFF0000"/>
      </left>
      <right/>
      <top style="slantDashDot">
        <color rgb="FFFF0000"/>
      </top>
      <bottom style="slantDashDot">
        <color rgb="FFFF0000"/>
      </bottom>
      <diagonal/>
    </border>
    <border>
      <left style="slantDashDot">
        <color rgb="FFFF0000"/>
      </left>
      <right style="slantDashDot">
        <color rgb="FFFF0000"/>
      </right>
      <top style="slantDashDot">
        <color rgb="FFFF0000"/>
      </top>
      <bottom/>
      <diagonal/>
    </border>
    <border>
      <left/>
      <right/>
      <top style="slantDashDot">
        <color rgb="FFFF0000"/>
      </top>
      <bottom style="slantDashDot">
        <color rgb="FFFF0000"/>
      </bottom>
      <diagonal/>
    </border>
  </borders>
  <cellStyleXfs count="5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9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0" fontId="4" fillId="0" borderId="0" xfId="0" applyFont="1" applyFill="1"/>
    <xf numFmtId="166" fontId="4" fillId="0" borderId="0" xfId="2" applyNumberFormat="1" applyFont="1" applyFill="1"/>
    <xf numFmtId="166" fontId="5" fillId="0" borderId="1" xfId="2" applyNumberFormat="1" applyFont="1" applyFill="1" applyBorder="1"/>
    <xf numFmtId="166" fontId="5" fillId="0" borderId="2" xfId="2" applyNumberFormat="1" applyFont="1" applyFill="1" applyBorder="1"/>
    <xf numFmtId="0" fontId="5" fillId="0" borderId="3" xfId="1" applyFont="1" applyFill="1" applyBorder="1"/>
    <xf numFmtId="0" fontId="5" fillId="0" borderId="0" xfId="1" applyFont="1" applyFill="1" applyBorder="1"/>
    <xf numFmtId="0" fontId="4" fillId="0" borderId="0" xfId="0" applyFont="1" applyFill="1" applyBorder="1"/>
    <xf numFmtId="166" fontId="5" fillId="0" borderId="0" xfId="2" applyNumberFormat="1" applyFont="1" applyFill="1" applyBorder="1"/>
    <xf numFmtId="166" fontId="5" fillId="0" borderId="4" xfId="2" applyNumberFormat="1" applyFont="1" applyFill="1" applyBorder="1"/>
    <xf numFmtId="0" fontId="4" fillId="0" borderId="0" xfId="1" applyFont="1" applyFill="1" applyBorder="1"/>
    <xf numFmtId="0" fontId="5" fillId="0" borderId="4" xfId="1" applyFont="1" applyFill="1" applyBorder="1" applyAlignment="1">
      <alignment horizontal="left"/>
    </xf>
    <xf numFmtId="166" fontId="4" fillId="0" borderId="0" xfId="2" applyNumberFormat="1" applyFont="1" applyFill="1" applyBorder="1"/>
    <xf numFmtId="166" fontId="4" fillId="0" borderId="4" xfId="2" applyNumberFormat="1" applyFont="1" applyFill="1" applyBorder="1"/>
    <xf numFmtId="0" fontId="5" fillId="0" borderId="3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1" applyFont="1" applyFill="1" applyBorder="1" applyAlignment="1"/>
    <xf numFmtId="166" fontId="4" fillId="0" borderId="6" xfId="2" applyNumberFormat="1" applyFont="1" applyFill="1" applyBorder="1"/>
    <xf numFmtId="0" fontId="4" fillId="0" borderId="3" xfId="1" applyFont="1" applyFill="1" applyBorder="1"/>
    <xf numFmtId="0" fontId="5" fillId="0" borderId="3" xfId="1" applyFont="1" applyFill="1" applyBorder="1" applyAlignment="1">
      <alignment horizontal="center"/>
    </xf>
    <xf numFmtId="0" fontId="6" fillId="0" borderId="0" xfId="1" applyFont="1" applyFill="1" applyBorder="1"/>
    <xf numFmtId="168" fontId="5" fillId="0" borderId="11" xfId="1" applyNumberFormat="1" applyFont="1" applyFill="1" applyBorder="1" applyAlignment="1">
      <alignment horizontal="center"/>
    </xf>
    <xf numFmtId="166" fontId="4" fillId="0" borderId="11" xfId="2" applyNumberFormat="1" applyFont="1" applyFill="1" applyBorder="1"/>
    <xf numFmtId="168" fontId="4" fillId="0" borderId="11" xfId="2" applyNumberFormat="1" applyFont="1" applyFill="1" applyBorder="1"/>
    <xf numFmtId="0" fontId="4" fillId="0" borderId="0" xfId="1" applyFont="1" applyFill="1" applyBorder="1" applyAlignment="1">
      <alignment horizontal="left" indent="3"/>
    </xf>
    <xf numFmtId="0" fontId="4" fillId="0" borderId="3" xfId="1" applyFont="1" applyFill="1" applyBorder="1" applyAlignment="1">
      <alignment horizontal="left"/>
    </xf>
    <xf numFmtId="166" fontId="5" fillId="0" borderId="11" xfId="2" applyNumberFormat="1" applyFont="1" applyFill="1" applyBorder="1"/>
    <xf numFmtId="166" fontId="4" fillId="2" borderId="11" xfId="2" applyNumberFormat="1" applyFont="1" applyFill="1" applyBorder="1"/>
    <xf numFmtId="168" fontId="4" fillId="0" borderId="13" xfId="2" applyNumberFormat="1" applyFont="1" applyFill="1" applyBorder="1"/>
    <xf numFmtId="0" fontId="4" fillId="0" borderId="3" xfId="0" applyFont="1" applyFill="1" applyBorder="1"/>
    <xf numFmtId="0" fontId="4" fillId="0" borderId="0" xfId="1" applyFont="1" applyFill="1" applyBorder="1" applyAlignment="1">
      <alignment horizontal="left"/>
    </xf>
    <xf numFmtId="168" fontId="5" fillId="0" borderId="11" xfId="1" applyNumberFormat="1" applyFont="1" applyFill="1" applyBorder="1"/>
    <xf numFmtId="0" fontId="4" fillId="0" borderId="0" xfId="1" applyFont="1" applyFill="1" applyBorder="1" applyAlignment="1">
      <alignment horizontal="left" indent="2"/>
    </xf>
    <xf numFmtId="168" fontId="5" fillId="0" borderId="11" xfId="2" applyNumberFormat="1" applyFont="1" applyFill="1" applyBorder="1"/>
    <xf numFmtId="166" fontId="4" fillId="0" borderId="13" xfId="2" applyNumberFormat="1" applyFont="1" applyFill="1" applyBorder="1"/>
    <xf numFmtId="0" fontId="4" fillId="0" borderId="3" xfId="1" applyFont="1" applyFill="1" applyBorder="1" applyAlignment="1">
      <alignment horizontal="center"/>
    </xf>
    <xf numFmtId="0" fontId="7" fillId="0" borderId="0" xfId="1" applyFont="1" applyFill="1" applyBorder="1"/>
    <xf numFmtId="166" fontId="5" fillId="0" borderId="16" xfId="2" applyNumberFormat="1" applyFont="1" applyFill="1" applyBorder="1"/>
    <xf numFmtId="0" fontId="5" fillId="0" borderId="0" xfId="0" applyFont="1" applyFill="1" applyBorder="1" applyAlignment="1">
      <alignment horizontal="left"/>
    </xf>
    <xf numFmtId="0" fontId="4" fillId="0" borderId="3" xfId="1" applyFont="1" applyFill="1" applyBorder="1" applyAlignment="1"/>
    <xf numFmtId="166" fontId="4" fillId="0" borderId="18" xfId="2" applyNumberFormat="1" applyFont="1" applyFill="1" applyBorder="1"/>
    <xf numFmtId="166" fontId="5" fillId="0" borderId="18" xfId="2" applyNumberFormat="1" applyFont="1" applyFill="1" applyBorder="1"/>
    <xf numFmtId="0" fontId="4" fillId="0" borderId="19" xfId="1" applyFont="1" applyFill="1" applyBorder="1" applyAlignment="1">
      <alignment horizontal="center"/>
    </xf>
    <xf numFmtId="0" fontId="5" fillId="0" borderId="20" xfId="1" applyFont="1" applyFill="1" applyBorder="1"/>
    <xf numFmtId="0" fontId="5" fillId="0" borderId="21" xfId="1" applyFont="1" applyFill="1" applyBorder="1"/>
    <xf numFmtId="0" fontId="4" fillId="0" borderId="22" xfId="1" applyFont="1" applyFill="1" applyBorder="1"/>
    <xf numFmtId="166" fontId="4" fillId="0" borderId="22" xfId="2" applyNumberFormat="1" applyFont="1" applyFill="1" applyBorder="1"/>
    <xf numFmtId="166" fontId="4" fillId="0" borderId="23" xfId="2" applyNumberFormat="1" applyFont="1" applyFill="1" applyBorder="1"/>
    <xf numFmtId="15" fontId="5" fillId="0" borderId="0" xfId="0" applyNumberFormat="1" applyFont="1" applyFill="1" applyBorder="1"/>
    <xf numFmtId="0" fontId="4" fillId="0" borderId="5" xfId="1" applyFont="1" applyFill="1" applyBorder="1"/>
    <xf numFmtId="0" fontId="4" fillId="0" borderId="6" xfId="0" applyFont="1" applyFill="1" applyBorder="1"/>
    <xf numFmtId="170" fontId="5" fillId="0" borderId="6" xfId="1" applyNumberFormat="1" applyFont="1" applyFill="1" applyBorder="1"/>
    <xf numFmtId="0" fontId="4" fillId="0" borderId="6" xfId="1" applyFont="1" applyFill="1" applyBorder="1"/>
    <xf numFmtId="166" fontId="4" fillId="0" borderId="7" xfId="2" applyNumberFormat="1" applyFont="1" applyFill="1" applyBorder="1"/>
    <xf numFmtId="0" fontId="4" fillId="0" borderId="1" xfId="1" applyFont="1" applyFill="1" applyBorder="1"/>
    <xf numFmtId="166" fontId="4" fillId="0" borderId="1" xfId="2" applyNumberFormat="1" applyFont="1" applyFill="1" applyBorder="1"/>
    <xf numFmtId="0" fontId="4" fillId="0" borderId="0" xfId="1" applyFont="1" applyFill="1"/>
    <xf numFmtId="0" fontId="4" fillId="0" borderId="0" xfId="0" applyFont="1"/>
    <xf numFmtId="166" fontId="4" fillId="0" borderId="0" xfId="2" applyNumberFormat="1" applyFont="1"/>
    <xf numFmtId="0" fontId="5" fillId="0" borderId="0" xfId="1" applyFont="1"/>
    <xf numFmtId="0" fontId="1" fillId="0" borderId="24" xfId="0" applyFont="1" applyBorder="1"/>
    <xf numFmtId="0" fontId="4" fillId="0" borderId="0" xfId="0" applyFont="1" applyFill="1" applyBorder="1" applyAlignment="1"/>
    <xf numFmtId="0" fontId="1" fillId="0" borderId="0" xfId="0" applyFont="1" applyFill="1"/>
    <xf numFmtId="0" fontId="9" fillId="0" borderId="0" xfId="0" applyFont="1" applyAlignment="1">
      <alignment horizontal="center"/>
    </xf>
    <xf numFmtId="0" fontId="9" fillId="0" borderId="24" xfId="0" applyFont="1" applyBorder="1" applyAlignment="1">
      <alignment horizontal="center"/>
    </xf>
    <xf numFmtId="0" fontId="4" fillId="0" borderId="24" xfId="0" applyFont="1" applyFill="1" applyBorder="1" applyAlignment="1">
      <alignment horizontal="left" vertical="center"/>
    </xf>
    <xf numFmtId="0" fontId="5" fillId="0" borderId="24" xfId="1" applyFont="1" applyFill="1" applyBorder="1" applyAlignment="1">
      <alignment horizontal="left" vertical="center"/>
    </xf>
    <xf numFmtId="166" fontId="4" fillId="3" borderId="11" xfId="2" applyNumberFormat="1" applyFont="1" applyFill="1" applyBorder="1"/>
    <xf numFmtId="166" fontId="4" fillId="3" borderId="13" xfId="2" applyNumberFormat="1" applyFont="1" applyFill="1" applyBorder="1"/>
    <xf numFmtId="166" fontId="4" fillId="4" borderId="11" xfId="2" applyNumberFormat="1" applyFont="1" applyFill="1" applyBorder="1"/>
    <xf numFmtId="166" fontId="4" fillId="4" borderId="13" xfId="2" applyNumberFormat="1" applyFont="1" applyFill="1" applyBorder="1"/>
    <xf numFmtId="0" fontId="4" fillId="4" borderId="31" xfId="0" applyFont="1" applyFill="1" applyBorder="1" applyAlignment="1">
      <alignment horizontal="left" vertical="center"/>
    </xf>
    <xf numFmtId="0" fontId="5" fillId="4" borderId="24" xfId="1" applyFont="1" applyFill="1" applyBorder="1" applyAlignment="1">
      <alignment horizontal="left" vertical="center"/>
    </xf>
    <xf numFmtId="0" fontId="4" fillId="4" borderId="24" xfId="0" applyFont="1" applyFill="1" applyBorder="1" applyAlignment="1">
      <alignment horizontal="left" vertical="center"/>
    </xf>
    <xf numFmtId="15" fontId="4" fillId="4" borderId="24" xfId="0" applyNumberFormat="1" applyFont="1" applyFill="1" applyBorder="1" applyAlignment="1">
      <alignment horizontal="left" vertical="center"/>
    </xf>
    <xf numFmtId="0" fontId="4" fillId="0" borderId="0" xfId="1" applyFont="1" applyFill="1" applyBorder="1" applyAlignment="1"/>
    <xf numFmtId="0" fontId="1" fillId="0" borderId="0" xfId="0" applyFont="1" applyFill="1" applyBorder="1" applyAlignment="1"/>
    <xf numFmtId="0" fontId="6" fillId="0" borderId="0" xfId="1" applyFont="1" applyFill="1" applyBorder="1" applyAlignment="1"/>
    <xf numFmtId="0" fontId="5" fillId="0" borderId="0" xfId="0" applyFont="1" applyFill="1" applyBorder="1" applyAlignment="1"/>
    <xf numFmtId="169" fontId="4" fillId="0" borderId="0" xfId="1" applyNumberFormat="1" applyFont="1" applyFill="1" applyBorder="1" applyAlignment="1"/>
    <xf numFmtId="169" fontId="8" fillId="0" borderId="0" xfId="1" applyNumberFormat="1" applyFont="1" applyFill="1" applyBorder="1" applyAlignment="1"/>
    <xf numFmtId="168" fontId="5" fillId="5" borderId="11" xfId="2" applyNumberFormat="1" applyFont="1" applyFill="1" applyBorder="1"/>
    <xf numFmtId="166" fontId="4" fillId="5" borderId="24" xfId="2" applyNumberFormat="1" applyFont="1" applyFill="1" applyBorder="1"/>
    <xf numFmtId="0" fontId="5" fillId="0" borderId="3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left" indent="2"/>
    </xf>
    <xf numFmtId="0" fontId="5" fillId="0" borderId="0" xfId="1" applyFont="1" applyFill="1" applyBorder="1" applyAlignment="1">
      <alignment horizontal="left" indent="3"/>
    </xf>
    <xf numFmtId="0" fontId="4" fillId="0" borderId="0" xfId="0" applyFont="1" applyBorder="1" applyAlignment="1">
      <alignment horizontal="left" vertical="center" indent="5"/>
    </xf>
    <xf numFmtId="166" fontId="4" fillId="6" borderId="11" xfId="2" applyNumberFormat="1" applyFont="1" applyFill="1" applyBorder="1"/>
    <xf numFmtId="166" fontId="4" fillId="4" borderId="34" xfId="2" applyNumberFormat="1" applyFont="1" applyFill="1" applyBorder="1"/>
    <xf numFmtId="166" fontId="4" fillId="6" borderId="13" xfId="2" applyNumberFormat="1" applyFont="1" applyFill="1" applyBorder="1"/>
    <xf numFmtId="168" fontId="5" fillId="0" borderId="13" xfId="1" applyNumberFormat="1" applyFont="1" applyFill="1" applyBorder="1"/>
    <xf numFmtId="0" fontId="5" fillId="0" borderId="0" xfId="0" applyFont="1" applyBorder="1" applyAlignment="1">
      <alignment horizontal="left" vertical="center" indent="5"/>
    </xf>
    <xf numFmtId="168" fontId="5" fillId="4" borderId="11" xfId="1" applyNumberFormat="1" applyFont="1" applyFill="1" applyBorder="1"/>
    <xf numFmtId="168" fontId="4" fillId="0" borderId="11" xfId="1" applyNumberFormat="1" applyFont="1" applyFill="1" applyBorder="1"/>
    <xf numFmtId="166" fontId="4" fillId="0" borderId="3" xfId="2" applyNumberFormat="1" applyFont="1" applyFill="1" applyBorder="1"/>
    <xf numFmtId="168" fontId="5" fillId="5" borderId="24" xfId="1" applyNumberFormat="1" applyFont="1" applyFill="1" applyBorder="1"/>
    <xf numFmtId="0" fontId="9" fillId="0" borderId="0" xfId="0" applyFont="1"/>
    <xf numFmtId="0" fontId="1" fillId="0" borderId="0" xfId="0" applyFont="1" applyFill="1" applyBorder="1" applyAlignment="1">
      <alignment horizontal="left"/>
    </xf>
    <xf numFmtId="166" fontId="5" fillId="0" borderId="17" xfId="2" applyNumberFormat="1" applyFont="1" applyFill="1" applyBorder="1"/>
    <xf numFmtId="166" fontId="4" fillId="5" borderId="11" xfId="2" applyNumberFormat="1" applyFont="1" applyFill="1" applyBorder="1"/>
    <xf numFmtId="0" fontId="1" fillId="0" borderId="0" xfId="0" applyFont="1" applyAlignment="1">
      <alignment horizontal="left"/>
    </xf>
    <xf numFmtId="0" fontId="4" fillId="3" borderId="24" xfId="1" applyFont="1" applyFill="1" applyBorder="1" applyAlignment="1">
      <alignment horizontal="left"/>
    </xf>
    <xf numFmtId="9" fontId="1" fillId="0" borderId="0" xfId="0" applyNumberFormat="1" applyFont="1"/>
    <xf numFmtId="0" fontId="1" fillId="0" borderId="24" xfId="0" applyFont="1" applyBorder="1" applyAlignment="1">
      <alignment horizontal="center"/>
    </xf>
    <xf numFmtId="9" fontId="1" fillId="0" borderId="24" xfId="0" applyNumberFormat="1" applyFont="1" applyBorder="1" applyAlignment="1">
      <alignment horizontal="center"/>
    </xf>
    <xf numFmtId="15" fontId="1" fillId="0" borderId="0" xfId="0" applyNumberFormat="1" applyFont="1"/>
    <xf numFmtId="4" fontId="1" fillId="0" borderId="0" xfId="0" applyNumberFormat="1" applyFont="1"/>
    <xf numFmtId="0" fontId="9" fillId="0" borderId="24" xfId="0" applyFont="1" applyBorder="1"/>
    <xf numFmtId="169" fontId="8" fillId="0" borderId="0" xfId="1" quotePrefix="1" applyNumberFormat="1" applyFont="1" applyFill="1" applyBorder="1" applyAlignment="1"/>
    <xf numFmtId="171" fontId="1" fillId="0" borderId="11" xfId="4" applyNumberFormat="1" applyFont="1" applyBorder="1"/>
    <xf numFmtId="4" fontId="1" fillId="0" borderId="0" xfId="0" quotePrefix="1" applyNumberFormat="1" applyFont="1" applyFill="1"/>
    <xf numFmtId="16" fontId="1" fillId="0" borderId="24" xfId="0" applyNumberFormat="1" applyFont="1" applyBorder="1"/>
    <xf numFmtId="15" fontId="4" fillId="0" borderId="24" xfId="0" applyNumberFormat="1" applyFont="1" applyFill="1" applyBorder="1" applyAlignment="1">
      <alignment horizontal="left" vertical="center"/>
    </xf>
    <xf numFmtId="166" fontId="5" fillId="0" borderId="14" xfId="2" applyNumberFormat="1" applyFont="1" applyFill="1" applyBorder="1"/>
    <xf numFmtId="0" fontId="1" fillId="0" borderId="2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6" fontId="4" fillId="0" borderId="36" xfId="2" applyNumberFormat="1" applyFont="1" applyFill="1" applyBorder="1"/>
    <xf numFmtId="171" fontId="1" fillId="0" borderId="0" xfId="4" applyNumberFormat="1" applyFont="1" applyBorder="1"/>
    <xf numFmtId="49" fontId="5" fillId="0" borderId="3" xfId="1" applyNumberFormat="1" applyFont="1" applyFill="1" applyBorder="1" applyAlignment="1">
      <alignment horizontal="left"/>
    </xf>
    <xf numFmtId="167" fontId="4" fillId="0" borderId="0" xfId="1" applyNumberFormat="1" applyFont="1" applyFill="1" applyBorder="1"/>
    <xf numFmtId="2" fontId="4" fillId="0" borderId="0" xfId="1" applyNumberFormat="1" applyFont="1" applyFill="1" applyBorder="1" applyAlignment="1">
      <alignment horizontal="left" vertical="top"/>
    </xf>
    <xf numFmtId="49" fontId="5" fillId="0" borderId="0" xfId="1" applyNumberFormat="1" applyFont="1" applyFill="1" applyBorder="1" applyAlignment="1">
      <alignment horizontal="left"/>
    </xf>
    <xf numFmtId="164" fontId="5" fillId="0" borderId="37" xfId="2" applyNumberFormat="1" applyFont="1" applyFill="1" applyBorder="1" applyAlignment="1">
      <alignment horizontal="center"/>
    </xf>
    <xf numFmtId="166" fontId="5" fillId="0" borderId="37" xfId="2" applyNumberFormat="1" applyFont="1" applyFill="1" applyBorder="1" applyAlignment="1">
      <alignment horizontal="center"/>
    </xf>
    <xf numFmtId="168" fontId="5" fillId="0" borderId="38" xfId="1" applyNumberFormat="1" applyFont="1" applyFill="1" applyBorder="1" applyAlignment="1">
      <alignment horizontal="center"/>
    </xf>
    <xf numFmtId="168" fontId="5" fillId="5" borderId="14" xfId="1" applyNumberFormat="1" applyFont="1" applyFill="1" applyBorder="1"/>
    <xf numFmtId="0" fontId="11" fillId="7" borderId="24" xfId="0" applyFont="1" applyFill="1" applyBorder="1"/>
    <xf numFmtId="0" fontId="12" fillId="7" borderId="39" xfId="0" applyFont="1" applyFill="1" applyBorder="1"/>
    <xf numFmtId="9" fontId="12" fillId="7" borderId="29" xfId="0" applyNumberFormat="1" applyFont="1" applyFill="1" applyBorder="1" applyAlignment="1">
      <alignment horizontal="right"/>
    </xf>
    <xf numFmtId="0" fontId="11" fillId="7" borderId="26" xfId="0" applyFont="1" applyFill="1" applyBorder="1" applyAlignment="1">
      <alignment horizontal="center"/>
    </xf>
    <xf numFmtId="166" fontId="4" fillId="5" borderId="14" xfId="2" applyNumberFormat="1" applyFont="1" applyFill="1" applyBorder="1"/>
    <xf numFmtId="171" fontId="1" fillId="0" borderId="0" xfId="4" applyNumberFormat="1" applyFont="1"/>
    <xf numFmtId="0" fontId="12" fillId="7" borderId="0" xfId="0" applyFont="1" applyFill="1" applyBorder="1"/>
    <xf numFmtId="9" fontId="12" fillId="7" borderId="0" xfId="0" applyNumberFormat="1" applyFont="1" applyFill="1" applyBorder="1" applyAlignment="1">
      <alignment horizontal="right"/>
    </xf>
    <xf numFmtId="171" fontId="1" fillId="0" borderId="24" xfId="4" applyNumberFormat="1" applyFont="1" applyBorder="1"/>
    <xf numFmtId="0" fontId="9" fillId="0" borderId="0" xfId="0" applyFont="1" applyBorder="1" applyAlignment="1">
      <alignment horizontal="center"/>
    </xf>
    <xf numFmtId="9" fontId="1" fillId="0" borderId="0" xfId="0" applyNumberFormat="1" applyFont="1" applyBorder="1" applyAlignment="1">
      <alignment horizontal="center"/>
    </xf>
    <xf numFmtId="0" fontId="1" fillId="0" borderId="0" xfId="0" applyFont="1" applyFill="1" applyBorder="1"/>
    <xf numFmtId="171" fontId="9" fillId="0" borderId="24" xfId="4" applyNumberFormat="1" applyFont="1" applyBorder="1" applyAlignment="1">
      <alignment horizontal="center"/>
    </xf>
    <xf numFmtId="171" fontId="1" fillId="0" borderId="0" xfId="4" applyNumberFormat="1" applyFont="1" applyFill="1"/>
    <xf numFmtId="171" fontId="9" fillId="0" borderId="0" xfId="4" applyNumberFormat="1" applyFont="1" applyBorder="1" applyAlignment="1">
      <alignment horizontal="center"/>
    </xf>
    <xf numFmtId="171" fontId="1" fillId="0" borderId="0" xfId="4" applyNumberFormat="1" applyFont="1" applyBorder="1" applyAlignment="1">
      <alignment horizontal="center"/>
    </xf>
    <xf numFmtId="0" fontId="1" fillId="0" borderId="41" xfId="0" applyFont="1" applyBorder="1"/>
    <xf numFmtId="0" fontId="1" fillId="0" borderId="42" xfId="0" applyFont="1" applyBorder="1"/>
    <xf numFmtId="4" fontId="9" fillId="0" borderId="0" xfId="0" applyNumberFormat="1" applyFont="1" applyBorder="1"/>
    <xf numFmtId="0" fontId="1" fillId="0" borderId="40" xfId="0" applyFont="1" applyBorder="1" applyAlignment="1">
      <alignment horizontal="center"/>
    </xf>
    <xf numFmtId="171" fontId="1" fillId="0" borderId="40" xfId="4" applyNumberFormat="1" applyFont="1" applyBorder="1"/>
    <xf numFmtId="171" fontId="1" fillId="0" borderId="44" xfId="4" applyNumberFormat="1" applyFont="1" applyBorder="1"/>
    <xf numFmtId="169" fontId="4" fillId="0" borderId="0" xfId="1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9" fontId="8" fillId="0" borderId="0" xfId="1" applyNumberFormat="1" applyFont="1" applyFill="1" applyBorder="1" applyAlignment="1">
      <alignment horizontal="left"/>
    </xf>
    <xf numFmtId="0" fontId="1" fillId="0" borderId="24" xfId="0" applyFont="1" applyFill="1" applyBorder="1" applyAlignment="1">
      <alignment horizontal="left"/>
    </xf>
    <xf numFmtId="0" fontId="5" fillId="0" borderId="32" xfId="1" applyFont="1" applyFill="1" applyBorder="1" applyAlignment="1" applyProtection="1">
      <alignment horizontal="left"/>
      <protection locked="0" hidden="1"/>
    </xf>
    <xf numFmtId="0" fontId="5" fillId="0" borderId="24" xfId="1" applyFont="1" applyFill="1" applyBorder="1" applyAlignment="1" applyProtection="1">
      <alignment horizontal="left"/>
      <protection locked="0" hidden="1"/>
    </xf>
    <xf numFmtId="0" fontId="5" fillId="0" borderId="33" xfId="1" applyFont="1" applyFill="1" applyBorder="1" applyAlignment="1" applyProtection="1">
      <alignment vertical="center"/>
      <protection locked="0" hidden="1"/>
    </xf>
    <xf numFmtId="0" fontId="5" fillId="0" borderId="15" xfId="1" applyFont="1" applyFill="1" applyBorder="1" applyAlignment="1" applyProtection="1">
      <alignment vertical="center"/>
      <protection locked="0" hidden="1"/>
    </xf>
    <xf numFmtId="0" fontId="5" fillId="0" borderId="25" xfId="1" applyFont="1" applyFill="1" applyBorder="1" applyAlignment="1" applyProtection="1">
      <alignment vertical="center"/>
      <protection locked="0" hidden="1"/>
    </xf>
    <xf numFmtId="0" fontId="5" fillId="0" borderId="34" xfId="1" applyFont="1" applyFill="1" applyBorder="1" applyAlignment="1" applyProtection="1">
      <alignment vertical="center"/>
      <protection locked="0" hidden="1"/>
    </xf>
    <xf numFmtId="0" fontId="5" fillId="0" borderId="12" xfId="1" applyFont="1" applyFill="1" applyBorder="1" applyAlignment="1" applyProtection="1">
      <alignment vertical="center"/>
      <protection locked="0" hidden="1"/>
    </xf>
    <xf numFmtId="0" fontId="5" fillId="0" borderId="29" xfId="1" applyFont="1" applyFill="1" applyBorder="1" applyAlignment="1" applyProtection="1">
      <alignment vertical="center"/>
      <protection locked="0" hidden="1"/>
    </xf>
    <xf numFmtId="0" fontId="4" fillId="4" borderId="24" xfId="0" applyFont="1" applyFill="1" applyBorder="1" applyAlignment="1">
      <alignment horizontal="left" vertical="center"/>
    </xf>
    <xf numFmtId="0" fontId="5" fillId="0" borderId="30" xfId="1" applyFont="1" applyFill="1" applyBorder="1" applyAlignment="1" applyProtection="1">
      <alignment horizontal="left"/>
      <protection locked="0" hidden="1"/>
    </xf>
    <xf numFmtId="0" fontId="5" fillId="0" borderId="31" xfId="1" applyFont="1" applyFill="1" applyBorder="1" applyAlignment="1" applyProtection="1">
      <alignment horizontal="left"/>
      <protection locked="0" hidden="1"/>
    </xf>
    <xf numFmtId="0" fontId="5" fillId="0" borderId="32" xfId="1" applyFont="1" applyFill="1" applyBorder="1" applyProtection="1">
      <protection locked="0" hidden="1"/>
    </xf>
    <xf numFmtId="0" fontId="5" fillId="0" borderId="24" xfId="1" applyFont="1" applyFill="1" applyBorder="1" applyProtection="1">
      <protection locked="0" hidden="1"/>
    </xf>
    <xf numFmtId="0" fontId="5" fillId="0" borderId="35" xfId="1" applyFont="1" applyFill="1" applyBorder="1" applyAlignment="1" applyProtection="1">
      <alignment horizontal="left"/>
      <protection locked="0" hidden="1"/>
    </xf>
    <xf numFmtId="0" fontId="5" fillId="0" borderId="28" xfId="1" applyFont="1" applyFill="1" applyBorder="1" applyAlignment="1" applyProtection="1">
      <alignment horizontal="left"/>
      <protection locked="0" hidden="1"/>
    </xf>
    <xf numFmtId="0" fontId="5" fillId="0" borderId="26" xfId="1" applyFont="1" applyFill="1" applyBorder="1" applyAlignment="1" applyProtection="1">
      <alignment horizontal="left"/>
      <protection locked="0" hidden="1"/>
    </xf>
    <xf numFmtId="0" fontId="1" fillId="0" borderId="2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4" fontId="9" fillId="0" borderId="0" xfId="0" applyNumberFormat="1" applyFont="1" applyAlignment="1">
      <alignment horizontal="center"/>
    </xf>
    <xf numFmtId="171" fontId="9" fillId="0" borderId="24" xfId="4" applyNumberFormat="1" applyFont="1" applyBorder="1" applyAlignment="1">
      <alignment horizontal="center"/>
    </xf>
    <xf numFmtId="171" fontId="9" fillId="0" borderId="27" xfId="4" applyNumberFormat="1" applyFont="1" applyBorder="1" applyAlignment="1">
      <alignment horizontal="center"/>
    </xf>
    <xf numFmtId="171" fontId="9" fillId="0" borderId="26" xfId="4" applyNumberFormat="1" applyFont="1" applyBorder="1" applyAlignment="1">
      <alignment horizontal="center"/>
    </xf>
    <xf numFmtId="171" fontId="1" fillId="0" borderId="43" xfId="4" quotePrefix="1" applyNumberFormat="1" applyFont="1" applyBorder="1" applyAlignment="1">
      <alignment horizontal="center"/>
    </xf>
    <xf numFmtId="171" fontId="1" fillId="0" borderId="45" xfId="4" quotePrefix="1" applyNumberFormat="1" applyFont="1" applyBorder="1" applyAlignment="1">
      <alignment horizontal="center"/>
    </xf>
    <xf numFmtId="0" fontId="9" fillId="0" borderId="0" xfId="0" applyFont="1" applyBorder="1"/>
    <xf numFmtId="166" fontId="5" fillId="0" borderId="8" xfId="2" applyNumberFormat="1" applyFont="1" applyFill="1" applyBorder="1" applyAlignment="1">
      <alignment horizontal="center"/>
    </xf>
    <xf numFmtId="166" fontId="5" fillId="0" borderId="9" xfId="2" applyNumberFormat="1" applyFont="1" applyFill="1" applyBorder="1" applyAlignment="1">
      <alignment horizontal="center"/>
    </xf>
    <xf numFmtId="166" fontId="5" fillId="0" borderId="10" xfId="2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/>
    </xf>
  </cellXfs>
  <cellStyles count="5">
    <cellStyle name="Comma" xfId="4" builtinId="3"/>
    <cellStyle name="Comma [0] 2" xfId="3"/>
    <cellStyle name="Comma 2" xfId="2"/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9"/>
  <sheetViews>
    <sheetView showGridLines="0" tabSelected="1" view="pageBreakPreview" topLeftCell="A2" zoomScaleNormal="100" zoomScaleSheetLayoutView="100" workbookViewId="0">
      <selection activeCell="A6" sqref="A6"/>
    </sheetView>
  </sheetViews>
  <sheetFormatPr defaultColWidth="9" defaultRowHeight="15.75" x14ac:dyDescent="0.25"/>
  <cols>
    <col min="1" max="1" width="2" style="1" customWidth="1"/>
    <col min="2" max="2" width="8" style="4" customWidth="1"/>
    <col min="3" max="3" width="8.75" style="4" customWidth="1"/>
    <col min="4" max="4" width="13.5" style="4" bestFit="1" customWidth="1"/>
    <col min="5" max="5" width="34.75" style="4" customWidth="1"/>
    <col min="6" max="8" width="15.375" style="5" customWidth="1"/>
    <col min="9" max="9" width="1.875" style="1" customWidth="1"/>
    <col min="10" max="10" width="21.75" style="1" bestFit="1" customWidth="1"/>
    <col min="11" max="11" width="11.375" style="1" hidden="1" customWidth="1"/>
    <col min="12" max="12" width="15" style="1" hidden="1" customWidth="1"/>
    <col min="13" max="13" width="16" style="1" hidden="1" customWidth="1"/>
    <col min="14" max="14" width="15" style="1" hidden="1" customWidth="1"/>
    <col min="15" max="15" width="10.375" style="1" hidden="1" customWidth="1"/>
    <col min="16" max="16" width="15" style="1" hidden="1" customWidth="1"/>
    <col min="17" max="17" width="9.5" style="1" hidden="1" customWidth="1"/>
    <col min="18" max="18" width="15" style="1" hidden="1" customWidth="1"/>
    <col min="19" max="19" width="12.375" style="1" hidden="1" customWidth="1"/>
    <col min="20" max="20" width="15" style="1" hidden="1" customWidth="1"/>
    <col min="21" max="21" width="11.625" style="1" hidden="1" customWidth="1"/>
    <col min="22" max="22" width="5.125" style="2" hidden="1" customWidth="1"/>
    <col min="23" max="23" width="11.625" style="137" hidden="1" customWidth="1"/>
    <col min="24" max="29" width="9" style="137" hidden="1" customWidth="1"/>
    <col min="30" max="34" width="9" style="1" hidden="1" customWidth="1"/>
    <col min="35" max="36" width="9" style="1" customWidth="1"/>
    <col min="37" max="16384" width="9" style="1"/>
  </cols>
  <sheetData>
    <row r="1" spans="1:29" hidden="1" x14ac:dyDescent="0.25"/>
    <row r="2" spans="1:29" ht="16.5" thickBot="1" x14ac:dyDescent="0.3"/>
    <row r="3" spans="1:29" x14ac:dyDescent="0.25">
      <c r="B3" s="167" t="s">
        <v>46</v>
      </c>
      <c r="C3" s="168"/>
      <c r="D3" s="168"/>
      <c r="E3" s="76"/>
      <c r="F3" s="6"/>
      <c r="G3" s="6"/>
      <c r="H3" s="7"/>
    </row>
    <row r="4" spans="1:29" x14ac:dyDescent="0.25">
      <c r="B4" s="158" t="s">
        <v>48</v>
      </c>
      <c r="C4" s="159"/>
      <c r="D4" s="159"/>
      <c r="E4" s="70" t="s">
        <v>65</v>
      </c>
      <c r="F4" s="11" t="s">
        <v>190</v>
      </c>
      <c r="G4" s="11"/>
      <c r="H4" s="12"/>
      <c r="P4" s="101" t="s">
        <v>67</v>
      </c>
    </row>
    <row r="5" spans="1:29" x14ac:dyDescent="0.25">
      <c r="B5" s="158" t="s">
        <v>51</v>
      </c>
      <c r="C5" s="159"/>
      <c r="D5" s="159"/>
      <c r="E5" s="71"/>
      <c r="F5" s="11"/>
      <c r="G5" s="11"/>
      <c r="H5" s="12"/>
    </row>
    <row r="6" spans="1:29" x14ac:dyDescent="0.25">
      <c r="B6" s="171" t="s">
        <v>66</v>
      </c>
      <c r="C6" s="172"/>
      <c r="D6" s="173"/>
      <c r="E6" s="71"/>
      <c r="F6" s="11"/>
      <c r="G6" s="11"/>
      <c r="H6" s="12"/>
    </row>
    <row r="7" spans="1:29" x14ac:dyDescent="0.25">
      <c r="B7" s="169" t="s">
        <v>44</v>
      </c>
      <c r="C7" s="170"/>
      <c r="D7" s="170"/>
      <c r="E7" s="77"/>
      <c r="F7" s="18"/>
      <c r="G7" s="18"/>
      <c r="H7" s="14"/>
      <c r="J7" s="101" t="s">
        <v>205</v>
      </c>
      <c r="N7" s="68"/>
      <c r="O7" s="68"/>
      <c r="P7" s="69" t="s">
        <v>52</v>
      </c>
      <c r="Q7" s="69" t="s">
        <v>48</v>
      </c>
    </row>
    <row r="8" spans="1:29" x14ac:dyDescent="0.25">
      <c r="B8" s="169" t="s">
        <v>45</v>
      </c>
      <c r="C8" s="170"/>
      <c r="D8" s="170"/>
      <c r="E8" s="77"/>
      <c r="F8" s="15"/>
      <c r="G8" s="15"/>
      <c r="H8" s="16"/>
      <c r="P8" s="65" t="s">
        <v>53</v>
      </c>
      <c r="Q8" s="65" t="s">
        <v>65</v>
      </c>
    </row>
    <row r="9" spans="1:29" x14ac:dyDescent="0.25">
      <c r="B9" s="160" t="s">
        <v>47</v>
      </c>
      <c r="C9" s="161"/>
      <c r="D9" s="162"/>
      <c r="E9" s="166"/>
      <c r="F9" s="11"/>
      <c r="G9" s="11"/>
      <c r="H9" s="12"/>
      <c r="J9" s="101" t="s">
        <v>208</v>
      </c>
      <c r="P9" s="65" t="s">
        <v>54</v>
      </c>
    </row>
    <row r="10" spans="1:29" x14ac:dyDescent="0.25">
      <c r="B10" s="163"/>
      <c r="C10" s="164"/>
      <c r="D10" s="165"/>
      <c r="E10" s="166"/>
      <c r="F10" s="15"/>
      <c r="G10" s="15"/>
      <c r="H10" s="16"/>
      <c r="P10" s="65" t="s">
        <v>55</v>
      </c>
    </row>
    <row r="11" spans="1:29" x14ac:dyDescent="0.25">
      <c r="B11" s="158" t="s">
        <v>49</v>
      </c>
      <c r="C11" s="159"/>
      <c r="D11" s="159"/>
      <c r="E11" s="78"/>
      <c r="F11" s="15"/>
      <c r="G11" s="15"/>
      <c r="H11" s="16"/>
      <c r="P11" s="65" t="s">
        <v>56</v>
      </c>
    </row>
    <row r="12" spans="1:29" s="2" customFormat="1" x14ac:dyDescent="0.25">
      <c r="A12" s="1"/>
      <c r="B12" s="158" t="s">
        <v>48</v>
      </c>
      <c r="C12" s="159"/>
      <c r="D12" s="159"/>
      <c r="E12" s="70" t="str">
        <f ca="1">+Q173&amp;S173&amp;U173</f>
        <v/>
      </c>
      <c r="F12" s="15"/>
      <c r="G12" s="15"/>
      <c r="H12" s="16"/>
      <c r="I12" s="1"/>
      <c r="J12" s="1"/>
      <c r="K12" s="1"/>
      <c r="P12" s="65" t="s">
        <v>57</v>
      </c>
      <c r="Q12" s="1"/>
      <c r="W12" s="123"/>
      <c r="X12" s="123"/>
      <c r="Y12" s="123"/>
      <c r="Z12" s="123"/>
      <c r="AA12" s="123"/>
      <c r="AB12" s="123"/>
      <c r="AC12" s="123"/>
    </row>
    <row r="13" spans="1:29" s="2" customFormat="1" x14ac:dyDescent="0.25">
      <c r="A13" s="1"/>
      <c r="B13" s="158" t="s">
        <v>158</v>
      </c>
      <c r="C13" s="159"/>
      <c r="D13" s="159"/>
      <c r="E13" s="117">
        <v>44043</v>
      </c>
      <c r="F13" s="15"/>
      <c r="G13" s="15"/>
      <c r="H13" s="16"/>
      <c r="I13" s="1"/>
      <c r="J13" s="1"/>
      <c r="K13" s="1"/>
      <c r="P13" s="65" t="s">
        <v>58</v>
      </c>
      <c r="Q13" s="1"/>
      <c r="W13" s="123"/>
      <c r="X13" s="123"/>
      <c r="Y13" s="123"/>
      <c r="Z13" s="123"/>
      <c r="AA13" s="123"/>
      <c r="AB13" s="123"/>
      <c r="AC13" s="123"/>
    </row>
    <row r="14" spans="1:29" x14ac:dyDescent="0.25">
      <c r="A14" s="2"/>
      <c r="B14" s="158" t="s">
        <v>50</v>
      </c>
      <c r="C14" s="159"/>
      <c r="D14" s="159"/>
      <c r="E14" s="79"/>
      <c r="F14" s="15"/>
      <c r="G14" s="15"/>
      <c r="H14" s="16"/>
      <c r="I14" s="2"/>
      <c r="J14" s="2"/>
      <c r="P14" s="65" t="s">
        <v>59</v>
      </c>
    </row>
    <row r="15" spans="1:29" ht="16.5" thickBot="1" x14ac:dyDescent="0.3">
      <c r="B15" s="124"/>
      <c r="C15" s="125"/>
      <c r="D15" s="126"/>
      <c r="E15" s="127"/>
      <c r="F15" s="22"/>
      <c r="G15" s="22"/>
      <c r="H15" s="58"/>
      <c r="P15" s="65" t="s">
        <v>60</v>
      </c>
    </row>
    <row r="16" spans="1:29" ht="16.5" thickBot="1" x14ac:dyDescent="0.3">
      <c r="B16" s="179" t="s">
        <v>0</v>
      </c>
      <c r="C16" s="180"/>
      <c r="D16" s="180"/>
      <c r="E16" s="180"/>
      <c r="F16" s="180"/>
      <c r="G16" s="180"/>
      <c r="H16" s="181"/>
      <c r="P16" s="65" t="s">
        <v>61</v>
      </c>
    </row>
    <row r="17" spans="1:29" ht="16.5" thickBot="1" x14ac:dyDescent="0.3">
      <c r="B17" s="23"/>
      <c r="C17" s="13"/>
      <c r="D17" s="13"/>
      <c r="E17" s="13"/>
      <c r="F17" s="128" t="s">
        <v>68</v>
      </c>
      <c r="G17" s="129" t="s">
        <v>180</v>
      </c>
      <c r="H17" s="129" t="s">
        <v>182</v>
      </c>
      <c r="P17" s="65" t="s">
        <v>62</v>
      </c>
    </row>
    <row r="18" spans="1:29" x14ac:dyDescent="0.25">
      <c r="B18" s="24"/>
      <c r="C18" s="25"/>
      <c r="D18" s="25"/>
      <c r="E18" s="13"/>
      <c r="F18" s="26"/>
      <c r="G18" s="26"/>
      <c r="H18" s="130"/>
      <c r="P18" s="65" t="s">
        <v>63</v>
      </c>
    </row>
    <row r="19" spans="1:29" x14ac:dyDescent="0.25">
      <c r="B19" s="24" t="s">
        <v>1</v>
      </c>
      <c r="C19" s="82" t="s">
        <v>2</v>
      </c>
      <c r="D19" s="82"/>
      <c r="E19" s="82"/>
      <c r="F19" s="27"/>
      <c r="G19" s="86">
        <f>G20-SUM(F21:F23)</f>
        <v>0</v>
      </c>
      <c r="H19" s="86">
        <f>+G19</f>
        <v>0</v>
      </c>
      <c r="P19" s="65" t="s">
        <v>64</v>
      </c>
    </row>
    <row r="20" spans="1:29" x14ac:dyDescent="0.25">
      <c r="B20" s="24"/>
      <c r="C20" s="80" t="s">
        <v>72</v>
      </c>
      <c r="D20" s="81"/>
      <c r="E20" s="81"/>
      <c r="F20" s="27"/>
      <c r="G20" s="74"/>
      <c r="H20" s="74"/>
      <c r="Q20" s="67"/>
    </row>
    <row r="21" spans="1:29" x14ac:dyDescent="0.25">
      <c r="B21" s="24"/>
      <c r="C21" s="80" t="s">
        <v>42</v>
      </c>
      <c r="D21" s="81"/>
      <c r="E21" s="81"/>
      <c r="F21" s="74"/>
      <c r="G21" s="28"/>
      <c r="H21" s="28"/>
      <c r="P21" s="101" t="s">
        <v>158</v>
      </c>
      <c r="Q21" s="67"/>
    </row>
    <row r="22" spans="1:29" x14ac:dyDescent="0.25">
      <c r="B22" s="24"/>
      <c r="C22" s="29" t="s">
        <v>3</v>
      </c>
      <c r="D22" s="3"/>
      <c r="E22" s="3"/>
      <c r="F22" s="27">
        <f>+MIN(G20-F21,50000)</f>
        <v>0</v>
      </c>
      <c r="G22" s="28"/>
      <c r="H22" s="28"/>
      <c r="P22" s="116">
        <v>44043</v>
      </c>
      <c r="Q22" s="67"/>
    </row>
    <row r="23" spans="1:29" collapsed="1" x14ac:dyDescent="0.25">
      <c r="B23" s="24"/>
      <c r="C23" s="29" t="s">
        <v>4</v>
      </c>
      <c r="D23" s="3"/>
      <c r="E23" s="3"/>
      <c r="F23" s="75"/>
      <c r="G23" s="28"/>
      <c r="H23" s="28"/>
      <c r="P23" s="116">
        <v>44104</v>
      </c>
      <c r="Q23" s="67"/>
    </row>
    <row r="24" spans="1:29" x14ac:dyDescent="0.25">
      <c r="B24" s="30"/>
      <c r="C24" s="10"/>
      <c r="D24" s="13"/>
      <c r="E24" s="13"/>
      <c r="F24" s="31"/>
      <c r="G24" s="28"/>
      <c r="H24" s="28"/>
      <c r="P24" s="116">
        <v>44165</v>
      </c>
      <c r="Q24" s="67"/>
    </row>
    <row r="25" spans="1:29" s="67" customFormat="1" ht="15.75" customHeight="1" x14ac:dyDescent="0.25">
      <c r="B25" s="24" t="s">
        <v>6</v>
      </c>
      <c r="C25" s="82" t="s">
        <v>69</v>
      </c>
      <c r="D25" s="82"/>
      <c r="E25" s="82"/>
      <c r="F25" s="27"/>
      <c r="G25" s="86">
        <f>+G31+G38+G45</f>
        <v>0</v>
      </c>
      <c r="H25" s="86">
        <f>+G25</f>
        <v>0</v>
      </c>
      <c r="K25" s="1"/>
      <c r="V25" s="143"/>
      <c r="W25" s="145"/>
      <c r="X25" s="145"/>
      <c r="Y25" s="145"/>
      <c r="Z25" s="145"/>
      <c r="AA25" s="145"/>
      <c r="AB25" s="145"/>
      <c r="AC25" s="145"/>
    </row>
    <row r="26" spans="1:29" s="67" customFormat="1" x14ac:dyDescent="0.25">
      <c r="B26" s="24"/>
      <c r="C26" s="82" t="s">
        <v>74</v>
      </c>
      <c r="D26" s="82"/>
      <c r="E26" s="82"/>
      <c r="F26" s="27"/>
      <c r="G26" s="27"/>
      <c r="H26" s="27"/>
      <c r="K26" s="1"/>
      <c r="V26" s="143"/>
      <c r="W26" s="145"/>
      <c r="X26" s="145"/>
      <c r="Y26" s="145"/>
      <c r="Z26" s="145"/>
      <c r="AA26" s="145"/>
      <c r="AB26" s="145"/>
      <c r="AC26" s="145"/>
    </row>
    <row r="27" spans="1:29" s="67" customFormat="1" x14ac:dyDescent="0.25">
      <c r="B27" s="30"/>
      <c r="C27" s="35" t="s">
        <v>70</v>
      </c>
      <c r="D27" s="35"/>
      <c r="E27" s="13"/>
      <c r="F27" s="74"/>
      <c r="G27" s="28"/>
      <c r="H27" s="28"/>
      <c r="V27" s="143"/>
      <c r="W27" s="145"/>
      <c r="X27" s="145"/>
      <c r="Y27" s="145"/>
      <c r="Z27" s="145"/>
      <c r="AA27" s="145"/>
      <c r="AB27" s="145"/>
      <c r="AC27" s="145"/>
    </row>
    <row r="28" spans="1:29" s="67" customFormat="1" x14ac:dyDescent="0.25">
      <c r="B28" s="30"/>
      <c r="C28" s="35" t="s">
        <v>5</v>
      </c>
      <c r="D28" s="35"/>
      <c r="E28" s="13"/>
      <c r="F28" s="74"/>
      <c r="G28" s="33">
        <f>F27-F28</f>
        <v>0</v>
      </c>
      <c r="H28" s="28"/>
      <c r="V28" s="143"/>
      <c r="W28" s="145"/>
      <c r="X28" s="145"/>
      <c r="Y28" s="145"/>
      <c r="Z28" s="145"/>
      <c r="AA28" s="145"/>
      <c r="AB28" s="145"/>
      <c r="AC28" s="145"/>
    </row>
    <row r="29" spans="1:29" s="67" customFormat="1" x14ac:dyDescent="0.25">
      <c r="B29" s="34"/>
      <c r="C29" s="35" t="s">
        <v>71</v>
      </c>
      <c r="D29" s="35"/>
      <c r="E29" s="13"/>
      <c r="F29" s="27"/>
      <c r="G29" s="27">
        <f>IF(G28&gt;0,G28*0.3,0)</f>
        <v>0</v>
      </c>
      <c r="H29" s="27"/>
      <c r="V29" s="143"/>
      <c r="W29" s="145"/>
      <c r="X29" s="145"/>
      <c r="Y29" s="145"/>
      <c r="Z29" s="145"/>
      <c r="AA29" s="145"/>
      <c r="AB29" s="145"/>
      <c r="AC29" s="145"/>
    </row>
    <row r="30" spans="1:29" s="67" customFormat="1" x14ac:dyDescent="0.25">
      <c r="B30" s="34"/>
      <c r="C30" s="35" t="s">
        <v>168</v>
      </c>
      <c r="D30" s="35"/>
      <c r="E30" s="13"/>
      <c r="F30" s="74">
        <v>0</v>
      </c>
      <c r="G30" s="27">
        <f>+F30</f>
        <v>0</v>
      </c>
      <c r="H30" s="27"/>
      <c r="V30" s="143"/>
      <c r="W30" s="145"/>
      <c r="X30" s="145"/>
      <c r="Y30" s="145"/>
      <c r="Z30" s="145"/>
      <c r="AA30" s="145"/>
      <c r="AB30" s="145"/>
      <c r="AC30" s="145"/>
    </row>
    <row r="31" spans="1:29" s="67" customFormat="1" x14ac:dyDescent="0.25">
      <c r="B31" s="17"/>
      <c r="C31" s="18" t="s">
        <v>75</v>
      </c>
      <c r="D31" s="18"/>
      <c r="E31" s="9"/>
      <c r="F31" s="31"/>
      <c r="G31" s="118">
        <f>+G28-G29-G30</f>
        <v>0</v>
      </c>
      <c r="H31" s="31"/>
      <c r="V31" s="143"/>
      <c r="W31" s="145"/>
      <c r="X31" s="145"/>
      <c r="Y31" s="145"/>
      <c r="Z31" s="145"/>
      <c r="AA31" s="145"/>
      <c r="AB31" s="145"/>
      <c r="AC31" s="145"/>
    </row>
    <row r="32" spans="1:29" s="67" customFormat="1" x14ac:dyDescent="0.25">
      <c r="A32" s="1"/>
      <c r="B32" s="17"/>
      <c r="C32" s="35"/>
      <c r="D32" s="18"/>
      <c r="E32" s="9"/>
      <c r="F32" s="31"/>
      <c r="G32" s="31"/>
      <c r="H32" s="31"/>
      <c r="I32" s="1"/>
      <c r="J32" s="1"/>
      <c r="V32" s="143"/>
      <c r="W32" s="145"/>
      <c r="X32" s="145"/>
      <c r="Y32" s="145"/>
      <c r="Z32" s="145"/>
      <c r="AA32" s="145"/>
      <c r="AB32" s="145"/>
      <c r="AC32" s="145"/>
    </row>
    <row r="33" spans="1:29" s="67" customFormat="1" x14ac:dyDescent="0.25">
      <c r="A33" s="1"/>
      <c r="B33" s="17"/>
      <c r="C33" s="82" t="s">
        <v>79</v>
      </c>
      <c r="D33" s="18"/>
      <c r="E33" s="9"/>
      <c r="F33" s="27"/>
      <c r="G33" s="27"/>
      <c r="H33" s="27"/>
      <c r="I33" s="1"/>
      <c r="J33" s="1"/>
      <c r="V33" s="143"/>
      <c r="W33" s="145"/>
      <c r="X33" s="145"/>
      <c r="Y33" s="145"/>
      <c r="Z33" s="145"/>
      <c r="AA33" s="145"/>
      <c r="AB33" s="145"/>
      <c r="AC33" s="145"/>
    </row>
    <row r="34" spans="1:29" s="67" customFormat="1" x14ac:dyDescent="0.25">
      <c r="A34" s="1"/>
      <c r="B34" s="17"/>
      <c r="C34" s="35" t="s">
        <v>70</v>
      </c>
      <c r="D34" s="18"/>
      <c r="E34" s="9"/>
      <c r="F34" s="74">
        <v>0</v>
      </c>
      <c r="G34" s="28"/>
      <c r="H34" s="28"/>
      <c r="I34" s="1"/>
      <c r="J34" s="1"/>
      <c r="V34" s="143"/>
      <c r="W34" s="145"/>
      <c r="X34" s="145"/>
      <c r="Y34" s="145"/>
      <c r="Z34" s="145"/>
      <c r="AA34" s="145"/>
      <c r="AB34" s="145"/>
      <c r="AC34" s="145"/>
    </row>
    <row r="35" spans="1:29" s="67" customFormat="1" x14ac:dyDescent="0.25">
      <c r="A35" s="1"/>
      <c r="B35" s="17"/>
      <c r="C35" s="35" t="s">
        <v>5</v>
      </c>
      <c r="D35" s="18"/>
      <c r="E35" s="9"/>
      <c r="F35" s="74"/>
      <c r="G35" s="33">
        <f>F34-F35</f>
        <v>0</v>
      </c>
      <c r="H35" s="28"/>
      <c r="I35" s="1"/>
      <c r="J35" s="1"/>
      <c r="V35" s="143"/>
      <c r="W35" s="145"/>
      <c r="X35" s="145"/>
      <c r="Y35" s="145"/>
      <c r="Z35" s="145"/>
      <c r="AA35" s="145"/>
      <c r="AB35" s="145"/>
      <c r="AC35" s="145"/>
    </row>
    <row r="36" spans="1:29" s="67" customFormat="1" x14ac:dyDescent="0.25">
      <c r="A36" s="1"/>
      <c r="B36" s="17"/>
      <c r="C36" s="35" t="s">
        <v>71</v>
      </c>
      <c r="D36" s="18"/>
      <c r="E36" s="9"/>
      <c r="F36" s="27"/>
      <c r="G36" s="27">
        <f>IF(G35&gt;0,G35*0.3,0)</f>
        <v>0</v>
      </c>
      <c r="H36" s="27"/>
      <c r="I36" s="1"/>
      <c r="J36" s="1"/>
      <c r="V36" s="143"/>
      <c r="W36" s="145"/>
      <c r="X36" s="145"/>
      <c r="Y36" s="145"/>
      <c r="Z36" s="145"/>
      <c r="AA36" s="145"/>
      <c r="AB36" s="145"/>
      <c r="AC36" s="145"/>
    </row>
    <row r="37" spans="1:29" s="67" customFormat="1" x14ac:dyDescent="0.25">
      <c r="A37" s="1"/>
      <c r="B37" s="17"/>
      <c r="C37" s="35" t="s">
        <v>168</v>
      </c>
      <c r="D37" s="18"/>
      <c r="E37" s="9"/>
      <c r="F37" s="74">
        <v>0</v>
      </c>
      <c r="G37" s="27">
        <f>+MIN(F37,200000)</f>
        <v>0</v>
      </c>
      <c r="H37" s="27"/>
      <c r="I37" s="1"/>
      <c r="J37" s="1"/>
      <c r="V37" s="143"/>
      <c r="W37" s="145"/>
      <c r="X37" s="145"/>
      <c r="Y37" s="145"/>
      <c r="Z37" s="145"/>
      <c r="AA37" s="145"/>
      <c r="AB37" s="145"/>
      <c r="AC37" s="145"/>
    </row>
    <row r="38" spans="1:29" s="67" customFormat="1" x14ac:dyDescent="0.25">
      <c r="A38" s="1"/>
      <c r="B38" s="17"/>
      <c r="C38" s="18" t="s">
        <v>75</v>
      </c>
      <c r="D38" s="18"/>
      <c r="E38" s="9"/>
      <c r="F38" s="31"/>
      <c r="G38" s="118">
        <f>+G35-G36-G37</f>
        <v>0</v>
      </c>
      <c r="H38" s="31"/>
      <c r="I38" s="1"/>
      <c r="J38" s="1"/>
      <c r="V38" s="143"/>
      <c r="W38" s="145"/>
      <c r="X38" s="145"/>
      <c r="Y38" s="145"/>
      <c r="Z38" s="145"/>
      <c r="AA38" s="145"/>
      <c r="AB38" s="145"/>
      <c r="AC38" s="145"/>
    </row>
    <row r="39" spans="1:29" s="67" customFormat="1" x14ac:dyDescent="0.25">
      <c r="A39" s="1"/>
      <c r="B39" s="17"/>
      <c r="C39" s="82"/>
      <c r="D39" s="18"/>
      <c r="E39" s="9"/>
      <c r="F39" s="31"/>
      <c r="G39" s="31"/>
      <c r="H39" s="31"/>
      <c r="I39" s="1"/>
      <c r="J39" s="1"/>
      <c r="M39" s="1"/>
      <c r="V39" s="143"/>
      <c r="W39" s="145"/>
      <c r="X39" s="145"/>
      <c r="Y39" s="145"/>
      <c r="Z39" s="145"/>
      <c r="AA39" s="145"/>
      <c r="AB39" s="145"/>
      <c r="AC39" s="145"/>
    </row>
    <row r="40" spans="1:29" s="67" customFormat="1" x14ac:dyDescent="0.25">
      <c r="A40" s="1"/>
      <c r="B40" s="17"/>
      <c r="C40" s="82" t="s">
        <v>80</v>
      </c>
      <c r="D40" s="18"/>
      <c r="E40" s="9"/>
      <c r="F40" s="27"/>
      <c r="G40" s="27"/>
      <c r="H40" s="27"/>
      <c r="I40" s="1"/>
      <c r="J40" s="1"/>
      <c r="M40" s="1"/>
      <c r="V40" s="143"/>
      <c r="W40" s="145"/>
      <c r="X40" s="145"/>
      <c r="Y40" s="145"/>
      <c r="Z40" s="145"/>
      <c r="AA40" s="145"/>
      <c r="AB40" s="145"/>
      <c r="AC40" s="145"/>
    </row>
    <row r="41" spans="1:29" s="67" customFormat="1" x14ac:dyDescent="0.25">
      <c r="A41" s="1"/>
      <c r="B41" s="17"/>
      <c r="C41" s="35" t="s">
        <v>70</v>
      </c>
      <c r="D41" s="18"/>
      <c r="E41" s="9"/>
      <c r="F41" s="74"/>
      <c r="G41" s="28"/>
      <c r="H41" s="28"/>
      <c r="I41" s="1"/>
      <c r="J41" s="1"/>
      <c r="M41" s="1"/>
      <c r="V41" s="143"/>
      <c r="W41" s="145"/>
      <c r="X41" s="145"/>
      <c r="Y41" s="145"/>
      <c r="Z41" s="145"/>
      <c r="AA41" s="145"/>
      <c r="AB41" s="145"/>
      <c r="AC41" s="145"/>
    </row>
    <row r="42" spans="1:29" s="67" customFormat="1" x14ac:dyDescent="0.25">
      <c r="A42" s="1"/>
      <c r="B42" s="17"/>
      <c r="C42" s="35" t="s">
        <v>5</v>
      </c>
      <c r="D42" s="18"/>
      <c r="E42" s="9"/>
      <c r="F42" s="74"/>
      <c r="G42" s="33">
        <f>F41-F42</f>
        <v>0</v>
      </c>
      <c r="H42" s="28"/>
      <c r="I42" s="1"/>
      <c r="J42" s="1"/>
      <c r="M42" s="1"/>
      <c r="V42" s="143"/>
      <c r="W42" s="145"/>
      <c r="X42" s="145"/>
      <c r="Y42" s="145"/>
      <c r="Z42" s="145"/>
      <c r="AA42" s="145"/>
      <c r="AB42" s="145"/>
      <c r="AC42" s="145"/>
    </row>
    <row r="43" spans="1:29" s="67" customFormat="1" x14ac:dyDescent="0.25">
      <c r="A43" s="1"/>
      <c r="B43" s="17"/>
      <c r="C43" s="35" t="s">
        <v>71</v>
      </c>
      <c r="D43" s="18"/>
      <c r="E43" s="9"/>
      <c r="F43" s="27"/>
      <c r="G43" s="27">
        <f>IF(G42&gt;0,G42*0.3,0)</f>
        <v>0</v>
      </c>
      <c r="H43" s="27"/>
      <c r="I43" s="1"/>
      <c r="J43" s="1"/>
      <c r="M43" s="1"/>
      <c r="V43" s="143"/>
      <c r="W43" s="145"/>
      <c r="X43" s="145"/>
      <c r="Y43" s="145"/>
      <c r="Z43" s="145"/>
      <c r="AA43" s="145"/>
      <c r="AB43" s="145"/>
      <c r="AC43" s="145"/>
    </row>
    <row r="44" spans="1:29" s="67" customFormat="1" x14ac:dyDescent="0.25">
      <c r="A44" s="1"/>
      <c r="B44" s="17"/>
      <c r="C44" s="35" t="s">
        <v>168</v>
      </c>
      <c r="D44" s="18"/>
      <c r="E44" s="9"/>
      <c r="F44" s="74">
        <v>0</v>
      </c>
      <c r="G44" s="27">
        <f>+MIN(F44,200000)</f>
        <v>0</v>
      </c>
      <c r="H44" s="27"/>
      <c r="I44" s="1"/>
      <c r="J44" s="1"/>
      <c r="M44" s="1"/>
      <c r="V44" s="143"/>
      <c r="W44" s="145"/>
      <c r="X44" s="145"/>
      <c r="Y44" s="145"/>
      <c r="Z44" s="145"/>
      <c r="AA44" s="145"/>
      <c r="AB44" s="145"/>
      <c r="AC44" s="145"/>
    </row>
    <row r="45" spans="1:29" x14ac:dyDescent="0.25">
      <c r="B45" s="17"/>
      <c r="C45" s="18" t="s">
        <v>75</v>
      </c>
      <c r="D45" s="18"/>
      <c r="E45" s="9"/>
      <c r="F45" s="31"/>
      <c r="G45" s="118">
        <f>+G42-G43-G44</f>
        <v>0</v>
      </c>
      <c r="H45" s="31"/>
      <c r="K45" s="67"/>
    </row>
    <row r="46" spans="1:29" collapsed="1" x14ac:dyDescent="0.25">
      <c r="B46" s="17"/>
      <c r="C46" s="82"/>
      <c r="D46" s="18"/>
      <c r="E46" s="9"/>
      <c r="F46" s="31"/>
      <c r="G46" s="31"/>
      <c r="H46" s="31"/>
      <c r="K46" s="67"/>
    </row>
    <row r="47" spans="1:29" x14ac:dyDescent="0.25">
      <c r="B47" s="17"/>
      <c r="C47" s="35"/>
      <c r="D47" s="18"/>
      <c r="E47" s="9"/>
      <c r="F47" s="27"/>
      <c r="G47" s="27"/>
      <c r="H47" s="27"/>
    </row>
    <row r="48" spans="1:29" x14ac:dyDescent="0.25">
      <c r="B48" s="24" t="s">
        <v>6</v>
      </c>
      <c r="C48" s="82" t="s">
        <v>73</v>
      </c>
      <c r="D48" s="81"/>
      <c r="E48" s="81"/>
      <c r="F48" s="27"/>
      <c r="G48" s="86">
        <f>+G74+G105</f>
        <v>0</v>
      </c>
      <c r="H48" s="86">
        <f>+G48</f>
        <v>0</v>
      </c>
    </row>
    <row r="49" spans="1:29" x14ac:dyDescent="0.25">
      <c r="B49" s="88" t="s">
        <v>107</v>
      </c>
      <c r="C49" s="18" t="s">
        <v>161</v>
      </c>
      <c r="D49" s="18"/>
      <c r="E49" s="9"/>
      <c r="F49" s="27"/>
      <c r="G49" s="27"/>
      <c r="H49" s="27"/>
    </row>
    <row r="50" spans="1:29" x14ac:dyDescent="0.25">
      <c r="B50" s="88">
        <v>1</v>
      </c>
      <c r="C50" s="18" t="s">
        <v>165</v>
      </c>
      <c r="D50" s="18"/>
      <c r="E50" s="9"/>
      <c r="F50" s="74"/>
      <c r="G50" s="27"/>
      <c r="H50" s="27"/>
    </row>
    <row r="51" spans="1:29" x14ac:dyDescent="0.25">
      <c r="B51" s="88"/>
      <c r="C51" s="35" t="s">
        <v>163</v>
      </c>
      <c r="D51" s="18"/>
      <c r="E51" s="9"/>
      <c r="F51" s="74"/>
      <c r="G51" s="27"/>
      <c r="H51" s="27"/>
    </row>
    <row r="52" spans="1:29" x14ac:dyDescent="0.25">
      <c r="B52" s="88"/>
      <c r="C52" s="35" t="s">
        <v>166</v>
      </c>
      <c r="D52" s="18"/>
      <c r="E52" s="9"/>
      <c r="F52" s="75">
        <f>-F51</f>
        <v>0</v>
      </c>
      <c r="G52" s="27"/>
      <c r="H52" s="27"/>
    </row>
    <row r="53" spans="1:29" x14ac:dyDescent="0.25">
      <c r="B53" s="88"/>
      <c r="C53" s="35" t="s">
        <v>162</v>
      </c>
      <c r="D53" s="18"/>
      <c r="E53" s="9"/>
      <c r="F53" s="74"/>
      <c r="G53" s="27"/>
      <c r="H53" s="27"/>
    </row>
    <row r="54" spans="1:29" x14ac:dyDescent="0.25">
      <c r="B54" s="88"/>
      <c r="C54" s="35" t="s">
        <v>164</v>
      </c>
      <c r="D54" s="18"/>
      <c r="E54" s="9"/>
      <c r="F54" s="74"/>
      <c r="G54" s="27"/>
      <c r="H54" s="27"/>
    </row>
    <row r="55" spans="1:29" x14ac:dyDescent="0.25">
      <c r="B55" s="88"/>
      <c r="C55" s="18"/>
      <c r="D55" s="18"/>
      <c r="E55" s="9"/>
      <c r="F55" s="74"/>
      <c r="G55" s="27"/>
      <c r="H55" s="27"/>
    </row>
    <row r="56" spans="1:29" x14ac:dyDescent="0.25">
      <c r="B56" s="88">
        <v>2</v>
      </c>
      <c r="C56" s="18" t="s">
        <v>165</v>
      </c>
      <c r="D56" s="18"/>
      <c r="E56" s="9"/>
      <c r="F56" s="74"/>
      <c r="G56" s="27"/>
      <c r="H56" s="27"/>
    </row>
    <row r="57" spans="1:29" x14ac:dyDescent="0.25">
      <c r="B57" s="88"/>
      <c r="C57" s="35" t="s">
        <v>163</v>
      </c>
      <c r="D57" s="18"/>
      <c r="E57" s="9"/>
      <c r="F57" s="74"/>
      <c r="G57" s="27"/>
      <c r="H57" s="27"/>
    </row>
    <row r="58" spans="1:29" x14ac:dyDescent="0.25">
      <c r="B58" s="88"/>
      <c r="C58" s="35" t="s">
        <v>166</v>
      </c>
      <c r="D58" s="18"/>
      <c r="E58" s="9"/>
      <c r="F58" s="75">
        <f>-F57</f>
        <v>0</v>
      </c>
      <c r="G58" s="27"/>
      <c r="H58" s="27"/>
    </row>
    <row r="59" spans="1:29" x14ac:dyDescent="0.25">
      <c r="B59" s="88"/>
      <c r="C59" s="35" t="s">
        <v>162</v>
      </c>
      <c r="D59" s="18"/>
      <c r="E59" s="9"/>
      <c r="F59" s="74"/>
      <c r="G59" s="27"/>
      <c r="H59" s="27"/>
    </row>
    <row r="60" spans="1:29" x14ac:dyDescent="0.25">
      <c r="B60" s="88"/>
      <c r="C60" s="35" t="s">
        <v>164</v>
      </c>
      <c r="D60" s="18"/>
      <c r="E60" s="9"/>
      <c r="F60" s="74"/>
      <c r="G60" s="27"/>
      <c r="H60" s="27"/>
    </row>
    <row r="61" spans="1:29" x14ac:dyDescent="0.25">
      <c r="B61" s="88"/>
      <c r="C61" s="35"/>
      <c r="D61" s="18"/>
      <c r="E61" s="9"/>
      <c r="F61" s="74"/>
      <c r="G61" s="27"/>
      <c r="H61" s="27"/>
    </row>
    <row r="62" spans="1:29" s="2" customFormat="1" x14ac:dyDescent="0.25">
      <c r="A62" s="1"/>
      <c r="B62" s="88">
        <v>3</v>
      </c>
      <c r="C62" s="18" t="s">
        <v>165</v>
      </c>
      <c r="D62" s="18"/>
      <c r="E62" s="9"/>
      <c r="F62" s="74"/>
      <c r="G62" s="27"/>
      <c r="H62" s="27"/>
      <c r="W62" s="123"/>
      <c r="X62" s="123"/>
      <c r="Y62" s="123"/>
      <c r="Z62" s="123"/>
      <c r="AA62" s="123"/>
      <c r="AB62" s="123"/>
      <c r="AC62" s="123"/>
    </row>
    <row r="63" spans="1:29" s="2" customFormat="1" x14ac:dyDescent="0.25">
      <c r="A63" s="1"/>
      <c r="B63" s="88"/>
      <c r="C63" s="35" t="s">
        <v>163</v>
      </c>
      <c r="D63" s="18"/>
      <c r="E63" s="9"/>
      <c r="F63" s="74"/>
      <c r="G63" s="27"/>
      <c r="H63" s="27"/>
      <c r="W63" s="123"/>
      <c r="X63" s="123"/>
      <c r="Y63" s="123"/>
      <c r="Z63" s="123"/>
      <c r="AA63" s="123"/>
      <c r="AB63" s="123"/>
      <c r="AC63" s="123"/>
    </row>
    <row r="64" spans="1:29" s="2" customFormat="1" x14ac:dyDescent="0.25">
      <c r="A64" s="1"/>
      <c r="B64" s="88"/>
      <c r="C64" s="35" t="s">
        <v>166</v>
      </c>
      <c r="D64" s="18"/>
      <c r="E64" s="9"/>
      <c r="F64" s="75">
        <f>-F63</f>
        <v>0</v>
      </c>
      <c r="G64" s="27"/>
      <c r="H64" s="27"/>
      <c r="W64" s="123"/>
      <c r="X64" s="123"/>
      <c r="Y64" s="123"/>
      <c r="Z64" s="123"/>
      <c r="AA64" s="123"/>
      <c r="AB64" s="123"/>
      <c r="AC64" s="123"/>
    </row>
    <row r="65" spans="1:29" s="2" customFormat="1" x14ac:dyDescent="0.25">
      <c r="A65" s="1"/>
      <c r="B65" s="88"/>
      <c r="C65" s="35" t="s">
        <v>162</v>
      </c>
      <c r="D65" s="18"/>
      <c r="E65" s="9"/>
      <c r="F65" s="74"/>
      <c r="G65" s="27"/>
      <c r="H65" s="27"/>
      <c r="W65" s="123"/>
      <c r="X65" s="123"/>
      <c r="Y65" s="123"/>
      <c r="Z65" s="123"/>
      <c r="AA65" s="123"/>
      <c r="AB65" s="123"/>
      <c r="AC65" s="123"/>
    </row>
    <row r="66" spans="1:29" s="2" customFormat="1" x14ac:dyDescent="0.25">
      <c r="A66" s="1"/>
      <c r="B66" s="88"/>
      <c r="C66" s="35" t="s">
        <v>164</v>
      </c>
      <c r="D66" s="18"/>
      <c r="E66" s="9"/>
      <c r="F66" s="74"/>
      <c r="G66" s="27"/>
      <c r="H66" s="27"/>
      <c r="W66" s="123"/>
      <c r="X66" s="123"/>
      <c r="Y66" s="123"/>
      <c r="Z66" s="123"/>
      <c r="AA66" s="123"/>
      <c r="AB66" s="123"/>
      <c r="AC66" s="123"/>
    </row>
    <row r="67" spans="1:29" s="2" customFormat="1" x14ac:dyDescent="0.25">
      <c r="A67" s="1"/>
      <c r="B67" s="88"/>
      <c r="C67" s="35"/>
      <c r="D67" s="18"/>
      <c r="E67" s="9"/>
      <c r="F67" s="74"/>
      <c r="G67" s="27"/>
      <c r="H67" s="27"/>
      <c r="W67" s="123"/>
      <c r="X67" s="123"/>
      <c r="Y67" s="123"/>
      <c r="Z67" s="123"/>
      <c r="AA67" s="123"/>
      <c r="AB67" s="123"/>
      <c r="AC67" s="123"/>
    </row>
    <row r="68" spans="1:29" x14ac:dyDescent="0.25">
      <c r="B68" s="88">
        <v>4</v>
      </c>
      <c r="C68" s="18" t="s">
        <v>165</v>
      </c>
      <c r="D68" s="18"/>
      <c r="E68" s="9"/>
      <c r="F68" s="74"/>
      <c r="G68" s="27"/>
      <c r="H68" s="27"/>
    </row>
    <row r="69" spans="1:29" x14ac:dyDescent="0.25">
      <c r="B69" s="88"/>
      <c r="C69" s="35" t="s">
        <v>163</v>
      </c>
      <c r="D69" s="18"/>
      <c r="E69" s="9"/>
      <c r="F69" s="74"/>
      <c r="G69" s="27"/>
      <c r="H69" s="27"/>
    </row>
    <row r="70" spans="1:29" x14ac:dyDescent="0.25">
      <c r="B70" s="88"/>
      <c r="C70" s="35" t="s">
        <v>166</v>
      </c>
      <c r="D70" s="18"/>
      <c r="E70" s="9"/>
      <c r="F70" s="75">
        <f>-F69</f>
        <v>0</v>
      </c>
      <c r="G70" s="27"/>
      <c r="H70" s="27"/>
    </row>
    <row r="71" spans="1:29" x14ac:dyDescent="0.25">
      <c r="B71" s="88"/>
      <c r="C71" s="35" t="s">
        <v>162</v>
      </c>
      <c r="D71" s="18"/>
      <c r="E71" s="9"/>
      <c r="F71" s="74"/>
      <c r="G71" s="27"/>
      <c r="H71" s="27"/>
    </row>
    <row r="72" spans="1:29" x14ac:dyDescent="0.25">
      <c r="B72" s="88"/>
      <c r="C72" s="35" t="s">
        <v>164</v>
      </c>
      <c r="D72" s="18"/>
      <c r="E72" s="9"/>
      <c r="F72" s="74"/>
      <c r="G72" s="36"/>
      <c r="H72" s="36"/>
    </row>
    <row r="73" spans="1:29" x14ac:dyDescent="0.25">
      <c r="B73" s="88"/>
      <c r="C73" s="35"/>
      <c r="D73" s="18"/>
      <c r="E73" s="9"/>
      <c r="F73" s="74"/>
      <c r="G73" s="36"/>
      <c r="H73" s="36"/>
    </row>
    <row r="74" spans="1:29" x14ac:dyDescent="0.25">
      <c r="B74" s="88"/>
      <c r="C74" s="96" t="str">
        <f>"Total  "&amp;C49</f>
        <v xml:space="preserve">Total  Share of profit, Remuneration and Interest from the firms </v>
      </c>
      <c r="D74" s="18"/>
      <c r="E74" s="9"/>
      <c r="F74" s="27"/>
      <c r="G74" s="95">
        <f>SUM(F50:F73)</f>
        <v>0</v>
      </c>
      <c r="H74" s="36"/>
    </row>
    <row r="75" spans="1:29" x14ac:dyDescent="0.25">
      <c r="B75" s="88"/>
      <c r="C75" s="35"/>
      <c r="D75" s="18"/>
      <c r="E75" s="9"/>
      <c r="F75" s="27"/>
      <c r="G75" s="36"/>
      <c r="H75" s="36"/>
    </row>
    <row r="76" spans="1:29" x14ac:dyDescent="0.25">
      <c r="B76" s="88" t="s">
        <v>108</v>
      </c>
      <c r="C76" s="18" t="s">
        <v>106</v>
      </c>
      <c r="D76" s="18"/>
      <c r="E76" s="9"/>
      <c r="F76" s="27"/>
      <c r="G76" s="36"/>
      <c r="H76" s="36"/>
    </row>
    <row r="77" spans="1:29" x14ac:dyDescent="0.25">
      <c r="B77" s="17"/>
      <c r="C77" s="89" t="s">
        <v>81</v>
      </c>
      <c r="D77" s="18"/>
      <c r="E77" s="9"/>
      <c r="F77" s="27"/>
      <c r="G77" s="97"/>
      <c r="H77" s="97"/>
    </row>
    <row r="78" spans="1:29" x14ac:dyDescent="0.25">
      <c r="B78" s="17"/>
      <c r="C78" s="90" t="s">
        <v>83</v>
      </c>
      <c r="D78" s="18"/>
      <c r="E78" s="9"/>
      <c r="F78" s="27"/>
      <c r="G78" s="36"/>
      <c r="H78" s="36"/>
    </row>
    <row r="79" spans="1:29" x14ac:dyDescent="0.25">
      <c r="B79" s="17"/>
      <c r="C79" s="91" t="s">
        <v>84</v>
      </c>
      <c r="D79" s="18"/>
      <c r="E79" s="9"/>
      <c r="F79" s="74"/>
      <c r="G79" s="36"/>
      <c r="H79" s="36"/>
    </row>
    <row r="80" spans="1:29" x14ac:dyDescent="0.25">
      <c r="B80" s="17"/>
      <c r="C80" s="91" t="s">
        <v>86</v>
      </c>
      <c r="D80" s="18"/>
      <c r="E80" s="9"/>
      <c r="F80" s="74"/>
      <c r="G80" s="36"/>
      <c r="H80" s="36"/>
    </row>
    <row r="81" spans="2:8" x14ac:dyDescent="0.25">
      <c r="B81" s="17"/>
      <c r="C81" s="91" t="s">
        <v>87</v>
      </c>
      <c r="D81" s="18"/>
      <c r="E81" s="9"/>
      <c r="F81" s="74"/>
      <c r="G81" s="36"/>
      <c r="H81" s="36"/>
    </row>
    <row r="82" spans="2:8" x14ac:dyDescent="0.25">
      <c r="B82" s="17"/>
      <c r="C82" s="91" t="s">
        <v>88</v>
      </c>
      <c r="D82" s="18"/>
      <c r="E82" s="9"/>
      <c r="F82" s="74"/>
      <c r="G82" s="36"/>
      <c r="H82" s="36"/>
    </row>
    <row r="83" spans="2:8" x14ac:dyDescent="0.25">
      <c r="B83" s="17"/>
      <c r="C83" s="91" t="s">
        <v>89</v>
      </c>
      <c r="D83" s="18"/>
      <c r="E83" s="9"/>
      <c r="F83" s="74"/>
      <c r="G83" s="36"/>
      <c r="H83" s="36"/>
    </row>
    <row r="84" spans="2:8" x14ac:dyDescent="0.25">
      <c r="B84" s="17"/>
      <c r="C84" s="91" t="s">
        <v>90</v>
      </c>
      <c r="D84" s="18"/>
      <c r="E84" s="9"/>
      <c r="F84" s="74"/>
      <c r="G84" s="36"/>
      <c r="H84" s="36"/>
    </row>
    <row r="85" spans="2:8" x14ac:dyDescent="0.25">
      <c r="B85" s="17"/>
      <c r="C85" s="91" t="s">
        <v>91</v>
      </c>
      <c r="D85" s="18"/>
      <c r="E85" s="9"/>
      <c r="F85" s="74"/>
      <c r="G85" s="36"/>
      <c r="H85" s="36"/>
    </row>
    <row r="86" spans="2:8" x14ac:dyDescent="0.25">
      <c r="B86" s="17"/>
      <c r="C86" s="91" t="s">
        <v>92</v>
      </c>
      <c r="D86" s="18"/>
      <c r="E86" s="9"/>
      <c r="F86" s="74"/>
      <c r="G86" s="36"/>
      <c r="H86" s="36"/>
    </row>
    <row r="87" spans="2:8" x14ac:dyDescent="0.25">
      <c r="B87" s="17"/>
      <c r="C87" s="91" t="s">
        <v>95</v>
      </c>
      <c r="D87" s="18"/>
      <c r="E87" s="9"/>
      <c r="F87" s="74"/>
      <c r="G87" s="36"/>
      <c r="H87" s="36"/>
    </row>
    <row r="88" spans="2:8" x14ac:dyDescent="0.25">
      <c r="B88" s="17"/>
      <c r="C88" s="91" t="s">
        <v>93</v>
      </c>
      <c r="D88" s="18"/>
      <c r="E88" s="9"/>
      <c r="F88" s="74"/>
      <c r="G88" s="36"/>
      <c r="H88" s="36"/>
    </row>
    <row r="89" spans="2:8" x14ac:dyDescent="0.25">
      <c r="B89" s="17"/>
      <c r="C89" s="91" t="s">
        <v>94</v>
      </c>
      <c r="D89" s="18"/>
      <c r="E89" s="9"/>
      <c r="F89" s="93"/>
      <c r="G89" s="95">
        <f>+SUM(F79:F89)</f>
        <v>0</v>
      </c>
      <c r="H89" s="36"/>
    </row>
    <row r="90" spans="2:8" x14ac:dyDescent="0.25">
      <c r="B90" s="17"/>
      <c r="C90" s="91"/>
      <c r="D90" s="18"/>
      <c r="E90" s="9"/>
      <c r="F90" s="27"/>
      <c r="G90" s="36"/>
      <c r="H90" s="36"/>
    </row>
    <row r="91" spans="2:8" x14ac:dyDescent="0.25">
      <c r="B91" s="17"/>
      <c r="C91" s="29" t="s">
        <v>82</v>
      </c>
      <c r="D91" s="18"/>
      <c r="E91" s="9"/>
      <c r="F91" s="27"/>
      <c r="G91" s="36"/>
      <c r="H91" s="36"/>
    </row>
    <row r="92" spans="2:8" x14ac:dyDescent="0.25">
      <c r="B92" s="17"/>
      <c r="C92" s="91" t="s">
        <v>85</v>
      </c>
      <c r="D92" s="18"/>
      <c r="E92" s="9"/>
      <c r="F92" s="92"/>
      <c r="G92" s="36"/>
      <c r="H92" s="36"/>
    </row>
    <row r="93" spans="2:8" x14ac:dyDescent="0.25">
      <c r="B93" s="17"/>
      <c r="C93" s="91" t="s">
        <v>96</v>
      </c>
      <c r="D93" s="18"/>
      <c r="E93" s="9"/>
      <c r="F93" s="92"/>
      <c r="G93" s="36"/>
      <c r="H93" s="36"/>
    </row>
    <row r="94" spans="2:8" x14ac:dyDescent="0.25">
      <c r="B94" s="17"/>
      <c r="C94" s="91" t="s">
        <v>181</v>
      </c>
      <c r="D94" s="18"/>
      <c r="E94" s="9"/>
      <c r="F94" s="92"/>
      <c r="G94" s="36"/>
      <c r="H94" s="36"/>
    </row>
    <row r="95" spans="2:8" x14ac:dyDescent="0.25">
      <c r="B95" s="17"/>
      <c r="C95" s="91" t="s">
        <v>97</v>
      </c>
      <c r="D95" s="18"/>
      <c r="E95" s="9"/>
      <c r="F95" s="92"/>
      <c r="G95" s="36"/>
      <c r="H95" s="36"/>
    </row>
    <row r="96" spans="2:8" x14ac:dyDescent="0.25">
      <c r="B96" s="17"/>
      <c r="C96" s="91" t="s">
        <v>98</v>
      </c>
      <c r="D96" s="18"/>
      <c r="E96" s="9"/>
      <c r="F96" s="92"/>
      <c r="G96" s="36"/>
      <c r="H96" s="36"/>
    </row>
    <row r="97" spans="2:8" x14ac:dyDescent="0.25">
      <c r="B97" s="17"/>
      <c r="C97" s="91" t="s">
        <v>99</v>
      </c>
      <c r="D97" s="18"/>
      <c r="E97" s="9"/>
      <c r="F97" s="92"/>
      <c r="G97" s="36"/>
      <c r="H97" s="36"/>
    </row>
    <row r="98" spans="2:8" x14ac:dyDescent="0.25">
      <c r="B98" s="17"/>
      <c r="C98" s="91" t="s">
        <v>100</v>
      </c>
      <c r="D98" s="18"/>
      <c r="E98" s="9"/>
      <c r="F98" s="92"/>
      <c r="G98" s="36"/>
      <c r="H98" s="36"/>
    </row>
    <row r="99" spans="2:8" x14ac:dyDescent="0.25">
      <c r="B99" s="17"/>
      <c r="C99" s="91" t="s">
        <v>101</v>
      </c>
      <c r="D99" s="18"/>
      <c r="E99" s="9"/>
      <c r="F99" s="92"/>
      <c r="G99" s="36"/>
      <c r="H99" s="36"/>
    </row>
    <row r="100" spans="2:8" x14ac:dyDescent="0.25">
      <c r="B100" s="17"/>
      <c r="C100" s="91" t="s">
        <v>102</v>
      </c>
      <c r="D100" s="18"/>
      <c r="E100" s="9"/>
      <c r="F100" s="92"/>
      <c r="G100" s="36"/>
      <c r="H100" s="36"/>
    </row>
    <row r="101" spans="2:8" x14ac:dyDescent="0.25">
      <c r="B101" s="17"/>
      <c r="C101" s="91" t="s">
        <v>103</v>
      </c>
      <c r="D101" s="18"/>
      <c r="E101" s="9"/>
      <c r="F101" s="92"/>
      <c r="G101" s="36"/>
      <c r="H101" s="36"/>
    </row>
    <row r="102" spans="2:8" x14ac:dyDescent="0.25">
      <c r="B102" s="17"/>
      <c r="C102" s="91" t="s">
        <v>104</v>
      </c>
      <c r="D102" s="18"/>
      <c r="E102" s="9"/>
      <c r="F102" s="92"/>
      <c r="G102" s="36"/>
      <c r="H102" s="36"/>
    </row>
    <row r="103" spans="2:8" x14ac:dyDescent="0.25">
      <c r="B103" s="17"/>
      <c r="C103" s="91" t="s">
        <v>105</v>
      </c>
      <c r="D103" s="18"/>
      <c r="E103" s="9"/>
      <c r="F103" s="94"/>
      <c r="G103" s="95">
        <f>SUM(F92:F103)</f>
        <v>0</v>
      </c>
      <c r="H103" s="36"/>
    </row>
    <row r="104" spans="2:8" collapsed="1" x14ac:dyDescent="0.25">
      <c r="B104" s="17"/>
      <c r="C104" s="91"/>
      <c r="D104" s="18"/>
      <c r="E104" s="9"/>
      <c r="F104" s="27"/>
      <c r="G104" s="36"/>
      <c r="H104" s="36"/>
    </row>
    <row r="105" spans="2:8" x14ac:dyDescent="0.25">
      <c r="B105" s="17"/>
      <c r="C105" s="96" t="str">
        <f>"Total Income from "&amp;C76</f>
        <v>Total Income from Income from Business</v>
      </c>
      <c r="D105" s="18"/>
      <c r="E105" s="9"/>
      <c r="F105" s="27"/>
      <c r="G105" s="98">
        <f>+G77+G89-G103</f>
        <v>0</v>
      </c>
      <c r="H105" s="98"/>
    </row>
    <row r="106" spans="2:8" x14ac:dyDescent="0.25">
      <c r="B106" s="17"/>
      <c r="C106" s="91"/>
      <c r="D106" s="18"/>
      <c r="E106" s="9"/>
      <c r="F106" s="27"/>
      <c r="G106" s="36"/>
      <c r="H106" s="36"/>
    </row>
    <row r="107" spans="2:8" x14ac:dyDescent="0.25">
      <c r="B107" s="17"/>
      <c r="C107" s="35"/>
      <c r="D107" s="18"/>
      <c r="E107" s="9"/>
      <c r="F107" s="27"/>
      <c r="G107" s="27"/>
      <c r="H107" s="27"/>
    </row>
    <row r="108" spans="2:8" x14ac:dyDescent="0.25">
      <c r="B108" s="24" t="s">
        <v>7</v>
      </c>
      <c r="C108" s="82" t="s">
        <v>112</v>
      </c>
      <c r="D108" s="83"/>
      <c r="E108" s="83"/>
      <c r="F108" s="27"/>
      <c r="G108" s="86">
        <f>+G111+G115+G119+G131+G123+G127</f>
        <v>0</v>
      </c>
      <c r="H108" s="86">
        <f>+G108</f>
        <v>0</v>
      </c>
    </row>
    <row r="109" spans="2:8" x14ac:dyDescent="0.25">
      <c r="B109" s="24"/>
      <c r="C109" s="18" t="s">
        <v>76</v>
      </c>
      <c r="D109" s="3"/>
      <c r="E109" s="3"/>
      <c r="F109" s="27"/>
      <c r="G109" s="28"/>
      <c r="H109" s="28"/>
    </row>
    <row r="110" spans="2:8" collapsed="1" x14ac:dyDescent="0.25">
      <c r="B110" s="24"/>
      <c r="C110" s="37" t="s">
        <v>8</v>
      </c>
      <c r="D110" s="3"/>
      <c r="E110" s="3"/>
      <c r="F110" s="72"/>
      <c r="G110" s="28"/>
      <c r="H110" s="28"/>
    </row>
    <row r="111" spans="2:8" x14ac:dyDescent="0.25">
      <c r="B111" s="24"/>
      <c r="C111" s="37" t="s">
        <v>9</v>
      </c>
      <c r="D111" s="3"/>
      <c r="E111" s="3"/>
      <c r="F111" s="72"/>
      <c r="G111" s="33">
        <f>+F110-F111</f>
        <v>0</v>
      </c>
      <c r="H111" s="28"/>
    </row>
    <row r="112" spans="2:8" x14ac:dyDescent="0.25">
      <c r="B112" s="24"/>
      <c r="C112" s="37"/>
      <c r="D112" s="3"/>
      <c r="E112" s="3"/>
      <c r="F112" s="27"/>
      <c r="G112" s="38"/>
      <c r="H112" s="38"/>
    </row>
    <row r="113" spans="2:29" x14ac:dyDescent="0.25">
      <c r="B113" s="24"/>
      <c r="C113" s="18" t="s">
        <v>77</v>
      </c>
      <c r="D113" s="3"/>
      <c r="E113" s="3"/>
      <c r="F113" s="27"/>
      <c r="G113" s="38"/>
      <c r="H113" s="38"/>
    </row>
    <row r="114" spans="2:29" collapsed="1" x14ac:dyDescent="0.25">
      <c r="B114" s="24"/>
      <c r="C114" s="37" t="s">
        <v>8</v>
      </c>
      <c r="D114" s="3"/>
      <c r="E114" s="3"/>
      <c r="F114" s="72"/>
      <c r="G114" s="27"/>
      <c r="H114" s="27"/>
    </row>
    <row r="115" spans="2:29" x14ac:dyDescent="0.25">
      <c r="B115" s="24"/>
      <c r="C115" s="37" t="s">
        <v>9</v>
      </c>
      <c r="D115" s="3"/>
      <c r="E115" s="3"/>
      <c r="F115" s="72"/>
      <c r="G115" s="33">
        <f>+F114-F115</f>
        <v>0</v>
      </c>
      <c r="H115" s="28"/>
    </row>
    <row r="116" spans="2:29" x14ac:dyDescent="0.25">
      <c r="B116" s="24"/>
      <c r="C116" s="37"/>
      <c r="D116" s="3"/>
      <c r="E116" s="3"/>
      <c r="F116" s="27"/>
      <c r="G116" s="31"/>
      <c r="H116" s="31"/>
    </row>
    <row r="117" spans="2:29" x14ac:dyDescent="0.25">
      <c r="B117" s="17"/>
      <c r="C117" s="18" t="s">
        <v>78</v>
      </c>
      <c r="D117" s="18"/>
      <c r="E117" s="9"/>
      <c r="F117" s="27"/>
      <c r="G117" s="38"/>
      <c r="H117" s="38"/>
    </row>
    <row r="118" spans="2:29" collapsed="1" x14ac:dyDescent="0.25">
      <c r="B118" s="17"/>
      <c r="C118" s="37" t="s">
        <v>10</v>
      </c>
      <c r="D118" s="18"/>
      <c r="E118" s="9"/>
      <c r="F118" s="72"/>
      <c r="G118" s="27"/>
      <c r="H118" s="27"/>
    </row>
    <row r="119" spans="2:29" x14ac:dyDescent="0.25">
      <c r="B119" s="17"/>
      <c r="C119" s="37" t="s">
        <v>9</v>
      </c>
      <c r="D119" s="18"/>
      <c r="E119" s="9"/>
      <c r="F119" s="72"/>
      <c r="G119" s="33">
        <f>+F118-F119</f>
        <v>0</v>
      </c>
      <c r="H119" s="28"/>
    </row>
    <row r="120" spans="2:29" x14ac:dyDescent="0.25">
      <c r="B120" s="17"/>
      <c r="C120" s="37"/>
      <c r="D120" s="18"/>
      <c r="E120" s="9"/>
      <c r="F120" s="27"/>
      <c r="G120" s="28"/>
      <c r="H120" s="28"/>
    </row>
    <row r="121" spans="2:29" x14ac:dyDescent="0.25">
      <c r="B121" s="17"/>
      <c r="C121" s="18" t="s">
        <v>173</v>
      </c>
      <c r="D121" s="18"/>
      <c r="E121" s="9"/>
      <c r="F121" s="27"/>
      <c r="G121" s="28"/>
      <c r="H121" s="28"/>
    </row>
    <row r="122" spans="2:29" x14ac:dyDescent="0.25">
      <c r="B122" s="17"/>
      <c r="C122" s="37" t="s">
        <v>10</v>
      </c>
      <c r="D122" s="18"/>
      <c r="E122" s="9"/>
      <c r="F122" s="72"/>
      <c r="G122" s="27"/>
      <c r="H122" s="27"/>
    </row>
    <row r="123" spans="2:29" x14ac:dyDescent="0.25">
      <c r="B123" s="17"/>
      <c r="C123" s="37" t="s">
        <v>9</v>
      </c>
      <c r="D123" s="18"/>
      <c r="E123" s="9"/>
      <c r="F123" s="72"/>
      <c r="G123" s="33">
        <f>+F122-F123</f>
        <v>0</v>
      </c>
      <c r="H123" s="28"/>
    </row>
    <row r="124" spans="2:29" s="67" customFormat="1" x14ac:dyDescent="0.25">
      <c r="B124" s="17"/>
      <c r="C124" s="37"/>
      <c r="D124" s="18"/>
      <c r="E124" s="9"/>
      <c r="F124" s="27"/>
      <c r="G124" s="28"/>
      <c r="H124" s="28"/>
      <c r="V124" s="143"/>
      <c r="W124" s="145"/>
      <c r="X124" s="145"/>
      <c r="Y124" s="145"/>
      <c r="Z124" s="145"/>
      <c r="AA124" s="145"/>
      <c r="AB124" s="145"/>
      <c r="AC124" s="145"/>
    </row>
    <row r="125" spans="2:29" s="67" customFormat="1" x14ac:dyDescent="0.25">
      <c r="B125" s="17"/>
      <c r="C125" s="18" t="s">
        <v>174</v>
      </c>
      <c r="D125" s="18"/>
      <c r="E125" s="9"/>
      <c r="F125" s="27"/>
      <c r="G125" s="28"/>
      <c r="H125" s="28"/>
      <c r="V125" s="143"/>
      <c r="W125" s="145"/>
      <c r="X125" s="145"/>
      <c r="Y125" s="145"/>
      <c r="Z125" s="145"/>
      <c r="AA125" s="145"/>
      <c r="AB125" s="145"/>
      <c r="AC125" s="145"/>
    </row>
    <row r="126" spans="2:29" s="67" customFormat="1" x14ac:dyDescent="0.25">
      <c r="B126" s="17"/>
      <c r="C126" s="37" t="s">
        <v>10</v>
      </c>
      <c r="D126" s="18"/>
      <c r="E126" s="9"/>
      <c r="F126" s="72"/>
      <c r="G126" s="27"/>
      <c r="H126" s="27"/>
      <c r="V126" s="143"/>
      <c r="W126" s="145"/>
      <c r="X126" s="145"/>
      <c r="Y126" s="145"/>
      <c r="Z126" s="145"/>
      <c r="AA126" s="145"/>
      <c r="AB126" s="145"/>
      <c r="AC126" s="145"/>
    </row>
    <row r="127" spans="2:29" s="67" customFormat="1" x14ac:dyDescent="0.25">
      <c r="B127" s="17"/>
      <c r="C127" s="37" t="s">
        <v>9</v>
      </c>
      <c r="D127" s="18"/>
      <c r="E127" s="9"/>
      <c r="F127" s="72"/>
      <c r="G127" s="33">
        <f>+F126-F127</f>
        <v>0</v>
      </c>
      <c r="H127" s="28"/>
      <c r="V127" s="143"/>
      <c r="W127" s="145"/>
      <c r="X127" s="145"/>
      <c r="Y127" s="145"/>
      <c r="Z127" s="145"/>
      <c r="AA127" s="145"/>
      <c r="AB127" s="145"/>
      <c r="AC127" s="145"/>
    </row>
    <row r="128" spans="2:29" x14ac:dyDescent="0.25">
      <c r="B128" s="17"/>
      <c r="C128" s="37"/>
      <c r="D128" s="18"/>
      <c r="E128" s="9"/>
      <c r="F128" s="27"/>
      <c r="G128" s="38"/>
      <c r="H128" s="38"/>
    </row>
    <row r="129" spans="2:8" x14ac:dyDescent="0.25">
      <c r="B129" s="17"/>
      <c r="C129" s="18" t="s">
        <v>178</v>
      </c>
      <c r="D129" s="18"/>
      <c r="E129" s="9"/>
      <c r="F129" s="27"/>
      <c r="G129" s="27"/>
      <c r="H129" s="27"/>
    </row>
    <row r="130" spans="2:8" collapsed="1" x14ac:dyDescent="0.25">
      <c r="B130" s="17"/>
      <c r="C130" s="37" t="s">
        <v>8</v>
      </c>
      <c r="D130" s="18"/>
      <c r="E130" s="9"/>
      <c r="F130" s="72"/>
      <c r="G130" s="27"/>
      <c r="H130" s="27"/>
    </row>
    <row r="131" spans="2:8" collapsed="1" x14ac:dyDescent="0.25">
      <c r="B131" s="17"/>
      <c r="C131" s="37" t="s">
        <v>9</v>
      </c>
      <c r="D131" s="18"/>
      <c r="E131" s="9"/>
      <c r="F131" s="72"/>
      <c r="G131" s="33">
        <f>+F130-F131-MIN(F130-F131,100000)</f>
        <v>0</v>
      </c>
      <c r="H131" s="28"/>
    </row>
    <row r="132" spans="2:8" x14ac:dyDescent="0.25">
      <c r="B132" s="17"/>
      <c r="C132" s="35"/>
      <c r="D132" s="18"/>
      <c r="E132" s="9"/>
      <c r="F132" s="27"/>
      <c r="G132" s="38"/>
      <c r="H132" s="38"/>
    </row>
    <row r="133" spans="2:8" x14ac:dyDescent="0.25">
      <c r="B133" s="17"/>
      <c r="C133" s="18"/>
      <c r="D133" s="18"/>
      <c r="E133" s="9"/>
      <c r="F133" s="27"/>
      <c r="G133" s="31"/>
      <c r="H133" s="31"/>
    </row>
    <row r="134" spans="2:8" x14ac:dyDescent="0.25">
      <c r="B134" s="24" t="s">
        <v>11</v>
      </c>
      <c r="C134" s="82" t="s">
        <v>12</v>
      </c>
      <c r="D134" s="81"/>
      <c r="E134" s="81"/>
      <c r="F134" s="27"/>
      <c r="G134" s="100">
        <f>+G136+G141+G139</f>
        <v>0</v>
      </c>
      <c r="H134" s="131">
        <f>+G134</f>
        <v>0</v>
      </c>
    </row>
    <row r="135" spans="2:8" x14ac:dyDescent="0.25">
      <c r="B135" s="24"/>
      <c r="C135" s="80" t="s">
        <v>13</v>
      </c>
      <c r="D135" s="81"/>
      <c r="E135" s="81"/>
      <c r="F135" s="72">
        <v>0</v>
      </c>
      <c r="G135" s="28"/>
      <c r="H135" s="28"/>
    </row>
    <row r="136" spans="2:8" x14ac:dyDescent="0.25">
      <c r="B136" s="24"/>
      <c r="C136" s="80" t="s">
        <v>109</v>
      </c>
      <c r="D136" s="81"/>
      <c r="E136" s="81"/>
      <c r="F136" s="39">
        <f>MIN(F135,1000000)</f>
        <v>0</v>
      </c>
      <c r="G136" s="33">
        <f>+F135-F136</f>
        <v>0</v>
      </c>
      <c r="H136" s="28"/>
    </row>
    <row r="137" spans="2:8" x14ac:dyDescent="0.25">
      <c r="B137" s="24"/>
      <c r="C137" s="35"/>
      <c r="D137" s="3"/>
      <c r="E137" s="3"/>
      <c r="F137" s="27"/>
      <c r="G137" s="38"/>
      <c r="H137" s="38"/>
    </row>
    <row r="138" spans="2:8" x14ac:dyDescent="0.25">
      <c r="B138" s="24"/>
      <c r="C138" s="80" t="s">
        <v>14</v>
      </c>
      <c r="D138" s="81"/>
      <c r="E138" s="81"/>
      <c r="F138" s="72"/>
      <c r="G138" s="28"/>
      <c r="H138" s="28"/>
    </row>
    <row r="139" spans="2:8" x14ac:dyDescent="0.25">
      <c r="B139" s="24"/>
      <c r="C139" s="80" t="s">
        <v>110</v>
      </c>
      <c r="D139" s="81"/>
      <c r="E139" s="81"/>
      <c r="F139" s="73">
        <f>+F138</f>
        <v>0</v>
      </c>
      <c r="G139" s="33">
        <f>+F138-F139</f>
        <v>0</v>
      </c>
      <c r="H139" s="28"/>
    </row>
    <row r="140" spans="2:8" collapsed="1" x14ac:dyDescent="0.25">
      <c r="B140" s="24"/>
      <c r="C140" s="35"/>
      <c r="D140" s="3"/>
      <c r="E140" s="3"/>
      <c r="F140" s="27"/>
      <c r="G140" s="38"/>
      <c r="H140" s="38"/>
    </row>
    <row r="141" spans="2:8" x14ac:dyDescent="0.25">
      <c r="B141" s="24"/>
      <c r="C141" s="35" t="s">
        <v>111</v>
      </c>
      <c r="D141" s="3"/>
      <c r="E141" s="3"/>
      <c r="F141" s="27"/>
      <c r="G141" s="72"/>
      <c r="H141" s="72"/>
    </row>
    <row r="142" spans="2:8" x14ac:dyDescent="0.25">
      <c r="B142" s="40"/>
      <c r="C142" s="35"/>
      <c r="D142" s="3"/>
      <c r="E142" s="3"/>
      <c r="F142" s="27"/>
      <c r="G142" s="27"/>
      <c r="H142" s="27"/>
    </row>
    <row r="143" spans="2:8" x14ac:dyDescent="0.25">
      <c r="B143" s="40"/>
      <c r="C143" s="35"/>
      <c r="D143" s="10"/>
      <c r="E143" s="41"/>
      <c r="F143" s="27"/>
      <c r="G143" s="27"/>
      <c r="H143" s="27"/>
    </row>
    <row r="144" spans="2:8" ht="16.5" thickBot="1" x14ac:dyDescent="0.3">
      <c r="B144" s="17"/>
      <c r="C144" s="21" t="s">
        <v>15</v>
      </c>
      <c r="D144" s="21"/>
      <c r="E144" s="21"/>
      <c r="F144" s="27"/>
      <c r="G144" s="42">
        <f>+G19+G25+G48+G108+G134</f>
        <v>0</v>
      </c>
      <c r="H144" s="31"/>
    </row>
    <row r="145" spans="2:8" ht="16.5" thickTop="1" x14ac:dyDescent="0.25">
      <c r="B145" s="17"/>
      <c r="C145" s="9"/>
      <c r="D145" s="10"/>
      <c r="E145" s="13"/>
      <c r="F145" s="99"/>
      <c r="G145" s="122"/>
      <c r="H145" s="27"/>
    </row>
    <row r="146" spans="2:8" x14ac:dyDescent="0.25">
      <c r="B146" s="17"/>
      <c r="C146" s="9" t="s">
        <v>170</v>
      </c>
      <c r="D146" s="10"/>
      <c r="E146" s="13"/>
      <c r="F146" s="99"/>
      <c r="G146" s="27">
        <f>G108</f>
        <v>0</v>
      </c>
      <c r="H146" s="27"/>
    </row>
    <row r="147" spans="2:8" x14ac:dyDescent="0.25">
      <c r="B147" s="17"/>
      <c r="C147" s="9"/>
      <c r="D147" s="10"/>
      <c r="E147" s="13"/>
      <c r="F147" s="99"/>
      <c r="G147" s="27"/>
      <c r="H147" s="27"/>
    </row>
    <row r="148" spans="2:8" x14ac:dyDescent="0.25">
      <c r="B148" s="17"/>
      <c r="C148" s="21" t="s">
        <v>171</v>
      </c>
      <c r="D148" s="10"/>
      <c r="E148" s="13"/>
      <c r="F148" s="99"/>
      <c r="G148" s="27">
        <f>+G144-G146</f>
        <v>0</v>
      </c>
      <c r="H148" s="27"/>
    </row>
    <row r="149" spans="2:8" x14ac:dyDescent="0.25">
      <c r="B149" s="17"/>
      <c r="C149" s="9"/>
      <c r="D149" s="10"/>
      <c r="E149" s="13"/>
      <c r="F149" s="99"/>
      <c r="G149" s="39"/>
      <c r="H149" s="27"/>
    </row>
    <row r="150" spans="2:8" x14ac:dyDescent="0.25">
      <c r="B150" s="17" t="s">
        <v>43</v>
      </c>
      <c r="C150" s="21" t="s">
        <v>113</v>
      </c>
      <c r="D150" s="81"/>
      <c r="E150" s="81"/>
      <c r="F150" s="99"/>
      <c r="G150" s="87">
        <f>SUM(G153:G165)</f>
        <v>0</v>
      </c>
      <c r="H150" s="136">
        <v>0</v>
      </c>
    </row>
    <row r="151" spans="2:8" x14ac:dyDescent="0.25">
      <c r="B151" s="17"/>
      <c r="C151" s="9" t="s">
        <v>16</v>
      </c>
      <c r="D151" s="3" t="s">
        <v>17</v>
      </c>
      <c r="E151" s="3"/>
      <c r="F151" s="72"/>
      <c r="G151" s="27"/>
      <c r="H151" s="27"/>
    </row>
    <row r="152" spans="2:8" x14ac:dyDescent="0.25">
      <c r="B152" s="17"/>
      <c r="C152" s="9"/>
      <c r="D152" s="102" t="s">
        <v>159</v>
      </c>
      <c r="E152" s="102"/>
      <c r="F152" s="72"/>
      <c r="G152" s="27"/>
      <c r="H152" s="27"/>
    </row>
    <row r="153" spans="2:8" x14ac:dyDescent="0.25">
      <c r="B153" s="17"/>
      <c r="C153" s="10"/>
      <c r="D153" s="66" t="s">
        <v>18</v>
      </c>
      <c r="E153" s="81"/>
      <c r="F153" s="73"/>
      <c r="G153" s="27"/>
      <c r="H153" s="27"/>
    </row>
    <row r="154" spans="2:8" x14ac:dyDescent="0.25">
      <c r="B154" s="17"/>
      <c r="C154" s="10"/>
      <c r="D154" s="83" t="s">
        <v>19</v>
      </c>
      <c r="E154" s="81"/>
      <c r="F154" s="31">
        <f>SUM(F151:F153)</f>
        <v>0</v>
      </c>
      <c r="G154" s="27"/>
      <c r="H154" s="27"/>
    </row>
    <row r="155" spans="2:8" x14ac:dyDescent="0.25">
      <c r="B155" s="17"/>
      <c r="C155" s="13"/>
      <c r="D155" s="83" t="s">
        <v>20</v>
      </c>
      <c r="E155" s="81"/>
      <c r="F155" s="27">
        <f>+MIN(F154,150000)</f>
        <v>0</v>
      </c>
      <c r="G155" s="27">
        <f>+F155</f>
        <v>0</v>
      </c>
      <c r="H155" s="27"/>
    </row>
    <row r="156" spans="2:8" x14ac:dyDescent="0.25">
      <c r="B156" s="17"/>
      <c r="C156" s="13"/>
      <c r="D156" s="43"/>
      <c r="E156" s="3"/>
      <c r="F156" s="27"/>
      <c r="G156" s="27"/>
      <c r="H156" s="27"/>
    </row>
    <row r="157" spans="2:8" x14ac:dyDescent="0.25">
      <c r="B157" s="17"/>
      <c r="C157" s="9" t="s">
        <v>21</v>
      </c>
      <c r="D157" s="43" t="s">
        <v>22</v>
      </c>
      <c r="E157" s="3"/>
      <c r="F157" s="72"/>
      <c r="G157" s="27">
        <f>IF(F157&gt;0,MIN(F157,50000),0)</f>
        <v>0</v>
      </c>
      <c r="H157" s="27"/>
    </row>
    <row r="158" spans="2:8" x14ac:dyDescent="0.25">
      <c r="B158" s="17"/>
      <c r="C158" s="9"/>
      <c r="D158" s="43" t="s">
        <v>160</v>
      </c>
      <c r="E158" s="102"/>
      <c r="F158" s="72"/>
      <c r="G158" s="27">
        <f>IF(F158&gt;0,MIN(F158,5000),0)</f>
        <v>0</v>
      </c>
      <c r="H158" s="27"/>
    </row>
    <row r="159" spans="2:8" x14ac:dyDescent="0.25">
      <c r="B159" s="17"/>
      <c r="C159" s="9"/>
      <c r="D159" s="43"/>
      <c r="E159" s="102"/>
      <c r="F159" s="27"/>
      <c r="G159" s="27"/>
      <c r="H159" s="27"/>
    </row>
    <row r="160" spans="2:8" x14ac:dyDescent="0.25">
      <c r="B160" s="17"/>
      <c r="C160" s="13"/>
      <c r="D160" s="20"/>
      <c r="E160" s="13"/>
      <c r="F160" s="27"/>
      <c r="G160" s="27"/>
      <c r="H160" s="27"/>
    </row>
    <row r="161" spans="2:23" x14ac:dyDescent="0.25">
      <c r="B161" s="17"/>
      <c r="C161" s="9" t="s">
        <v>167</v>
      </c>
      <c r="D161" s="66" t="s">
        <v>23</v>
      </c>
      <c r="E161" s="66"/>
      <c r="F161" s="73">
        <f>+G141</f>
        <v>0</v>
      </c>
      <c r="G161" s="27"/>
      <c r="H161" s="27"/>
    </row>
    <row r="162" spans="2:23" x14ac:dyDescent="0.25">
      <c r="B162" s="17"/>
      <c r="C162" s="9"/>
      <c r="D162" s="83" t="s">
        <v>20</v>
      </c>
      <c r="E162" s="81"/>
      <c r="F162" s="27">
        <f>+MIN(F161,10000)</f>
        <v>0</v>
      </c>
      <c r="G162" s="27">
        <f>+F162</f>
        <v>0</v>
      </c>
      <c r="H162" s="27"/>
    </row>
    <row r="163" spans="2:23" x14ac:dyDescent="0.25">
      <c r="B163" s="17"/>
      <c r="C163" s="9"/>
      <c r="D163" s="43"/>
      <c r="E163" s="3"/>
      <c r="F163" s="27"/>
      <c r="G163" s="27"/>
      <c r="H163" s="27"/>
      <c r="P163" s="101" t="s">
        <v>180</v>
      </c>
    </row>
    <row r="164" spans="2:23" collapsed="1" x14ac:dyDescent="0.25">
      <c r="B164" s="17"/>
      <c r="C164" s="9" t="s">
        <v>24</v>
      </c>
      <c r="D164" s="20" t="s">
        <v>25</v>
      </c>
      <c r="E164" s="3"/>
      <c r="F164" s="27"/>
      <c r="G164" s="27"/>
      <c r="H164" s="27"/>
      <c r="P164" s="177" t="s">
        <v>144</v>
      </c>
      <c r="Q164" s="178"/>
      <c r="R164" s="176" t="s">
        <v>145</v>
      </c>
      <c r="S164" s="176"/>
      <c r="T164" s="176" t="s">
        <v>146</v>
      </c>
      <c r="U164" s="176"/>
      <c r="V164" s="141"/>
      <c r="W164" s="146"/>
    </row>
    <row r="165" spans="2:23" x14ac:dyDescent="0.25">
      <c r="B165" s="17"/>
      <c r="C165" s="9"/>
      <c r="D165" s="83"/>
      <c r="E165" s="81"/>
      <c r="F165" s="27"/>
      <c r="G165" s="27"/>
      <c r="H165" s="27"/>
      <c r="P165" s="108" t="s">
        <v>149</v>
      </c>
      <c r="Q165" s="108"/>
      <c r="R165" s="174" t="s">
        <v>148</v>
      </c>
      <c r="S165" s="175"/>
      <c r="T165" s="174" t="s">
        <v>150</v>
      </c>
      <c r="U165" s="175"/>
      <c r="V165" s="121"/>
      <c r="W165" s="147"/>
    </row>
    <row r="166" spans="2:23" x14ac:dyDescent="0.25">
      <c r="B166" s="17"/>
      <c r="C166" s="9"/>
      <c r="D166" s="43"/>
      <c r="E166" s="3"/>
      <c r="F166" s="27"/>
      <c r="G166" s="27"/>
      <c r="H166" s="27"/>
      <c r="P166" s="108"/>
      <c r="Q166" s="108"/>
      <c r="R166" s="119"/>
      <c r="S166" s="120"/>
      <c r="T166" s="119"/>
      <c r="U166" s="120"/>
      <c r="V166" s="121"/>
      <c r="W166" s="147"/>
    </row>
    <row r="167" spans="2:23" x14ac:dyDescent="0.25">
      <c r="B167" s="23"/>
      <c r="C167" s="21" t="s">
        <v>26</v>
      </c>
      <c r="D167" s="21"/>
      <c r="E167" s="21"/>
      <c r="F167" s="27"/>
      <c r="G167" s="103">
        <f>IF(G148-SUM(G151:G165)&lt;0,0,G148-SUM(G151:G165))</f>
        <v>0</v>
      </c>
      <c r="H167" s="103">
        <f>IF(G148-SUM(H151:H165)&lt;0,0,G148-SUM(H151:H165))</f>
        <v>0</v>
      </c>
      <c r="P167" s="65" t="s">
        <v>151</v>
      </c>
      <c r="Q167" s="109">
        <v>0</v>
      </c>
      <c r="R167" s="65" t="s">
        <v>154</v>
      </c>
      <c r="S167" s="109">
        <v>0</v>
      </c>
      <c r="T167" s="109" t="s">
        <v>156</v>
      </c>
      <c r="U167" s="109">
        <v>0</v>
      </c>
      <c r="V167" s="142"/>
      <c r="W167" s="147"/>
    </row>
    <row r="168" spans="2:23" x14ac:dyDescent="0.25">
      <c r="B168" s="23"/>
      <c r="C168" s="9" t="s">
        <v>170</v>
      </c>
      <c r="D168" s="21"/>
      <c r="E168" s="21"/>
      <c r="F168" s="27"/>
      <c r="G168" s="31">
        <f>+G108</f>
        <v>0</v>
      </c>
      <c r="H168" s="31">
        <f>+H108</f>
        <v>0</v>
      </c>
      <c r="P168" s="65" t="s">
        <v>152</v>
      </c>
      <c r="Q168" s="109">
        <v>0.05</v>
      </c>
      <c r="R168" s="65" t="s">
        <v>155</v>
      </c>
      <c r="S168" s="109">
        <v>0.05</v>
      </c>
      <c r="T168" s="109" t="s">
        <v>153</v>
      </c>
      <c r="U168" s="109">
        <v>0.2</v>
      </c>
      <c r="V168" s="142"/>
      <c r="W168" s="147"/>
    </row>
    <row r="169" spans="2:23" x14ac:dyDescent="0.25">
      <c r="B169" s="23"/>
      <c r="C169" s="13"/>
      <c r="D169" s="13"/>
      <c r="E169" s="18"/>
      <c r="F169" s="27"/>
      <c r="G169" s="27"/>
      <c r="H169" s="27"/>
      <c r="P169" s="65" t="s">
        <v>153</v>
      </c>
      <c r="Q169" s="109">
        <v>0.2</v>
      </c>
      <c r="R169" s="65" t="s">
        <v>153</v>
      </c>
      <c r="S169" s="109">
        <v>0.2</v>
      </c>
      <c r="T169" s="65" t="s">
        <v>147</v>
      </c>
      <c r="U169" s="109">
        <v>0.3</v>
      </c>
      <c r="V169" s="142"/>
      <c r="W169" s="147"/>
    </row>
    <row r="170" spans="2:23" ht="16.5" thickBot="1" x14ac:dyDescent="0.3">
      <c r="B170" s="23"/>
      <c r="C170" s="21" t="s">
        <v>172</v>
      </c>
      <c r="D170" s="21"/>
      <c r="E170" s="21"/>
      <c r="F170" s="27"/>
      <c r="G170" s="42">
        <f>+G167+G168</f>
        <v>0</v>
      </c>
      <c r="H170" s="42">
        <f>+H167+H168</f>
        <v>0</v>
      </c>
      <c r="P170" s="65" t="s">
        <v>147</v>
      </c>
      <c r="Q170" s="109">
        <v>0.3</v>
      </c>
      <c r="R170" s="65" t="s">
        <v>147</v>
      </c>
      <c r="S170" s="109">
        <v>0.3</v>
      </c>
      <c r="T170" s="109"/>
      <c r="U170" s="109"/>
      <c r="V170" s="142"/>
      <c r="W170" s="147"/>
    </row>
    <row r="171" spans="2:23" ht="16.5" thickTop="1" x14ac:dyDescent="0.25">
      <c r="B171" s="23"/>
      <c r="C171" s="18" t="s">
        <v>200</v>
      </c>
      <c r="D171" s="19"/>
      <c r="E171" s="19"/>
      <c r="F171" s="27"/>
      <c r="G171" s="27">
        <f>+(G131+G119+G111)</f>
        <v>0</v>
      </c>
      <c r="H171" s="31">
        <f>+G171</f>
        <v>0</v>
      </c>
      <c r="P171" s="65"/>
      <c r="Q171" s="109"/>
      <c r="R171" s="65"/>
      <c r="S171" s="109"/>
      <c r="T171" s="109"/>
      <c r="U171" s="109"/>
      <c r="V171" s="142"/>
      <c r="W171" s="147"/>
    </row>
    <row r="172" spans="2:23" x14ac:dyDescent="0.25">
      <c r="B172" s="23"/>
      <c r="C172" s="18" t="s">
        <v>201</v>
      </c>
      <c r="D172" s="19"/>
      <c r="E172" s="19"/>
      <c r="F172" s="27"/>
      <c r="G172" s="27">
        <f>G170-G171</f>
        <v>0</v>
      </c>
      <c r="H172" s="31">
        <f>+G172</f>
        <v>0</v>
      </c>
      <c r="P172" s="65"/>
      <c r="Q172" s="109"/>
      <c r="R172" s="65"/>
      <c r="S172" s="109"/>
      <c r="T172" s="109"/>
      <c r="U172" s="109"/>
      <c r="V172" s="142"/>
      <c r="W172" s="147"/>
    </row>
    <row r="173" spans="2:23" x14ac:dyDescent="0.25">
      <c r="B173" s="23"/>
      <c r="C173" s="19"/>
      <c r="D173" s="19"/>
      <c r="E173" s="19"/>
      <c r="F173" s="27"/>
      <c r="G173" s="27"/>
      <c r="H173" s="27"/>
      <c r="P173" s="112" t="s">
        <v>48</v>
      </c>
      <c r="Q173" s="108" t="str">
        <f ca="1">+IF(((TODAY()-E14)/365)&lt;60,"Normal","")</f>
        <v/>
      </c>
      <c r="R173" s="112" t="s">
        <v>48</v>
      </c>
      <c r="S173" s="108" t="str">
        <f ca="1">+IF(AND(((TODAY()-E14)/365)&gt;60,((TODAY()-E14)/365)&lt;80),"Senior","")</f>
        <v/>
      </c>
      <c r="T173" s="112" t="s">
        <v>48</v>
      </c>
      <c r="U173" s="108" t="str">
        <f ca="1">IF(E14=0,"",IF(((TODAY()-E14)/365)&gt;80,"Super Senior",""))</f>
        <v/>
      </c>
      <c r="V173" s="121"/>
      <c r="W173" s="147"/>
    </row>
    <row r="174" spans="2:23" x14ac:dyDescent="0.25">
      <c r="B174" s="44"/>
      <c r="C174" s="18" t="s">
        <v>27</v>
      </c>
      <c r="D174" s="19"/>
      <c r="E174" s="19"/>
      <c r="F174" s="27"/>
      <c r="G174" s="114">
        <f>+G170-G175-G178-G176-G177</f>
        <v>0</v>
      </c>
      <c r="H174" s="114">
        <f>+H170-H175-H178-H176-H177</f>
        <v>0</v>
      </c>
    </row>
    <row r="175" spans="2:23" x14ac:dyDescent="0.25">
      <c r="B175" s="23"/>
      <c r="C175" s="18" t="s">
        <v>28</v>
      </c>
      <c r="D175" s="19"/>
      <c r="E175" s="19"/>
      <c r="F175" s="27"/>
      <c r="G175" s="27">
        <f>+G136</f>
        <v>0</v>
      </c>
      <c r="H175" s="27">
        <f>+H136</f>
        <v>0</v>
      </c>
    </row>
    <row r="176" spans="2:23" x14ac:dyDescent="0.25">
      <c r="B176" s="23"/>
      <c r="C176" s="18" t="s">
        <v>169</v>
      </c>
      <c r="D176" s="19"/>
      <c r="E176" s="19"/>
      <c r="F176" s="27"/>
      <c r="G176" s="27">
        <f>+G131</f>
        <v>0</v>
      </c>
      <c r="H176" s="27">
        <f>+H131</f>
        <v>0</v>
      </c>
      <c r="P176" s="101" t="s">
        <v>182</v>
      </c>
    </row>
    <row r="177" spans="2:28" x14ac:dyDescent="0.25">
      <c r="B177" s="23"/>
      <c r="C177" s="18" t="s">
        <v>175</v>
      </c>
      <c r="D177" s="19"/>
      <c r="E177" s="19"/>
      <c r="F177" s="27"/>
      <c r="G177" s="27">
        <f>+G127</f>
        <v>0</v>
      </c>
      <c r="H177" s="27">
        <f>+H127</f>
        <v>0</v>
      </c>
      <c r="N177" s="68" t="s">
        <v>198</v>
      </c>
      <c r="P177" s="177" t="s">
        <v>144</v>
      </c>
      <c r="Q177" s="178"/>
      <c r="R177" s="176" t="s">
        <v>145</v>
      </c>
      <c r="S177" s="176"/>
      <c r="T177" s="176" t="s">
        <v>146</v>
      </c>
      <c r="U177" s="176"/>
      <c r="V177" s="141"/>
      <c r="W177" s="146"/>
    </row>
    <row r="178" spans="2:28" x14ac:dyDescent="0.25">
      <c r="B178" s="23"/>
      <c r="C178" s="18" t="s">
        <v>115</v>
      </c>
      <c r="D178" s="19"/>
      <c r="E178" s="19"/>
      <c r="F178" s="27"/>
      <c r="G178" s="27">
        <f>+G111+G119</f>
        <v>0</v>
      </c>
      <c r="H178" s="27">
        <f>+H111+H119</f>
        <v>0</v>
      </c>
      <c r="M178" s="115"/>
      <c r="N178" s="1" t="s">
        <v>144</v>
      </c>
      <c r="P178" s="108" t="s">
        <v>149</v>
      </c>
      <c r="Q178" s="108"/>
      <c r="R178" s="174" t="s">
        <v>148</v>
      </c>
      <c r="S178" s="175"/>
      <c r="T178" s="174" t="s">
        <v>150</v>
      </c>
      <c r="U178" s="175"/>
      <c r="V178" s="121"/>
      <c r="W178" s="184" t="s">
        <v>144</v>
      </c>
      <c r="X178" s="185"/>
      <c r="Y178" s="183" t="s">
        <v>145</v>
      </c>
      <c r="Z178" s="183"/>
      <c r="AA178" s="183" t="s">
        <v>146</v>
      </c>
      <c r="AB178" s="183"/>
    </row>
    <row r="179" spans="2:28" x14ac:dyDescent="0.25">
      <c r="B179" s="23"/>
      <c r="C179" s="13"/>
      <c r="D179" s="13"/>
      <c r="E179" s="18"/>
      <c r="F179" s="27"/>
      <c r="G179" s="27"/>
      <c r="H179" s="27"/>
      <c r="M179" s="110"/>
      <c r="N179" s="1" t="s">
        <v>145</v>
      </c>
      <c r="P179" s="65" t="s">
        <v>151</v>
      </c>
      <c r="Q179" s="109">
        <v>0</v>
      </c>
      <c r="R179" s="65" t="s">
        <v>154</v>
      </c>
      <c r="S179" s="109">
        <v>0</v>
      </c>
      <c r="T179" s="65"/>
      <c r="U179" s="109"/>
      <c r="V179" s="142"/>
      <c r="W179" s="144" t="s">
        <v>196</v>
      </c>
      <c r="X179" s="140">
        <v>0</v>
      </c>
      <c r="Y179" s="144" t="s">
        <v>196</v>
      </c>
      <c r="Z179" s="140">
        <v>0</v>
      </c>
      <c r="AA179" s="144" t="s">
        <v>196</v>
      </c>
      <c r="AB179" s="140">
        <v>0</v>
      </c>
    </row>
    <row r="180" spans="2:28" x14ac:dyDescent="0.25">
      <c r="B180" s="24" t="s">
        <v>11</v>
      </c>
      <c r="C180" s="82" t="s">
        <v>29</v>
      </c>
      <c r="D180" s="82"/>
      <c r="E180" s="82"/>
      <c r="F180" s="27"/>
      <c r="G180" s="27"/>
      <c r="H180" s="27"/>
      <c r="M180" s="107"/>
      <c r="N180" s="1" t="s">
        <v>146</v>
      </c>
      <c r="P180" s="65" t="s">
        <v>152</v>
      </c>
      <c r="Q180" s="109">
        <v>0.05</v>
      </c>
      <c r="R180" s="65" t="s">
        <v>155</v>
      </c>
      <c r="S180" s="109">
        <v>0.05</v>
      </c>
      <c r="T180" s="65"/>
      <c r="U180" s="109"/>
      <c r="V180" s="142"/>
      <c r="W180" s="140">
        <f>250000*Q180</f>
        <v>12500</v>
      </c>
      <c r="X180" s="140">
        <f>+X179+W180</f>
        <v>12500</v>
      </c>
      <c r="Y180" s="140">
        <f>200000*S180</f>
        <v>10000</v>
      </c>
      <c r="Z180" s="140">
        <f>+Z179+Y180</f>
        <v>10000</v>
      </c>
      <c r="AA180" s="140">
        <f>250000*U180</f>
        <v>0</v>
      </c>
      <c r="AB180" s="140">
        <v>0</v>
      </c>
    </row>
    <row r="181" spans="2:28" x14ac:dyDescent="0.25">
      <c r="B181" s="17"/>
      <c r="C181" s="13"/>
      <c r="D181" s="13"/>
      <c r="E181" s="9"/>
      <c r="F181" s="27"/>
      <c r="G181" s="27"/>
      <c r="H181" s="27"/>
      <c r="M181" s="107"/>
      <c r="P181" s="65" t="s">
        <v>191</v>
      </c>
      <c r="Q181" s="109">
        <v>0.1</v>
      </c>
      <c r="R181" s="65" t="s">
        <v>191</v>
      </c>
      <c r="S181" s="109">
        <v>0.1</v>
      </c>
      <c r="T181" s="65" t="s">
        <v>191</v>
      </c>
      <c r="U181" s="109">
        <v>0.1</v>
      </c>
      <c r="V181" s="142"/>
      <c r="W181" s="140">
        <f>250000*Q181</f>
        <v>25000</v>
      </c>
      <c r="X181" s="140">
        <f t="shared" ref="X181:X184" si="0">+X180+W181</f>
        <v>37500</v>
      </c>
      <c r="Y181" s="140">
        <f>250000*S181</f>
        <v>25000</v>
      </c>
      <c r="Z181" s="140">
        <f>+Z180+Y181</f>
        <v>35000</v>
      </c>
      <c r="AA181" s="140">
        <f>250000*U181</f>
        <v>25000</v>
      </c>
      <c r="AB181" s="140">
        <f>+AA181+AB180</f>
        <v>25000</v>
      </c>
    </row>
    <row r="182" spans="2:28" x14ac:dyDescent="0.25">
      <c r="B182" s="40">
        <v>1</v>
      </c>
      <c r="C182" s="80" t="s">
        <v>30</v>
      </c>
      <c r="D182" s="80"/>
      <c r="E182" s="80"/>
      <c r="F182" s="27"/>
      <c r="G182" s="27">
        <f ca="1">IF(E12="Normal",IF(G174&gt;1000000,((G174-1000000)*30%+112500),IF(AND(G174&gt;500000,G174&lt;1000000),(G174-500000)*20%+12500,IF(AND(G174&gt;250000,G174&lt;500000),(G174-250000)*5%,0))),IF(E12="Senior",IF(G174&gt;1000000,((G174-1000000)*30%+110000),IF(AND(G174&gt;500000,G174&lt;1000000),(G174-500000)*20%+10000,IF(AND(G174&gt;300000,G174&lt;500000),(G174-300000)*5%,0))),IF(E12="Super Senior",IF(G174&gt;1000000,((G174-1000000)*30%+110000),IF(AND(G174&gt;500000,G174&lt;1000000),(G174-500000)*20%+10000,IF(AND(G174&gt;300000,G174&lt;500000),(G174-300000)*5%,0))),0)))</f>
        <v>0</v>
      </c>
      <c r="H182" s="27">
        <f>IF(H174&gt;1,IF(E12=N178,IF(AND(H174&gt;250000,H174&lt;=500000),(H174-250000)*5%+X179,IF(AND(H174&gt;500000,H174&lt;=750000),(H174-500000)*10%+X180,IF(AND(H174&gt;750000,H174&lt;=1000000),(H174-750000)*15%+X181,IF(AND(H174&gt;1000000,H174&lt;=1250000),(H174-1000000)*20%+X182,IF(AND(H174&gt;1250000,H174&lt;=1500000),(H174-1250000)*25%+X183,IF(H174&gt;1500000,(H174-1500000)*30%+X184,0)))))),IF(E12=N179,IF(AND(H174&gt;300000,H174&lt;=500000),(H174-300000)*5%+Z179,IF(AND(H174&gt;500000,H174&lt;=750000),(H174-500000)*10%+Z180,IF(AND(H174&gt;750000,H174&lt;=1000000),(H174-750000)*15%+Z181,IF(AND(H174&gt;1000000,H174&lt;=1250000),(H174-1000000)*20%+Z182,IF(AND(H174&gt;1250000,H174&lt;=1500000),(H174-1250000)*25%+Z183,IF(H174&gt;1500000,(H174-1500000)*30%+Z184,0)))))),IF(E12=N180,IF(AND(H174&gt;500000,H174&lt;=750000),(H174-500000)*10%+AB180,IF(AND(H174&gt;750000,H174&lt;=1000000),(H174-750000)*15%+AB181,IF(AND(H174&gt;1000000,H174&lt;=1250000),(H174-1000000)*20%+AB182,IF(AND(H174&gt;1250000,H174&lt;=1500000),(H174-1250000)*25%+AB183,IF(H174&gt;1500000,(H174-1500000)*30%+AB184,0)))))))),0)</f>
        <v>0</v>
      </c>
      <c r="J182" s="101" t="s">
        <v>179</v>
      </c>
      <c r="K182" s="111"/>
      <c r="P182" s="65" t="s">
        <v>192</v>
      </c>
      <c r="Q182" s="109">
        <v>0.15</v>
      </c>
      <c r="R182" s="65" t="s">
        <v>192</v>
      </c>
      <c r="S182" s="109">
        <v>0.15</v>
      </c>
      <c r="T182" s="65" t="s">
        <v>192</v>
      </c>
      <c r="U182" s="109">
        <v>0.15</v>
      </c>
      <c r="V182" s="142"/>
      <c r="W182" s="140">
        <f>250000*Q182</f>
        <v>37500</v>
      </c>
      <c r="X182" s="140">
        <f t="shared" si="0"/>
        <v>75000</v>
      </c>
      <c r="Y182" s="140">
        <f>250000*S182</f>
        <v>37500</v>
      </c>
      <c r="Z182" s="140">
        <f>+Z181+Y182</f>
        <v>72500</v>
      </c>
      <c r="AA182" s="140">
        <f>250000*U182</f>
        <v>37500</v>
      </c>
      <c r="AB182" s="140">
        <f>+AA182+AB181</f>
        <v>62500</v>
      </c>
    </row>
    <row r="183" spans="2:28" x14ac:dyDescent="0.25">
      <c r="B183" s="40"/>
      <c r="C183" s="35" t="s">
        <v>31</v>
      </c>
      <c r="D183" s="35"/>
      <c r="E183" s="35"/>
      <c r="F183" s="27"/>
      <c r="G183" s="27">
        <f>+(G175+G176)*0.1</f>
        <v>0</v>
      </c>
      <c r="H183" s="27">
        <f>+(H175+H176)*0.1</f>
        <v>0</v>
      </c>
      <c r="P183" s="65" t="s">
        <v>193</v>
      </c>
      <c r="Q183" s="109">
        <v>0.2</v>
      </c>
      <c r="R183" s="65" t="s">
        <v>193</v>
      </c>
      <c r="S183" s="109">
        <v>0.2</v>
      </c>
      <c r="T183" s="65" t="s">
        <v>193</v>
      </c>
      <c r="U183" s="109">
        <v>0.2</v>
      </c>
      <c r="V183" s="142"/>
      <c r="W183" s="140">
        <f>250000*Q183</f>
        <v>50000</v>
      </c>
      <c r="X183" s="140">
        <f t="shared" si="0"/>
        <v>125000</v>
      </c>
      <c r="Y183" s="140">
        <f>250000*S183</f>
        <v>50000</v>
      </c>
      <c r="Z183" s="140">
        <f>+Z182+Y183</f>
        <v>122500</v>
      </c>
      <c r="AA183" s="140">
        <f>250000*U183</f>
        <v>50000</v>
      </c>
      <c r="AB183" s="140">
        <f>+AA183+AB182</f>
        <v>112500</v>
      </c>
    </row>
    <row r="184" spans="2:28" x14ac:dyDescent="0.25">
      <c r="B184" s="40"/>
      <c r="C184" s="35" t="s">
        <v>177</v>
      </c>
      <c r="D184" s="35"/>
      <c r="E184" s="35"/>
      <c r="F184" s="27"/>
      <c r="G184" s="27">
        <f>+G177*0.2</f>
        <v>0</v>
      </c>
      <c r="H184" s="27">
        <f>+H177*0.2</f>
        <v>0</v>
      </c>
      <c r="P184" s="65" t="s">
        <v>194</v>
      </c>
      <c r="Q184" s="109">
        <v>0.25</v>
      </c>
      <c r="R184" s="65" t="s">
        <v>194</v>
      </c>
      <c r="S184" s="109">
        <v>0.25</v>
      </c>
      <c r="T184" s="65" t="s">
        <v>194</v>
      </c>
      <c r="U184" s="109">
        <v>0.25</v>
      </c>
      <c r="V184" s="142"/>
      <c r="W184" s="140">
        <f>250000*Q184</f>
        <v>62500</v>
      </c>
      <c r="X184" s="140">
        <f t="shared" si="0"/>
        <v>187500</v>
      </c>
      <c r="Y184" s="140">
        <f>250000*S184</f>
        <v>62500</v>
      </c>
      <c r="Z184" s="140">
        <f>+Z183+Y184</f>
        <v>185000</v>
      </c>
      <c r="AA184" s="140">
        <f>250000*U184</f>
        <v>62500</v>
      </c>
      <c r="AB184" s="140">
        <f>+AA184+AB183</f>
        <v>175000</v>
      </c>
    </row>
    <row r="185" spans="2:28" x14ac:dyDescent="0.25">
      <c r="B185" s="40"/>
      <c r="C185" s="35" t="s">
        <v>176</v>
      </c>
      <c r="D185" s="35"/>
      <c r="E185" s="35"/>
      <c r="F185" s="27"/>
      <c r="G185" s="27">
        <f>+G178*0.15</f>
        <v>0</v>
      </c>
      <c r="H185" s="27">
        <f>+H178*0.15</f>
        <v>0</v>
      </c>
      <c r="M185" s="111"/>
      <c r="P185" s="65" t="s">
        <v>195</v>
      </c>
      <c r="Q185" s="109">
        <v>0.3</v>
      </c>
      <c r="R185" s="65" t="s">
        <v>195</v>
      </c>
      <c r="S185" s="109">
        <v>0.3</v>
      </c>
      <c r="T185" s="65" t="s">
        <v>195</v>
      </c>
      <c r="U185" s="109">
        <v>0.3</v>
      </c>
      <c r="V185" s="142"/>
      <c r="W185" s="147"/>
    </row>
    <row r="186" spans="2:28" x14ac:dyDescent="0.25">
      <c r="B186" s="40"/>
      <c r="C186" s="18" t="s">
        <v>114</v>
      </c>
      <c r="D186" s="35"/>
      <c r="E186" s="35"/>
      <c r="F186" s="27"/>
      <c r="G186" s="118">
        <f ca="1">SUM(G182:G185)</f>
        <v>0</v>
      </c>
      <c r="H186" s="118">
        <f>SUM(H182:H185)</f>
        <v>0</v>
      </c>
      <c r="M186" s="111"/>
      <c r="N186" s="107"/>
      <c r="O186" s="107"/>
      <c r="P186" s="112" t="s">
        <v>48</v>
      </c>
      <c r="Q186" s="108" t="str">
        <f ca="1">+IF(((TODAY()-E14)/365)&lt;60,"Normal","")</f>
        <v/>
      </c>
      <c r="R186" s="112" t="s">
        <v>48</v>
      </c>
      <c r="S186" s="108" t="str">
        <f ca="1">+IF(AND(((TODAY()-E14)/365)&gt;60,((TODAY()-E14)/365)&lt;80),"Senior","")</f>
        <v/>
      </c>
      <c r="T186" s="112" t="s">
        <v>48</v>
      </c>
      <c r="U186" s="108" t="str">
        <f ca="1">IF(E14=0,"",IF(((TODAY()-E14)/365)&gt;80,"Super Senior",""))</f>
        <v/>
      </c>
      <c r="V186" s="121"/>
      <c r="W186" s="147"/>
    </row>
    <row r="187" spans="2:28" x14ac:dyDescent="0.25">
      <c r="B187" s="40"/>
      <c r="C187" s="18" t="s">
        <v>202</v>
      </c>
      <c r="D187" s="35"/>
      <c r="E187" s="35"/>
      <c r="F187" s="27"/>
      <c r="G187" s="31">
        <f>+G185+G176*0.1</f>
        <v>0</v>
      </c>
      <c r="H187" s="31">
        <f>+G187</f>
        <v>0</v>
      </c>
      <c r="M187" s="111"/>
      <c r="N187" s="107"/>
      <c r="O187" s="107"/>
      <c r="P187" s="188"/>
      <c r="Q187" s="121"/>
      <c r="R187" s="188"/>
      <c r="S187" s="121"/>
      <c r="T187" s="188"/>
      <c r="U187" s="121"/>
      <c r="V187" s="121"/>
      <c r="W187" s="147"/>
    </row>
    <row r="188" spans="2:28" x14ac:dyDescent="0.25">
      <c r="B188" s="40"/>
      <c r="C188" s="18" t="s">
        <v>203</v>
      </c>
      <c r="D188" s="35"/>
      <c r="E188" s="35"/>
      <c r="F188" s="27"/>
      <c r="G188" s="31">
        <f ca="1">+G186-G187</f>
        <v>0</v>
      </c>
      <c r="H188" s="31">
        <f ca="1">+G188</f>
        <v>0</v>
      </c>
      <c r="M188" s="111"/>
      <c r="N188" s="107"/>
      <c r="O188" s="107"/>
      <c r="P188" s="188"/>
      <c r="Q188" s="121"/>
      <c r="R188" s="188"/>
      <c r="S188" s="121"/>
      <c r="T188" s="188"/>
      <c r="U188" s="121"/>
      <c r="V188" s="121"/>
      <c r="W188" s="147"/>
    </row>
    <row r="189" spans="2:28" x14ac:dyDescent="0.25">
      <c r="B189" s="40"/>
      <c r="C189" s="35"/>
      <c r="D189" s="35"/>
      <c r="E189" s="35"/>
      <c r="F189" s="27"/>
      <c r="G189" s="27"/>
      <c r="H189" s="27"/>
      <c r="N189" s="107"/>
      <c r="O189" s="107"/>
    </row>
    <row r="190" spans="2:28" ht="16.5" thickBot="1" x14ac:dyDescent="0.3">
      <c r="B190" s="40"/>
      <c r="C190" s="35" t="s">
        <v>116</v>
      </c>
      <c r="D190" s="35"/>
      <c r="E190" s="35"/>
      <c r="F190" s="27"/>
      <c r="G190" s="27">
        <f>IF(AND(G170&gt;5000000,G170&lt;=10000000),G186*10%,IF(AND(G170&gt;10000000,G170&lt;=20000000),G186*15%,IF(AND(G170&gt;20000000,G170&lt;=50000000,G172&lt;=20000000),G186*15%,IF(AND(G172&gt;20000000,G172&lt;=50000000),G188*25%+G187*15%,IF(AND(G170&gt;50000000,G172&lt;20000000),G188*15%+G187*15%,IF(G172&gt;50000000,G188*37%+G187*15%,0))))))</f>
        <v>0</v>
      </c>
      <c r="H190" s="27">
        <f>+G190</f>
        <v>0</v>
      </c>
      <c r="K190" s="101" t="s">
        <v>183</v>
      </c>
      <c r="L190" s="107"/>
      <c r="O190" s="1" t="s">
        <v>48</v>
      </c>
      <c r="P190" s="1" t="str">
        <f ca="1">+E12</f>
        <v/>
      </c>
    </row>
    <row r="191" spans="2:28" ht="16.5" thickBot="1" x14ac:dyDescent="0.3">
      <c r="B191" s="40"/>
      <c r="C191" s="35"/>
      <c r="D191" s="35"/>
      <c r="E191" s="35"/>
      <c r="F191" s="27"/>
      <c r="G191" s="27"/>
      <c r="H191" s="27"/>
      <c r="K191" s="132" t="s">
        <v>184</v>
      </c>
      <c r="L191" s="135" t="s">
        <v>185</v>
      </c>
      <c r="O191" s="2" t="s">
        <v>196</v>
      </c>
      <c r="S191" s="151" t="s">
        <v>144</v>
      </c>
      <c r="T191" s="151" t="s">
        <v>145</v>
      </c>
      <c r="U191" s="151" t="s">
        <v>146</v>
      </c>
    </row>
    <row r="192" spans="2:28" ht="16.5" thickBot="1" x14ac:dyDescent="0.3">
      <c r="B192" s="40">
        <v>2</v>
      </c>
      <c r="C192" s="35" t="s">
        <v>32</v>
      </c>
      <c r="D192" s="35"/>
      <c r="E192" s="35"/>
      <c r="F192" s="27"/>
      <c r="G192" s="27">
        <f ca="1">MIN(IF(G170&gt;500000,0,12500),G182)</f>
        <v>0</v>
      </c>
      <c r="H192" s="27">
        <f>MIN(IF(H170&gt;500000,0,12500),H182)</f>
        <v>0</v>
      </c>
      <c r="K192" s="133" t="s">
        <v>186</v>
      </c>
      <c r="L192" s="134">
        <v>0.1</v>
      </c>
      <c r="M192" s="1" t="s">
        <v>207</v>
      </c>
      <c r="N192" s="111"/>
      <c r="O192" s="150" t="s">
        <v>197</v>
      </c>
      <c r="P192" s="2"/>
      <c r="S192" s="152">
        <f>+IF(AND(H174&gt;250000,H174&lt;=500000),(H174-250000)*5%+X179,IF(AND(H174&gt;500000,H174&lt;=750000),(H174-500000)*10%+X180,IF(AND(H174&gt;750000,H174&lt;=1000000),(H174-750000)*15%+X181,IF(AND(H174&gt;1000000,H174&lt;=1250000),(H174-1000000)*20%+X182,IF(AND(H174&gt;1250000,H174&lt;=1500000),(H174-1250000)*25%+X183,IF(H174&gt;1500000,(H174-1500000)*30%+X184,0))))))</f>
        <v>0</v>
      </c>
      <c r="T192" s="153">
        <f>+IF(AND(H174&gt;300000,H174&lt;=500000),(H174-300000)*5%+Z179,IF(AND(H174&gt;500000,H174&lt;=750000),(H174-500000)*10%+Z180,IF(AND(H174&gt;750000,H174&lt;=1000000),(H174-750000)*15%+Z181,IF(AND(H174&gt;1000000,H174&lt;=1250000),(H174-1000000)*20%+Z182,IF(AND(H174&gt;1250000,H174&lt;=1500000),(H174-1250000)*25%+Z183,IF(H174&gt;1500000,(H174-1500000)*30%+Z184,0))))))</f>
        <v>0</v>
      </c>
      <c r="U192" s="153">
        <f>+IF(AND(H174&gt;500000,H174&lt;=750000),(H174-500000)*10%+AB180,IF(AND(H174&gt;750000,H174&lt;=1000000),(H174-750000)*15%+AB181,IF(AND(H174&gt;1000000,H174&lt;=1250000),(H174-1000000)*20%+AB182,IF(AND(H174&gt;1250000,H174&lt;=1500000),(H174-1250000)*25%+AB183,IF(H174&gt;1500000,(H174-1500000)*30%+AB184,0)))))</f>
        <v>0</v>
      </c>
    </row>
    <row r="193" spans="2:22" ht="16.5" thickBot="1" x14ac:dyDescent="0.3">
      <c r="B193" s="40"/>
      <c r="C193" s="18"/>
      <c r="D193" s="35"/>
      <c r="E193" s="35"/>
      <c r="F193" s="45"/>
      <c r="G193" s="45">
        <f ca="1">+G186++G190-G192</f>
        <v>0</v>
      </c>
      <c r="H193" s="45">
        <f>+H186++H190-H192</f>
        <v>0</v>
      </c>
      <c r="K193" s="133" t="s">
        <v>187</v>
      </c>
      <c r="L193" s="134">
        <v>0.15</v>
      </c>
      <c r="M193" s="1" t="s">
        <v>207</v>
      </c>
      <c r="O193" s="182" t="s">
        <v>199</v>
      </c>
      <c r="P193" s="182"/>
      <c r="Q193" s="182"/>
      <c r="R193" s="182"/>
      <c r="S193" s="186" t="b">
        <f ca="1">IF(E12=N178,IF(AND(H174&gt;250000,H174&lt;=500000),(H174-250000)*5%+X179,IF(AND(H174&gt;500000,H174&lt;=750000),(H174-500000)*10%+X180,IF(AND(H174&gt;750000,H174&lt;=1000000),(H174-750000)*15%+X181,IF(AND(H174&gt;1000000,H174&lt;=1250000),(H174-1000000)*20%+X182,IF(AND(H174&gt;1250000,H174&lt;=1500000),(H174-1250000)*25%+X183,IF(H174&gt;1500000,(H174-1500000)*30%+X184,0)))))),IF(E12=N179,IF(AND(H174&gt;300000,H174&lt;=500000),(H174-300000)*5%+Z179,IF(AND(H174&gt;500000,H174&lt;=750000),(H174-500000)*10%+Z180,IF(AND(H174&gt;750000,H174&lt;=1000000),(H174-750000)*15%+Z181,IF(AND(H174&gt;1000000,H174&lt;=1250000),(H174-1000000)*20%+Z182,IF(AND(H174&gt;1250000,H174&lt;=1500000),(H174-1250000)*25%+Z183,IF(H174&gt;1500000,(H174-1500000)*30%+Z184,0)))))),IF(E12=N180,IF(AND(H174&gt;500000,H174&lt;=750000),(H174-500000)*10%+AB180,IF(AND(H174&gt;750000,H174&lt;=1000000),(H174-750000)*15%+AB181,IF(AND(H174&gt;1000000,H174&lt;=1250000),(H174-1000000)*20%+AB182,IF(AND(H174&gt;1250000,H174&lt;=1500000),(H174-1250000)*25%+AB183,IF(H174&gt;1500000,(H174-1500000)*30%+AB184,0))))))))</f>
        <v>0</v>
      </c>
      <c r="T193" s="187"/>
      <c r="U193" s="187"/>
      <c r="V193" s="149"/>
    </row>
    <row r="194" spans="2:22" x14ac:dyDescent="0.25">
      <c r="B194" s="40">
        <v>3</v>
      </c>
      <c r="C194" s="80" t="s">
        <v>33</v>
      </c>
      <c r="D194" s="81"/>
      <c r="E194" s="81"/>
      <c r="F194" s="27"/>
      <c r="G194" s="27">
        <f ca="1">+G193*4%</f>
        <v>0</v>
      </c>
      <c r="H194" s="39">
        <f>+H193*4%</f>
        <v>0</v>
      </c>
      <c r="K194" s="133" t="s">
        <v>188</v>
      </c>
      <c r="L194" s="134">
        <v>0.25</v>
      </c>
      <c r="M194" s="1" t="s">
        <v>206</v>
      </c>
      <c r="S194" s="148"/>
      <c r="T194" s="148"/>
      <c r="U194" s="148"/>
    </row>
    <row r="195" spans="2:22" ht="16.5" thickBot="1" x14ac:dyDescent="0.3">
      <c r="B195" s="40">
        <f>+B194+1</f>
        <v>4</v>
      </c>
      <c r="C195" s="80" t="s">
        <v>34</v>
      </c>
      <c r="D195" s="80"/>
      <c r="E195" s="80"/>
      <c r="F195" s="46"/>
      <c r="G195" s="46">
        <f ca="1">+G193+G194</f>
        <v>0</v>
      </c>
      <c r="H195" s="46">
        <f>+H193+H194</f>
        <v>0</v>
      </c>
      <c r="K195" s="133" t="s">
        <v>189</v>
      </c>
      <c r="L195" s="134">
        <v>0.37</v>
      </c>
      <c r="M195" s="1" t="s">
        <v>206</v>
      </c>
      <c r="P195" s="101" t="s">
        <v>122</v>
      </c>
    </row>
    <row r="196" spans="2:22" ht="16.5" thickBot="1" x14ac:dyDescent="0.3">
      <c r="B196" s="40"/>
      <c r="C196" s="80"/>
      <c r="D196" s="80"/>
      <c r="E196" s="192" t="s">
        <v>204</v>
      </c>
      <c r="F196" s="189">
        <f ca="1">IF((G195+H195)&gt;1,IF(G195&gt;H195,"New rates are beneficial","Old rates are beneficial"),0)</f>
        <v>0</v>
      </c>
      <c r="G196" s="190"/>
      <c r="H196" s="191"/>
      <c r="J196" s="138"/>
      <c r="K196" s="139"/>
      <c r="P196" s="101"/>
    </row>
    <row r="197" spans="2:22" x14ac:dyDescent="0.25">
      <c r="B197" s="40"/>
      <c r="C197" s="80"/>
      <c r="D197" s="80"/>
      <c r="E197" s="80"/>
      <c r="F197" s="31"/>
      <c r="G197" s="31"/>
      <c r="H197" s="31"/>
      <c r="J197" s="138"/>
      <c r="K197" s="139"/>
      <c r="P197" s="101"/>
    </row>
    <row r="198" spans="2:22" x14ac:dyDescent="0.25">
      <c r="B198" s="40">
        <f>+B195+1</f>
        <v>5</v>
      </c>
      <c r="C198" s="80" t="s">
        <v>121</v>
      </c>
      <c r="D198" s="81"/>
      <c r="E198" s="81"/>
      <c r="F198" s="27"/>
      <c r="G198" s="27"/>
      <c r="H198" s="27"/>
      <c r="P198" s="105">
        <v>192</v>
      </c>
      <c r="Q198" s="1" t="s">
        <v>133</v>
      </c>
    </row>
    <row r="199" spans="2:22" x14ac:dyDescent="0.25">
      <c r="B199" s="40"/>
      <c r="C199" s="106"/>
      <c r="D199" s="157" t="str">
        <f t="shared" ref="D199:D204" si="1">_xlfn.IFNA(+VLOOKUP(C199,$P$198:$Q$209,2,0)," ")</f>
        <v xml:space="preserve"> </v>
      </c>
      <c r="E199" s="157"/>
      <c r="F199" s="74"/>
      <c r="G199" s="104">
        <f>+SUM(F199:F204)</f>
        <v>0</v>
      </c>
      <c r="H199" s="104">
        <f>+G199</f>
        <v>0</v>
      </c>
      <c r="P199" s="105">
        <v>193</v>
      </c>
      <c r="Q199" s="1" t="s">
        <v>134</v>
      </c>
    </row>
    <row r="200" spans="2:22" x14ac:dyDescent="0.25">
      <c r="B200" s="40"/>
      <c r="C200" s="106"/>
      <c r="D200" s="157" t="str">
        <f t="shared" si="1"/>
        <v xml:space="preserve"> </v>
      </c>
      <c r="E200" s="157"/>
      <c r="F200" s="74"/>
      <c r="G200" s="27"/>
      <c r="H200" s="27"/>
      <c r="P200" s="105">
        <v>194</v>
      </c>
      <c r="Q200" s="1" t="s">
        <v>135</v>
      </c>
    </row>
    <row r="201" spans="2:22" x14ac:dyDescent="0.25">
      <c r="B201" s="40"/>
      <c r="C201" s="106"/>
      <c r="D201" s="157" t="str">
        <f t="shared" si="1"/>
        <v xml:space="preserve"> </v>
      </c>
      <c r="E201" s="157"/>
      <c r="F201" s="74"/>
      <c r="G201" s="27"/>
      <c r="H201" s="27"/>
      <c r="P201" s="105" t="s">
        <v>123</v>
      </c>
      <c r="Q201" s="1" t="s">
        <v>136</v>
      </c>
    </row>
    <row r="202" spans="2:22" x14ac:dyDescent="0.25">
      <c r="B202" s="40"/>
      <c r="C202" s="106"/>
      <c r="D202" s="157" t="str">
        <f t="shared" si="1"/>
        <v xml:space="preserve"> </v>
      </c>
      <c r="E202" s="157"/>
      <c r="F202" s="74"/>
      <c r="G202" s="27"/>
      <c r="H202" s="27"/>
      <c r="P202" s="105" t="s">
        <v>124</v>
      </c>
      <c r="Q202" s="1" t="s">
        <v>137</v>
      </c>
    </row>
    <row r="203" spans="2:22" x14ac:dyDescent="0.25">
      <c r="B203" s="40"/>
      <c r="C203" s="106"/>
      <c r="D203" s="157" t="str">
        <f t="shared" si="1"/>
        <v xml:space="preserve"> </v>
      </c>
      <c r="E203" s="157"/>
      <c r="F203" s="74"/>
      <c r="G203" s="27"/>
      <c r="H203" s="27"/>
      <c r="P203" s="105" t="s">
        <v>125</v>
      </c>
      <c r="Q203" s="1" t="s">
        <v>138</v>
      </c>
    </row>
    <row r="204" spans="2:22" x14ac:dyDescent="0.25">
      <c r="B204" s="40"/>
      <c r="C204" s="106"/>
      <c r="D204" s="157" t="str">
        <f t="shared" si="1"/>
        <v xml:space="preserve"> </v>
      </c>
      <c r="E204" s="157"/>
      <c r="F204" s="74"/>
      <c r="G204" s="27"/>
      <c r="H204" s="27"/>
      <c r="P204" s="105" t="s">
        <v>126</v>
      </c>
      <c r="Q204" s="1" t="s">
        <v>132</v>
      </c>
    </row>
    <row r="205" spans="2:22" x14ac:dyDescent="0.25">
      <c r="B205" s="40"/>
      <c r="C205" s="35"/>
      <c r="D205" s="18"/>
      <c r="E205" s="3"/>
      <c r="F205" s="27"/>
      <c r="G205" s="27"/>
      <c r="H205" s="27"/>
      <c r="P205" s="105" t="s">
        <v>127</v>
      </c>
      <c r="Q205" s="1" t="s">
        <v>139</v>
      </c>
    </row>
    <row r="206" spans="2:22" x14ac:dyDescent="0.25">
      <c r="B206" s="40">
        <f>+B198+1</f>
        <v>6</v>
      </c>
      <c r="C206" s="84" t="s">
        <v>35</v>
      </c>
      <c r="D206" s="81"/>
      <c r="E206" s="81"/>
      <c r="F206" s="27"/>
      <c r="G206" s="104">
        <f>SUM(F207:F210)</f>
        <v>0</v>
      </c>
      <c r="H206" s="104">
        <f>+G206</f>
        <v>0</v>
      </c>
      <c r="P206" s="105" t="s">
        <v>128</v>
      </c>
      <c r="Q206" s="1" t="s">
        <v>140</v>
      </c>
    </row>
    <row r="207" spans="2:22" x14ac:dyDescent="0.25">
      <c r="B207" s="40"/>
      <c r="C207" s="84" t="s">
        <v>117</v>
      </c>
      <c r="D207" s="81"/>
      <c r="E207" s="81"/>
      <c r="F207" s="74"/>
      <c r="G207" s="27"/>
      <c r="H207" s="27"/>
      <c r="P207" s="105" t="s">
        <v>130</v>
      </c>
      <c r="Q207" s="1" t="s">
        <v>141</v>
      </c>
    </row>
    <row r="208" spans="2:22" x14ac:dyDescent="0.25">
      <c r="B208" s="40"/>
      <c r="C208" s="84" t="s">
        <v>118</v>
      </c>
      <c r="D208" s="81"/>
      <c r="E208" s="81"/>
      <c r="F208" s="74"/>
      <c r="G208" s="27"/>
      <c r="H208" s="27"/>
      <c r="P208" s="105" t="s">
        <v>129</v>
      </c>
      <c r="Q208" s="1" t="s">
        <v>142</v>
      </c>
    </row>
    <row r="209" spans="2:17" x14ac:dyDescent="0.25">
      <c r="B209" s="40"/>
      <c r="C209" s="84" t="s">
        <v>119</v>
      </c>
      <c r="D209" s="81"/>
      <c r="E209" s="81"/>
      <c r="F209" s="74"/>
      <c r="G209" s="27"/>
      <c r="H209" s="27"/>
      <c r="P209" s="105" t="s">
        <v>131</v>
      </c>
      <c r="Q209" s="1" t="s">
        <v>143</v>
      </c>
    </row>
    <row r="210" spans="2:17" x14ac:dyDescent="0.25">
      <c r="B210" s="40"/>
      <c r="C210" s="84" t="s">
        <v>120</v>
      </c>
      <c r="D210" s="81"/>
      <c r="E210" s="81"/>
      <c r="F210" s="75"/>
      <c r="G210" s="39"/>
      <c r="H210" s="39"/>
    </row>
    <row r="211" spans="2:17" x14ac:dyDescent="0.25">
      <c r="B211" s="40"/>
      <c r="C211" s="84"/>
      <c r="D211" s="81"/>
      <c r="E211" s="81"/>
      <c r="F211" s="27"/>
      <c r="G211" s="27"/>
      <c r="H211" s="27"/>
    </row>
    <row r="212" spans="2:17" x14ac:dyDescent="0.25">
      <c r="B212" s="40">
        <f>+B206+1</f>
        <v>7</v>
      </c>
      <c r="C212" s="80" t="s">
        <v>36</v>
      </c>
      <c r="D212" s="80"/>
      <c r="E212" s="9"/>
      <c r="F212" s="27"/>
      <c r="G212" s="27">
        <f>+G199+G206</f>
        <v>0</v>
      </c>
      <c r="H212" s="27">
        <f>+H199+H206</f>
        <v>0</v>
      </c>
    </row>
    <row r="213" spans="2:17" x14ac:dyDescent="0.25">
      <c r="B213" s="24">
        <f>+B212+1</f>
        <v>8</v>
      </c>
      <c r="C213" s="21" t="s">
        <v>37</v>
      </c>
      <c r="D213" s="83"/>
      <c r="E213" s="83"/>
      <c r="F213" s="46">
        <f>F195-F212</f>
        <v>0</v>
      </c>
      <c r="G213" s="46">
        <f ca="1">+G195-G212</f>
        <v>0</v>
      </c>
      <c r="H213" s="46">
        <f>+H195-H212</f>
        <v>0</v>
      </c>
    </row>
    <row r="214" spans="2:17" x14ac:dyDescent="0.25">
      <c r="B214" s="40">
        <f>+B213+1</f>
        <v>9</v>
      </c>
      <c r="C214" s="85" t="s">
        <v>38</v>
      </c>
      <c r="D214" s="81"/>
      <c r="E214" s="9"/>
      <c r="F214" s="27"/>
      <c r="G214" s="27"/>
      <c r="H214" s="27"/>
    </row>
    <row r="215" spans="2:17" x14ac:dyDescent="0.25">
      <c r="B215" s="40"/>
      <c r="C215" s="113" t="s">
        <v>157</v>
      </c>
      <c r="D215" s="81"/>
      <c r="E215" s="9"/>
      <c r="F215" s="32"/>
      <c r="G215" s="27"/>
      <c r="H215" s="27"/>
    </row>
    <row r="216" spans="2:17" x14ac:dyDescent="0.25">
      <c r="B216" s="40"/>
      <c r="C216" s="85" t="s">
        <v>39</v>
      </c>
      <c r="D216" s="81"/>
      <c r="E216" s="9"/>
      <c r="F216" s="32"/>
      <c r="G216" s="27"/>
      <c r="H216" s="27"/>
      <c r="K216" s="105"/>
    </row>
    <row r="217" spans="2:17" x14ac:dyDescent="0.25">
      <c r="B217" s="40"/>
      <c r="C217" s="156" t="s">
        <v>40</v>
      </c>
      <c r="D217" s="155"/>
      <c r="E217" s="9"/>
      <c r="F217" s="32"/>
      <c r="G217" s="27">
        <f>SUM(F215:F217)</f>
        <v>0</v>
      </c>
      <c r="H217" s="27">
        <f>+G217</f>
        <v>0</v>
      </c>
      <c r="K217" s="105"/>
    </row>
    <row r="218" spans="2:17" x14ac:dyDescent="0.25">
      <c r="B218" s="40">
        <f>+B214+1</f>
        <v>10</v>
      </c>
      <c r="C218" s="154" t="s">
        <v>37</v>
      </c>
      <c r="D218" s="155"/>
      <c r="E218" s="155"/>
      <c r="F218" s="45"/>
      <c r="G218" s="45">
        <f ca="1">ROUND(G213+G217,-1)</f>
        <v>0</v>
      </c>
      <c r="H218" s="45">
        <f>ROUND(H213+H217,-1)</f>
        <v>0</v>
      </c>
      <c r="K218" s="105"/>
    </row>
    <row r="219" spans="2:17" x14ac:dyDescent="0.25">
      <c r="B219" s="40">
        <f>+B218+1</f>
        <v>11</v>
      </c>
      <c r="C219" s="156" t="s">
        <v>41</v>
      </c>
      <c r="D219" s="155"/>
      <c r="E219" s="155"/>
      <c r="F219" s="27"/>
      <c r="G219" s="27"/>
      <c r="H219" s="27"/>
      <c r="K219" s="105"/>
    </row>
    <row r="220" spans="2:17" ht="16.5" thickBot="1" x14ac:dyDescent="0.3">
      <c r="B220" s="47">
        <v>12</v>
      </c>
      <c r="C220" s="48" t="s">
        <v>37</v>
      </c>
      <c r="D220" s="48"/>
      <c r="E220" s="48"/>
      <c r="F220" s="42"/>
      <c r="G220" s="42">
        <f ca="1">+G218-G219</f>
        <v>0</v>
      </c>
      <c r="H220" s="42">
        <f>+H218-H219</f>
        <v>0</v>
      </c>
    </row>
    <row r="221" spans="2:17" ht="16.5" thickTop="1" x14ac:dyDescent="0.25">
      <c r="B221" s="49"/>
      <c r="C221" s="50"/>
      <c r="D221" s="50"/>
      <c r="E221" s="50"/>
      <c r="F221" s="51"/>
      <c r="G221" s="51"/>
      <c r="H221" s="52"/>
    </row>
    <row r="222" spans="2:17" x14ac:dyDescent="0.25">
      <c r="B222" s="8"/>
      <c r="C222" s="53"/>
      <c r="D222" s="9"/>
      <c r="E222" s="9"/>
      <c r="F222" s="15"/>
      <c r="G222" s="15"/>
      <c r="H222" s="16"/>
    </row>
    <row r="223" spans="2:17" ht="16.5" thickBot="1" x14ac:dyDescent="0.3">
      <c r="B223" s="54"/>
      <c r="C223" s="55"/>
      <c r="D223" s="56"/>
      <c r="E223" s="57"/>
      <c r="F223" s="22"/>
      <c r="G223" s="22"/>
      <c r="H223" s="58"/>
    </row>
    <row r="224" spans="2:17" x14ac:dyDescent="0.25">
      <c r="B224" s="59"/>
      <c r="C224" s="59"/>
      <c r="D224" s="59"/>
      <c r="E224" s="59"/>
      <c r="F224" s="60"/>
      <c r="G224" s="15"/>
      <c r="H224" s="15"/>
    </row>
    <row r="225" spans="2:5" x14ac:dyDescent="0.25">
      <c r="B225" s="61"/>
      <c r="C225" s="61"/>
      <c r="D225" s="61"/>
      <c r="E225" s="61"/>
    </row>
    <row r="226" spans="2:5" x14ac:dyDescent="0.25">
      <c r="B226" s="62"/>
      <c r="C226" s="62"/>
      <c r="D226" s="62"/>
      <c r="E226" s="63"/>
    </row>
    <row r="227" spans="2:5" x14ac:dyDescent="0.25">
      <c r="B227" s="1"/>
      <c r="C227" s="62"/>
      <c r="D227" s="62"/>
      <c r="E227" s="63"/>
    </row>
    <row r="228" spans="2:5" x14ac:dyDescent="0.25">
      <c r="B228" s="64"/>
      <c r="C228" s="62"/>
      <c r="D228" s="62"/>
      <c r="E228" s="63"/>
    </row>
    <row r="229" spans="2:5" x14ac:dyDescent="0.25">
      <c r="B229" s="62"/>
      <c r="C229" s="62"/>
      <c r="D229" s="62"/>
      <c r="E229" s="63"/>
    </row>
  </sheetData>
  <mergeCells count="38">
    <mergeCell ref="F196:H196"/>
    <mergeCell ref="O193:R193"/>
    <mergeCell ref="Y178:Z178"/>
    <mergeCell ref="AA178:AB178"/>
    <mergeCell ref="W178:X178"/>
    <mergeCell ref="S193:U193"/>
    <mergeCell ref="P177:Q177"/>
    <mergeCell ref="R177:S177"/>
    <mergeCell ref="T177:U177"/>
    <mergeCell ref="R178:S178"/>
    <mergeCell ref="T178:U178"/>
    <mergeCell ref="R165:S165"/>
    <mergeCell ref="T165:U165"/>
    <mergeCell ref="R164:S164"/>
    <mergeCell ref="T164:U164"/>
    <mergeCell ref="B13:D13"/>
    <mergeCell ref="P164:Q164"/>
    <mergeCell ref="B16:H16"/>
    <mergeCell ref="B3:D3"/>
    <mergeCell ref="B4:D4"/>
    <mergeCell ref="B5:D5"/>
    <mergeCell ref="B7:D7"/>
    <mergeCell ref="B8:D8"/>
    <mergeCell ref="B6:D6"/>
    <mergeCell ref="B9:D10"/>
    <mergeCell ref="E9:E10"/>
    <mergeCell ref="D200:E200"/>
    <mergeCell ref="D201:E201"/>
    <mergeCell ref="D202:E202"/>
    <mergeCell ref="B12:D12"/>
    <mergeCell ref="C218:E218"/>
    <mergeCell ref="C219:E219"/>
    <mergeCell ref="D199:E199"/>
    <mergeCell ref="B11:D11"/>
    <mergeCell ref="B14:D14"/>
    <mergeCell ref="C217:D217"/>
    <mergeCell ref="D203:E203"/>
    <mergeCell ref="D204:E204"/>
  </mergeCells>
  <dataValidations disablePrompts="1" count="5">
    <dataValidation type="list" allowBlank="1" showInputMessage="1" showErrorMessage="1" sqref="E6">
      <formula1>"Male, Female"</formula1>
    </dataValidation>
    <dataValidation type="list" allowBlank="1" showInputMessage="1" showErrorMessage="1" sqref="C199:C204">
      <formula1>$P$198:$P$209</formula1>
    </dataValidation>
    <dataValidation type="list" allowBlank="1" showInputMessage="1" showErrorMessage="1" sqref="E5">
      <formula1>$P$8:$P$19</formula1>
    </dataValidation>
    <dataValidation type="list" allowBlank="1" showInputMessage="1" showErrorMessage="1" sqref="E13">
      <formula1>$P$22:$P$24</formula1>
    </dataValidation>
    <dataValidation type="list" allowBlank="1" showInputMessage="1" showErrorMessage="1" sqref="E4">
      <formula1>$Q$8:$Q$8</formula1>
    </dataValidation>
  </dataValidations>
  <pageMargins left="0.7" right="0.7" top="0.75" bottom="0.75" header="0.3" footer="0.3"/>
  <pageSetup scale="47" orientation="portrait" r:id="rId1"/>
  <rowBreaks count="2" manualBreakCount="2">
    <brk id="74" max="7" man="1"/>
    <brk id="16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</vt:lpstr>
      <vt:lpstr>IT!Print_Area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GVS6</dc:creator>
  <cp:lastModifiedBy>GVS 8</cp:lastModifiedBy>
  <dcterms:created xsi:type="dcterms:W3CDTF">2020-01-09T07:04:20Z</dcterms:created>
  <dcterms:modified xsi:type="dcterms:W3CDTF">2020-02-22T07:46:58Z</dcterms:modified>
</cp:coreProperties>
</file>