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urag.singal\Desktop\ug\"/>
    </mc:Choice>
  </mc:AlternateContent>
  <bookViews>
    <workbookView xWindow="0" yWindow="0" windowWidth="20490" windowHeight="6765"/>
  </bookViews>
  <sheets>
    <sheet name="AS_Calculator" sheetId="1" r:id="rId1"/>
  </sheets>
  <calcPr calcId="152511"/>
  <extLst>
    <ext uri="GoogleSheetsCustomDataVersion1">
      <go:sheetsCustomData xmlns:go="http://customooxmlschemas.google.com/" r:id="rId5" roundtripDataSignature="AMtx7mhBR5TBEOZfVCr5n0f6RdsUFxpQBA=="/>
    </ext>
  </extLst>
</workbook>
</file>

<file path=xl/calcChain.xml><?xml version="1.0" encoding="utf-8"?>
<calcChain xmlns="http://schemas.openxmlformats.org/spreadsheetml/2006/main">
  <c r="D43" i="1" l="1"/>
  <c r="D41" i="1"/>
  <c r="D35" i="1"/>
  <c r="C43" i="1"/>
  <c r="C39" i="1"/>
  <c r="C35" i="1"/>
  <c r="C41" i="1" s="1"/>
  <c r="D31" i="1" l="1"/>
  <c r="C31" i="1"/>
  <c r="D29" i="1"/>
  <c r="C12" i="1"/>
  <c r="C67" i="1"/>
  <c r="C69" i="1" s="1"/>
  <c r="C22" i="1" s="1"/>
  <c r="D15" i="1" l="1"/>
  <c r="D13" i="1"/>
  <c r="C20" i="1"/>
  <c r="C74" i="1" l="1"/>
  <c r="C75" i="1" l="1"/>
  <c r="B54" i="1"/>
  <c r="B55" i="1" s="1"/>
  <c r="B56" i="1" s="1"/>
  <c r="B57" i="1" s="1"/>
  <c r="B58" i="1" s="1"/>
  <c r="D27" i="1"/>
  <c r="C27" i="1"/>
  <c r="D14" i="1"/>
  <c r="D12" i="1"/>
  <c r="C11" i="1"/>
  <c r="C19" i="1" s="1"/>
  <c r="C10" i="1"/>
  <c r="D9" i="1"/>
  <c r="C76" i="1" l="1"/>
  <c r="C16" i="1"/>
  <c r="C23" i="1"/>
  <c r="D11" i="1"/>
  <c r="D19" i="1" s="1"/>
  <c r="D10" i="1"/>
  <c r="C24" i="1" l="1"/>
  <c r="D16" i="1"/>
  <c r="D24" i="1" s="1"/>
  <c r="D33" i="1" l="1"/>
  <c r="D52" i="1" l="1"/>
  <c r="D53" i="1" s="1"/>
  <c r="D60" i="1" s="1"/>
  <c r="D54" i="1"/>
  <c r="D55" i="1" s="1"/>
  <c r="D56" i="1" s="1"/>
  <c r="D57" i="1" s="1"/>
  <c r="D58" i="1" l="1"/>
  <c r="D59" i="1" s="1"/>
  <c r="D61" i="1" s="1"/>
  <c r="D62" i="1" s="1"/>
  <c r="C33" i="1"/>
  <c r="C46" i="1" s="1"/>
  <c r="C48" i="1" l="1"/>
  <c r="C60" i="1"/>
  <c r="C47" i="1"/>
  <c r="C49" i="1" l="1"/>
  <c r="C59" i="1" s="1"/>
  <c r="C61" i="1" l="1"/>
  <c r="C62" i="1" s="1"/>
  <c r="D64" i="1" s="1"/>
  <c r="D65" i="1" s="1"/>
</calcChain>
</file>

<file path=xl/comments1.xml><?xml version="1.0" encoding="utf-8"?>
<comments xmlns="http://schemas.openxmlformats.org/spreadsheetml/2006/main">
  <authors>
    <author/>
  </authors>
  <commentList>
    <comment ref="D64" authorId="0" shapeId="0">
      <text>
        <r>
          <rPr>
            <sz val="11"/>
            <color theme="1"/>
            <rFont val="Arial"/>
            <family val="2"/>
          </rPr>
          <t xml:space="preserve">
Only if you opt for New Regime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b3ytt15cCZj7r7nKVUEEP7x5EVA=="/>
    </ext>
  </extLst>
</comments>
</file>

<file path=xl/sharedStrings.xml><?xml version="1.0" encoding="utf-8"?>
<sst xmlns="http://schemas.openxmlformats.org/spreadsheetml/2006/main" count="64" uniqueCount="58">
  <si>
    <t>Particulars</t>
  </si>
  <si>
    <t>Old Regime</t>
  </si>
  <si>
    <t>New Regime</t>
  </si>
  <si>
    <t>Basic Salary</t>
  </si>
  <si>
    <t>HRA</t>
  </si>
  <si>
    <t>Employer Contribution to PF</t>
  </si>
  <si>
    <t>Employer Contribution to NPS</t>
  </si>
  <si>
    <t>Gross Salary</t>
  </si>
  <si>
    <t>Less:</t>
  </si>
  <si>
    <t>Standard Deduction u/s 16(ia)</t>
  </si>
  <si>
    <t>Profession Tax u/s 16(iii)</t>
  </si>
  <si>
    <t>Income Under the Head Salaries</t>
  </si>
  <si>
    <t>Interest on Self-Occupied Housing u/s 24(b)</t>
  </si>
  <si>
    <t>Income Under the Head "House Property")</t>
  </si>
  <si>
    <t>Gross Taxable Income</t>
  </si>
  <si>
    <t>Less</t>
  </si>
  <si>
    <t>Employer Contribution to NPS u/s 80CCD(1B)</t>
  </si>
  <si>
    <t>Deduction u/s 80C ( PPF, Sukanya Samdriddhi, ELSS, Insurance Premium, 5 Year FD, School Fees etc.)</t>
  </si>
  <si>
    <t>Taxable Income</t>
  </si>
  <si>
    <t>Upto 250,000</t>
  </si>
  <si>
    <t>250,0001-500,000</t>
  </si>
  <si>
    <t>500,0001-1000,000</t>
  </si>
  <si>
    <t>Above 1000,000</t>
  </si>
  <si>
    <t>500,0001-750,000</t>
  </si>
  <si>
    <t>750,0001-1000,000</t>
  </si>
  <si>
    <t>1000,001-1250,000</t>
  </si>
  <si>
    <t>1250,0001-1500,000</t>
  </si>
  <si>
    <t>Above 1500,000</t>
  </si>
  <si>
    <t>Tax Total</t>
  </si>
  <si>
    <t>Tax Rebate u/s 87A</t>
  </si>
  <si>
    <t>Health and education cess @ 4%</t>
  </si>
  <si>
    <t>Tax Payable</t>
  </si>
  <si>
    <t>Differential Tax Under New Regime Option</t>
  </si>
  <si>
    <t>Choose City of Employment</t>
  </si>
  <si>
    <t>Non-Metro</t>
  </si>
  <si>
    <t>Rent Paid</t>
  </si>
  <si>
    <t>Rent Paid - 10% of Basic Salary</t>
  </si>
  <si>
    <t>50% of Basic Salary / 40% of Basic Salary ( Metro City/Non-Metro City)</t>
  </si>
  <si>
    <t>Actual HRA Received</t>
  </si>
  <si>
    <t>Metro</t>
  </si>
  <si>
    <t>Anurag Singal</t>
  </si>
  <si>
    <t>Meal Vouchers</t>
  </si>
  <si>
    <t>Meal Voucher Exemption u/s 10(14)(i)</t>
  </si>
  <si>
    <t>Leave Travel Allowance</t>
  </si>
  <si>
    <r>
      <t xml:space="preserve">HRA Exemption u/s 10(13A) </t>
    </r>
    <r>
      <rPr>
        <b/>
        <u/>
        <sz val="11"/>
        <color rgb="FFFF0000"/>
        <rFont val="Calibri"/>
        <family val="2"/>
      </rPr>
      <t>(Working 2)</t>
    </r>
  </si>
  <si>
    <t>Working 1</t>
  </si>
  <si>
    <t>Working 2</t>
  </si>
  <si>
    <t>Actual LTA Received</t>
  </si>
  <si>
    <t>LTA Exemption u/s 10(5)</t>
  </si>
  <si>
    <r>
      <t>LTA Exemption u/s 10(5) (Twice in block of 4 years)</t>
    </r>
    <r>
      <rPr>
        <sz val="11"/>
        <color rgb="FFFF0000"/>
        <rFont val="Calibri"/>
        <family val="2"/>
      </rPr>
      <t xml:space="preserve">  </t>
    </r>
    <r>
      <rPr>
        <b/>
        <sz val="11"/>
        <color rgb="FFFF0000"/>
        <rFont val="Calibri"/>
        <family val="2"/>
      </rPr>
      <t>(Working 1)</t>
    </r>
  </si>
  <si>
    <t>Special Allowances</t>
  </si>
  <si>
    <t>Interest on Savings Account</t>
  </si>
  <si>
    <t>Less Exempt u/s 80 TTA</t>
  </si>
  <si>
    <t>Income from Other Sources</t>
  </si>
  <si>
    <t>Deduction u/s 80D ( Medical Insurance for Self)</t>
  </si>
  <si>
    <t>Actual Expenditure ( Air Travel - Economy class airfare of Air India on the route, Rail Travel - AC first class rail fare) (Twice in block of 4 years)</t>
  </si>
  <si>
    <t>Deduction u/s 80D ( Medical Insurance for Dependants) (max 25,000)</t>
  </si>
  <si>
    <t>Total Exemption under Chapter VI-A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</si>
</sst>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b/>
      <u/>
      <sz val="11"/>
      <color rgb="FFFF0000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28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00"/>
        <bgColor rgb="FFFFFF00"/>
      </patternFill>
    </fill>
  </fills>
  <borders count="44">
    <border>
      <left/>
      <right/>
      <top/>
      <bottom/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 style="hair">
        <color rgb="FF1F497D"/>
      </bottom>
      <diagonal/>
    </border>
    <border>
      <left style="hair">
        <color rgb="FF000000"/>
      </left>
      <right style="hair">
        <color rgb="FF000000"/>
      </right>
      <top/>
      <bottom style="hair">
        <color rgb="FF1F497D"/>
      </bottom>
      <diagonal/>
    </border>
    <border>
      <left style="hair">
        <color rgb="FF000000"/>
      </left>
      <right/>
      <top/>
      <bottom style="hair">
        <color rgb="FF1F497D"/>
      </bottom>
      <diagonal/>
    </border>
    <border>
      <left/>
      <right style="hair">
        <color rgb="FF000000"/>
      </right>
      <top style="hair">
        <color rgb="FF1F497D"/>
      </top>
      <bottom style="hair">
        <color rgb="FF1F497D"/>
      </bottom>
      <diagonal/>
    </border>
    <border>
      <left style="hair">
        <color rgb="FF000000"/>
      </left>
      <right style="hair">
        <color rgb="FF000000"/>
      </right>
      <top style="hair">
        <color rgb="FF1F497D"/>
      </top>
      <bottom style="hair">
        <color rgb="FF1F497D"/>
      </bottom>
      <diagonal/>
    </border>
    <border>
      <left style="hair">
        <color rgb="FF000000"/>
      </left>
      <right/>
      <top style="hair">
        <color rgb="FF1F497D"/>
      </top>
      <bottom style="hair">
        <color rgb="FF1F497D"/>
      </bottom>
      <diagonal/>
    </border>
    <border>
      <left/>
      <right style="hair">
        <color rgb="FF000000"/>
      </right>
      <top style="hair">
        <color rgb="FF1F497D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1F497D"/>
      </top>
      <bottom style="thin">
        <color rgb="FF000000"/>
      </bottom>
      <diagonal/>
    </border>
    <border>
      <left style="hair">
        <color rgb="FF000000"/>
      </left>
      <right/>
      <top style="hair">
        <color rgb="FF1F497D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 style="hair">
        <color rgb="FF1F497D"/>
      </top>
      <bottom/>
      <diagonal/>
    </border>
    <border>
      <left style="hair">
        <color rgb="FF000000"/>
      </left>
      <right style="hair">
        <color rgb="FF000000"/>
      </right>
      <top style="hair">
        <color rgb="FF1F497D"/>
      </top>
      <bottom/>
      <diagonal/>
    </border>
    <border>
      <left style="hair">
        <color rgb="FF000000"/>
      </left>
      <right/>
      <top style="hair">
        <color rgb="FF1F497D"/>
      </top>
      <bottom/>
      <diagonal/>
    </border>
    <border>
      <left/>
      <right style="hair">
        <color rgb="FF000000"/>
      </right>
      <top style="thin">
        <color indexed="64"/>
      </top>
      <bottom style="double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6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0" borderId="17" xfId="0" applyFont="1" applyBorder="1" applyAlignment="1" applyProtection="1">
      <alignment horizontal="center"/>
      <protection locked="0"/>
    </xf>
    <xf numFmtId="0" fontId="1" fillId="0" borderId="37" xfId="0" applyFont="1" applyBorder="1" applyAlignment="1">
      <alignment horizontal="center"/>
    </xf>
    <xf numFmtId="0" fontId="0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16" xfId="0" applyFont="1" applyBorder="1" applyAlignment="1">
      <alignment vertical="top" wrapText="1"/>
    </xf>
    <xf numFmtId="0" fontId="1" fillId="0" borderId="25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2" fillId="3" borderId="34" xfId="0" applyFont="1" applyFill="1" applyBorder="1" applyAlignment="1">
      <alignment vertical="top"/>
    </xf>
    <xf numFmtId="0" fontId="5" fillId="0" borderId="16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164" fontId="3" fillId="0" borderId="5" xfId="0" applyNumberFormat="1" applyFont="1" applyBorder="1" applyAlignment="1" applyProtection="1">
      <alignment vertical="top"/>
      <protection locked="0"/>
    </xf>
    <xf numFmtId="164" fontId="3" fillId="0" borderId="8" xfId="0" applyNumberFormat="1" applyFont="1" applyBorder="1" applyAlignment="1" applyProtection="1">
      <alignment vertical="top"/>
      <protection locked="0"/>
    </xf>
    <xf numFmtId="164" fontId="1" fillId="0" borderId="8" xfId="0" applyNumberFormat="1" applyFont="1" applyBorder="1" applyAlignment="1">
      <alignment vertical="top"/>
    </xf>
    <xf numFmtId="164" fontId="3" fillId="0" borderId="17" xfId="0" applyNumberFormat="1" applyFont="1" applyBorder="1" applyAlignment="1" applyProtection="1">
      <alignment vertical="top"/>
      <protection locked="0"/>
    </xf>
    <xf numFmtId="164" fontId="2" fillId="0" borderId="14" xfId="0" applyNumberFormat="1" applyFont="1" applyBorder="1" applyAlignment="1">
      <alignment horizontal="center" vertical="top"/>
    </xf>
    <xf numFmtId="0" fontId="1" fillId="0" borderId="17" xfId="0" applyFont="1" applyBorder="1" applyAlignment="1">
      <alignment vertical="top"/>
    </xf>
    <xf numFmtId="3" fontId="1" fillId="0" borderId="20" xfId="0" applyNumberFormat="1" applyFon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64" fontId="3" fillId="0" borderId="23" xfId="0" applyNumberFormat="1" applyFont="1" applyBorder="1" applyAlignment="1" applyProtection="1">
      <alignment vertical="top"/>
      <protection locked="0"/>
    </xf>
    <xf numFmtId="164" fontId="1" fillId="0" borderId="26" xfId="0" applyNumberFormat="1" applyFont="1" applyBorder="1" applyAlignment="1">
      <alignment vertical="top"/>
    </xf>
    <xf numFmtId="164" fontId="2" fillId="0" borderId="14" xfId="0" applyNumberFormat="1" applyFont="1" applyBorder="1" applyAlignment="1">
      <alignment vertical="top"/>
    </xf>
    <xf numFmtId="3" fontId="3" fillId="0" borderId="17" xfId="0" applyNumberFormat="1" applyFont="1" applyBorder="1" applyAlignment="1" applyProtection="1">
      <alignment vertical="top"/>
      <protection locked="0"/>
    </xf>
    <xf numFmtId="164" fontId="2" fillId="0" borderId="17" xfId="0" applyNumberFormat="1" applyFont="1" applyBorder="1" applyAlignment="1">
      <alignment vertical="top"/>
    </xf>
    <xf numFmtId="164" fontId="1" fillId="0" borderId="17" xfId="0" applyNumberFormat="1" applyFont="1" applyBorder="1" applyAlignment="1">
      <alignment vertical="top"/>
    </xf>
    <xf numFmtId="3" fontId="3" fillId="0" borderId="23" xfId="0" applyNumberFormat="1" applyFont="1" applyBorder="1" applyAlignment="1" applyProtection="1">
      <alignment vertical="top"/>
      <protection locked="0"/>
    </xf>
    <xf numFmtId="3" fontId="3" fillId="0" borderId="26" xfId="0" applyNumberFormat="1" applyFont="1" applyBorder="1" applyAlignment="1" applyProtection="1">
      <alignment vertical="top"/>
      <protection locked="0"/>
    </xf>
    <xf numFmtId="164" fontId="1" fillId="0" borderId="23" xfId="0" applyNumberFormat="1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164" fontId="2" fillId="3" borderId="14" xfId="0" applyNumberFormat="1" applyFont="1" applyFill="1" applyBorder="1" applyAlignment="1">
      <alignment vertical="top"/>
    </xf>
    <xf numFmtId="0" fontId="2" fillId="0" borderId="17" xfId="0" applyFont="1" applyBorder="1" applyAlignment="1">
      <alignment vertical="top"/>
    </xf>
    <xf numFmtId="164" fontId="1" fillId="0" borderId="17" xfId="2" applyNumberFormat="1" applyFont="1" applyBorder="1" applyAlignment="1">
      <alignment vertical="top"/>
    </xf>
    <xf numFmtId="164" fontId="1" fillId="0" borderId="37" xfId="0" applyNumberFormat="1" applyFont="1" applyBorder="1" applyAlignment="1">
      <alignment vertical="top"/>
    </xf>
    <xf numFmtId="164" fontId="3" fillId="0" borderId="17" xfId="2" applyNumberFormat="1" applyFont="1" applyBorder="1" applyAlignment="1" applyProtection="1">
      <alignment vertical="top"/>
      <protection locked="0"/>
    </xf>
    <xf numFmtId="164" fontId="11" fillId="0" borderId="17" xfId="0" applyNumberFormat="1" applyFont="1" applyBorder="1" applyAlignment="1" applyProtection="1">
      <alignment vertical="top"/>
      <protection locked="0"/>
    </xf>
    <xf numFmtId="164" fontId="1" fillId="0" borderId="17" xfId="0" applyNumberFormat="1" applyFont="1" applyBorder="1" applyAlignment="1" applyProtection="1">
      <alignment vertical="top"/>
    </xf>
    <xf numFmtId="0" fontId="2" fillId="2" borderId="3" xfId="0" applyFont="1" applyFill="1" applyBorder="1" applyAlignment="1">
      <alignment horizontal="center" vertical="top"/>
    </xf>
    <xf numFmtId="164" fontId="1" fillId="0" borderId="6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164" fontId="1" fillId="0" borderId="41" xfId="0" applyNumberFormat="1" applyFont="1" applyBorder="1" applyAlignment="1">
      <alignment vertical="top"/>
    </xf>
    <xf numFmtId="164" fontId="1" fillId="0" borderId="12" xfId="0" applyNumberFormat="1" applyFont="1" applyBorder="1" applyAlignment="1">
      <alignment vertical="top"/>
    </xf>
    <xf numFmtId="164" fontId="1" fillId="0" borderId="18" xfId="0" applyNumberFormat="1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164" fontId="1" fillId="0" borderId="21" xfId="0" applyNumberFormat="1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2" fillId="0" borderId="15" xfId="0" applyNumberFormat="1" applyFont="1" applyBorder="1" applyAlignment="1">
      <alignment vertical="top"/>
    </xf>
    <xf numFmtId="164" fontId="2" fillId="0" borderId="18" xfId="0" applyNumberFormat="1" applyFont="1" applyBorder="1" applyAlignment="1">
      <alignment vertical="top"/>
    </xf>
    <xf numFmtId="164" fontId="1" fillId="0" borderId="24" xfId="0" applyNumberFormat="1" applyFont="1" applyBorder="1" applyAlignment="1">
      <alignment vertical="top"/>
    </xf>
    <xf numFmtId="164" fontId="1" fillId="0" borderId="30" xfId="0" applyNumberFormat="1" applyFont="1" applyBorder="1" applyAlignment="1">
      <alignment vertical="top"/>
    </xf>
    <xf numFmtId="164" fontId="1" fillId="0" borderId="33" xfId="0" applyNumberFormat="1" applyFont="1" applyBorder="1" applyAlignment="1">
      <alignment vertical="top"/>
    </xf>
    <xf numFmtId="164" fontId="1" fillId="0" borderId="27" xfId="0" applyNumberFormat="1" applyFont="1" applyBorder="1" applyAlignment="1">
      <alignment vertical="top"/>
    </xf>
    <xf numFmtId="164" fontId="2" fillId="3" borderId="35" xfId="0" applyNumberFormat="1" applyFont="1" applyFill="1" applyBorder="1" applyAlignment="1">
      <alignment vertical="top"/>
    </xf>
    <xf numFmtId="10" fontId="2" fillId="0" borderId="18" xfId="1" applyNumberFormat="1" applyFont="1" applyBorder="1" applyAlignment="1">
      <alignment vertical="top"/>
    </xf>
    <xf numFmtId="0" fontId="1" fillId="0" borderId="38" xfId="0" applyFont="1" applyBorder="1" applyAlignment="1">
      <alignment vertical="top"/>
    </xf>
    <xf numFmtId="0" fontId="9" fillId="0" borderId="0" xfId="0" applyFont="1" applyAlignment="1">
      <alignment horizontal="center"/>
    </xf>
    <xf numFmtId="0" fontId="2" fillId="0" borderId="42" xfId="0" applyFont="1" applyBorder="1" applyAlignment="1">
      <alignment vertical="top"/>
    </xf>
    <xf numFmtId="0" fontId="2" fillId="0" borderId="43" xfId="0" applyFont="1" applyBorder="1" applyAlignment="1">
      <alignment horizontal="center"/>
    </xf>
    <xf numFmtId="164" fontId="2" fillId="0" borderId="43" xfId="0" applyNumberFormat="1" applyFont="1" applyBorder="1" applyAlignment="1">
      <alignment vertical="top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7</xdr:row>
      <xdr:rowOff>3810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6800" cy="1280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D80"/>
  <sheetViews>
    <sheetView showGridLines="0" tabSelected="1" topLeftCell="A51" workbookViewId="0">
      <selection activeCell="C68" sqref="C68"/>
    </sheetView>
  </sheetViews>
  <sheetFormatPr defaultColWidth="12.625" defaultRowHeight="14.25" x14ac:dyDescent="0.2"/>
  <cols>
    <col min="1" max="1" width="44.125" style="42" customWidth="1"/>
    <col min="2" max="2" width="10" style="19" customWidth="1"/>
    <col min="3" max="3" width="17.25" style="42" customWidth="1"/>
    <col min="4" max="4" width="24.375" style="42" customWidth="1"/>
    <col min="5" max="5" width="7.625" customWidth="1"/>
    <col min="6" max="6" width="12.25" customWidth="1"/>
    <col min="7" max="26" width="7.625" customWidth="1"/>
  </cols>
  <sheetData>
    <row r="3" spans="1:4" x14ac:dyDescent="0.2">
      <c r="A3" s="92" t="s">
        <v>40</v>
      </c>
      <c r="B3" s="92"/>
      <c r="C3" s="92"/>
      <c r="D3" s="92"/>
    </row>
    <row r="4" spans="1:4" x14ac:dyDescent="0.2">
      <c r="A4" s="92"/>
      <c r="B4" s="92"/>
      <c r="C4" s="92"/>
      <c r="D4" s="92"/>
    </row>
    <row r="5" spans="1:4" x14ac:dyDescent="0.2">
      <c r="A5" s="92"/>
      <c r="B5" s="92"/>
      <c r="C5" s="92"/>
      <c r="D5" s="92"/>
    </row>
    <row r="8" spans="1:4" ht="15" x14ac:dyDescent="0.25">
      <c r="A8" s="21" t="s">
        <v>0</v>
      </c>
      <c r="B8" s="1"/>
      <c r="C8" s="44" t="s">
        <v>1</v>
      </c>
      <c r="D8" s="72" t="s">
        <v>2</v>
      </c>
    </row>
    <row r="9" spans="1:4" ht="15" x14ac:dyDescent="0.25">
      <c r="A9" s="22" t="s">
        <v>3</v>
      </c>
      <c r="B9" s="2"/>
      <c r="C9" s="45">
        <v>1000000</v>
      </c>
      <c r="D9" s="73">
        <f t="shared" ref="D9:D14" si="0">C9</f>
        <v>1000000</v>
      </c>
    </row>
    <row r="10" spans="1:4" ht="15" x14ac:dyDescent="0.25">
      <c r="A10" s="23" t="s">
        <v>4</v>
      </c>
      <c r="B10" s="3"/>
      <c r="C10" s="46">
        <f>C9*50%</f>
        <v>500000</v>
      </c>
      <c r="D10" s="74">
        <f t="shared" si="0"/>
        <v>500000</v>
      </c>
    </row>
    <row r="11" spans="1:4" ht="15" x14ac:dyDescent="0.25">
      <c r="A11" s="23" t="s">
        <v>5</v>
      </c>
      <c r="B11" s="3"/>
      <c r="C11" s="47">
        <f>C9*12%</f>
        <v>120000</v>
      </c>
      <c r="D11" s="74">
        <f t="shared" si="0"/>
        <v>120000</v>
      </c>
    </row>
    <row r="12" spans="1:4" ht="15" x14ac:dyDescent="0.25">
      <c r="A12" s="23" t="s">
        <v>6</v>
      </c>
      <c r="B12" s="3"/>
      <c r="C12" s="47">
        <f>C9*10%</f>
        <v>100000</v>
      </c>
      <c r="D12" s="74">
        <f t="shared" si="0"/>
        <v>100000</v>
      </c>
    </row>
    <row r="13" spans="1:4" ht="15" x14ac:dyDescent="0.25">
      <c r="A13" s="24" t="s">
        <v>41</v>
      </c>
      <c r="B13" s="4"/>
      <c r="C13" s="46">
        <v>15000</v>
      </c>
      <c r="D13" s="75">
        <f>C13</f>
        <v>15000</v>
      </c>
    </row>
    <row r="14" spans="1:4" ht="15" x14ac:dyDescent="0.25">
      <c r="A14" s="25" t="s">
        <v>50</v>
      </c>
      <c r="B14" s="5"/>
      <c r="C14" s="46">
        <v>600000</v>
      </c>
      <c r="D14" s="76">
        <f t="shared" si="0"/>
        <v>600000</v>
      </c>
    </row>
    <row r="15" spans="1:4" ht="15" x14ac:dyDescent="0.25">
      <c r="A15" s="26" t="s">
        <v>43</v>
      </c>
      <c r="B15" s="6"/>
      <c r="C15" s="48">
        <v>70000</v>
      </c>
      <c r="D15" s="77">
        <f>C15</f>
        <v>70000</v>
      </c>
    </row>
    <row r="16" spans="1:4" ht="15.75" thickBot="1" x14ac:dyDescent="0.3">
      <c r="A16" s="27" t="s">
        <v>7</v>
      </c>
      <c r="B16" s="7"/>
      <c r="C16" s="49">
        <f>SUM(C9:C15)</f>
        <v>2405000</v>
      </c>
      <c r="D16" s="49">
        <f>SUM(D9:D15)</f>
        <v>2405000</v>
      </c>
    </row>
    <row r="17" spans="1:4" ht="15" x14ac:dyDescent="0.25">
      <c r="A17" s="26" t="s">
        <v>8</v>
      </c>
      <c r="B17" s="6"/>
      <c r="C17" s="50"/>
      <c r="D17" s="78"/>
    </row>
    <row r="18" spans="1:4" ht="15" x14ac:dyDescent="0.25">
      <c r="A18" s="28" t="s">
        <v>9</v>
      </c>
      <c r="B18" s="8"/>
      <c r="C18" s="51">
        <v>-50000</v>
      </c>
      <c r="D18" s="79">
        <v>0</v>
      </c>
    </row>
    <row r="19" spans="1:4" ht="15" x14ac:dyDescent="0.25">
      <c r="A19" s="29" t="s">
        <v>5</v>
      </c>
      <c r="B19" s="8"/>
      <c r="C19" s="52">
        <f t="shared" ref="C19:D19" si="1">-C11</f>
        <v>-120000</v>
      </c>
      <c r="D19" s="52">
        <f t="shared" si="1"/>
        <v>-120000</v>
      </c>
    </row>
    <row r="20" spans="1:4" ht="15" x14ac:dyDescent="0.25">
      <c r="A20" s="29" t="s">
        <v>42</v>
      </c>
      <c r="B20" s="8"/>
      <c r="C20" s="52">
        <f>-C13</f>
        <v>-15000</v>
      </c>
      <c r="D20" s="80">
        <v>0</v>
      </c>
    </row>
    <row r="21" spans="1:4" ht="15" x14ac:dyDescent="0.25">
      <c r="A21" s="30" t="s">
        <v>10</v>
      </c>
      <c r="B21" s="9"/>
      <c r="C21" s="53">
        <v>-2400</v>
      </c>
      <c r="D21" s="81">
        <v>0</v>
      </c>
    </row>
    <row r="22" spans="1:4" ht="30" x14ac:dyDescent="0.25">
      <c r="A22" s="31" t="s">
        <v>49</v>
      </c>
      <c r="B22" s="6"/>
      <c r="C22" s="71">
        <f>-C69</f>
        <v>-65000</v>
      </c>
      <c r="D22" s="78"/>
    </row>
    <row r="23" spans="1:4" ht="15" x14ac:dyDescent="0.25">
      <c r="A23" s="32" t="s">
        <v>44</v>
      </c>
      <c r="B23" s="10"/>
      <c r="C23" s="54">
        <f>-MIN(C74:C76)</f>
        <v>-500000</v>
      </c>
      <c r="D23" s="82">
        <v>0</v>
      </c>
    </row>
    <row r="24" spans="1:4" ht="15.75" thickBot="1" x14ac:dyDescent="0.3">
      <c r="A24" s="27" t="s">
        <v>11</v>
      </c>
      <c r="B24" s="7"/>
      <c r="C24" s="55">
        <f>SUM(C16:C23)</f>
        <v>1652600</v>
      </c>
      <c r="D24" s="55">
        <f>SUM(D16:D23)</f>
        <v>2285000</v>
      </c>
    </row>
    <row r="25" spans="1:4" ht="15" x14ac:dyDescent="0.25">
      <c r="A25" s="26"/>
      <c r="B25" s="6"/>
      <c r="C25" s="50"/>
      <c r="D25" s="78"/>
    </row>
    <row r="26" spans="1:4" ht="15" x14ac:dyDescent="0.25">
      <c r="A26" s="26" t="s">
        <v>12</v>
      </c>
      <c r="B26" s="6"/>
      <c r="C26" s="56"/>
      <c r="D26" s="78"/>
    </row>
    <row r="27" spans="1:4" ht="15" x14ac:dyDescent="0.25">
      <c r="A27" s="27" t="s">
        <v>13</v>
      </c>
      <c r="B27" s="7"/>
      <c r="C27" s="55">
        <f t="shared" ref="C27:D27" si="2">C26</f>
        <v>0</v>
      </c>
      <c r="D27" s="83">
        <f t="shared" si="2"/>
        <v>0</v>
      </c>
    </row>
    <row r="28" spans="1:4" ht="15.75" thickTop="1" x14ac:dyDescent="0.25">
      <c r="A28" s="33"/>
      <c r="B28" s="11"/>
      <c r="C28" s="57"/>
      <c r="D28" s="84"/>
    </row>
    <row r="29" spans="1:4" ht="15" x14ac:dyDescent="0.25">
      <c r="A29" s="26" t="s">
        <v>51</v>
      </c>
      <c r="B29" s="11"/>
      <c r="C29" s="70">
        <v>15000</v>
      </c>
      <c r="D29" s="84">
        <f>C29</f>
        <v>15000</v>
      </c>
    </row>
    <row r="30" spans="1:4" ht="15" x14ac:dyDescent="0.25">
      <c r="A30" s="26"/>
      <c r="B30" s="11"/>
      <c r="D30" s="84"/>
    </row>
    <row r="31" spans="1:4" ht="15.75" thickBot="1" x14ac:dyDescent="0.3">
      <c r="A31" s="27" t="s">
        <v>53</v>
      </c>
      <c r="B31" s="7"/>
      <c r="C31" s="55">
        <f>SUM(C29:C30)</f>
        <v>15000</v>
      </c>
      <c r="D31" s="55">
        <f>SUM(D29:D30)</f>
        <v>15000</v>
      </c>
    </row>
    <row r="32" spans="1:4" ht="15.75" thickTop="1" x14ac:dyDescent="0.25">
      <c r="A32" s="26"/>
      <c r="B32" s="11"/>
      <c r="C32" s="58"/>
      <c r="D32" s="84"/>
    </row>
    <row r="33" spans="1:4" ht="15.75" thickBot="1" x14ac:dyDescent="0.3">
      <c r="A33" s="27" t="s">
        <v>14</v>
      </c>
      <c r="B33" s="7"/>
      <c r="C33" s="55">
        <f>C24+C27+C31</f>
        <v>1667600</v>
      </c>
      <c r="D33" s="55">
        <f>D24+D27+D31</f>
        <v>2300000</v>
      </c>
    </row>
    <row r="34" spans="1:4" ht="15" x14ac:dyDescent="0.25">
      <c r="A34" s="26" t="s">
        <v>15</v>
      </c>
      <c r="B34" s="6"/>
      <c r="C34" s="50"/>
      <c r="D34" s="78"/>
    </row>
    <row r="35" spans="1:4" ht="15" x14ac:dyDescent="0.25">
      <c r="A35" s="28" t="s">
        <v>16</v>
      </c>
      <c r="B35" s="8"/>
      <c r="C35" s="52">
        <f>C12</f>
        <v>100000</v>
      </c>
      <c r="D35" s="80">
        <f>D12</f>
        <v>100000</v>
      </c>
    </row>
    <row r="36" spans="1:4" ht="30" x14ac:dyDescent="0.25">
      <c r="A36" s="34" t="s">
        <v>17</v>
      </c>
      <c r="B36" s="9"/>
      <c r="C36" s="59">
        <v>150000</v>
      </c>
      <c r="D36" s="81">
        <v>0</v>
      </c>
    </row>
    <row r="37" spans="1:4" ht="15" x14ac:dyDescent="0.25">
      <c r="A37" s="32" t="s">
        <v>54</v>
      </c>
      <c r="B37" s="10"/>
      <c r="C37" s="60">
        <v>25000</v>
      </c>
      <c r="D37" s="82">
        <v>0</v>
      </c>
    </row>
    <row r="38" spans="1:4" ht="15" x14ac:dyDescent="0.25">
      <c r="A38" s="32" t="s">
        <v>56</v>
      </c>
      <c r="B38" s="6"/>
      <c r="C38" s="56">
        <v>25000</v>
      </c>
      <c r="D38" s="78"/>
    </row>
    <row r="39" spans="1:4" ht="15" x14ac:dyDescent="0.25">
      <c r="A39" s="26" t="s">
        <v>52</v>
      </c>
      <c r="B39" s="6"/>
      <c r="C39" s="58">
        <f>MAX(0,MIN(C29,10000))</f>
        <v>10000</v>
      </c>
      <c r="D39" s="78"/>
    </row>
    <row r="40" spans="1:4" ht="15" x14ac:dyDescent="0.25">
      <c r="A40" s="26"/>
      <c r="B40" s="6"/>
      <c r="C40" s="58"/>
      <c r="D40" s="78"/>
    </row>
    <row r="41" spans="1:4" ht="15.75" thickBot="1" x14ac:dyDescent="0.3">
      <c r="A41" s="93" t="s">
        <v>57</v>
      </c>
      <c r="B41" s="94"/>
      <c r="C41" s="95">
        <f>SUM(C35:C39)</f>
        <v>310000</v>
      </c>
      <c r="D41" s="95">
        <f>SUM(D35:D39)</f>
        <v>100000</v>
      </c>
    </row>
    <row r="42" spans="1:4" ht="15.75" thickTop="1" x14ac:dyDescent="0.25">
      <c r="A42" s="26"/>
      <c r="B42" s="6"/>
      <c r="C42" s="58"/>
      <c r="D42" s="78"/>
    </row>
    <row r="43" spans="1:4" ht="15.75" thickBot="1" x14ac:dyDescent="0.3">
      <c r="A43" s="27" t="s">
        <v>18</v>
      </c>
      <c r="B43" s="7"/>
      <c r="C43" s="55">
        <f>C33-C41</f>
        <v>1357600</v>
      </c>
      <c r="D43" s="55">
        <f>D33-D41</f>
        <v>2200000</v>
      </c>
    </row>
    <row r="44" spans="1:4" ht="15" x14ac:dyDescent="0.25">
      <c r="A44" s="26"/>
      <c r="B44" s="6"/>
      <c r="C44" s="50"/>
      <c r="D44" s="78"/>
    </row>
    <row r="45" spans="1:4" ht="15" x14ac:dyDescent="0.25">
      <c r="A45" s="33" t="s">
        <v>1</v>
      </c>
      <c r="B45" s="6"/>
      <c r="C45" s="50"/>
      <c r="D45" s="78"/>
    </row>
    <row r="46" spans="1:4" ht="15" x14ac:dyDescent="0.25">
      <c r="A46" s="28" t="s">
        <v>19</v>
      </c>
      <c r="B46" s="12">
        <v>0</v>
      </c>
      <c r="C46" s="52">
        <f>IF(C43&gt;0,IF(C$43&gt;250000,250000,C43),0)</f>
        <v>250000</v>
      </c>
      <c r="D46" s="79"/>
    </row>
    <row r="47" spans="1:4" ht="15" x14ac:dyDescent="0.25">
      <c r="A47" s="30" t="s">
        <v>20</v>
      </c>
      <c r="B47" s="13">
        <v>0.05</v>
      </c>
      <c r="C47" s="61">
        <f>MAX(0,IF(C$43&gt;500000,250000,C$43-C46))</f>
        <v>250000</v>
      </c>
      <c r="D47" s="81"/>
    </row>
    <row r="48" spans="1:4" ht="15" x14ac:dyDescent="0.25">
      <c r="A48" s="30" t="s">
        <v>21</v>
      </c>
      <c r="B48" s="13">
        <v>0.2</v>
      </c>
      <c r="C48" s="61">
        <f>MAX(0,IF(C$43&gt;1000000,500000,C$43-SUM(C$46:C47)))</f>
        <v>500000</v>
      </c>
      <c r="D48" s="81"/>
    </row>
    <row r="49" spans="1:4" ht="15" x14ac:dyDescent="0.25">
      <c r="A49" s="30" t="s">
        <v>22</v>
      </c>
      <c r="B49" s="13">
        <v>0.3</v>
      </c>
      <c r="C49" s="61">
        <f>MAX(0,C$43-SUM(C$46:C48))</f>
        <v>357600</v>
      </c>
      <c r="D49" s="81"/>
    </row>
    <row r="50" spans="1:4" ht="15" x14ac:dyDescent="0.25">
      <c r="A50" s="30"/>
      <c r="B50" s="9"/>
      <c r="C50" s="62"/>
      <c r="D50" s="81"/>
    </row>
    <row r="51" spans="1:4" ht="15" x14ac:dyDescent="0.25">
      <c r="A51" s="35" t="s">
        <v>2</v>
      </c>
      <c r="B51" s="9"/>
      <c r="C51" s="62"/>
      <c r="D51" s="81"/>
    </row>
    <row r="52" spans="1:4" ht="15" x14ac:dyDescent="0.25">
      <c r="A52" s="30" t="s">
        <v>19</v>
      </c>
      <c r="B52" s="13">
        <v>0</v>
      </c>
      <c r="C52" s="62"/>
      <c r="D52" s="85">
        <f>MAX(0,IF(D$43&gt;250000,250000,D43))</f>
        <v>250000</v>
      </c>
    </row>
    <row r="53" spans="1:4" ht="15" x14ac:dyDescent="0.25">
      <c r="A53" s="30" t="s">
        <v>20</v>
      </c>
      <c r="B53" s="13">
        <v>0.05</v>
      </c>
      <c r="C53" s="62"/>
      <c r="D53" s="85">
        <f>MAX(0,IF(D$43&gt;500000,250000,D$43-D52))</f>
        <v>250000</v>
      </c>
    </row>
    <row r="54" spans="1:4" ht="15" x14ac:dyDescent="0.25">
      <c r="A54" s="30" t="s">
        <v>23</v>
      </c>
      <c r="B54" s="13">
        <f t="shared" ref="B54:B58" si="3">B53+5%</f>
        <v>0.1</v>
      </c>
      <c r="C54" s="62"/>
      <c r="D54" s="85">
        <f>MAX(0,IF(D$43&gt;750000,250000,D$43-SUM(D$52:D53)))</f>
        <v>250000</v>
      </c>
    </row>
    <row r="55" spans="1:4" ht="15" x14ac:dyDescent="0.25">
      <c r="A55" s="30" t="s">
        <v>24</v>
      </c>
      <c r="B55" s="13">
        <f t="shared" si="3"/>
        <v>0.15000000000000002</v>
      </c>
      <c r="C55" s="62"/>
      <c r="D55" s="85">
        <f>MAX(0,IF(D$43&gt;1000000,250000,D$43-SUM(D$52:D54)))</f>
        <v>250000</v>
      </c>
    </row>
    <row r="56" spans="1:4" ht="15" x14ac:dyDescent="0.25">
      <c r="A56" s="30" t="s">
        <v>25</v>
      </c>
      <c r="B56" s="13">
        <f t="shared" si="3"/>
        <v>0.2</v>
      </c>
      <c r="C56" s="62"/>
      <c r="D56" s="85">
        <f>MAX(0,IF(D$43&gt;1250000,250000,D$43-SUM(D$52:D55)))</f>
        <v>250000</v>
      </c>
    </row>
    <row r="57" spans="1:4" ht="15" x14ac:dyDescent="0.25">
      <c r="A57" s="30" t="s">
        <v>26</v>
      </c>
      <c r="B57" s="13">
        <f t="shared" si="3"/>
        <v>0.25</v>
      </c>
      <c r="C57" s="62"/>
      <c r="D57" s="85">
        <f>MAX(0,IF(D$43&gt;1500000,250000,D$43-SUM(D$52:D56)))</f>
        <v>250000</v>
      </c>
    </row>
    <row r="58" spans="1:4" ht="15" x14ac:dyDescent="0.25">
      <c r="A58" s="36" t="s">
        <v>27</v>
      </c>
      <c r="B58" s="14">
        <f t="shared" si="3"/>
        <v>0.3</v>
      </c>
      <c r="C58" s="63"/>
      <c r="D58" s="86">
        <f>MAX(0,D43-SUM(D52:D57))</f>
        <v>700000</v>
      </c>
    </row>
    <row r="59" spans="1:4" ht="15" x14ac:dyDescent="0.25">
      <c r="A59" s="27" t="s">
        <v>28</v>
      </c>
      <c r="B59" s="7"/>
      <c r="C59" s="55">
        <f>SUMPRODUCT(B46:B49,C46:C49)</f>
        <v>219780</v>
      </c>
      <c r="D59" s="83">
        <f>SUMPRODUCT(B52:B58,D52:D58)</f>
        <v>397500</v>
      </c>
    </row>
    <row r="60" spans="1:4" ht="15" x14ac:dyDescent="0.25">
      <c r="A60" s="37" t="s">
        <v>29</v>
      </c>
      <c r="B60" s="15"/>
      <c r="C60" s="64">
        <f>IF(AND(C43&gt;250000,C43&lt;500001),C47*B47,0)</f>
        <v>0</v>
      </c>
      <c r="D60" s="87">
        <f>-IF(AND(D43&gt;250000,D43&lt;500001),D53*B53,0)</f>
        <v>0</v>
      </c>
    </row>
    <row r="61" spans="1:4" ht="15" x14ac:dyDescent="0.25">
      <c r="A61" s="32" t="s">
        <v>30</v>
      </c>
      <c r="B61" s="10"/>
      <c r="C61" s="54">
        <f t="shared" ref="C61:D61" si="4">SUM(C59:C60)*4%</f>
        <v>8791.2000000000007</v>
      </c>
      <c r="D61" s="88">
        <f t="shared" si="4"/>
        <v>15900</v>
      </c>
    </row>
    <row r="62" spans="1:4" ht="15" x14ac:dyDescent="0.25">
      <c r="A62" s="38" t="s">
        <v>31</v>
      </c>
      <c r="B62" s="16"/>
      <c r="C62" s="65">
        <f t="shared" ref="C62:D62" si="5">SUM(C59:C61)</f>
        <v>228571.2</v>
      </c>
      <c r="D62" s="89">
        <f t="shared" si="5"/>
        <v>413400</v>
      </c>
    </row>
    <row r="63" spans="1:4" ht="15" x14ac:dyDescent="0.25">
      <c r="A63" s="26"/>
      <c r="B63" s="6"/>
      <c r="C63" s="50"/>
      <c r="D63" s="78"/>
    </row>
    <row r="64" spans="1:4" ht="15" x14ac:dyDescent="0.25">
      <c r="A64" s="33" t="s">
        <v>32</v>
      </c>
      <c r="B64" s="11"/>
      <c r="C64" s="66"/>
      <c r="D64" s="84">
        <f>D62-C62</f>
        <v>184828.79999999999</v>
      </c>
    </row>
    <row r="65" spans="1:4" ht="15" x14ac:dyDescent="0.25">
      <c r="A65" s="33"/>
      <c r="B65" s="11"/>
      <c r="C65" s="66"/>
      <c r="D65" s="90">
        <f>D64/C62</f>
        <v>0.80862680862680858</v>
      </c>
    </row>
    <row r="66" spans="1:4" ht="15" x14ac:dyDescent="0.25">
      <c r="A66" s="39" t="s">
        <v>45</v>
      </c>
      <c r="B66" s="11"/>
      <c r="C66" s="66"/>
      <c r="D66" s="90"/>
    </row>
    <row r="67" spans="1:4" ht="15" x14ac:dyDescent="0.25">
      <c r="A67" s="26" t="s">
        <v>47</v>
      </c>
      <c r="B67" s="11"/>
      <c r="C67" s="67">
        <f>C15</f>
        <v>70000</v>
      </c>
      <c r="D67" s="90"/>
    </row>
    <row r="68" spans="1:4" ht="45" x14ac:dyDescent="0.25">
      <c r="A68" s="31" t="s">
        <v>55</v>
      </c>
      <c r="B68" s="11"/>
      <c r="C68" s="69">
        <v>65000</v>
      </c>
      <c r="D68" s="90"/>
    </row>
    <row r="69" spans="1:4" ht="15" x14ac:dyDescent="0.25">
      <c r="A69" s="26" t="s">
        <v>48</v>
      </c>
      <c r="B69" s="11"/>
      <c r="C69" s="67">
        <f>MIN(C67,C68)</f>
        <v>65000</v>
      </c>
      <c r="D69" s="90"/>
    </row>
    <row r="70" spans="1:4" ht="15" x14ac:dyDescent="0.25">
      <c r="A70" s="33"/>
      <c r="B70" s="11"/>
      <c r="C70" s="66"/>
      <c r="D70" s="90"/>
    </row>
    <row r="71" spans="1:4" ht="15" x14ac:dyDescent="0.25">
      <c r="A71" s="39" t="s">
        <v>46</v>
      </c>
      <c r="B71" s="6"/>
      <c r="C71" s="50"/>
      <c r="D71" s="78"/>
    </row>
    <row r="72" spans="1:4" ht="15" x14ac:dyDescent="0.25">
      <c r="A72" s="40" t="s">
        <v>33</v>
      </c>
      <c r="B72" s="17" t="s">
        <v>39</v>
      </c>
      <c r="C72" s="50"/>
      <c r="D72" s="78"/>
    </row>
    <row r="73" spans="1:4" ht="15" x14ac:dyDescent="0.25">
      <c r="A73" s="26" t="s">
        <v>35</v>
      </c>
      <c r="B73" s="6"/>
      <c r="C73" s="56">
        <v>600000</v>
      </c>
      <c r="D73" s="78"/>
    </row>
    <row r="74" spans="1:4" ht="15" x14ac:dyDescent="0.25">
      <c r="A74" s="26" t="s">
        <v>36</v>
      </c>
      <c r="B74" s="6"/>
      <c r="C74" s="58">
        <f>MAX(0,(C73-10%*C9))</f>
        <v>500000</v>
      </c>
      <c r="D74" s="78"/>
    </row>
    <row r="75" spans="1:4" ht="30" x14ac:dyDescent="0.25">
      <c r="A75" s="31" t="s">
        <v>37</v>
      </c>
      <c r="B75" s="6"/>
      <c r="C75" s="58">
        <f>C9*VLOOKUP(B72,A79:B80,2,0)</f>
        <v>500000</v>
      </c>
      <c r="D75" s="78"/>
    </row>
    <row r="76" spans="1:4" ht="15" x14ac:dyDescent="0.25">
      <c r="A76" s="41" t="s">
        <v>38</v>
      </c>
      <c r="B76" s="18"/>
      <c r="C76" s="68">
        <f>C10</f>
        <v>500000</v>
      </c>
      <c r="D76" s="91"/>
    </row>
    <row r="79" spans="1:4" ht="15" hidden="1" x14ac:dyDescent="0.25">
      <c r="A79" s="43" t="s">
        <v>39</v>
      </c>
      <c r="B79" s="20">
        <v>0.5</v>
      </c>
    </row>
    <row r="80" spans="1:4" ht="15" hidden="1" x14ac:dyDescent="0.25">
      <c r="A80" s="43" t="s">
        <v>34</v>
      </c>
      <c r="B80" s="20">
        <v>0.4</v>
      </c>
    </row>
  </sheetData>
  <sheetProtection password="DDAA" sheet="1" objects="1" scenarios="1" selectLockedCells="1"/>
  <mergeCells count="1">
    <mergeCell ref="A3:D5"/>
  </mergeCells>
  <dataValidations disablePrompts="1" count="1">
    <dataValidation type="list" allowBlank="1" showErrorMessage="1" sqref="B72">
      <formula1>$A$79:$A$80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AS_Calculator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Anurag Singal</cp:lastModifiedBy>
  <dcterms:created xsi:type="dcterms:W3CDTF">2006-09-16T00:00:00Z</dcterms:created>
  <dcterms:modified xsi:type="dcterms:W3CDTF">2020-02-11T10:47:21Z</dcterms:modified>
</cp:coreProperties>
</file>