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Shakeel\Desktop\"/>
    </mc:Choice>
  </mc:AlternateContent>
  <xr:revisionPtr revIDLastSave="0" documentId="13_ncr:1_{38B8FBCB-DBFC-42E9-AB83-1449198756A4}" xr6:coauthVersionLast="45" xr6:coauthVersionMax="45" xr10:uidLastSave="{00000000-0000-0000-0000-000000000000}"/>
  <bookViews>
    <workbookView xWindow="-120" yWindow="-120" windowWidth="20730" windowHeight="11760" xr2:uid="{FB9B9781-C1F9-4FAE-8BD4-1119AFE119CF}"/>
  </bookViews>
  <sheets>
    <sheet name="Income_Tax_ComputationFY2020-21" sheetId="1" r:id="rId1"/>
  </sheets>
  <definedNames>
    <definedName name="_xlnm.Print_Area" localSheetId="0">'Income_Tax_ComputationFY2020-21'!$A$1:$F$83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 l="1"/>
  <c r="F40" i="1"/>
  <c r="D27" i="1"/>
  <c r="E27" i="1" s="1"/>
  <c r="D20" i="1"/>
  <c r="D19" i="1"/>
  <c r="D18" i="1"/>
  <c r="D17" i="1"/>
  <c r="F76" i="1" l="1"/>
  <c r="E76" i="1"/>
  <c r="D69" i="1"/>
  <c r="E69" i="1" s="1"/>
  <c r="D68" i="1"/>
  <c r="D67" i="1"/>
  <c r="D66" i="1"/>
  <c r="D65" i="1"/>
  <c r="D64" i="1"/>
  <c r="D63" i="1"/>
  <c r="D62" i="1"/>
  <c r="D61" i="1"/>
  <c r="D60" i="1"/>
  <c r="E58" i="1"/>
  <c r="E57" i="1"/>
  <c r="C40" i="1"/>
  <c r="D38" i="1"/>
  <c r="D37" i="1"/>
  <c r="D36" i="1"/>
  <c r="F27" i="1"/>
  <c r="D25" i="1"/>
  <c r="D24" i="1"/>
  <c r="D23" i="1"/>
  <c r="D16" i="1"/>
  <c r="D14" i="1"/>
  <c r="F9" i="1"/>
  <c r="F26" i="1" s="1"/>
  <c r="D40" i="1" l="1"/>
  <c r="E40" i="1" s="1"/>
  <c r="E35" i="1"/>
  <c r="F35" i="1"/>
  <c r="F39" i="1" s="1"/>
  <c r="F70" i="1" s="1"/>
  <c r="F71" i="1" s="1"/>
  <c r="D15" i="1"/>
  <c r="D12" i="1" s="1"/>
  <c r="E10" i="1" s="1"/>
  <c r="E59" i="1"/>
  <c r="E9" i="1"/>
  <c r="E26" i="1" s="1"/>
  <c r="E39" i="1" l="1"/>
  <c r="E70" i="1" s="1"/>
  <c r="E71" i="1" s="1"/>
  <c r="AG11" i="1" l="1"/>
  <c r="F72" i="1" s="1"/>
  <c r="AF11" i="1" l="1"/>
  <c r="E72" i="1" s="1"/>
  <c r="F73" i="1" l="1"/>
  <c r="F74" i="1" s="1"/>
  <c r="F75" i="1" s="1"/>
  <c r="F78" i="1" s="1"/>
  <c r="F77" i="1" l="1"/>
  <c r="E73" i="1"/>
  <c r="E74" i="1" l="1"/>
  <c r="E75" i="1" s="1"/>
  <c r="E78" i="1" s="1"/>
  <c r="E77" i="1" l="1"/>
  <c r="C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akuma68</author>
    <author>Amit Kumar</author>
  </authors>
  <commentList>
    <comment ref="C4" authorId="0" shapeId="0" xr:uid="{C3FB6B4F-EDBE-4F63-A46C-7E0464B1B097}">
      <text>
        <r>
          <rPr>
            <b/>
            <sz val="8"/>
            <color indexed="81"/>
            <rFont val="Trebuchet MS"/>
            <family val="2"/>
          </rPr>
          <t>Enter DOB in DD-MMM-YY format.</t>
        </r>
        <r>
          <rPr>
            <b/>
            <sz val="8"/>
            <color indexed="81"/>
            <rFont val="Tahoma"/>
            <family val="2"/>
          </rPr>
          <t xml:space="preserve">
</t>
        </r>
      </text>
    </comment>
    <comment ref="C9" authorId="0" shapeId="0" xr:uid="{A301B60A-CF3D-4075-8208-122FFB2638AD}">
      <text>
        <r>
          <rPr>
            <b/>
            <sz val="8"/>
            <color indexed="81"/>
            <rFont val="Trebuchet MS"/>
            <family val="2"/>
          </rPr>
          <t>Total Annual Salary</t>
        </r>
      </text>
    </comment>
    <comment ref="D12" authorId="0" shapeId="0" xr:uid="{C57D82BA-4655-4A23-A8FB-FA0FF11B082A}">
      <text>
        <r>
          <rPr>
            <b/>
            <sz val="8"/>
            <color indexed="81"/>
            <rFont val="Tahoma"/>
            <family val="2"/>
          </rPr>
          <t>Least of Below 3 criteria</t>
        </r>
      </text>
    </comment>
    <comment ref="D14" authorId="0" shapeId="0" xr:uid="{FB314BDB-EBD6-4958-87AB-F61FFCB968AA}">
      <text>
        <r>
          <rPr>
            <b/>
            <sz val="8"/>
            <color indexed="81"/>
            <rFont val="Tahoma"/>
            <family val="2"/>
          </rPr>
          <t>40% of (basic+DA) for Non Metro &amp; 50% for Metro</t>
        </r>
      </text>
    </comment>
    <comment ref="D15" authorId="0" shapeId="0" xr:uid="{AA8FEDF3-C947-48DA-833B-27C417100B50}">
      <text>
        <r>
          <rPr>
            <b/>
            <sz val="8"/>
            <color indexed="81"/>
            <rFont val="Tahoma"/>
            <family val="2"/>
          </rPr>
          <t>Rent Paid - 10% of Basic</t>
        </r>
      </text>
    </comment>
    <comment ref="C36" authorId="0" shapeId="0" xr:uid="{E7E2FF7B-78FD-4B44-8C39-4149A6F13962}">
      <text>
        <r>
          <rPr>
            <b/>
            <sz val="8"/>
            <color indexed="81"/>
            <rFont val="Tahoma"/>
            <family val="2"/>
          </rPr>
          <t>Maximum interest exemption is Rs 2 lakh irrespective of  rented or self occupied</t>
        </r>
      </text>
    </comment>
    <comment ref="C38" authorId="0" shapeId="0" xr:uid="{28823BF1-33D5-4323-906F-D3BAA66FAF42}">
      <text>
        <r>
          <rPr>
            <sz val="8"/>
            <color indexed="81"/>
            <rFont val="Tahoma"/>
            <family val="2"/>
          </rPr>
          <t>Deduction up to Rs 30,000 is allowed on the interest payment for loan taken for Home Improvement</t>
        </r>
      </text>
    </comment>
    <comment ref="C53" authorId="0" shapeId="0" xr:uid="{543987AF-A82E-429E-A954-2382ACD753BC}">
      <text>
        <r>
          <rPr>
            <sz val="8"/>
            <color indexed="81"/>
            <rFont val="Tahoma"/>
            <family val="2"/>
          </rPr>
          <t>50% of invested amount is eligible for Tax Deduction</t>
        </r>
      </text>
    </comment>
    <comment ref="C58" authorId="0" shapeId="0" xr:uid="{1DB2E42B-DE51-4535-96CA-C566C6668C8F}">
      <text>
        <r>
          <rPr>
            <b/>
            <sz val="8"/>
            <color indexed="81"/>
            <rFont val="Tahoma"/>
            <family val="2"/>
          </rPr>
          <t>akuma68:</t>
        </r>
        <r>
          <rPr>
            <sz val="8"/>
            <color indexed="81"/>
            <rFont val="Tahoma"/>
            <family val="2"/>
          </rPr>
          <t xml:space="preserve">
50% of invested amount is eligible for Tax Deduction</t>
        </r>
      </text>
    </comment>
    <comment ref="C60" authorId="0" shapeId="0" xr:uid="{A964980E-F41A-4F29-9C5B-B647001D1AE3}">
      <text>
        <r>
          <rPr>
            <b/>
            <sz val="8"/>
            <color indexed="81"/>
            <rFont val="Tahoma"/>
            <family val="2"/>
          </rPr>
          <t>Self here includes spouse &amp; children</t>
        </r>
      </text>
    </comment>
    <comment ref="C63" authorId="0" shapeId="0" xr:uid="{2DCF8851-7909-4EF9-99E4-978541FEDDCD}">
      <text>
        <r>
          <rPr>
            <sz val="8"/>
            <color indexed="81"/>
            <rFont val="Tahoma"/>
            <family val="2"/>
          </rPr>
          <t>Deduction in respect of maintenance including medical treatment of dependent who is a person with disability. Maximum deduction Rs. 125,000/- in case of severe disability (more than 80%) and Rs. 75,000/- in other cases.</t>
        </r>
      </text>
    </comment>
    <comment ref="C64" authorId="0" shapeId="0" xr:uid="{CD72A8FE-37DE-4C53-A2AD-AAD126291929}">
      <text>
        <r>
          <rPr>
            <b/>
            <sz val="8"/>
            <color indexed="81"/>
            <rFont val="Tahoma"/>
            <family val="2"/>
          </rPr>
          <t>akuma68:</t>
        </r>
        <r>
          <rPr>
            <sz val="8"/>
            <color indexed="81"/>
            <rFont val="Tahoma"/>
            <family val="2"/>
          </rPr>
          <t xml:space="preserve">
For senior citizens the deduction amount is up to Rs 1,00,000;  while for all others its Rs 40,000
</t>
        </r>
      </text>
    </comment>
    <comment ref="C66" authorId="0" shapeId="0" xr:uid="{049E751F-772E-477F-BFF5-B43F95FD8683}">
      <text>
        <r>
          <rPr>
            <b/>
            <sz val="8"/>
            <color indexed="81"/>
            <rFont val="Tahoma"/>
            <family val="2"/>
          </rPr>
          <t>akuma68:</t>
        </r>
        <r>
          <rPr>
            <sz val="8"/>
            <color indexed="81"/>
            <rFont val="Tahoma"/>
            <family val="2"/>
          </rPr>
          <t xml:space="preserve">
For paying rent in case you do not receive HRA</t>
        </r>
      </text>
    </comment>
    <comment ref="C67" authorId="0" shapeId="0" xr:uid="{0067C84D-7BED-47B7-8DAC-69F496430C1B}">
      <text>
        <r>
          <rPr>
            <sz val="8"/>
            <color indexed="81"/>
            <rFont val="Tahoma"/>
            <family val="2"/>
          </rPr>
          <t>Deduction of Rs. 75,000 (Rs 1,25,000 in case of severe disability) to an individual who suffers from physical disability.</t>
        </r>
      </text>
    </comment>
    <comment ref="D69" authorId="1" shapeId="0" xr:uid="{5A8A0BD6-2335-4A12-868F-32BF2521D1BD}">
      <text>
        <r>
          <rPr>
            <b/>
            <sz val="9"/>
            <color indexed="81"/>
            <rFont val="Tahoma"/>
            <family val="2"/>
          </rPr>
          <t>Amit Kumar:</t>
        </r>
        <r>
          <rPr>
            <sz val="9"/>
            <color indexed="81"/>
            <rFont val="Tahoma"/>
            <family val="2"/>
          </rPr>
          <t xml:space="preserve">
10% of Basic + DA is exempted from income tax</t>
        </r>
      </text>
    </comment>
  </commentList>
</comments>
</file>

<file path=xl/sharedStrings.xml><?xml version="1.0" encoding="utf-8"?>
<sst xmlns="http://schemas.openxmlformats.org/spreadsheetml/2006/main" count="99" uniqueCount="95">
  <si>
    <t>Income Tax Calculator for FY 2020-21 (AY 2021-22)</t>
  </si>
  <si>
    <t>Particulars</t>
  </si>
  <si>
    <t>Old Rates</t>
  </si>
  <si>
    <t>New Rates</t>
  </si>
  <si>
    <t>Name</t>
  </si>
  <si>
    <t>PAN Number</t>
  </si>
  <si>
    <t>BZSPR1975H</t>
  </si>
  <si>
    <t>Birth date</t>
  </si>
  <si>
    <t>Age</t>
  </si>
  <si>
    <t>Amount(Rs.)</t>
  </si>
  <si>
    <t>Gross Annual Income/Salary (with all allowances)</t>
  </si>
  <si>
    <t>Metro</t>
  </si>
  <si>
    <t>Non-Metro</t>
  </si>
  <si>
    <t>City of Residence</t>
  </si>
  <si>
    <t>Basic Salary (Basic+DA)</t>
  </si>
  <si>
    <t>Rent Paid</t>
  </si>
  <si>
    <t>H.R.A received</t>
  </si>
  <si>
    <t>Income under the head salaries</t>
  </si>
  <si>
    <t>Add: Any other income from other sources</t>
  </si>
  <si>
    <t>1. Interest received from following Investments</t>
  </si>
  <si>
    <t>c. Post Ofice M.I.S (6 yrs.)</t>
  </si>
  <si>
    <t>d. Post Office Recring Deposit (5 yrs.)</t>
  </si>
  <si>
    <t>2. Any Other Income</t>
  </si>
  <si>
    <t>3. Any Other Income</t>
  </si>
  <si>
    <t>Less: Exemption on Home Loan Interest (Sec 24)</t>
  </si>
  <si>
    <t>Interest paid on Home Improvement Loan (max 30,000)</t>
  </si>
  <si>
    <t>Gross Total Income</t>
  </si>
  <si>
    <t>Less: Deduction under Sec 80C (Max Rs.1,50,000/-)</t>
  </si>
  <si>
    <t>Less: Additional Deduction under Sec 80CCD NPS (Max Rs 50,000/-)</t>
  </si>
  <si>
    <t>Less: Deduction under RGESS Sec 80CCG (Max Rs. 50,000/-)</t>
  </si>
  <si>
    <t>Less: Deduction under chapter VI A</t>
  </si>
  <si>
    <t>A. 80 D Medical Insurance premiums (for Self )</t>
  </si>
  <si>
    <t>B. 80 D Medical Insurance premiums (for Parents)</t>
  </si>
  <si>
    <t>C. 80 E Int Paid on Education Loan</t>
  </si>
  <si>
    <t>D. 80 DD Medical Treatment of handicapped Dependent</t>
  </si>
  <si>
    <t>E. 80DDB Expenditure on Selected Medical Treatment for self/ dependent</t>
  </si>
  <si>
    <t>F. 80G, 80GGA, 80GGC Donation to approved funds</t>
  </si>
  <si>
    <r>
      <t xml:space="preserve">G. 80GG For Rent in case of NO HRA Component </t>
    </r>
    <r>
      <rPr>
        <i/>
        <sz val="11"/>
        <rFont val="Trebuchet MS"/>
        <family val="2"/>
      </rPr>
      <t>(Budget 2016)</t>
    </r>
  </si>
  <si>
    <t>H. 80U For Physically Disable Assesse</t>
  </si>
  <si>
    <t>Less: Deduction under Sec 80CCD(2) NPS (Employer Contribution)</t>
  </si>
  <si>
    <t>Total Income</t>
  </si>
  <si>
    <t xml:space="preserve">Tax Rebate of Rs. 12,500 </t>
  </si>
  <si>
    <t>Total Tax Payable</t>
  </si>
  <si>
    <t>Net Tax Payable</t>
  </si>
  <si>
    <t>Advance Tax Paid</t>
  </si>
  <si>
    <t>Tax Remianing to be Paid</t>
  </si>
  <si>
    <t>Tax to Total Income Ratio</t>
  </si>
  <si>
    <r>
      <rPr>
        <b/>
        <sz val="11"/>
        <rFont val="Trebuchet MS"/>
        <family val="2"/>
      </rPr>
      <t>Disclaimer:</t>
    </r>
    <r>
      <rPr>
        <sz val="11"/>
        <rFont val="Trebuchet MS"/>
        <family val="2"/>
      </rPr>
      <t xml:space="preserve"> All care has been taken to keep the information upto date and correct and is for educational purpose only. You are encouraged to consult your Tax Advisor before taking any decesion based on this calculator.</t>
    </r>
  </si>
  <si>
    <t>Entertainment Allowance</t>
  </si>
  <si>
    <t>Standard Deduction (Rs 50,000)</t>
  </si>
  <si>
    <t>Professional Tax</t>
  </si>
  <si>
    <t>(B) Deductions U/s 16</t>
  </si>
  <si>
    <t xml:space="preserve">(A) Allowances exempt u/s10 </t>
  </si>
  <si>
    <t>Less: Allowances and Deductions</t>
  </si>
  <si>
    <t>(i) H.R.A. exemption</t>
  </si>
  <si>
    <t>(ii) Leave Travel Concession</t>
  </si>
  <si>
    <t>Calculations</t>
  </si>
  <si>
    <t>Input Column</t>
  </si>
  <si>
    <t>Add: Health and Education Cess @ 4%</t>
  </si>
  <si>
    <t>Add:Tax Surcharge</t>
  </si>
  <si>
    <t>(iv) Any Other Exempt Allowances</t>
  </si>
  <si>
    <t xml:space="preserve">(iii) Allowances to MPs/MLAs </t>
  </si>
  <si>
    <t>(v) Any Perquisites Exempt</t>
  </si>
  <si>
    <t>a. Bank (Savings/FD/Reccuring )</t>
  </si>
  <si>
    <t>b. N.S.C.(Accrued/Received )</t>
  </si>
  <si>
    <t>Loss from house property</t>
  </si>
  <si>
    <t xml:space="preserve">Additional tax exemption for First Time Home Buyers </t>
  </si>
  <si>
    <t>a.Employer Contribution to PF</t>
  </si>
  <si>
    <t>b.Employee Contribution to PF</t>
  </si>
  <si>
    <t>c.Public Provident Fund (PPF)</t>
  </si>
  <si>
    <t>d.Senior Citizen’s Saving Scheme</t>
  </si>
  <si>
    <t>e.N.S.C (Investment + accrued Interest before Maturity Year)</t>
  </si>
  <si>
    <t>f.Tax Saving Fixed Deposits (5 Years and above)</t>
  </si>
  <si>
    <t>g.Tax Savings Bonds</t>
  </si>
  <si>
    <t>p.Tuition fees (upto 2 children)</t>
  </si>
  <si>
    <t>o.Stamp Duty &amp; Registration Charges</t>
  </si>
  <si>
    <t xml:space="preserve">n.Sukanya Samriddhi Account </t>
  </si>
  <si>
    <t>m.Housing Loan-Principal Repayment)</t>
  </si>
  <si>
    <t>l.80 CCD Central Govt. Employees Pension Plan (u/s 80CCD)</t>
  </si>
  <si>
    <t>k.Pension Plan from Insurance Companies/Mutual Funds (u/s 80CCC)</t>
  </si>
  <si>
    <t>j.New Pension Scheme (NPS) (u/s 80CCC)</t>
  </si>
  <si>
    <t>i.Life Insurance Premiums</t>
  </si>
  <si>
    <t>h.ELSS or Tax Saving MF</t>
  </si>
  <si>
    <t>I. 80TTA (Rs 50,000 for Senior Citizens &amp; Rs 10,000 for others)</t>
  </si>
  <si>
    <t>Beneficial Option to Tax Payer (Old Rate/New Rate)</t>
  </si>
  <si>
    <t>If annual Rent more than 1 lakh then owners PAN required</t>
  </si>
  <si>
    <t>Help Notes</t>
  </si>
  <si>
    <t>This is the tax to be deducted by your employer or to be paid by you for FY2020-21</t>
  </si>
  <si>
    <t>Total Gross Salary for the year</t>
  </si>
  <si>
    <t>Metro cities means only Chennai,Delhi,Mumbai and Kolkata for HRA computation purpose</t>
  </si>
  <si>
    <t>Fill all white colored cells, you will be shown which option is beneficial</t>
  </si>
  <si>
    <t>Enter your name</t>
  </si>
  <si>
    <t>Enter your PAN</t>
  </si>
  <si>
    <r>
      <t xml:space="preserve">In case of any queries or doubts please reach out at - </t>
    </r>
    <r>
      <rPr>
        <b/>
        <sz val="11"/>
        <rFont val="Trebuchet MS"/>
        <family val="2"/>
      </rPr>
      <t>cachaitanyakumar@gmail.com</t>
    </r>
  </si>
  <si>
    <t>dd-mm-yyyy format. This is 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</si>
</sst>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_);_(* \(#,##0\);_(* &quot;-&quot;??_);_(@_)"/>
    <numFmt numFmtId="167" formatCode="_ * #,##0_ ;_ * \-#,##0_ ;_ * &quot;-&quot;??_ ;_ @_ "/>
  </numFmts>
  <fonts count="19" x14ac:knownFonts="1">
    <font>
      <sz val="11"/>
      <color theme="1"/>
      <name val="Calibri"/>
      <family val="2"/>
      <scheme val="minor"/>
    </font>
    <font>
      <sz val="11"/>
      <color theme="1"/>
      <name val="Calibri"/>
      <family val="2"/>
      <scheme val="minor"/>
    </font>
    <font>
      <b/>
      <sz val="11"/>
      <color theme="0"/>
      <name val="Trebuchet MS"/>
      <family val="2"/>
    </font>
    <font>
      <b/>
      <sz val="11"/>
      <name val="Trebuchet MS"/>
      <family val="2"/>
    </font>
    <font>
      <sz val="11"/>
      <name val="Trebuchet MS"/>
      <family val="2"/>
    </font>
    <font>
      <u/>
      <sz val="11"/>
      <name val="Trebuchet MS"/>
      <family val="2"/>
    </font>
    <font>
      <sz val="11"/>
      <color rgb="FFFFFFFF"/>
      <name val="Trebuchet MS"/>
      <family val="2"/>
    </font>
    <font>
      <sz val="11"/>
      <color theme="5"/>
      <name val="Trebuchet MS"/>
      <family val="2"/>
    </font>
    <font>
      <b/>
      <sz val="11"/>
      <color theme="5"/>
      <name val="Trebuchet MS"/>
      <family val="2"/>
    </font>
    <font>
      <i/>
      <sz val="11"/>
      <name val="Trebuchet MS"/>
      <family val="2"/>
    </font>
    <font>
      <b/>
      <sz val="11"/>
      <color indexed="20"/>
      <name val="Trebuchet MS"/>
      <family val="2"/>
    </font>
    <font>
      <b/>
      <sz val="11"/>
      <color theme="9" tint="-0.499984740745262"/>
      <name val="Trebuchet MS"/>
      <family val="2"/>
    </font>
    <font>
      <b/>
      <sz val="11"/>
      <color indexed="17"/>
      <name val="Trebuchet MS"/>
      <family val="2"/>
    </font>
    <font>
      <b/>
      <sz val="8"/>
      <color indexed="81"/>
      <name val="Trebuchet MS"/>
      <family val="2"/>
    </font>
    <font>
      <b/>
      <sz val="8"/>
      <color indexed="81"/>
      <name val="Tahoma"/>
      <family val="2"/>
    </font>
    <font>
      <sz val="8"/>
      <color indexed="81"/>
      <name val="Tahoma"/>
      <family val="2"/>
    </font>
    <font>
      <b/>
      <sz val="9"/>
      <color indexed="81"/>
      <name val="Tahoma"/>
      <family val="2"/>
    </font>
    <font>
      <sz val="9"/>
      <color indexed="81"/>
      <name val="Tahoma"/>
      <family val="2"/>
    </font>
    <font>
      <b/>
      <sz val="12"/>
      <color rgb="FF00B050"/>
      <name val="Trebuchet MS"/>
      <family val="2"/>
    </font>
  </fonts>
  <fills count="5">
    <fill>
      <patternFill patternType="none"/>
    </fill>
    <fill>
      <patternFill patternType="gray125"/>
    </fill>
    <fill>
      <patternFill patternType="solid">
        <fgColor theme="9" tint="0.59999389629810485"/>
        <bgColor indexed="65"/>
      </patternFill>
    </fill>
    <fill>
      <patternFill patternType="solid">
        <fgColor theme="4" tint="0.79998168889431442"/>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1" fillId="2" borderId="0" applyNumberFormat="0" applyBorder="0" applyAlignment="0" applyProtection="0"/>
    <xf numFmtId="9" fontId="1" fillId="0" borderId="0" applyFont="0" applyFill="0" applyBorder="0" applyAlignment="0" applyProtection="0"/>
  </cellStyleXfs>
  <cellXfs count="76">
    <xf numFmtId="0" fontId="0" fillId="0" borderId="0" xfId="0"/>
    <xf numFmtId="0" fontId="3" fillId="0" borderId="0" xfId="0" applyFont="1" applyAlignment="1" applyProtection="1">
      <alignment horizontal="center" vertical="center"/>
      <protection hidden="1"/>
    </xf>
    <xf numFmtId="0" fontId="4" fillId="0" borderId="0" xfId="0" applyFont="1" applyProtection="1">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3" borderId="1" xfId="0" applyFont="1" applyFill="1" applyBorder="1" applyProtection="1">
      <protection hidden="1"/>
    </xf>
    <xf numFmtId="15" fontId="4" fillId="0" borderId="0" xfId="0" applyNumberFormat="1" applyFont="1" applyProtection="1">
      <protection hidden="1"/>
    </xf>
    <xf numFmtId="3" fontId="4" fillId="0" borderId="0" xfId="0" applyNumberFormat="1" applyFont="1" applyAlignment="1" applyProtection="1">
      <alignment vertical="center"/>
      <protection hidden="1"/>
    </xf>
    <xf numFmtId="0" fontId="4" fillId="3" borderId="1" xfId="0" applyFont="1" applyFill="1" applyBorder="1" applyAlignment="1" applyProtection="1">
      <alignment horizontal="left" vertical="center" wrapText="1" indent="2"/>
      <protection hidden="1"/>
    </xf>
    <xf numFmtId="3" fontId="3" fillId="0" borderId="0" xfId="0" applyNumberFormat="1" applyFont="1" applyAlignment="1" applyProtection="1">
      <alignment vertical="center"/>
      <protection hidden="1"/>
    </xf>
    <xf numFmtId="0" fontId="4" fillId="3" borderId="1" xfId="0" applyFont="1" applyFill="1" applyBorder="1" applyAlignment="1" applyProtection="1">
      <alignment vertical="center"/>
      <protection hidden="1"/>
    </xf>
    <xf numFmtId="9" fontId="3" fillId="0" borderId="0" xfId="0" applyNumberFormat="1" applyFont="1" applyAlignment="1" applyProtection="1">
      <alignment vertical="center"/>
      <protection hidden="1"/>
    </xf>
    <xf numFmtId="164" fontId="4" fillId="0" borderId="0" xfId="1" applyNumberFormat="1" applyFont="1" applyFill="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9" fontId="4"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0" fontId="2" fillId="4" borderId="1" xfId="0" applyFont="1" applyFill="1" applyBorder="1" applyAlignment="1" applyProtection="1">
      <alignment horizontal="center" vertical="center"/>
      <protection hidden="1"/>
    </xf>
    <xf numFmtId="0" fontId="2" fillId="4" borderId="1" xfId="0" applyFont="1" applyFill="1" applyBorder="1" applyAlignment="1" applyProtection="1">
      <alignment horizontal="center" vertical="center"/>
      <protection hidden="1"/>
    </xf>
    <xf numFmtId="3" fontId="3" fillId="0" borderId="1" xfId="0" applyNumberFormat="1" applyFont="1" applyFill="1" applyBorder="1" applyAlignment="1" applyProtection="1">
      <alignment horizontal="center" vertical="center"/>
      <protection locked="0"/>
    </xf>
    <xf numFmtId="15" fontId="4" fillId="0" borderId="1" xfId="0" applyNumberFormat="1" applyFont="1" applyFill="1" applyBorder="1" applyAlignment="1" applyProtection="1">
      <alignment horizontal="center" vertical="center"/>
      <protection locked="0"/>
    </xf>
    <xf numFmtId="0" fontId="4"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167" fontId="4" fillId="0" borderId="1" xfId="1" applyNumberFormat="1" applyFont="1" applyBorder="1" applyAlignment="1" applyProtection="1">
      <alignment vertical="center"/>
      <protection locked="0" hidden="1"/>
    </xf>
    <xf numFmtId="167" fontId="7" fillId="3" borderId="1" xfId="1" applyNumberFormat="1" applyFont="1" applyFill="1" applyBorder="1" applyAlignment="1" applyProtection="1">
      <alignment vertical="center"/>
      <protection hidden="1"/>
    </xf>
    <xf numFmtId="167" fontId="4" fillId="3" borderId="1" xfId="1" applyNumberFormat="1" applyFont="1" applyFill="1" applyBorder="1" applyAlignment="1" applyProtection="1">
      <alignment vertical="center"/>
      <protection hidden="1"/>
    </xf>
    <xf numFmtId="167" fontId="8" fillId="3" borderId="1" xfId="1" applyNumberFormat="1" applyFont="1" applyFill="1" applyBorder="1" applyAlignment="1" applyProtection="1">
      <alignment vertical="center"/>
      <protection hidden="1"/>
    </xf>
    <xf numFmtId="167" fontId="4" fillId="0" borderId="1" xfId="1" applyNumberFormat="1" applyFont="1" applyBorder="1" applyAlignment="1" applyProtection="1">
      <alignment vertical="center"/>
      <protection locked="0"/>
    </xf>
    <xf numFmtId="0" fontId="4" fillId="0" borderId="1" xfId="0" applyFont="1" applyBorder="1" applyAlignment="1" applyProtection="1">
      <alignment horizontal="center" vertical="center"/>
      <protection hidden="1"/>
    </xf>
    <xf numFmtId="1" fontId="18" fillId="0" borderId="9" xfId="0" applyNumberFormat="1" applyFont="1" applyFill="1" applyBorder="1" applyAlignment="1" applyProtection="1">
      <alignment horizontal="left" vertical="center" wrapText="1"/>
      <protection hidden="1"/>
    </xf>
    <xf numFmtId="1" fontId="18" fillId="0" borderId="10" xfId="0" applyNumberFormat="1" applyFont="1" applyFill="1" applyBorder="1" applyAlignment="1" applyProtection="1">
      <alignment horizontal="left" vertical="center" wrapText="1"/>
      <protection hidden="1"/>
    </xf>
    <xf numFmtId="1" fontId="18" fillId="0" borderId="11" xfId="0" applyNumberFormat="1" applyFont="1" applyFill="1" applyBorder="1" applyAlignment="1" applyProtection="1">
      <alignment horizontal="left" vertical="center" wrapText="1"/>
      <protection hidden="1"/>
    </xf>
    <xf numFmtId="0" fontId="4" fillId="3" borderId="9" xfId="0" applyFont="1" applyFill="1" applyBorder="1" applyProtection="1">
      <protection hidden="1"/>
    </xf>
    <xf numFmtId="0" fontId="4" fillId="3" borderId="2" xfId="0" applyFont="1" applyFill="1" applyBorder="1" applyAlignment="1" applyProtection="1">
      <alignment vertical="center" wrapText="1"/>
      <protection hidden="1"/>
    </xf>
    <xf numFmtId="0" fontId="4" fillId="3" borderId="3" xfId="0" applyFont="1" applyFill="1" applyBorder="1" applyAlignment="1" applyProtection="1">
      <alignment vertical="center" wrapText="1"/>
      <protection hidden="1"/>
    </xf>
    <xf numFmtId="0" fontId="4" fillId="3" borderId="4" xfId="0" applyFont="1" applyFill="1" applyBorder="1" applyAlignment="1" applyProtection="1">
      <alignment vertical="center" wrapText="1"/>
      <protection hidden="1"/>
    </xf>
    <xf numFmtId="0" fontId="4" fillId="3" borderId="5" xfId="0" applyFont="1" applyFill="1" applyBorder="1" applyAlignment="1" applyProtection="1">
      <alignment vertical="center" wrapText="1"/>
      <protection hidden="1"/>
    </xf>
    <xf numFmtId="0" fontId="4" fillId="3" borderId="6" xfId="0" applyFont="1" applyFill="1" applyBorder="1" applyAlignment="1" applyProtection="1">
      <alignment vertical="center" wrapText="1"/>
      <protection hidden="1"/>
    </xf>
    <xf numFmtId="0" fontId="4" fillId="3" borderId="7" xfId="0" applyFont="1" applyFill="1" applyBorder="1" applyAlignment="1" applyProtection="1">
      <alignment vertical="center" wrapText="1"/>
      <protection hidden="1"/>
    </xf>
    <xf numFmtId="0" fontId="2" fillId="4" borderId="12" xfId="0" applyFont="1" applyFill="1" applyBorder="1" applyAlignment="1" applyProtection="1">
      <alignment horizontal="center"/>
      <protection hidden="1"/>
    </xf>
    <xf numFmtId="0" fontId="2" fillId="4" borderId="12" xfId="0" applyFont="1" applyFill="1" applyBorder="1" applyAlignment="1" applyProtection="1">
      <alignment horizontal="center" vertical="center"/>
      <protection hidden="1"/>
    </xf>
    <xf numFmtId="0" fontId="2" fillId="4" borderId="8" xfId="0" applyFont="1" applyFill="1" applyBorder="1" applyAlignment="1" applyProtection="1">
      <alignment horizontal="center"/>
      <protection hidden="1"/>
    </xf>
    <xf numFmtId="0" fontId="2" fillId="4" borderId="8" xfId="0" applyFont="1" applyFill="1" applyBorder="1" applyAlignment="1" applyProtection="1">
      <alignment horizontal="center" vertical="center"/>
      <protection hidden="1"/>
    </xf>
    <xf numFmtId="10" fontId="8" fillId="3" borderId="1" xfId="3" applyNumberFormat="1" applyFont="1" applyFill="1" applyBorder="1" applyAlignment="1" applyProtection="1">
      <alignment vertical="center"/>
      <protection hidden="1"/>
    </xf>
    <xf numFmtId="167" fontId="3" fillId="3" borderId="1" xfId="1" applyNumberFormat="1" applyFont="1" applyFill="1" applyBorder="1" applyAlignment="1" applyProtection="1">
      <alignment vertical="center"/>
      <protection hidden="1"/>
    </xf>
    <xf numFmtId="0" fontId="6" fillId="0" borderId="0" xfId="0" applyFont="1" applyAlignment="1" applyProtection="1">
      <alignment horizontal="center" readingOrder="1"/>
      <protection hidden="1"/>
    </xf>
    <xf numFmtId="3" fontId="4" fillId="0" borderId="0" xfId="2" applyNumberFormat="1" applyFont="1" applyFill="1" applyBorder="1" applyAlignment="1" applyProtection="1">
      <alignment vertical="center"/>
      <protection hidden="1"/>
    </xf>
    <xf numFmtId="1" fontId="4" fillId="3" borderId="1" xfId="0" applyNumberFormat="1" applyFont="1" applyFill="1" applyBorder="1" applyAlignment="1" applyProtection="1">
      <alignment horizontal="center" vertical="center"/>
      <protection hidden="1"/>
    </xf>
    <xf numFmtId="167" fontId="4" fillId="0" borderId="1" xfId="1" applyNumberFormat="1" applyFont="1" applyBorder="1" applyAlignment="1" applyProtection="1">
      <alignment horizontal="right" vertical="center"/>
      <protection locked="0" hidden="1"/>
    </xf>
    <xf numFmtId="167" fontId="3" fillId="0" borderId="1" xfId="1" applyNumberFormat="1" applyFont="1" applyBorder="1" applyAlignment="1" applyProtection="1">
      <alignment vertical="center"/>
      <protection locked="0" hidden="1"/>
    </xf>
    <xf numFmtId="0" fontId="3" fillId="3" borderId="1" xfId="0" applyFont="1" applyFill="1" applyBorder="1" applyAlignment="1" applyProtection="1">
      <alignment horizontal="left" vertical="center" wrapText="1"/>
      <protection hidden="1"/>
    </xf>
    <xf numFmtId="0" fontId="3" fillId="3" borderId="1" xfId="0" applyFont="1" applyFill="1" applyBorder="1" applyAlignment="1" applyProtection="1">
      <alignment vertical="center" wrapText="1"/>
      <protection hidden="1"/>
    </xf>
    <xf numFmtId="0" fontId="4" fillId="3" borderId="1" xfId="0" applyFont="1" applyFill="1" applyBorder="1" applyAlignment="1" applyProtection="1">
      <alignment horizontal="left" vertical="center" wrapText="1"/>
      <protection hidden="1"/>
    </xf>
    <xf numFmtId="0" fontId="10" fillId="3" borderId="1" xfId="0" applyFont="1" applyFill="1" applyBorder="1" applyAlignment="1" applyProtection="1">
      <alignment vertical="center" wrapText="1"/>
      <protection hidden="1"/>
    </xf>
    <xf numFmtId="0" fontId="11" fillId="3" borderId="1" xfId="0" applyFont="1" applyFill="1" applyBorder="1" applyAlignment="1" applyProtection="1">
      <alignment vertical="center" wrapText="1"/>
      <protection hidden="1"/>
    </xf>
    <xf numFmtId="0" fontId="12" fillId="3" borderId="1" xfId="0" applyFont="1" applyFill="1" applyBorder="1" applyAlignment="1" applyProtection="1">
      <alignment vertical="center" wrapText="1"/>
      <protection hidden="1"/>
    </xf>
    <xf numFmtId="0" fontId="2" fillId="4" borderId="2" xfId="0" applyFont="1" applyFill="1" applyBorder="1" applyAlignment="1" applyProtection="1">
      <alignment horizontal="center" vertical="center"/>
      <protection hidden="1"/>
    </xf>
    <xf numFmtId="0" fontId="2" fillId="4" borderId="5" xfId="0" applyFont="1" applyFill="1" applyBorder="1" applyAlignment="1" applyProtection="1">
      <alignment horizontal="center" vertical="center"/>
      <protection hidden="1"/>
    </xf>
    <xf numFmtId="167" fontId="7" fillId="3" borderId="9" xfId="1" applyNumberFormat="1" applyFont="1" applyFill="1" applyBorder="1" applyAlignment="1" applyProtection="1">
      <alignment vertical="center"/>
      <protection hidden="1"/>
    </xf>
    <xf numFmtId="167" fontId="8" fillId="3" borderId="9" xfId="1" applyNumberFormat="1" applyFont="1" applyFill="1" applyBorder="1" applyAlignment="1" applyProtection="1">
      <alignment vertical="center"/>
      <protection hidden="1"/>
    </xf>
    <xf numFmtId="10" fontId="8" fillId="3" borderId="9" xfId="3" applyNumberFormat="1" applyFont="1" applyFill="1" applyBorder="1" applyAlignment="1" applyProtection="1">
      <alignment vertical="center"/>
      <protection hidden="1"/>
    </xf>
    <xf numFmtId="0" fontId="4" fillId="0" borderId="1" xfId="0" applyFont="1" applyBorder="1" applyAlignment="1" applyProtection="1">
      <alignment vertical="center" wrapText="1"/>
      <protection hidden="1"/>
    </xf>
    <xf numFmtId="0" fontId="4" fillId="0" borderId="1" xfId="0" applyFont="1" applyBorder="1" applyAlignment="1" applyProtection="1">
      <alignment wrapText="1"/>
      <protection hidden="1"/>
    </xf>
    <xf numFmtId="3" fontId="4" fillId="0" borderId="1" xfId="0" applyNumberFormat="1" applyFont="1" applyBorder="1" applyAlignment="1" applyProtection="1">
      <alignment vertical="center" wrapText="1"/>
      <protection hidden="1"/>
    </xf>
    <xf numFmtId="3" fontId="3" fillId="0" borderId="1" xfId="0" applyNumberFormat="1" applyFont="1" applyBorder="1" applyAlignment="1" applyProtection="1">
      <alignment vertical="center" wrapText="1"/>
      <protection hidden="1"/>
    </xf>
    <xf numFmtId="3" fontId="4" fillId="0" borderId="1" xfId="2" applyNumberFormat="1" applyFont="1" applyFill="1" applyBorder="1" applyAlignment="1" applyProtection="1">
      <alignment vertical="center" wrapText="1"/>
      <protection hidden="1"/>
    </xf>
    <xf numFmtId="9" fontId="3" fillId="0" borderId="1" xfId="0" applyNumberFormat="1" applyFont="1" applyBorder="1" applyAlignment="1" applyProtection="1">
      <alignment vertical="center" wrapText="1"/>
      <protection hidden="1"/>
    </xf>
    <xf numFmtId="164" fontId="4" fillId="0" borderId="1" xfId="1" applyNumberFormat="1" applyFont="1" applyFill="1" applyBorder="1" applyAlignment="1" applyProtection="1">
      <alignment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hidden="1"/>
    </xf>
    <xf numFmtId="0" fontId="4" fillId="0" borderId="9"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4" borderId="1" xfId="0" applyFont="1" applyFill="1" applyBorder="1" applyAlignment="1" applyProtection="1">
      <alignment vertical="center" wrapText="1"/>
      <protection hidden="1"/>
    </xf>
    <xf numFmtId="0" fontId="4" fillId="0" borderId="1" xfId="0" applyFont="1" applyBorder="1" applyAlignment="1" applyProtection="1">
      <alignment vertical="center" wrapText="1"/>
      <protection locked="0" hidden="1"/>
    </xf>
  </cellXfs>
  <cellStyles count="4">
    <cellStyle name="40% - Accent6" xfId="2" builtinId="51"/>
    <cellStyle name="Comma" xfId="1" builtinId="3"/>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E75BF-23C3-434C-94A2-10065F6B2590}">
  <sheetPr>
    <pageSetUpPr fitToPage="1"/>
  </sheetPr>
  <dimension ref="A1:AG127"/>
  <sheetViews>
    <sheetView tabSelected="1" view="pageBreakPreview" zoomScale="106" zoomScaleNormal="100" zoomScaleSheetLayoutView="106" workbookViewId="0">
      <selection activeCell="C4" sqref="C4"/>
    </sheetView>
  </sheetViews>
  <sheetFormatPr defaultRowHeight="16.5" x14ac:dyDescent="0.3"/>
  <cols>
    <col min="1" max="1" width="1.140625" style="2" bestFit="1" customWidth="1"/>
    <col min="2" max="2" width="61" style="21" customWidth="1"/>
    <col min="3" max="3" width="18" style="3" customWidth="1"/>
    <col min="4" max="4" width="14" style="3" hidden="1" customWidth="1"/>
    <col min="5" max="6" width="21" style="3" customWidth="1"/>
    <col min="7" max="7" width="52.7109375" style="21" customWidth="1"/>
    <col min="8" max="8" width="12.85546875" style="3" customWidth="1"/>
    <col min="9" max="9" width="7" style="2" bestFit="1" customWidth="1"/>
    <col min="10" max="10" width="10.85546875" style="2" bestFit="1" customWidth="1"/>
    <col min="11" max="13" width="6.7109375" style="2" bestFit="1" customWidth="1"/>
    <col min="14" max="14" width="9.28515625" style="2" bestFit="1" customWidth="1"/>
    <col min="15" max="15" width="2.140625" style="2" customWidth="1"/>
    <col min="16" max="16" width="72.7109375" style="2" bestFit="1" customWidth="1"/>
    <col min="17" max="28" width="6.7109375" style="2" bestFit="1" customWidth="1"/>
    <col min="29" max="29" width="6.7109375" style="3" bestFit="1" customWidth="1"/>
    <col min="30" max="30" width="6.7109375" style="3" customWidth="1"/>
    <col min="31" max="31" width="13.42578125" style="3" bestFit="1" customWidth="1"/>
    <col min="32" max="32" width="11.140625" style="3" bestFit="1" customWidth="1"/>
    <col min="33" max="16384" width="9.140625" style="3"/>
  </cols>
  <sheetData>
    <row r="1" spans="1:33" x14ac:dyDescent="0.3">
      <c r="A1" s="18" t="s">
        <v>0</v>
      </c>
      <c r="B1" s="18"/>
      <c r="C1" s="18"/>
      <c r="D1" s="18"/>
      <c r="E1" s="18"/>
      <c r="F1" s="18"/>
      <c r="G1" s="17" t="s">
        <v>86</v>
      </c>
      <c r="H1" s="1"/>
    </row>
    <row r="2" spans="1:33" x14ac:dyDescent="0.3">
      <c r="A2" s="5"/>
      <c r="B2" s="50" t="s">
        <v>4</v>
      </c>
      <c r="C2" s="19"/>
      <c r="D2" s="19"/>
      <c r="E2" s="19"/>
      <c r="F2" s="19"/>
      <c r="G2" s="61" t="s">
        <v>91</v>
      </c>
      <c r="H2" s="4"/>
    </row>
    <row r="3" spans="1:33" x14ac:dyDescent="0.3">
      <c r="A3" s="5"/>
      <c r="B3" s="50" t="s">
        <v>5</v>
      </c>
      <c r="C3" s="19" t="s">
        <v>6</v>
      </c>
      <c r="D3" s="19"/>
      <c r="E3" s="19"/>
      <c r="F3" s="19"/>
      <c r="G3" s="69" t="s">
        <v>92</v>
      </c>
      <c r="H3" s="4"/>
    </row>
    <row r="4" spans="1:33" x14ac:dyDescent="0.3">
      <c r="A4" s="5"/>
      <c r="B4" s="51" t="s">
        <v>7</v>
      </c>
      <c r="C4" s="20">
        <v>43476</v>
      </c>
      <c r="D4" s="33"/>
      <c r="E4" s="34"/>
      <c r="F4" s="35"/>
      <c r="G4" s="61" t="s">
        <v>94</v>
      </c>
    </row>
    <row r="5" spans="1:33" x14ac:dyDescent="0.3">
      <c r="A5" s="5"/>
      <c r="B5" s="51" t="s">
        <v>8</v>
      </c>
      <c r="C5" s="47">
        <f>DATEDIF(C4,AF5,"Y")</f>
        <v>2</v>
      </c>
      <c r="D5" s="36"/>
      <c r="E5" s="37"/>
      <c r="F5" s="38"/>
      <c r="G5" s="61"/>
      <c r="J5" s="3"/>
      <c r="N5" s="6"/>
      <c r="U5" s="45"/>
      <c r="AF5" s="6">
        <v>44286</v>
      </c>
    </row>
    <row r="6" spans="1:33" ht="40.5" customHeight="1" x14ac:dyDescent="0.3">
      <c r="A6" s="32"/>
      <c r="B6" s="51" t="s">
        <v>84</v>
      </c>
      <c r="C6" s="29" t="str">
        <f>IF(C4=""," ",IF(F77&gt;E77,"Since you have tax saving investements/Exempt allowances,you can continue with old rates","Opting for new rates is beneficial and you need not submit any Investment proofs"))</f>
        <v>Opting for new rates is beneficial and you need not submit any Investment proofs</v>
      </c>
      <c r="D6" s="30"/>
      <c r="E6" s="30"/>
      <c r="F6" s="31"/>
      <c r="G6" s="74" t="s">
        <v>90</v>
      </c>
      <c r="J6" s="6"/>
      <c r="N6" s="6"/>
      <c r="U6" s="45"/>
    </row>
    <row r="7" spans="1:33" x14ac:dyDescent="0.3">
      <c r="A7" s="18" t="s">
        <v>1</v>
      </c>
      <c r="B7" s="18"/>
      <c r="C7" s="39" t="s">
        <v>57</v>
      </c>
      <c r="D7" s="39" t="s">
        <v>56</v>
      </c>
      <c r="E7" s="40" t="s">
        <v>2</v>
      </c>
      <c r="F7" s="56" t="s">
        <v>3</v>
      </c>
      <c r="G7" s="18"/>
      <c r="J7" s="6"/>
      <c r="N7" s="6"/>
      <c r="U7" s="45"/>
    </row>
    <row r="8" spans="1:33" x14ac:dyDescent="0.3">
      <c r="A8" s="18"/>
      <c r="B8" s="18"/>
      <c r="C8" s="41" t="s">
        <v>9</v>
      </c>
      <c r="D8" s="41" t="s">
        <v>9</v>
      </c>
      <c r="E8" s="42" t="s">
        <v>9</v>
      </c>
      <c r="F8" s="57" t="s">
        <v>9</v>
      </c>
      <c r="G8" s="18"/>
    </row>
    <row r="9" spans="1:33" x14ac:dyDescent="0.3">
      <c r="A9" s="5"/>
      <c r="B9" s="51" t="s">
        <v>10</v>
      </c>
      <c r="C9" s="27">
        <v>900000</v>
      </c>
      <c r="D9" s="24"/>
      <c r="E9" s="24">
        <f>C9</f>
        <v>900000</v>
      </c>
      <c r="F9" s="58">
        <f>C9</f>
        <v>900000</v>
      </c>
      <c r="G9" s="61" t="s">
        <v>88</v>
      </c>
      <c r="AF9" s="2" t="s">
        <v>11</v>
      </c>
    </row>
    <row r="10" spans="1:33" x14ac:dyDescent="0.3">
      <c r="A10" s="5"/>
      <c r="B10" s="51" t="s">
        <v>53</v>
      </c>
      <c r="C10" s="25"/>
      <c r="D10" s="24"/>
      <c r="E10" s="24">
        <f>-SUM(D12,D17,D18,D19,D20,D23,D24,D25)</f>
        <v>-50000</v>
      </c>
      <c r="F10" s="58">
        <v>0</v>
      </c>
      <c r="G10" s="61"/>
      <c r="AF10" s="2" t="s">
        <v>12</v>
      </c>
    </row>
    <row r="11" spans="1:33" x14ac:dyDescent="0.3">
      <c r="A11" s="5"/>
      <c r="B11" s="51" t="s">
        <v>52</v>
      </c>
      <c r="C11" s="25"/>
      <c r="D11" s="24"/>
      <c r="E11" s="24"/>
      <c r="F11" s="58"/>
      <c r="G11" s="61"/>
      <c r="AF11" s="3">
        <f>IF(C5&gt;=80,IF(E70&gt;1000000,(E70-1000000)*30%+100000,IF(E70&gt;500000,(E70-500000)*20%,0)),IF(C5&gt;=60,IF(E70&gt;1000000,(E70-1000000)*30%+110000,IF(E70&gt;500000,(E70-500000)*20%+10000,IF(E70&gt;300000,(E70-300000)*5%,0))),IF(E70&gt;1000000,(E70-1000000)*30%+112500,IF(E70&gt;500000,(E70-500000)*20%+12500,IF(E70&gt;250000,(E70-250000)*5%,0)))))</f>
        <v>82500</v>
      </c>
      <c r="AG11" s="3">
        <f>IF(F70&gt;1500000,(F70-1500000)*30%+187500,IF(F70&gt;1250000,(F70-1250000)*25%+125000,IF(F70&gt;1000000,(F70-1000000)*20%+75000,IF(F70&gt;750000,(F70-750000)*15%+37500,IF(F70&gt;500000,(F70-500000)*10%+12500,IF(F70&gt;250000,(F70-250000)*5%,0))))))</f>
        <v>60000</v>
      </c>
    </row>
    <row r="12" spans="1:33" x14ac:dyDescent="0.3">
      <c r="A12" s="5"/>
      <c r="B12" s="50" t="s">
        <v>54</v>
      </c>
      <c r="C12" s="25"/>
      <c r="D12" s="26">
        <f>MAX(MIN(D14:D16),0)</f>
        <v>0</v>
      </c>
      <c r="E12" s="24"/>
      <c r="F12" s="58"/>
      <c r="G12" s="61"/>
    </row>
    <row r="13" spans="1:33" ht="33" x14ac:dyDescent="0.3">
      <c r="A13" s="5"/>
      <c r="B13" s="52" t="s">
        <v>13</v>
      </c>
      <c r="C13" s="48" t="s">
        <v>12</v>
      </c>
      <c r="D13" s="24"/>
      <c r="E13" s="24"/>
      <c r="F13" s="58"/>
      <c r="G13" s="62" t="s">
        <v>89</v>
      </c>
      <c r="J13" s="3"/>
    </row>
    <row r="14" spans="1:33" x14ac:dyDescent="0.3">
      <c r="A14" s="5"/>
      <c r="B14" s="52" t="s">
        <v>14</v>
      </c>
      <c r="C14" s="23"/>
      <c r="D14" s="26">
        <f>IF(UPPER(C13)=AF9,C14*0.5,C14*0.4)</f>
        <v>0</v>
      </c>
      <c r="E14" s="24"/>
      <c r="F14" s="58"/>
      <c r="G14" s="63"/>
      <c r="H14" s="7"/>
    </row>
    <row r="15" spans="1:33" ht="33" x14ac:dyDescent="0.3">
      <c r="A15" s="5"/>
      <c r="B15" s="52" t="s">
        <v>15</v>
      </c>
      <c r="C15" s="23"/>
      <c r="D15" s="26">
        <f>C15-0.1*C14</f>
        <v>0</v>
      </c>
      <c r="E15" s="24"/>
      <c r="F15" s="58"/>
      <c r="G15" s="62" t="s">
        <v>85</v>
      </c>
      <c r="H15" s="7"/>
      <c r="J15" s="3"/>
    </row>
    <row r="16" spans="1:33" x14ac:dyDescent="0.3">
      <c r="A16" s="5"/>
      <c r="B16" s="52" t="s">
        <v>16</v>
      </c>
      <c r="C16" s="23"/>
      <c r="D16" s="26">
        <f>C16</f>
        <v>0</v>
      </c>
      <c r="E16" s="24"/>
      <c r="F16" s="58"/>
      <c r="G16" s="63"/>
      <c r="H16" s="7"/>
    </row>
    <row r="17" spans="1:8" x14ac:dyDescent="0.3">
      <c r="A17" s="5"/>
      <c r="B17" s="50" t="s">
        <v>55</v>
      </c>
      <c r="C17" s="23">
        <v>0</v>
      </c>
      <c r="D17" s="26">
        <f>C17</f>
        <v>0</v>
      </c>
      <c r="E17" s="24"/>
      <c r="F17" s="58"/>
      <c r="G17" s="63"/>
      <c r="H17" s="7"/>
    </row>
    <row r="18" spans="1:8" x14ac:dyDescent="0.3">
      <c r="A18" s="5"/>
      <c r="B18" s="50" t="s">
        <v>61</v>
      </c>
      <c r="C18" s="23">
        <v>0</v>
      </c>
      <c r="D18" s="26">
        <f>C18</f>
        <v>0</v>
      </c>
      <c r="E18" s="24"/>
      <c r="F18" s="58"/>
      <c r="G18" s="63"/>
      <c r="H18" s="7"/>
    </row>
    <row r="19" spans="1:8" x14ac:dyDescent="0.3">
      <c r="A19" s="5"/>
      <c r="B19" s="50" t="s">
        <v>60</v>
      </c>
      <c r="C19" s="23">
        <v>0</v>
      </c>
      <c r="D19" s="26">
        <f>C19</f>
        <v>0</v>
      </c>
      <c r="E19" s="24"/>
      <c r="F19" s="58"/>
      <c r="G19" s="63"/>
      <c r="H19" s="7"/>
    </row>
    <row r="20" spans="1:8" x14ac:dyDescent="0.3">
      <c r="A20" s="5"/>
      <c r="B20" s="50" t="s">
        <v>62</v>
      </c>
      <c r="C20" s="23">
        <v>0</v>
      </c>
      <c r="D20" s="26">
        <f>C20</f>
        <v>0</v>
      </c>
      <c r="E20" s="24"/>
      <c r="F20" s="58"/>
      <c r="G20" s="63"/>
      <c r="H20" s="7"/>
    </row>
    <row r="21" spans="1:8" x14ac:dyDescent="0.3">
      <c r="A21" s="5"/>
      <c r="B21" s="50"/>
      <c r="C21" s="25"/>
      <c r="D21" s="26"/>
      <c r="E21" s="24"/>
      <c r="F21" s="58"/>
      <c r="G21" s="63"/>
      <c r="H21" s="7"/>
    </row>
    <row r="22" spans="1:8" x14ac:dyDescent="0.3">
      <c r="A22" s="5"/>
      <c r="B22" s="51" t="s">
        <v>51</v>
      </c>
      <c r="C22" s="25"/>
      <c r="D22" s="26"/>
      <c r="E22" s="24"/>
      <c r="F22" s="58"/>
      <c r="G22" s="63"/>
      <c r="H22" s="7"/>
    </row>
    <row r="23" spans="1:8" x14ac:dyDescent="0.3">
      <c r="A23" s="5"/>
      <c r="B23" s="52" t="s">
        <v>49</v>
      </c>
      <c r="C23" s="25">
        <v>50000</v>
      </c>
      <c r="D23" s="26">
        <f>MAX(MIN(C23,50000),0)</f>
        <v>50000</v>
      </c>
      <c r="E23" s="24"/>
      <c r="F23" s="58"/>
      <c r="G23" s="63"/>
      <c r="H23" s="7"/>
    </row>
    <row r="24" spans="1:8" x14ac:dyDescent="0.3">
      <c r="A24" s="5"/>
      <c r="B24" s="52" t="s">
        <v>48</v>
      </c>
      <c r="C24" s="27">
        <v>0</v>
      </c>
      <c r="D24" s="26">
        <f>C24</f>
        <v>0</v>
      </c>
      <c r="E24" s="24"/>
      <c r="F24" s="58"/>
      <c r="G24" s="63"/>
      <c r="H24" s="7"/>
    </row>
    <row r="25" spans="1:8" x14ac:dyDescent="0.3">
      <c r="A25" s="5"/>
      <c r="B25" s="52" t="s">
        <v>50</v>
      </c>
      <c r="C25" s="27"/>
      <c r="D25" s="26">
        <f>C25</f>
        <v>0</v>
      </c>
      <c r="E25" s="24"/>
      <c r="F25" s="58"/>
      <c r="G25" s="63"/>
      <c r="H25" s="7"/>
    </row>
    <row r="26" spans="1:8" x14ac:dyDescent="0.3">
      <c r="A26" s="5"/>
      <c r="B26" s="51" t="s">
        <v>17</v>
      </c>
      <c r="C26" s="25"/>
      <c r="D26" s="24"/>
      <c r="E26" s="24">
        <f>MAX(0,SUM(E9:E10))</f>
        <v>850000</v>
      </c>
      <c r="F26" s="58">
        <f>MAX(0,SUM(F9:F10))</f>
        <v>900000</v>
      </c>
      <c r="G26" s="63"/>
      <c r="H26" s="7"/>
    </row>
    <row r="27" spans="1:8" x14ac:dyDescent="0.3">
      <c r="A27" s="5"/>
      <c r="B27" s="51" t="s">
        <v>18</v>
      </c>
      <c r="C27" s="25"/>
      <c r="D27" s="26">
        <f>SUM(C29,C30,C31,C32,C34,C33)</f>
        <v>0</v>
      </c>
      <c r="E27" s="24">
        <f>D27</f>
        <v>0</v>
      </c>
      <c r="F27" s="58">
        <f>D27</f>
        <v>0</v>
      </c>
      <c r="G27" s="63"/>
      <c r="H27" s="7"/>
    </row>
    <row r="28" spans="1:8" x14ac:dyDescent="0.3">
      <c r="A28" s="5"/>
      <c r="B28" s="51" t="s">
        <v>19</v>
      </c>
      <c r="C28" s="25"/>
      <c r="D28" s="24"/>
      <c r="E28" s="24"/>
      <c r="F28" s="58"/>
      <c r="G28" s="63"/>
      <c r="H28" s="7"/>
    </row>
    <row r="29" spans="1:8" x14ac:dyDescent="0.3">
      <c r="A29" s="5"/>
      <c r="B29" s="8" t="s">
        <v>63</v>
      </c>
      <c r="C29" s="23">
        <v>0</v>
      </c>
      <c r="D29" s="24"/>
      <c r="E29" s="24"/>
      <c r="F29" s="58"/>
      <c r="G29" s="63"/>
      <c r="H29" s="7"/>
    </row>
    <row r="30" spans="1:8" x14ac:dyDescent="0.3">
      <c r="A30" s="5"/>
      <c r="B30" s="8" t="s">
        <v>64</v>
      </c>
      <c r="C30" s="23">
        <v>0</v>
      </c>
      <c r="D30" s="24"/>
      <c r="E30" s="24"/>
      <c r="F30" s="58"/>
      <c r="G30" s="63"/>
      <c r="H30" s="7"/>
    </row>
    <row r="31" spans="1:8" x14ac:dyDescent="0.3">
      <c r="A31" s="5"/>
      <c r="B31" s="8" t="s">
        <v>20</v>
      </c>
      <c r="C31" s="23">
        <v>0</v>
      </c>
      <c r="D31" s="24"/>
      <c r="E31" s="24"/>
      <c r="F31" s="58"/>
      <c r="G31" s="63"/>
      <c r="H31" s="7"/>
    </row>
    <row r="32" spans="1:8" x14ac:dyDescent="0.3">
      <c r="A32" s="5"/>
      <c r="B32" s="8" t="s">
        <v>21</v>
      </c>
      <c r="C32" s="23">
        <v>0</v>
      </c>
      <c r="D32" s="24"/>
      <c r="E32" s="24"/>
      <c r="F32" s="58"/>
      <c r="G32" s="63"/>
      <c r="H32" s="7"/>
    </row>
    <row r="33" spans="1:8" x14ac:dyDescent="0.3">
      <c r="A33" s="5"/>
      <c r="B33" s="51" t="s">
        <v>22</v>
      </c>
      <c r="C33" s="23">
        <v>0</v>
      </c>
      <c r="D33" s="24"/>
      <c r="E33" s="24"/>
      <c r="F33" s="58"/>
      <c r="G33" s="63"/>
      <c r="H33" s="7"/>
    </row>
    <row r="34" spans="1:8" x14ac:dyDescent="0.3">
      <c r="A34" s="5"/>
      <c r="B34" s="51" t="s">
        <v>23</v>
      </c>
      <c r="C34" s="23">
        <v>0</v>
      </c>
      <c r="D34" s="24"/>
      <c r="E34" s="24"/>
      <c r="F34" s="58"/>
      <c r="G34" s="63"/>
      <c r="H34" s="7"/>
    </row>
    <row r="35" spans="1:8" x14ac:dyDescent="0.3">
      <c r="A35" s="5"/>
      <c r="B35" s="51" t="s">
        <v>24</v>
      </c>
      <c r="C35" s="25"/>
      <c r="D35" s="24"/>
      <c r="E35" s="24">
        <f>SUM(D36:D38)</f>
        <v>0</v>
      </c>
      <c r="F35" s="58">
        <f>SUM(D36:D38)</f>
        <v>0</v>
      </c>
      <c r="G35" s="63"/>
      <c r="H35" s="7"/>
    </row>
    <row r="36" spans="1:8" x14ac:dyDescent="0.3">
      <c r="A36" s="5"/>
      <c r="B36" s="50" t="s">
        <v>65</v>
      </c>
      <c r="C36" s="23">
        <v>0</v>
      </c>
      <c r="D36" s="26">
        <f>-IF(C36&gt;200000,200000,C36)</f>
        <v>0</v>
      </c>
      <c r="E36" s="24"/>
      <c r="F36" s="58"/>
      <c r="G36" s="63"/>
      <c r="H36" s="7"/>
    </row>
    <row r="37" spans="1:8" x14ac:dyDescent="0.3">
      <c r="A37" s="5"/>
      <c r="B37" s="50" t="s">
        <v>66</v>
      </c>
      <c r="C37" s="23">
        <v>0</v>
      </c>
      <c r="D37" s="26">
        <f>-IF(C37&gt;50000,50000,C37)</f>
        <v>0</v>
      </c>
      <c r="E37" s="24"/>
      <c r="F37" s="58"/>
      <c r="G37" s="63"/>
      <c r="H37" s="7"/>
    </row>
    <row r="38" spans="1:8" x14ac:dyDescent="0.3">
      <c r="A38" s="5"/>
      <c r="B38" s="50" t="s">
        <v>25</v>
      </c>
      <c r="C38" s="23">
        <v>0</v>
      </c>
      <c r="D38" s="26">
        <f>-IF(C38&gt;30000,30000,C38)</f>
        <v>0</v>
      </c>
      <c r="E38" s="24"/>
      <c r="F38" s="58"/>
      <c r="G38" s="63"/>
      <c r="H38" s="7"/>
    </row>
    <row r="39" spans="1:8" x14ac:dyDescent="0.3">
      <c r="A39" s="5"/>
      <c r="B39" s="51" t="s">
        <v>26</v>
      </c>
      <c r="C39" s="25"/>
      <c r="D39" s="24"/>
      <c r="E39" s="24">
        <f>SUM(E35,E26,E27)</f>
        <v>850000</v>
      </c>
      <c r="F39" s="58">
        <f>SUM(F35,F26,F27)</f>
        <v>900000</v>
      </c>
      <c r="G39" s="63"/>
      <c r="H39" s="7"/>
    </row>
    <row r="40" spans="1:8" x14ac:dyDescent="0.3">
      <c r="A40" s="5"/>
      <c r="B40" s="51" t="s">
        <v>27</v>
      </c>
      <c r="C40" s="25">
        <f>SUM(C41:C68)</f>
        <v>0</v>
      </c>
      <c r="D40" s="26">
        <f>IF(SUM(C42:C56)&gt;150001,150000,SUM(C42:C56))</f>
        <v>0</v>
      </c>
      <c r="E40" s="24">
        <f>-D40</f>
        <v>0</v>
      </c>
      <c r="F40" s="58">
        <f>-C41</f>
        <v>0</v>
      </c>
      <c r="G40" s="63"/>
      <c r="H40" s="7"/>
    </row>
    <row r="41" spans="1:8" x14ac:dyDescent="0.3">
      <c r="A41" s="5"/>
      <c r="B41" s="8" t="s">
        <v>67</v>
      </c>
      <c r="C41" s="23"/>
      <c r="D41" s="26"/>
      <c r="E41" s="24"/>
      <c r="F41" s="58"/>
      <c r="G41" s="63"/>
      <c r="H41" s="7"/>
    </row>
    <row r="42" spans="1:8" x14ac:dyDescent="0.3">
      <c r="A42" s="5"/>
      <c r="B42" s="8" t="s">
        <v>68</v>
      </c>
      <c r="C42" s="23">
        <v>0</v>
      </c>
      <c r="D42" s="24"/>
      <c r="E42" s="24"/>
      <c r="F42" s="58"/>
      <c r="G42" s="63"/>
      <c r="H42" s="7"/>
    </row>
    <row r="43" spans="1:8" x14ac:dyDescent="0.3">
      <c r="A43" s="5"/>
      <c r="B43" s="8" t="s">
        <v>69</v>
      </c>
      <c r="C43" s="23">
        <v>0</v>
      </c>
      <c r="D43" s="24"/>
      <c r="E43" s="24"/>
      <c r="F43" s="58"/>
      <c r="G43" s="63"/>
      <c r="H43" s="7"/>
    </row>
    <row r="44" spans="1:8" x14ac:dyDescent="0.3">
      <c r="A44" s="5"/>
      <c r="B44" s="8" t="s">
        <v>70</v>
      </c>
      <c r="C44" s="23">
        <v>0</v>
      </c>
      <c r="D44" s="24"/>
      <c r="E44" s="24"/>
      <c r="F44" s="58"/>
      <c r="G44" s="63"/>
      <c r="H44" s="7"/>
    </row>
    <row r="45" spans="1:8" ht="33" x14ac:dyDescent="0.3">
      <c r="A45" s="5"/>
      <c r="B45" s="8" t="s">
        <v>71</v>
      </c>
      <c r="C45" s="23">
        <v>0</v>
      </c>
      <c r="D45" s="24"/>
      <c r="E45" s="24"/>
      <c r="F45" s="58"/>
      <c r="G45" s="63"/>
      <c r="H45" s="7"/>
    </row>
    <row r="46" spans="1:8" x14ac:dyDescent="0.3">
      <c r="A46" s="5"/>
      <c r="B46" s="8" t="s">
        <v>72</v>
      </c>
      <c r="C46" s="23">
        <v>0</v>
      </c>
      <c r="D46" s="24"/>
      <c r="E46" s="24"/>
      <c r="F46" s="58"/>
      <c r="G46" s="63"/>
      <c r="H46" s="7"/>
    </row>
    <row r="47" spans="1:8" x14ac:dyDescent="0.3">
      <c r="A47" s="5"/>
      <c r="B47" s="8" t="s">
        <v>73</v>
      </c>
      <c r="C47" s="23">
        <v>0</v>
      </c>
      <c r="D47" s="24"/>
      <c r="E47" s="24"/>
      <c r="F47" s="58"/>
      <c r="G47" s="63"/>
      <c r="H47" s="7"/>
    </row>
    <row r="48" spans="1:8" x14ac:dyDescent="0.3">
      <c r="A48" s="5"/>
      <c r="B48" s="8" t="s">
        <v>82</v>
      </c>
      <c r="C48" s="23"/>
      <c r="D48" s="24"/>
      <c r="E48" s="24"/>
      <c r="F48" s="58"/>
      <c r="G48" s="63"/>
      <c r="H48" s="7"/>
    </row>
    <row r="49" spans="1:8" x14ac:dyDescent="0.3">
      <c r="A49" s="5"/>
      <c r="B49" s="8" t="s">
        <v>81</v>
      </c>
      <c r="C49" s="23"/>
      <c r="D49" s="24"/>
      <c r="E49" s="24"/>
      <c r="F49" s="58"/>
      <c r="G49" s="63"/>
      <c r="H49" s="7"/>
    </row>
    <row r="50" spans="1:8" x14ac:dyDescent="0.3">
      <c r="A50" s="5"/>
      <c r="B50" s="8" t="s">
        <v>80</v>
      </c>
      <c r="C50" s="23">
        <v>0</v>
      </c>
      <c r="D50" s="24"/>
      <c r="E50" s="24"/>
      <c r="F50" s="58"/>
      <c r="G50" s="63"/>
      <c r="H50" s="7"/>
    </row>
    <row r="51" spans="1:8" ht="33" x14ac:dyDescent="0.3">
      <c r="A51" s="5"/>
      <c r="B51" s="8" t="s">
        <v>79</v>
      </c>
      <c r="C51" s="23">
        <v>0</v>
      </c>
      <c r="D51" s="24"/>
      <c r="E51" s="24"/>
      <c r="F51" s="58"/>
      <c r="G51" s="63"/>
      <c r="H51" s="7"/>
    </row>
    <row r="52" spans="1:8" ht="33" x14ac:dyDescent="0.3">
      <c r="A52" s="5"/>
      <c r="B52" s="8" t="s">
        <v>78</v>
      </c>
      <c r="C52" s="23">
        <v>0</v>
      </c>
      <c r="D52" s="24"/>
      <c r="E52" s="24"/>
      <c r="F52" s="58"/>
      <c r="G52" s="63"/>
      <c r="H52" s="7"/>
    </row>
    <row r="53" spans="1:8" x14ac:dyDescent="0.3">
      <c r="A53" s="5"/>
      <c r="B53" s="8" t="s">
        <v>77</v>
      </c>
      <c r="C53" s="23">
        <v>0</v>
      </c>
      <c r="D53" s="24"/>
      <c r="E53" s="24"/>
      <c r="F53" s="58"/>
      <c r="G53" s="63"/>
      <c r="H53" s="7"/>
    </row>
    <row r="54" spans="1:8" x14ac:dyDescent="0.3">
      <c r="A54" s="5"/>
      <c r="B54" s="8" t="s">
        <v>76</v>
      </c>
      <c r="C54" s="23">
        <v>0</v>
      </c>
      <c r="D54" s="24"/>
      <c r="E54" s="24"/>
      <c r="F54" s="58"/>
      <c r="G54" s="63"/>
      <c r="H54" s="7"/>
    </row>
    <row r="55" spans="1:8" x14ac:dyDescent="0.3">
      <c r="A55" s="5"/>
      <c r="B55" s="8" t="s">
        <v>75</v>
      </c>
      <c r="C55" s="23">
        <v>0</v>
      </c>
      <c r="D55" s="24"/>
      <c r="E55" s="24"/>
      <c r="F55" s="58"/>
      <c r="G55" s="63"/>
      <c r="H55" s="7"/>
    </row>
    <row r="56" spans="1:8" x14ac:dyDescent="0.3">
      <c r="A56" s="5"/>
      <c r="B56" s="8" t="s">
        <v>74</v>
      </c>
      <c r="C56" s="23">
        <v>0</v>
      </c>
      <c r="D56" s="24"/>
      <c r="E56" s="24"/>
      <c r="F56" s="58"/>
      <c r="G56" s="63"/>
      <c r="H56" s="7"/>
    </row>
    <row r="57" spans="1:8" ht="33" x14ac:dyDescent="0.3">
      <c r="A57" s="5"/>
      <c r="B57" s="51" t="s">
        <v>28</v>
      </c>
      <c r="C57" s="23">
        <v>0</v>
      </c>
      <c r="D57" s="24"/>
      <c r="E57" s="24">
        <f>-MIN(C57,50000)</f>
        <v>0</v>
      </c>
      <c r="F57" s="58">
        <v>0</v>
      </c>
      <c r="G57" s="63"/>
      <c r="H57" s="7"/>
    </row>
    <row r="58" spans="1:8" ht="33" x14ac:dyDescent="0.3">
      <c r="A58" s="5"/>
      <c r="B58" s="51" t="s">
        <v>29</v>
      </c>
      <c r="C58" s="23">
        <v>0</v>
      </c>
      <c r="D58" s="24"/>
      <c r="E58" s="24">
        <f>-MIN(C58,50000)/2</f>
        <v>0</v>
      </c>
      <c r="F58" s="58"/>
      <c r="G58" s="63"/>
      <c r="H58" s="7"/>
    </row>
    <row r="59" spans="1:8" x14ac:dyDescent="0.3">
      <c r="A59" s="5"/>
      <c r="B59" s="51" t="s">
        <v>30</v>
      </c>
      <c r="C59" s="23"/>
      <c r="D59" s="24"/>
      <c r="E59" s="24">
        <f>-SUM(D60:D68)</f>
        <v>0</v>
      </c>
      <c r="F59" s="58">
        <v>0</v>
      </c>
      <c r="G59" s="63"/>
      <c r="H59" s="7"/>
    </row>
    <row r="60" spans="1:8" x14ac:dyDescent="0.3">
      <c r="A60" s="5"/>
      <c r="B60" s="52" t="s">
        <v>31</v>
      </c>
      <c r="C60" s="23">
        <v>0</v>
      </c>
      <c r="D60" s="26">
        <f>IF(C60&gt;50001,50000,C60)</f>
        <v>0</v>
      </c>
      <c r="E60" s="24"/>
      <c r="F60" s="58"/>
      <c r="G60" s="63"/>
      <c r="H60" s="7"/>
    </row>
    <row r="61" spans="1:8" x14ac:dyDescent="0.3">
      <c r="A61" s="5"/>
      <c r="B61" s="52" t="s">
        <v>32</v>
      </c>
      <c r="C61" s="23">
        <v>0</v>
      </c>
      <c r="D61" s="26">
        <f>IF(C61&gt;50001,50000,C61)</f>
        <v>0</v>
      </c>
      <c r="E61" s="24"/>
      <c r="F61" s="58"/>
      <c r="G61" s="63"/>
      <c r="H61" s="7"/>
    </row>
    <row r="62" spans="1:8" x14ac:dyDescent="0.3">
      <c r="A62" s="5"/>
      <c r="B62" s="52" t="s">
        <v>33</v>
      </c>
      <c r="C62" s="23">
        <v>0</v>
      </c>
      <c r="D62" s="26">
        <f>C62</f>
        <v>0</v>
      </c>
      <c r="E62" s="24"/>
      <c r="F62" s="58"/>
      <c r="G62" s="63"/>
      <c r="H62" s="7"/>
    </row>
    <row r="63" spans="1:8" x14ac:dyDescent="0.3">
      <c r="A63" s="5"/>
      <c r="B63" s="52" t="s">
        <v>34</v>
      </c>
      <c r="C63" s="23">
        <v>0</v>
      </c>
      <c r="D63" s="26">
        <f>IF(C63&gt;125001,125000,C63)</f>
        <v>0</v>
      </c>
      <c r="E63" s="24"/>
      <c r="F63" s="58"/>
      <c r="G63" s="63"/>
      <c r="H63" s="7"/>
    </row>
    <row r="64" spans="1:8" ht="33" x14ac:dyDescent="0.3">
      <c r="A64" s="5"/>
      <c r="B64" s="52" t="s">
        <v>35</v>
      </c>
      <c r="C64" s="23">
        <v>0</v>
      </c>
      <c r="D64" s="26">
        <f>IF(C64&gt;100001,100000,C64)</f>
        <v>0</v>
      </c>
      <c r="E64" s="24"/>
      <c r="F64" s="58"/>
      <c r="G64" s="63"/>
      <c r="H64" s="7"/>
    </row>
    <row r="65" spans="1:28" x14ac:dyDescent="0.3">
      <c r="A65" s="5"/>
      <c r="B65" s="52" t="s">
        <v>36</v>
      </c>
      <c r="C65" s="23">
        <v>0</v>
      </c>
      <c r="D65" s="26">
        <f>C65</f>
        <v>0</v>
      </c>
      <c r="E65" s="24"/>
      <c r="F65" s="58"/>
      <c r="G65" s="63"/>
      <c r="H65" s="7"/>
    </row>
    <row r="66" spans="1:28" ht="33" x14ac:dyDescent="0.3">
      <c r="A66" s="5"/>
      <c r="B66" s="52" t="s">
        <v>37</v>
      </c>
      <c r="C66" s="23">
        <v>0</v>
      </c>
      <c r="D66" s="26">
        <f>IF(C66&gt;60001,60000,C66)</f>
        <v>0</v>
      </c>
      <c r="E66" s="24"/>
      <c r="F66" s="58"/>
      <c r="G66" s="63"/>
      <c r="H66" s="7"/>
    </row>
    <row r="67" spans="1:28" x14ac:dyDescent="0.3">
      <c r="A67" s="5"/>
      <c r="B67" s="52" t="s">
        <v>38</v>
      </c>
      <c r="C67" s="23">
        <v>0</v>
      </c>
      <c r="D67" s="26">
        <f>IF(C67&gt;125001,125000,C67)</f>
        <v>0</v>
      </c>
      <c r="E67" s="24"/>
      <c r="F67" s="58"/>
      <c r="G67" s="63"/>
      <c r="H67" s="7"/>
    </row>
    <row r="68" spans="1:28" ht="33" x14ac:dyDescent="0.3">
      <c r="A68" s="5"/>
      <c r="B68" s="52" t="s">
        <v>83</v>
      </c>
      <c r="C68" s="23">
        <v>0</v>
      </c>
      <c r="D68" s="26">
        <f>IF(C68&gt;50001,50000,C68)</f>
        <v>0</v>
      </c>
      <c r="E68" s="24"/>
      <c r="F68" s="58"/>
      <c r="G68" s="63"/>
      <c r="H68" s="7"/>
    </row>
    <row r="69" spans="1:28" ht="33" x14ac:dyDescent="0.3">
      <c r="A69" s="5"/>
      <c r="B69" s="51" t="s">
        <v>39</v>
      </c>
      <c r="C69" s="23">
        <v>0</v>
      </c>
      <c r="D69" s="26">
        <f>C69</f>
        <v>0</v>
      </c>
      <c r="E69" s="24">
        <f>-D69</f>
        <v>0</v>
      </c>
      <c r="F69" s="58">
        <v>0</v>
      </c>
      <c r="G69" s="63"/>
      <c r="H69" s="7"/>
    </row>
    <row r="70" spans="1:28" x14ac:dyDescent="0.3">
      <c r="A70" s="5"/>
      <c r="B70" s="51" t="s">
        <v>40</v>
      </c>
      <c r="C70" s="25"/>
      <c r="D70" s="24"/>
      <c r="E70" s="26">
        <f>MAX(0,SUM(E39,E40,E57,E58,E59,E69))</f>
        <v>850000</v>
      </c>
      <c r="F70" s="59">
        <f>MAX(0,SUM(F39,F40,F57,F58,F59,F69))</f>
        <v>900000</v>
      </c>
      <c r="G70" s="64"/>
      <c r="H70" s="9"/>
    </row>
    <row r="71" spans="1:28" x14ac:dyDescent="0.25">
      <c r="A71" s="10"/>
      <c r="B71" s="51" t="s">
        <v>41</v>
      </c>
      <c r="C71" s="25"/>
      <c r="D71" s="24"/>
      <c r="E71" s="26">
        <f>-MIN(IF(E70&lt;=0,0,IF(E70&lt;=500000,(E70-250000)*5%,0)))</f>
        <v>0</v>
      </c>
      <c r="F71" s="26">
        <f>-MIN(IF(F70&lt;=0,0,IF(F70&lt;=500000,(F70-250000)*5%,0)))</f>
        <v>0</v>
      </c>
      <c r="G71" s="63"/>
      <c r="H71" s="9"/>
      <c r="I71" s="3"/>
      <c r="J71" s="3"/>
      <c r="K71" s="3"/>
      <c r="L71" s="3"/>
      <c r="M71" s="3"/>
      <c r="N71" s="3"/>
      <c r="O71" s="3"/>
      <c r="P71" s="3"/>
      <c r="Q71" s="3"/>
      <c r="R71" s="3"/>
      <c r="S71" s="3"/>
      <c r="T71" s="3"/>
      <c r="U71" s="3"/>
      <c r="V71" s="3"/>
      <c r="W71" s="3"/>
      <c r="X71" s="3"/>
      <c r="Y71" s="3"/>
      <c r="Z71" s="3"/>
      <c r="AA71" s="3"/>
      <c r="AB71" s="3"/>
    </row>
    <row r="72" spans="1:28" x14ac:dyDescent="0.3">
      <c r="A72" s="10"/>
      <c r="B72" s="51" t="s">
        <v>42</v>
      </c>
      <c r="C72" s="25"/>
      <c r="D72" s="24"/>
      <c r="E72" s="26">
        <f>AF11+E71</f>
        <v>82500</v>
      </c>
      <c r="F72" s="26">
        <f>AG11+F71</f>
        <v>60000</v>
      </c>
      <c r="G72" s="64"/>
      <c r="H72" s="9"/>
    </row>
    <row r="73" spans="1:28" x14ac:dyDescent="0.3">
      <c r="A73" s="10"/>
      <c r="B73" s="51" t="s">
        <v>59</v>
      </c>
      <c r="C73" s="25"/>
      <c r="D73" s="24"/>
      <c r="E73" s="26">
        <f>IF(E70&gt;50000000,E72*37%,IF(E70&gt;20000000,E72*25%,IF(E70&gt;10000000,E72*15%,(IF(E70&gt;5000000,E72*10%,0)))))</f>
        <v>0</v>
      </c>
      <c r="F73" s="59">
        <f>IF(F70&gt;50000000,F72*37%,IF(F70&gt;20000000,F72*25%,IF(F70&gt;10000000,F72*15%,(IF(F70&gt;5000000,F72*10%,0)))))</f>
        <v>0</v>
      </c>
      <c r="G73" s="64"/>
      <c r="H73" s="9"/>
    </row>
    <row r="74" spans="1:28" x14ac:dyDescent="0.3">
      <c r="A74" s="10"/>
      <c r="B74" s="51" t="s">
        <v>58</v>
      </c>
      <c r="C74" s="25"/>
      <c r="D74" s="24"/>
      <c r="E74" s="26">
        <f>0.04*SUM(E72,E73)</f>
        <v>3300</v>
      </c>
      <c r="F74" s="59">
        <f>0.04*SUM(F72,F73)</f>
        <v>2400</v>
      </c>
      <c r="G74" s="64"/>
      <c r="H74" s="9"/>
    </row>
    <row r="75" spans="1:28" x14ac:dyDescent="0.3">
      <c r="A75" s="10"/>
      <c r="B75" s="53" t="s">
        <v>43</v>
      </c>
      <c r="C75" s="44"/>
      <c r="D75" s="26"/>
      <c r="E75" s="26">
        <f>SUM(E72:E74)</f>
        <v>85800</v>
      </c>
      <c r="F75" s="59">
        <f>SUM(F72:F74)</f>
        <v>62400</v>
      </c>
      <c r="G75" s="64"/>
      <c r="H75" s="9"/>
    </row>
    <row r="76" spans="1:28" x14ac:dyDescent="0.3">
      <c r="A76" s="10"/>
      <c r="B76" s="54" t="s">
        <v>44</v>
      </c>
      <c r="C76" s="49">
        <v>0</v>
      </c>
      <c r="D76" s="26"/>
      <c r="E76" s="24">
        <f>C76</f>
        <v>0</v>
      </c>
      <c r="F76" s="58">
        <f>C76</f>
        <v>0</v>
      </c>
      <c r="G76" s="65"/>
      <c r="H76" s="46"/>
    </row>
    <row r="77" spans="1:28" ht="33" x14ac:dyDescent="0.3">
      <c r="A77" s="10"/>
      <c r="B77" s="54" t="s">
        <v>45</v>
      </c>
      <c r="C77" s="44"/>
      <c r="D77" s="26"/>
      <c r="E77" s="26">
        <f>E75-E76</f>
        <v>85800</v>
      </c>
      <c r="F77" s="59">
        <f>F75-F76</f>
        <v>62400</v>
      </c>
      <c r="G77" s="63" t="s">
        <v>87</v>
      </c>
      <c r="H77" s="9"/>
    </row>
    <row r="78" spans="1:28" x14ac:dyDescent="0.3">
      <c r="A78" s="10"/>
      <c r="B78" s="55" t="s">
        <v>46</v>
      </c>
      <c r="C78" s="44"/>
      <c r="D78" s="26"/>
      <c r="E78" s="43">
        <f>IF(E75=0,0,E75/(E9+E27))</f>
        <v>9.5333333333333339E-2</v>
      </c>
      <c r="F78" s="60">
        <f>IF(F75=0,0,F75/(F9+F27))</f>
        <v>6.933333333333333E-2</v>
      </c>
      <c r="G78" s="66"/>
      <c r="H78" s="11"/>
    </row>
    <row r="79" spans="1:28" x14ac:dyDescent="0.3">
      <c r="B79" s="75"/>
      <c r="C79" s="75"/>
      <c r="D79" s="75"/>
      <c r="E79" s="75"/>
      <c r="F79" s="75"/>
      <c r="G79" s="67"/>
      <c r="H79" s="12"/>
    </row>
    <row r="80" spans="1:28" x14ac:dyDescent="0.3">
      <c r="B80" s="28" t="s">
        <v>93</v>
      </c>
      <c r="C80" s="28"/>
      <c r="D80" s="28"/>
      <c r="E80" s="28"/>
      <c r="F80" s="28"/>
      <c r="G80" s="68"/>
      <c r="H80" s="13"/>
    </row>
    <row r="81" spans="1:8" x14ac:dyDescent="0.3">
      <c r="B81" s="71"/>
      <c r="C81" s="72"/>
      <c r="D81" s="72"/>
      <c r="E81" s="72"/>
      <c r="F81" s="73"/>
      <c r="G81" s="68"/>
      <c r="H81" s="13"/>
    </row>
    <row r="82" spans="1:8" x14ac:dyDescent="0.3">
      <c r="B82" s="70" t="s">
        <v>47</v>
      </c>
      <c r="C82" s="70"/>
      <c r="D82" s="70"/>
      <c r="E82" s="70"/>
      <c r="F82" s="70"/>
      <c r="G82" s="61"/>
    </row>
    <row r="83" spans="1:8" x14ac:dyDescent="0.3">
      <c r="B83" s="70"/>
      <c r="C83" s="70"/>
      <c r="D83" s="70"/>
      <c r="E83" s="70"/>
      <c r="F83" s="70"/>
      <c r="G83" s="69"/>
      <c r="H83" s="14"/>
    </row>
    <row r="84" spans="1:8" x14ac:dyDescent="0.3">
      <c r="A84" s="3"/>
    </row>
    <row r="85" spans="1:8" x14ac:dyDescent="0.3">
      <c r="A85" s="3"/>
      <c r="B85" s="22"/>
      <c r="C85" s="22"/>
      <c r="D85" s="22"/>
      <c r="E85" s="22"/>
      <c r="F85" s="22"/>
    </row>
    <row r="86" spans="1:8" x14ac:dyDescent="0.3">
      <c r="A86" s="3"/>
    </row>
    <row r="87" spans="1:8" x14ac:dyDescent="0.3">
      <c r="A87" s="3"/>
    </row>
    <row r="107" spans="31:31" x14ac:dyDescent="0.3">
      <c r="AE107" s="16"/>
    </row>
    <row r="108" spans="31:31" x14ac:dyDescent="0.3">
      <c r="AE108" s="16"/>
    </row>
    <row r="109" spans="31:31" x14ac:dyDescent="0.3">
      <c r="AE109" s="16"/>
    </row>
    <row r="110" spans="31:31" x14ac:dyDescent="0.3">
      <c r="AE110" s="15"/>
    </row>
    <row r="111" spans="31:31" x14ac:dyDescent="0.3">
      <c r="AE111" s="15"/>
    </row>
    <row r="112" spans="31:31" x14ac:dyDescent="0.3">
      <c r="AE112" s="15"/>
    </row>
    <row r="113" spans="31:31" x14ac:dyDescent="0.3">
      <c r="AE113" s="15"/>
    </row>
    <row r="114" spans="31:31" x14ac:dyDescent="0.3">
      <c r="AE114" s="15"/>
    </row>
    <row r="116" spans="31:31" x14ac:dyDescent="0.3">
      <c r="AE116" s="16"/>
    </row>
    <row r="117" spans="31:31" x14ac:dyDescent="0.3">
      <c r="AE117" s="15"/>
    </row>
    <row r="118" spans="31:31" x14ac:dyDescent="0.3">
      <c r="AE118" s="15"/>
    </row>
    <row r="119" spans="31:31" x14ac:dyDescent="0.3">
      <c r="AE119" s="15"/>
    </row>
    <row r="120" spans="31:31" x14ac:dyDescent="0.3">
      <c r="AE120" s="15"/>
    </row>
    <row r="121" spans="31:31" x14ac:dyDescent="0.3">
      <c r="AE121" s="15"/>
    </row>
    <row r="123" spans="31:31" x14ac:dyDescent="0.3">
      <c r="AE123" s="16"/>
    </row>
    <row r="124" spans="31:31" x14ac:dyDescent="0.3">
      <c r="AE124" s="15"/>
    </row>
    <row r="125" spans="31:31" x14ac:dyDescent="0.3">
      <c r="AE125" s="15"/>
    </row>
    <row r="126" spans="31:31" x14ac:dyDescent="0.3">
      <c r="AE126" s="15"/>
    </row>
    <row r="127" spans="31:31" x14ac:dyDescent="0.3">
      <c r="AE127" s="15"/>
    </row>
  </sheetData>
  <sheetProtection algorithmName="SHA-512" hashValue="OKASDcU1gtYERgoPLP7eSXpNkZJH3+3FuNZ/we1uYGbAG9cNtmQkapsjBY2VHcdl0bTckfQzbheKL3a4nOCjcw==" saltValue="1nufd4QXmycy9Sg/nRVrdg==" spinCount="100000" sheet="1" objects="1" scenarios="1" selectLockedCells="1"/>
  <mergeCells count="12">
    <mergeCell ref="G7:G8"/>
    <mergeCell ref="B81:F81"/>
    <mergeCell ref="B85:F85"/>
    <mergeCell ref="D4:F5"/>
    <mergeCell ref="B80:F80"/>
    <mergeCell ref="B82:F83"/>
    <mergeCell ref="C6:F6"/>
    <mergeCell ref="A7:B8"/>
    <mergeCell ref="A1:F1"/>
    <mergeCell ref="C2:F2"/>
    <mergeCell ref="C3:F3"/>
    <mergeCell ref="B79:F79"/>
  </mergeCells>
  <dataValidations count="3">
    <dataValidation type="list" allowBlank="1" showInputMessage="1" showErrorMessage="1" sqref="C13" xr:uid="{10079C3E-DECE-406B-A64D-5789B6C68D0D}">
      <formula1>$AF$9:$AF$10</formula1>
    </dataValidation>
    <dataValidation type="textLength" operator="equal" allowBlank="1" showInputMessage="1" showErrorMessage="1" errorTitle="Invalid PAN" error="Enter Valid PAN" sqref="C3:F3" xr:uid="{7A261D35-837E-4C50-B050-3BB74BE69683}">
      <formula1>10</formula1>
    </dataValidation>
    <dataValidation type="date" operator="lessThan" allowBlank="1" showInputMessage="1" showErrorMessage="1" errorTitle="Invalid DOB" error="LOL! Your Age is still zero..No Taxes for you" sqref="C4" xr:uid="{4B0BB68D-1D7B-4BF4-B2B5-01232FE9C049}">
      <formula1>TODAY()</formula1>
    </dataValidation>
  </dataValidations>
  <pageMargins left="0.35433070866141736" right="0.35433070866141736" top="0.55118110236220474" bottom="0.39370078740157483" header="0.31496062992125984" footer="0.15748031496062992"/>
  <pageSetup scale="81" fitToHeight="0" orientation="portrait" r:id="rId1"/>
  <headerFooter>
    <oddHeader>&amp;CIncome Tax Calculation</oddHeader>
    <oddFooter>&amp;LPage &amp;P
&amp;RPrepared by CA Chaitanya Kumar (cachaitanyakumar@gmail.com)</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Income_Tax_ComputationFY2020-21</vt:lpstr>
      <vt:lpstr>'Income_Tax_ComputationFY2020-21'!Print_Area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Shakeel</dc:creator>
  <cp:lastModifiedBy>Shakeel</cp:lastModifiedBy>
  <cp:lastPrinted>2020-02-07T12:52:35Z</cp:lastPrinted>
  <dcterms:created xsi:type="dcterms:W3CDTF">2020-02-03T07:04:02Z</dcterms:created>
  <dcterms:modified xsi:type="dcterms:W3CDTF">2020-02-07T12:52:58Z</dcterms:modified>
</cp:coreProperties>
</file>