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ujm\OneDrive\Desktop\"/>
    </mc:Choice>
  </mc:AlternateContent>
  <workbookProtection workbookAlgorithmName="SHA-512" workbookHashValue="kIxdh7XeOeWZfMDRnaKqFXJCNIMOwr/RiPwW88K33f40kI3G7jQ9HPgTutU2WCNu8D2vz3ofSi/HRe97QE5ejQ==" workbookSaltValue="RyDHftK+g2Xk18Vw45ovqQ==" workbookSpinCount="100000" lockStructure="1"/>
  <bookViews>
    <workbookView xWindow="0" yWindow="0" windowWidth="20490" windowHeight="8445"/>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1" l="1"/>
  <c r="Y92" i="1" l="1"/>
  <c r="Z91" i="1"/>
  <c r="W91" i="1" s="1"/>
  <c r="Y86" i="1"/>
  <c r="Y85" i="1"/>
  <c r="Z84" i="1"/>
  <c r="W84" i="1" s="1"/>
  <c r="Y79" i="1"/>
  <c r="Y78" i="1"/>
  <c r="Z77" i="1"/>
  <c r="W77" i="1"/>
  <c r="G67" i="1"/>
  <c r="G66" i="1"/>
  <c r="G65" i="1"/>
  <c r="G64" i="1"/>
  <c r="G63" i="1"/>
  <c r="G62" i="1"/>
  <c r="G61" i="1"/>
  <c r="G60" i="1"/>
  <c r="G59" i="1"/>
  <c r="AH58" i="1"/>
  <c r="AI58" i="1" s="1"/>
  <c r="AC58" i="1"/>
  <c r="AB58" i="1"/>
  <c r="T58" i="1"/>
  <c r="U58" i="1" s="1"/>
  <c r="G58" i="1" s="1"/>
  <c r="H56" i="1"/>
  <c r="H55" i="1"/>
  <c r="H54" i="1"/>
  <c r="G38" i="1"/>
  <c r="H38" i="1" s="1"/>
  <c r="G37" i="1"/>
  <c r="G36" i="1"/>
  <c r="H35" i="1" s="1"/>
  <c r="H30" i="1"/>
  <c r="G30" i="1"/>
  <c r="G27" i="1"/>
  <c r="G26" i="1"/>
  <c r="G25" i="1"/>
  <c r="G24" i="1"/>
  <c r="F22" i="1"/>
  <c r="G23" i="1" s="1"/>
  <c r="G21" i="1" s="1"/>
  <c r="G20" i="1"/>
  <c r="H18" i="1"/>
  <c r="G74" i="1" s="1"/>
  <c r="D8" i="1"/>
  <c r="G69" i="1" s="1"/>
  <c r="D11" i="1" l="1"/>
  <c r="H19" i="1"/>
  <c r="G68" i="1"/>
  <c r="H57" i="1" s="1"/>
  <c r="D14" i="1" l="1"/>
  <c r="D12" i="1"/>
  <c r="H28" i="1"/>
  <c r="H70" i="1" s="1"/>
  <c r="Z92" i="1" l="1"/>
  <c r="Z85" i="1"/>
  <c r="Z78" i="1"/>
  <c r="G70" i="1"/>
  <c r="Y93" i="1"/>
  <c r="Y87" i="1"/>
  <c r="Y80" i="1"/>
  <c r="D15" i="1"/>
  <c r="Z79" i="1" l="1"/>
  <c r="W78" i="1"/>
  <c r="Z86" i="1"/>
  <c r="W85" i="1"/>
  <c r="Z93" i="1"/>
  <c r="W93" i="1" s="1"/>
  <c r="W92" i="1"/>
  <c r="W94" i="1" s="1"/>
  <c r="Z87" i="1" l="1"/>
  <c r="W87" i="1" s="1"/>
  <c r="W86" i="1"/>
  <c r="W88" i="1" s="1"/>
  <c r="Z80" i="1"/>
  <c r="W80" i="1" s="1"/>
  <c r="W79" i="1"/>
  <c r="W81" i="1" s="1"/>
  <c r="G71" i="1" s="1"/>
  <c r="G72" i="1" l="1"/>
  <c r="G73" i="1" s="1"/>
  <c r="G75" i="1" s="1"/>
  <c r="G77" i="1" s="1"/>
  <c r="G79" i="1" s="1"/>
  <c r="D16" i="1" s="1"/>
</calcChain>
</file>

<file path=xl/comments1.xml><?xml version="1.0" encoding="utf-8"?>
<comments xmlns="http://schemas.openxmlformats.org/spreadsheetml/2006/main">
  <authors>
    <author>Amit Bansal</author>
    <author>akuma68</author>
  </authors>
  <commentList>
    <comment ref="D7" authorId="0" shapeId="0">
      <text>
        <r>
          <rPr>
            <b/>
            <sz val="9"/>
            <color indexed="81"/>
            <rFont val="Tahoma"/>
            <family val="2"/>
          </rPr>
          <t>Amit Bansal:</t>
        </r>
        <r>
          <rPr>
            <sz val="9"/>
            <color indexed="81"/>
            <rFont val="Tahoma"/>
            <family val="2"/>
          </rPr>
          <t xml:space="preserve">
Enter DOB in Day-MON-YY format. For e.g 03-April-83
</t>
        </r>
      </text>
    </comment>
    <comment ref="G23" authorId="1" shapeId="0">
      <text>
        <r>
          <rPr>
            <b/>
            <sz val="8"/>
            <color indexed="81"/>
            <rFont val="Tahoma"/>
            <family val="2"/>
          </rPr>
          <t xml:space="preserve">
40% of (basic+DA) for Non Metro &amp; 50% for Metro</t>
        </r>
      </text>
    </comment>
    <comment ref="G24" authorId="1" shapeId="0">
      <text>
        <r>
          <rPr>
            <b/>
            <sz val="8"/>
            <color indexed="81"/>
            <rFont val="Tahoma"/>
            <family val="2"/>
          </rPr>
          <t xml:space="preserve">
Rent Paid - 10% of Basic</t>
        </r>
      </text>
    </comment>
  </commentList>
</comments>
</file>

<file path=xl/sharedStrings.xml><?xml version="1.0" encoding="utf-8"?>
<sst xmlns="http://schemas.openxmlformats.org/spreadsheetml/2006/main" count="129" uniqueCount="111">
  <si>
    <t>Excel Based Income Tax calculation sheet for FY 2019-20, AY (2020-2021)</t>
  </si>
  <si>
    <t>Name of Applicant:</t>
  </si>
  <si>
    <t>PAN Number :</t>
  </si>
  <si>
    <t>AXXXXXXXXX</t>
  </si>
  <si>
    <t>Date of Birth (DOB) :</t>
  </si>
  <si>
    <t>Age :</t>
  </si>
  <si>
    <t>City of Employeement :</t>
  </si>
  <si>
    <t>Metro</t>
  </si>
  <si>
    <t>Non-Metro</t>
  </si>
  <si>
    <t>Summarised Data</t>
  </si>
  <si>
    <t>Gross Income:</t>
  </si>
  <si>
    <t>Taxable Income after deduction u/s 10:</t>
  </si>
  <si>
    <t>Total Deduction u/s 80:</t>
  </si>
  <si>
    <t>Other Deduction:</t>
  </si>
  <si>
    <t>Net Taxable Income (NTI):</t>
  </si>
  <si>
    <t>Income Tax:</t>
  </si>
  <si>
    <t>Insert details of Income &amp; Dedcution (in Yellow Boxes)</t>
  </si>
  <si>
    <t>Gross Income/Salary Annually (Don’t deduct any allowance)</t>
  </si>
  <si>
    <t>Dedcution allowed u/s 10</t>
  </si>
  <si>
    <r>
      <t xml:space="preserve">(i) Standared Deduction (salaried and Pensioner) Rs 50,000 </t>
    </r>
    <r>
      <rPr>
        <sz val="12"/>
        <color theme="4"/>
        <rFont val="Book Antiqua"/>
        <family val="1"/>
      </rPr>
      <t>[Budget 2019]</t>
    </r>
  </si>
  <si>
    <t>(ii) House Rent Allowance (HRA)</t>
  </si>
  <si>
    <t>Type of City</t>
  </si>
  <si>
    <t>Amount of HRA (Basic + DA) - Annually</t>
  </si>
  <si>
    <t>Amount of Actual rent paid - - Annually</t>
  </si>
  <si>
    <r>
      <t xml:space="preserve">HRA amount received </t>
    </r>
    <r>
      <rPr>
        <sz val="12"/>
        <color rgb="FFFF0000"/>
        <rFont val="Book Antiqua"/>
        <family val="1"/>
      </rPr>
      <t>from Employer</t>
    </r>
  </si>
  <si>
    <t>(iii) Any Other Exempted amount</t>
  </si>
  <si>
    <t>(iv) Misc amount</t>
  </si>
  <si>
    <t>Final Taxabale Income for salaried (NTI)</t>
  </si>
  <si>
    <t>ADD:</t>
  </si>
  <si>
    <t>Any Income from other sources</t>
  </si>
  <si>
    <t>(i) Interest received from Saving Bank Account</t>
  </si>
  <si>
    <t>(ii) Interest received from Deposit (Fixed Deposit / Recurring Deposit)</t>
  </si>
  <si>
    <t>(iii) Interest from Income Tax Refund</t>
  </si>
  <si>
    <t>(iv) Any other Income</t>
  </si>
  <si>
    <t>Less: Exemption on Home Loan Interest (Sec 24)</t>
  </si>
  <si>
    <t>(A) U/s 24 Amount of Home Loan Interest exempted</t>
  </si>
  <si>
    <t>(B) Interest paid against home loan</t>
  </si>
  <si>
    <t xml:space="preserve">Less: Deduction under Sec 80C </t>
  </si>
  <si>
    <t xml:space="preserve">    A. EPF &amp; VPF Contribution</t>
  </si>
  <si>
    <t xml:space="preserve">    B. Public Provident Fund (PPF)</t>
  </si>
  <si>
    <t xml:space="preserve">    C. Senior Citizen’s Saving Scheme (SCSS)</t>
  </si>
  <si>
    <t xml:space="preserve">    D. N.S.C (Investment + accrued Interest before Maturity Year)</t>
  </si>
  <si>
    <t xml:space="preserve">    E. Tax Saving Fixed Deposit (5 Years and above)</t>
  </si>
  <si>
    <t xml:space="preserve">    F. Tax Savings Bonds</t>
  </si>
  <si>
    <t xml:space="preserve">    G. E.L.S.S (Tax Saving Mutual Fund)</t>
  </si>
  <si>
    <t xml:space="preserve">    H. Life Insurance Premiums</t>
  </si>
  <si>
    <t xml:space="preserve">    I. New Pension Scheme (NPS) (u/s 80CCC)</t>
  </si>
  <si>
    <t xml:space="preserve">    J. Pension Plan from Insurance Companies/Mutual Funds (u/s 80CCC)</t>
  </si>
  <si>
    <t xml:space="preserve">    K. 80 CCD Central Govt. Employees Pension Plan (u/s 80CCD)</t>
  </si>
  <si>
    <t xml:space="preserve">    L. Housing. Loan (Principal Repayment) u/s 24</t>
  </si>
  <si>
    <t xml:space="preserve">    M. Sukanya Samriddhi Account </t>
  </si>
  <si>
    <t xml:space="preserve">    N. Stamp Duty &amp; Registration Charges</t>
  </si>
  <si>
    <t xml:space="preserve">    O. Tuition fees for 2 children</t>
  </si>
  <si>
    <t>Less: Additional Deduction under Sec 80CCD NPS (Max Rs 50,000/-)</t>
  </si>
  <si>
    <r>
      <t xml:space="preserve">Less: Deduction u/s 80EEA (Interest on Home Loan for Affordable Home) </t>
    </r>
    <r>
      <rPr>
        <b/>
        <sz val="12"/>
        <color theme="4"/>
        <rFont val="Book Antiqua"/>
        <family val="1"/>
      </rPr>
      <t>[Budget 2019]</t>
    </r>
  </si>
  <si>
    <r>
      <t xml:space="preserve">Less: Deduction under Sec 80EEB (Interest on Auto Loan for Electronic Vehicle) </t>
    </r>
    <r>
      <rPr>
        <b/>
        <sz val="12"/>
        <color theme="4"/>
        <rFont val="Book Antiqua"/>
        <family val="1"/>
      </rPr>
      <t>[Budget 2019]</t>
    </r>
  </si>
  <si>
    <t>A. 80 D Health Insurance premiums</t>
  </si>
  <si>
    <t>Self &amp; Family</t>
  </si>
  <si>
    <t>B. 80 D Medical Expenditure</t>
  </si>
  <si>
    <t>Self &amp; Family including Parents</t>
  </si>
  <si>
    <t>Self (senior Citizen) &amp; Family</t>
  </si>
  <si>
    <t>Parents</t>
  </si>
  <si>
    <t>B. 80 D Preventive Health Checkup</t>
  </si>
  <si>
    <t>Self &amp; Family &amp; Parents</t>
  </si>
  <si>
    <t>C. 80 E Interest on Loan taken for Higher education</t>
  </si>
  <si>
    <t>Parents (senior Citizen)</t>
  </si>
  <si>
    <t>D. 80 DD Medical Treatment of handicapped Dependent</t>
  </si>
  <si>
    <t>Self &amp; Family including parents</t>
  </si>
  <si>
    <t>E. 80DDB Expenditure on Selected Medical Treatment for self/dependent</t>
  </si>
  <si>
    <t>Self &amp; Family including senior citizen parents</t>
  </si>
  <si>
    <t>F. 80EE Intrest on Loan taken for residential house property</t>
  </si>
  <si>
    <t>G. 80G, 80GGA, 80GGC Donation to approved funds</t>
  </si>
  <si>
    <t>Self (senior Citizen) &amp; Family including senior citizen parents</t>
  </si>
  <si>
    <t>H. 80GG For Rent in case of NO HRA Component.</t>
  </si>
  <si>
    <t>I. 80U For Physically Disable Assesse</t>
  </si>
  <si>
    <t>J. 80TTA (Rs 10,000) for individual</t>
  </si>
  <si>
    <r>
      <t xml:space="preserve">K. 80TTB (Rs 50,000 for Senior Citizens </t>
    </r>
    <r>
      <rPr>
        <b/>
        <sz val="14"/>
        <color theme="1"/>
        <rFont val="Book Antiqua"/>
        <family val="1"/>
      </rPr>
      <t>(Budget 2018)</t>
    </r>
  </si>
  <si>
    <t xml:space="preserve">You will get Final Taxable Income </t>
  </si>
  <si>
    <t>Tax Computed before rebate</t>
  </si>
  <si>
    <r>
      <t xml:space="preserve">Tax Rebate u/s 87A (For Income of less than 5 lakhs) </t>
    </r>
    <r>
      <rPr>
        <b/>
        <sz val="16"/>
        <color theme="4"/>
        <rFont val="Book Antiqua"/>
        <family val="1"/>
      </rPr>
      <t>[Budget 2019]</t>
    </r>
  </si>
  <si>
    <t>Calculated Tax amount after rebate</t>
  </si>
  <si>
    <t>Income Tax for General</t>
  </si>
  <si>
    <t>Tax</t>
  </si>
  <si>
    <t>Tax Slabs</t>
  </si>
  <si>
    <t>Incremental</t>
  </si>
  <si>
    <t>Taxable Inc</t>
  </si>
  <si>
    <t>Tax Bracket</t>
  </si>
  <si>
    <t>Surcharge @ 10% (if your income is above 50 Lakhs)</t>
  </si>
  <si>
    <t>Add: Education Cess + Health Cess @ 4%</t>
  </si>
  <si>
    <t>Relief u/s  89(1)</t>
  </si>
  <si>
    <t>Net Tax Payable (Total Tax and Cess)</t>
  </si>
  <si>
    <t>0 -250000</t>
  </si>
  <si>
    <t>Advance Tax payable</t>
  </si>
  <si>
    <t>250001 - 500000</t>
  </si>
  <si>
    <t>Remaining Tax after Relief &amp; Rebate</t>
  </si>
  <si>
    <t>500001 - 1000000</t>
  </si>
  <si>
    <t>500001 +</t>
  </si>
  <si>
    <t>Important Note:</t>
  </si>
  <si>
    <t>Total Tax</t>
  </si>
  <si>
    <t>Fillup only yellow blocks</t>
  </si>
  <si>
    <t xml:space="preserve">If you are not getting any amount under HRA from your employer, you are free to enter actual rent amount paid u/s 80GG. </t>
  </si>
  <si>
    <t>You will also imposed interest u/s 234A, 234B, 234C and Fee u/s 234F depanding upon your circumstances.</t>
  </si>
  <si>
    <t>0 -300000</t>
  </si>
  <si>
    <t>300001 - 500000</t>
  </si>
  <si>
    <r>
      <rPr>
        <b/>
        <sz val="14"/>
        <rFont val="Arial"/>
        <family val="2"/>
      </rPr>
      <t>Disclaimer:</t>
    </r>
    <r>
      <rPr>
        <sz val="14"/>
        <color theme="1"/>
        <rFont val="Calibri"/>
        <family val="2"/>
        <scheme val="minor"/>
      </rPr>
      <t xml:space="preserve"> All care has been taken to keep the information upto date and correct and is for educational purpose only. You are encouraged to consult your Tax Advisor before taking any decesion based on this calculator.</t>
    </r>
  </si>
  <si>
    <t>Income Tax for very Senior Citizen</t>
  </si>
  <si>
    <t>0 - 500000</t>
  </si>
  <si>
    <t>1000001 +</t>
  </si>
  <si>
    <r>
      <rPr>
        <b/>
        <sz val="14"/>
        <rFont val="Arial"/>
        <family val="2"/>
      </rPr>
      <t>Terms of Usage:</t>
    </r>
    <r>
      <rPr>
        <sz val="14"/>
        <color theme="1"/>
        <rFont val="Calibri"/>
        <family val="2"/>
        <scheme val="minor"/>
      </rPr>
      <t xml:space="preserve"> I encourage you to share this Income Tax Calculator for benefit of your friends and family.</t>
    </r>
  </si>
  <si>
    <t>ITR 1</t>
  </si>
  <si>
    <t>XXXXXXXXXX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</si>
</sst>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446]\ * #,##0.00_ ;_ [$₹-446]\ * \-#,##0.00_ ;_ [$₹-446]\ * &quot;-&quot;??_ ;_ @_ "/>
    <numFmt numFmtId="165" formatCode="_ [$₹-4009]\ * #,##0.00_ ;_ [$₹-4009]\ * \-#,##0.00_ ;_ [$₹-4009]\ * &quot;-&quot;??_ ;_ @_ "/>
    <numFmt numFmtId="166" formatCode="_ [$₹-439]* #,##0.00_ ;_ [$₹-439]* \-#,##0.00_ ;_ [$₹-439]* &quot;-&quot;??_ ;_ @_ "/>
    <numFmt numFmtId="167" formatCode="#,##0\ ;&quot; (&quot;#,##0\);&quot; -&quot;#\ ;@\ "/>
  </numFmts>
  <fonts count="29" x14ac:knownFonts="1">
    <font>
      <sz val="11"/>
      <color theme="1"/>
      <name val="Calibri"/>
      <family val="2"/>
      <scheme val="minor"/>
    </font>
    <font>
      <b/>
      <sz val="24"/>
      <color theme="1"/>
      <name val="Calibri"/>
      <family val="2"/>
      <scheme val="minor"/>
    </font>
    <font>
      <u/>
      <sz val="11"/>
      <color theme="10"/>
      <name val="Calibri"/>
      <family val="2"/>
      <scheme val="minor"/>
    </font>
    <font>
      <u/>
      <sz val="14"/>
      <color theme="4"/>
      <name val="Calibri"/>
      <family val="2"/>
      <scheme val="minor"/>
    </font>
    <font>
      <b/>
      <sz val="12"/>
      <color theme="1"/>
      <name val="Book Antiqua"/>
      <family val="1"/>
    </font>
    <font>
      <sz val="12"/>
      <color indexed="62"/>
      <name val="Calibri"/>
      <family val="2"/>
    </font>
    <font>
      <sz val="12"/>
      <color theme="1"/>
      <name val="Calibri"/>
      <family val="2"/>
      <scheme val="minor"/>
    </font>
    <font>
      <b/>
      <sz val="14"/>
      <color rgb="FFFF0000"/>
      <name val="Calibri"/>
      <family val="2"/>
      <scheme val="minor"/>
    </font>
    <font>
      <b/>
      <sz val="12"/>
      <color theme="1"/>
      <name val="Calibri"/>
      <family val="2"/>
      <scheme val="minor"/>
    </font>
    <font>
      <sz val="12"/>
      <color theme="1"/>
      <name val="Book Antiqua"/>
      <family val="1"/>
    </font>
    <font>
      <sz val="12"/>
      <color theme="4"/>
      <name val="Book Antiqua"/>
      <family val="1"/>
    </font>
    <font>
      <sz val="12"/>
      <color rgb="FFFF0000"/>
      <name val="Book Antiqua"/>
      <family val="1"/>
    </font>
    <font>
      <b/>
      <sz val="12"/>
      <color rgb="FFFF0000"/>
      <name val="Book Antiqua"/>
      <family val="1"/>
    </font>
    <font>
      <u/>
      <sz val="12"/>
      <color theme="1"/>
      <name val="Book Antiqua"/>
      <family val="1"/>
    </font>
    <font>
      <b/>
      <sz val="16"/>
      <color theme="1"/>
      <name val="Book Antiqua"/>
      <family val="1"/>
    </font>
    <font>
      <b/>
      <sz val="12"/>
      <name val="Book Antiqua"/>
      <family val="1"/>
    </font>
    <font>
      <b/>
      <sz val="12"/>
      <color theme="4"/>
      <name val="Book Antiqua"/>
      <family val="1"/>
    </font>
    <font>
      <sz val="14"/>
      <color theme="1"/>
      <name val="Book Antiqua"/>
      <family val="1"/>
    </font>
    <font>
      <b/>
      <sz val="14"/>
      <color theme="1"/>
      <name val="Book Antiqua"/>
      <family val="1"/>
    </font>
    <font>
      <b/>
      <sz val="16"/>
      <color rgb="FFFF0000"/>
      <name val="Book Antiqua"/>
      <family val="1"/>
    </font>
    <font>
      <b/>
      <sz val="16"/>
      <color theme="4"/>
      <name val="Book Antiqua"/>
      <family val="1"/>
    </font>
    <font>
      <b/>
      <sz val="10"/>
      <name val="Arial"/>
      <family val="2"/>
    </font>
    <font>
      <b/>
      <sz val="16"/>
      <color theme="1"/>
      <name val="Calibri"/>
      <family val="2"/>
      <scheme val="minor"/>
    </font>
    <font>
      <b/>
      <u/>
      <sz val="14"/>
      <color theme="1"/>
      <name val="Calibri"/>
      <family val="2"/>
      <scheme val="minor"/>
    </font>
    <font>
      <sz val="14"/>
      <color theme="1"/>
      <name val="Calibri"/>
      <family val="2"/>
      <scheme val="minor"/>
    </font>
    <font>
      <b/>
      <sz val="14"/>
      <name val="Arial"/>
      <family val="2"/>
    </font>
    <font>
      <b/>
      <sz val="9"/>
      <color indexed="81"/>
      <name val="Tahoma"/>
      <family val="2"/>
    </font>
    <font>
      <sz val="9"/>
      <color indexed="81"/>
      <name val="Tahoma"/>
      <family val="2"/>
    </font>
    <font>
      <b/>
      <sz val="8"/>
      <color indexed="81"/>
      <name val="Tahoma"/>
      <family val="2"/>
    </font>
  </fonts>
  <fills count="9">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rgb="FF92D050"/>
        <bgColor indexed="64"/>
      </patternFill>
    </fill>
    <fill>
      <patternFill patternType="solid">
        <fgColor rgb="FF00B0F0"/>
        <bgColor indexed="64"/>
      </patternFill>
    </fill>
    <fill>
      <patternFill patternType="solid">
        <fgColor indexed="9"/>
        <bgColor indexed="64"/>
      </patternFill>
    </fill>
    <fill>
      <patternFill patternType="solid">
        <fgColor indexed="44"/>
        <bgColor indexed="64"/>
      </patternFill>
    </fill>
    <fill>
      <patternFill patternType="solid">
        <fgColor theme="0"/>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23"/>
      </left>
      <right style="thin">
        <color indexed="23"/>
      </right>
      <top style="thin">
        <color indexed="56"/>
      </top>
      <bottom style="thin">
        <color indexed="23"/>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bottom style="thin">
        <color indexed="23"/>
      </bottom>
      <diagonal/>
    </border>
    <border>
      <left style="thin">
        <color indexed="64"/>
      </left>
      <right style="thin">
        <color indexed="64"/>
      </right>
      <top/>
      <bottom style="thin">
        <color indexed="64"/>
      </bottom>
      <diagonal/>
    </border>
    <border>
      <left/>
      <right style="thin">
        <color indexed="23"/>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23"/>
      </left>
      <right style="thin">
        <color indexed="64"/>
      </right>
      <top style="thin">
        <color indexed="64"/>
      </top>
      <bottom style="thin">
        <color indexed="23"/>
      </bottom>
      <diagonal/>
    </border>
    <border>
      <left style="thin">
        <color indexed="64"/>
      </left>
      <right/>
      <top/>
      <bottom/>
      <diagonal/>
    </border>
    <border>
      <left style="thin">
        <color indexed="23"/>
      </left>
      <right style="thin">
        <color indexed="64"/>
      </right>
      <top style="thin">
        <color indexed="56"/>
      </top>
      <bottom style="thin">
        <color indexed="23"/>
      </bottom>
      <diagonal/>
    </border>
    <border>
      <left style="thin">
        <color indexed="64"/>
      </left>
      <right/>
      <top/>
      <bottom style="thin">
        <color indexed="64"/>
      </bottom>
      <diagonal/>
    </border>
    <border>
      <left style="thin">
        <color indexed="23"/>
      </left>
      <right style="thin">
        <color indexed="64"/>
      </right>
      <top style="thin">
        <color indexed="56"/>
      </top>
      <bottom style="thin">
        <color indexed="64"/>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117">
    <xf numFmtId="0" fontId="0" fillId="0" borderId="0" xfId="0"/>
    <xf numFmtId="0" fontId="0" fillId="2" borderId="0" xfId="0" applyFill="1" applyProtection="1">
      <protection hidden="1"/>
    </xf>
    <xf numFmtId="0" fontId="0" fillId="0" borderId="1" xfId="0" applyBorder="1" applyProtection="1">
      <protection hidden="1"/>
    </xf>
    <xf numFmtId="0" fontId="0" fillId="0" borderId="0" xfId="0" applyProtection="1">
      <protection hidden="1"/>
    </xf>
    <xf numFmtId="0" fontId="0" fillId="0" borderId="4" xfId="0" applyBorder="1" applyProtection="1">
      <protection hidden="1"/>
    </xf>
    <xf numFmtId="0" fontId="0" fillId="0" borderId="0" xfId="0" applyBorder="1" applyProtection="1">
      <protection hidden="1"/>
    </xf>
    <xf numFmtId="0" fontId="0" fillId="0" borderId="5" xfId="0" applyBorder="1" applyProtection="1">
      <protection hidden="1"/>
    </xf>
    <xf numFmtId="0" fontId="6" fillId="3" borderId="7" xfId="0" applyNumberFormat="1" applyFont="1" applyFill="1" applyBorder="1" applyAlignment="1" applyProtection="1">
      <alignment horizontal="center" vertical="center"/>
      <protection hidden="1"/>
    </xf>
    <xf numFmtId="14" fontId="0" fillId="0" borderId="0" xfId="0" applyNumberFormat="1" applyBorder="1" applyProtection="1">
      <protection hidden="1"/>
    </xf>
    <xf numFmtId="164" fontId="6" fillId="3" borderId="7" xfId="0" applyNumberFormat="1" applyFont="1" applyFill="1" applyBorder="1" applyAlignment="1" applyProtection="1">
      <alignment horizontal="center" vertical="center"/>
      <protection hidden="1"/>
    </xf>
    <xf numFmtId="165" fontId="6" fillId="3" borderId="7" xfId="0" applyNumberFormat="1" applyFont="1" applyFill="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165" fontId="5" fillId="2" borderId="8" xfId="0" applyNumberFormat="1" applyFont="1" applyFill="1" applyBorder="1" applyAlignment="1" applyProtection="1">
      <alignment vertical="center"/>
      <protection locked="0" hidden="1"/>
    </xf>
    <xf numFmtId="0" fontId="6" fillId="0" borderId="0" xfId="0" applyFont="1" applyBorder="1" applyAlignment="1" applyProtection="1">
      <alignment vertical="center"/>
      <protection hidden="1"/>
    </xf>
    <xf numFmtId="165" fontId="6" fillId="3" borderId="9" xfId="0" applyNumberFormat="1" applyFont="1" applyFill="1" applyBorder="1" applyAlignment="1" applyProtection="1">
      <alignment vertical="center"/>
      <protection hidden="1"/>
    </xf>
    <xf numFmtId="0" fontId="6" fillId="0" borderId="0" xfId="0" applyFont="1" applyBorder="1" applyProtection="1">
      <protection hidden="1"/>
    </xf>
    <xf numFmtId="0" fontId="6" fillId="0" borderId="4" xfId="0" applyFont="1" applyBorder="1" applyProtection="1">
      <protection hidden="1"/>
    </xf>
    <xf numFmtId="0" fontId="6" fillId="0" borderId="0" xfId="0" applyFont="1" applyBorder="1" applyAlignment="1" applyProtection="1">
      <alignment horizontal="left" vertical="center"/>
      <protection hidden="1"/>
    </xf>
    <xf numFmtId="165" fontId="6" fillId="3" borderId="7" xfId="0" applyNumberFormat="1" applyFont="1" applyFill="1" applyBorder="1" applyAlignment="1" applyProtection="1">
      <alignment vertical="center"/>
      <protection hidden="1"/>
    </xf>
    <xf numFmtId="0" fontId="9" fillId="0" borderId="0" xfId="0" applyFont="1" applyBorder="1" applyProtection="1">
      <protection hidden="1"/>
    </xf>
    <xf numFmtId="165" fontId="6" fillId="0" borderId="0" xfId="0" applyNumberFormat="1" applyFont="1" applyBorder="1" applyProtection="1">
      <protection hidden="1"/>
    </xf>
    <xf numFmtId="0" fontId="11" fillId="0" borderId="0" xfId="0" applyFont="1" applyBorder="1" applyProtection="1">
      <protection hidden="1"/>
    </xf>
    <xf numFmtId="3" fontId="6" fillId="3" borderId="7" xfId="0" applyNumberFormat="1" applyFont="1" applyFill="1" applyBorder="1" applyAlignment="1" applyProtection="1">
      <alignment horizontal="center" vertical="center"/>
      <protection hidden="1"/>
    </xf>
    <xf numFmtId="165" fontId="5" fillId="2" borderId="6" xfId="0" applyNumberFormat="1" applyFont="1" applyFill="1" applyBorder="1" applyAlignment="1" applyProtection="1">
      <alignment vertical="center"/>
      <protection locked="0" hidden="1"/>
    </xf>
    <xf numFmtId="0" fontId="12" fillId="0" borderId="0" xfId="0" applyFont="1" applyBorder="1" applyProtection="1">
      <protection hidden="1"/>
    </xf>
    <xf numFmtId="0" fontId="4" fillId="5" borderId="0" xfId="0" applyFont="1" applyFill="1" applyBorder="1" applyProtection="1">
      <protection hidden="1"/>
    </xf>
    <xf numFmtId="0" fontId="9" fillId="0" borderId="4" xfId="0" applyFont="1" applyBorder="1" applyProtection="1">
      <protection hidden="1"/>
    </xf>
    <xf numFmtId="0" fontId="6" fillId="0" borderId="0" xfId="0" applyFont="1" applyBorder="1" applyAlignment="1" applyProtection="1">
      <alignment horizontal="left"/>
      <protection hidden="1"/>
    </xf>
    <xf numFmtId="0" fontId="13" fillId="0" borderId="0" xfId="0" applyFont="1" applyBorder="1" applyProtection="1">
      <protection hidden="1"/>
    </xf>
    <xf numFmtId="0" fontId="13" fillId="0" borderId="0" xfId="0" applyFont="1" applyBorder="1" applyAlignment="1" applyProtection="1">
      <alignment horizontal="left"/>
      <protection hidden="1"/>
    </xf>
    <xf numFmtId="0" fontId="9" fillId="6" borderId="0" xfId="0" applyFont="1" applyFill="1" applyBorder="1" applyAlignment="1" applyProtection="1">
      <alignment vertical="center"/>
      <protection hidden="1"/>
    </xf>
    <xf numFmtId="0" fontId="6" fillId="6" borderId="0" xfId="0" applyFont="1" applyFill="1" applyBorder="1" applyAlignment="1" applyProtection="1">
      <alignment horizontal="left" vertical="center"/>
      <protection hidden="1"/>
    </xf>
    <xf numFmtId="165" fontId="5" fillId="2" borderId="7" xfId="0" applyNumberFormat="1" applyFont="1" applyFill="1" applyBorder="1" applyAlignment="1" applyProtection="1">
      <alignment vertical="center"/>
      <protection locked="0" hidden="1"/>
    </xf>
    <xf numFmtId="0" fontId="15" fillId="6" borderId="0" xfId="0" applyFont="1" applyFill="1" applyBorder="1" applyAlignment="1" applyProtection="1">
      <alignment vertical="center"/>
      <protection hidden="1"/>
    </xf>
    <xf numFmtId="3" fontId="6" fillId="6" borderId="0" xfId="0" applyNumberFormat="1" applyFont="1" applyFill="1" applyBorder="1" applyAlignment="1" applyProtection="1">
      <alignment horizontal="right" vertical="center"/>
      <protection hidden="1"/>
    </xf>
    <xf numFmtId="166" fontId="6" fillId="3" borderId="7" xfId="0" applyNumberFormat="1" applyFont="1" applyFill="1" applyBorder="1" applyAlignment="1" applyProtection="1">
      <alignment horizontal="right" vertical="center"/>
      <protection hidden="1"/>
    </xf>
    <xf numFmtId="0" fontId="6" fillId="0" borderId="0" xfId="0" applyFont="1" applyBorder="1" applyAlignment="1" applyProtection="1">
      <alignment horizontal="right" vertical="center"/>
      <protection hidden="1"/>
    </xf>
    <xf numFmtId="3" fontId="0" fillId="0" borderId="5" xfId="0" applyNumberFormat="1" applyBorder="1" applyProtection="1">
      <protection hidden="1"/>
    </xf>
    <xf numFmtId="3" fontId="0" fillId="2" borderId="0" xfId="0" applyNumberFormat="1" applyFill="1" applyProtection="1">
      <protection hidden="1"/>
    </xf>
    <xf numFmtId="3" fontId="0" fillId="0" borderId="0" xfId="0" applyNumberFormat="1" applyProtection="1">
      <protection hidden="1"/>
    </xf>
    <xf numFmtId="0" fontId="0" fillId="0" borderId="0" xfId="0" applyAlignment="1" applyProtection="1">
      <alignment horizontal="center" vertical="center"/>
      <protection hidden="1"/>
    </xf>
    <xf numFmtId="0" fontId="17" fillId="6" borderId="4" xfId="0" applyFont="1" applyFill="1" applyBorder="1" applyAlignment="1" applyProtection="1">
      <alignment vertical="center"/>
      <protection hidden="1"/>
    </xf>
    <xf numFmtId="0" fontId="17" fillId="6" borderId="0" xfId="0" applyFont="1" applyFill="1" applyBorder="1" applyAlignment="1" applyProtection="1">
      <alignment vertical="center"/>
      <protection hidden="1"/>
    </xf>
    <xf numFmtId="0" fontId="6" fillId="6" borderId="0" xfId="0" applyFont="1" applyFill="1" applyBorder="1" applyAlignment="1" applyProtection="1">
      <alignment vertical="center"/>
      <protection hidden="1"/>
    </xf>
    <xf numFmtId="0" fontId="6" fillId="6" borderId="10" xfId="0" applyFont="1" applyFill="1" applyBorder="1" applyAlignment="1" applyProtection="1">
      <alignment vertical="center"/>
      <protection hidden="1"/>
    </xf>
    <xf numFmtId="0" fontId="6" fillId="6" borderId="0" xfId="0" applyFont="1" applyFill="1" applyBorder="1" applyAlignment="1" applyProtection="1">
      <alignment horizontal="center" vertical="center"/>
      <protection hidden="1"/>
    </xf>
    <xf numFmtId="0" fontId="6" fillId="6" borderId="10" xfId="0" applyFont="1" applyFill="1" applyBorder="1" applyAlignment="1" applyProtection="1">
      <alignment horizontal="center" vertical="center"/>
      <protection hidden="1"/>
    </xf>
    <xf numFmtId="0" fontId="17" fillId="6" borderId="4" xfId="0" applyFont="1" applyFill="1" applyBorder="1" applyAlignment="1" applyProtection="1">
      <alignment horizontal="left" vertical="center"/>
      <protection hidden="1"/>
    </xf>
    <xf numFmtId="0" fontId="17" fillId="6" borderId="0" xfId="0" applyFont="1" applyFill="1" applyBorder="1" applyAlignment="1" applyProtection="1">
      <alignment horizontal="left" vertical="center"/>
      <protection hidden="1"/>
    </xf>
    <xf numFmtId="0" fontId="19" fillId="0" borderId="0" xfId="0" applyFont="1" applyBorder="1" applyAlignment="1" applyProtection="1">
      <alignment horizontal="left" vertical="center"/>
      <protection hidden="1"/>
    </xf>
    <xf numFmtId="0" fontId="14" fillId="0" borderId="0" xfId="0" applyFont="1" applyBorder="1" applyProtection="1">
      <protection hidden="1"/>
    </xf>
    <xf numFmtId="0" fontId="19" fillId="0" borderId="0" xfId="0" applyFont="1" applyBorder="1" applyProtection="1">
      <protection hidden="1"/>
    </xf>
    <xf numFmtId="0" fontId="21" fillId="7" borderId="0" xfId="0" applyFont="1" applyFill="1" applyAlignment="1" applyProtection="1">
      <alignment vertical="center"/>
      <protection hidden="1"/>
    </xf>
    <xf numFmtId="0" fontId="21" fillId="0" borderId="0" xfId="0" applyFont="1" applyAlignment="1" applyProtection="1">
      <alignment vertical="center"/>
      <protection hidden="1"/>
    </xf>
    <xf numFmtId="165" fontId="6" fillId="2" borderId="7" xfId="0" applyNumberFormat="1" applyFont="1" applyFill="1" applyBorder="1" applyAlignment="1" applyProtection="1">
      <alignment vertical="center"/>
      <protection locked="0" hidden="1"/>
    </xf>
    <xf numFmtId="167" fontId="0" fillId="0" borderId="0" xfId="0" applyNumberFormat="1" applyFont="1" applyFill="1" applyBorder="1" applyAlignment="1" applyProtection="1">
      <alignment vertical="center"/>
      <protection hidden="1"/>
    </xf>
    <xf numFmtId="1" fontId="0" fillId="0" borderId="0" xfId="0" applyNumberFormat="1" applyFont="1" applyFill="1" applyBorder="1" applyAlignment="1" applyProtection="1">
      <alignment vertical="center"/>
      <protection hidden="1"/>
    </xf>
    <xf numFmtId="9" fontId="0" fillId="0" borderId="0" xfId="0" applyNumberFormat="1" applyAlignment="1" applyProtection="1">
      <alignment vertical="center"/>
      <protection hidden="1"/>
    </xf>
    <xf numFmtId="1" fontId="0" fillId="0" borderId="0" xfId="0" applyNumberFormat="1" applyProtection="1">
      <protection hidden="1"/>
    </xf>
    <xf numFmtId="0" fontId="0" fillId="0" borderId="11" xfId="0" applyBorder="1" applyProtection="1">
      <protection hidden="1"/>
    </xf>
    <xf numFmtId="0" fontId="14" fillId="0" borderId="12" xfId="0" applyFont="1" applyBorder="1" applyProtection="1">
      <protection hidden="1"/>
    </xf>
    <xf numFmtId="0" fontId="0" fillId="0" borderId="12" xfId="0" applyBorder="1" applyProtection="1">
      <protection hidden="1"/>
    </xf>
    <xf numFmtId="165" fontId="22" fillId="3" borderId="13" xfId="0" applyNumberFormat="1" applyFont="1" applyFill="1" applyBorder="1" applyAlignment="1" applyProtection="1">
      <alignment horizontal="right" vertical="center"/>
      <protection hidden="1"/>
    </xf>
    <xf numFmtId="0" fontId="0" fillId="0" borderId="14" xfId="0" applyBorder="1" applyProtection="1">
      <protection hidden="1"/>
    </xf>
    <xf numFmtId="167" fontId="0" fillId="8" borderId="0" xfId="0" applyNumberFormat="1" applyFont="1" applyFill="1" applyBorder="1" applyAlignment="1" applyProtection="1">
      <alignment vertical="center"/>
      <protection hidden="1"/>
    </xf>
    <xf numFmtId="3" fontId="0" fillId="8" borderId="0" xfId="0" applyNumberFormat="1" applyFont="1" applyFill="1" applyBorder="1" applyAlignment="1" applyProtection="1">
      <alignment vertical="center"/>
      <protection hidden="1"/>
    </xf>
    <xf numFmtId="49" fontId="0" fillId="8" borderId="0" xfId="0" applyNumberFormat="1" applyFont="1" applyFill="1" applyBorder="1" applyAlignment="1" applyProtection="1">
      <alignment vertical="center"/>
      <protection hidden="1"/>
    </xf>
    <xf numFmtId="9" fontId="0" fillId="8" borderId="0" xfId="0" applyNumberFormat="1" applyFill="1" applyAlignment="1" applyProtection="1">
      <alignment vertical="center"/>
      <protection hidden="1"/>
    </xf>
    <xf numFmtId="0" fontId="0" fillId="8" borderId="0" xfId="0" applyFill="1" applyProtection="1">
      <protection hidden="1"/>
    </xf>
    <xf numFmtId="0" fontId="24" fillId="0" borderId="2" xfId="0" applyFont="1" applyBorder="1" applyProtection="1">
      <protection hidden="1"/>
    </xf>
    <xf numFmtId="0" fontId="24" fillId="0" borderId="3" xfId="0" applyFont="1" applyBorder="1" applyProtection="1">
      <protection hidden="1"/>
    </xf>
    <xf numFmtId="167" fontId="21" fillId="0" borderId="0" xfId="0" applyNumberFormat="1" applyFont="1" applyFill="1" applyBorder="1" applyAlignment="1" applyProtection="1">
      <alignment vertical="center"/>
      <protection hidden="1"/>
    </xf>
    <xf numFmtId="0" fontId="24" fillId="0" borderId="4" xfId="0" applyFont="1" applyBorder="1" applyAlignment="1" applyProtection="1">
      <alignment horizontal="center"/>
      <protection hidden="1"/>
    </xf>
    <xf numFmtId="0" fontId="0" fillId="0" borderId="0" xfId="0" applyAlignment="1" applyProtection="1">
      <alignment vertical="center"/>
      <protection hidden="1"/>
    </xf>
    <xf numFmtId="0" fontId="24" fillId="0" borderId="11" xfId="0" applyFont="1" applyBorder="1" applyAlignment="1" applyProtection="1">
      <alignment horizontal="center"/>
      <protection hidden="1"/>
    </xf>
    <xf numFmtId="0" fontId="24" fillId="0" borderId="12" xfId="0" applyFont="1" applyBorder="1" applyProtection="1">
      <protection hidden="1"/>
    </xf>
    <xf numFmtId="0" fontId="24" fillId="0" borderId="14" xfId="0" applyFont="1" applyBorder="1" applyProtection="1">
      <protection hidden="1"/>
    </xf>
    <xf numFmtId="3" fontId="0" fillId="0" borderId="0" xfId="0" applyNumberFormat="1" applyFont="1" applyFill="1" applyBorder="1" applyAlignment="1" applyProtection="1">
      <alignment vertical="center"/>
      <protection hidden="1"/>
    </xf>
    <xf numFmtId="0" fontId="24" fillId="0" borderId="4" xfId="0" applyFont="1" applyBorder="1" applyAlignment="1" applyProtection="1">
      <alignment horizontal="left" vertical="center"/>
      <protection hidden="1"/>
    </xf>
    <xf numFmtId="0" fontId="24" fillId="0" borderId="0" xfId="0" applyFont="1" applyBorder="1" applyAlignment="1" applyProtection="1">
      <alignment horizontal="left"/>
      <protection hidden="1"/>
    </xf>
    <xf numFmtId="0" fontId="24" fillId="0" borderId="5" xfId="0" applyFont="1" applyBorder="1" applyAlignment="1" applyProtection="1">
      <alignment horizontal="left"/>
      <protection hidden="1"/>
    </xf>
    <xf numFmtId="0" fontId="4" fillId="0" borderId="15" xfId="0" applyFont="1" applyBorder="1" applyProtection="1">
      <protection hidden="1"/>
    </xf>
    <xf numFmtId="3" fontId="5" fillId="2" borderId="16" xfId="0" applyNumberFormat="1" applyFont="1" applyFill="1" applyBorder="1" applyAlignment="1" applyProtection="1">
      <alignment horizontal="center" vertical="center"/>
      <protection locked="0" hidden="1"/>
    </xf>
    <xf numFmtId="0" fontId="4" fillId="0" borderId="17" xfId="0" applyFont="1" applyBorder="1" applyProtection="1">
      <protection hidden="1"/>
    </xf>
    <xf numFmtId="3" fontId="5" fillId="2" borderId="18" xfId="0" applyNumberFormat="1" applyFont="1" applyFill="1" applyBorder="1" applyAlignment="1" applyProtection="1">
      <alignment horizontal="center" vertical="center"/>
      <protection locked="0" hidden="1"/>
    </xf>
    <xf numFmtId="14" fontId="5" fillId="2" borderId="18" xfId="0" applyNumberFormat="1" applyFont="1" applyFill="1" applyBorder="1" applyAlignment="1" applyProtection="1">
      <alignment horizontal="center" vertical="center"/>
      <protection locked="0"/>
    </xf>
    <xf numFmtId="0" fontId="4" fillId="0" borderId="19" xfId="0" applyFont="1" applyBorder="1" applyProtection="1">
      <protection hidden="1"/>
    </xf>
    <xf numFmtId="3" fontId="5" fillId="2" borderId="20" xfId="0" applyNumberFormat="1" applyFont="1" applyFill="1" applyBorder="1" applyAlignment="1" applyProtection="1">
      <alignment horizontal="center" vertical="center"/>
      <protection locked="0" hidden="1"/>
    </xf>
    <xf numFmtId="0" fontId="23" fillId="0" borderId="1" xfId="0" applyFont="1" applyBorder="1" applyAlignment="1" applyProtection="1">
      <alignment horizontal="center"/>
      <protection hidden="1"/>
    </xf>
    <xf numFmtId="0" fontId="23" fillId="0" borderId="2" xfId="0" applyFont="1" applyBorder="1" applyAlignment="1" applyProtection="1">
      <alignment horizontal="center"/>
      <protection hidden="1"/>
    </xf>
    <xf numFmtId="0" fontId="24" fillId="0" borderId="0" xfId="0" applyFont="1" applyBorder="1" applyAlignment="1" applyProtection="1">
      <alignment horizontal="left"/>
      <protection hidden="1"/>
    </xf>
    <xf numFmtId="0" fontId="24" fillId="0" borderId="5" xfId="0" applyFont="1" applyBorder="1" applyAlignment="1" applyProtection="1">
      <alignment horizontal="left"/>
      <protection hidden="1"/>
    </xf>
    <xf numFmtId="0" fontId="24" fillId="0" borderId="1" xfId="0" applyFont="1" applyBorder="1" applyAlignment="1" applyProtection="1">
      <alignment horizontal="left" vertical="center" wrapText="1"/>
      <protection hidden="1"/>
    </xf>
    <xf numFmtId="0" fontId="24" fillId="0" borderId="2" xfId="0" applyFont="1" applyBorder="1" applyAlignment="1" applyProtection="1">
      <alignment horizontal="left" vertical="center" wrapText="1"/>
      <protection hidden="1"/>
    </xf>
    <xf numFmtId="0" fontId="24" fillId="0" borderId="3" xfId="0" applyFont="1" applyBorder="1" applyAlignment="1" applyProtection="1">
      <alignment horizontal="left" vertical="center" wrapText="1"/>
      <protection hidden="1"/>
    </xf>
    <xf numFmtId="0" fontId="24" fillId="0" borderId="11" xfId="0" applyFont="1" applyBorder="1" applyAlignment="1" applyProtection="1">
      <alignment horizontal="left" vertical="center" wrapText="1"/>
      <protection hidden="1"/>
    </xf>
    <xf numFmtId="0" fontId="24" fillId="0" borderId="12" xfId="0" applyFont="1" applyBorder="1" applyAlignment="1" applyProtection="1">
      <alignment horizontal="left" vertical="center" wrapText="1"/>
      <protection hidden="1"/>
    </xf>
    <xf numFmtId="0" fontId="24" fillId="0" borderId="14" xfId="0" applyFont="1" applyBorder="1" applyAlignment="1" applyProtection="1">
      <alignment horizontal="left" vertical="center" wrapText="1"/>
      <protection hidden="1"/>
    </xf>
    <xf numFmtId="0" fontId="17" fillId="6" borderId="4" xfId="0" applyFont="1" applyFill="1" applyBorder="1" applyAlignment="1" applyProtection="1">
      <alignment horizontal="left" vertical="center"/>
      <protection hidden="1"/>
    </xf>
    <xf numFmtId="0" fontId="17" fillId="6" borderId="0" xfId="0" applyFont="1" applyFill="1" applyBorder="1" applyAlignment="1" applyProtection="1">
      <alignment horizontal="left" vertical="center"/>
      <protection hidden="1"/>
    </xf>
    <xf numFmtId="0" fontId="6" fillId="6" borderId="0" xfId="0" applyFont="1" applyFill="1" applyBorder="1" applyAlignment="1" applyProtection="1">
      <alignment horizontal="center" vertical="center"/>
      <protection hidden="1"/>
    </xf>
    <xf numFmtId="0" fontId="6" fillId="6" borderId="10" xfId="0" applyFont="1" applyFill="1" applyBorder="1" applyAlignment="1" applyProtection="1">
      <alignment horizontal="center" vertical="center"/>
      <protection hidden="1"/>
    </xf>
    <xf numFmtId="0" fontId="6" fillId="2" borderId="7" xfId="0" applyFont="1" applyFill="1" applyBorder="1" applyAlignment="1" applyProtection="1">
      <alignment horizontal="center" vertical="center"/>
      <protection locked="0" hidden="1"/>
    </xf>
    <xf numFmtId="0" fontId="14" fillId="0" borderId="4" xfId="0" applyFont="1" applyBorder="1" applyAlignment="1" applyProtection="1">
      <alignment horizontal="left"/>
      <protection hidden="1"/>
    </xf>
    <xf numFmtId="0" fontId="14" fillId="0" borderId="0" xfId="0" applyFont="1" applyBorder="1" applyAlignment="1" applyProtection="1">
      <alignment horizontal="left"/>
      <protection hidden="1"/>
    </xf>
    <xf numFmtId="0" fontId="3" fillId="0" borderId="0" xfId="1" applyFont="1" applyBorder="1" applyAlignment="1" applyProtection="1">
      <alignment horizontal="center"/>
      <protection hidden="1"/>
    </xf>
    <xf numFmtId="0" fontId="7" fillId="0" borderId="15" xfId="0" applyFont="1" applyBorder="1" applyAlignment="1" applyProtection="1">
      <alignment horizontal="center"/>
      <protection hidden="1"/>
    </xf>
    <xf numFmtId="0" fontId="7" fillId="0" borderId="21" xfId="0" applyFont="1" applyBorder="1" applyAlignment="1" applyProtection="1">
      <alignment horizontal="center"/>
      <protection hidden="1"/>
    </xf>
    <xf numFmtId="0" fontId="8" fillId="4" borderId="7" xfId="0" applyFont="1" applyFill="1" applyBorder="1" applyAlignment="1" applyProtection="1">
      <alignment horizontal="center" vertical="center"/>
      <protection hidden="1"/>
    </xf>
    <xf numFmtId="0" fontId="4" fillId="0" borderId="0" xfId="0" applyFont="1" applyFill="1" applyBorder="1" applyAlignment="1" applyProtection="1">
      <alignment horizontal="left" vertical="center"/>
      <protection hidden="1"/>
    </xf>
    <xf numFmtId="0" fontId="9" fillId="0" borderId="0" xfId="0" applyFont="1" applyBorder="1" applyAlignment="1" applyProtection="1">
      <alignment horizontal="left" vertical="center"/>
      <protection hidden="1"/>
    </xf>
    <xf numFmtId="0" fontId="4" fillId="0" borderId="0" xfId="0" applyFont="1" applyBorder="1" applyAlignment="1" applyProtection="1">
      <alignment horizontal="left"/>
      <protection hidden="1"/>
    </xf>
    <xf numFmtId="0" fontId="9" fillId="0" borderId="0" xfId="0" applyFont="1" applyBorder="1" applyAlignment="1" applyProtection="1">
      <alignment horizontal="left"/>
      <protection hidden="1"/>
    </xf>
    <xf numFmtId="0" fontId="1" fillId="0" borderId="2" xfId="0" applyFont="1" applyBorder="1" applyAlignment="1" applyProtection="1">
      <alignment horizontal="center"/>
      <protection hidden="1"/>
    </xf>
    <xf numFmtId="0" fontId="1" fillId="0" borderId="3" xfId="0" applyFont="1" applyBorder="1" applyAlignment="1" applyProtection="1">
      <alignment horizontal="center"/>
      <protection hidden="1"/>
    </xf>
    <xf numFmtId="0" fontId="1" fillId="0" borderId="0" xfId="0" applyFont="1" applyBorder="1" applyAlignment="1" applyProtection="1">
      <alignment horizontal="center"/>
      <protection hidden="1"/>
    </xf>
    <xf numFmtId="0" fontId="1" fillId="0" borderId="5" xfId="0" applyFont="1" applyBorder="1" applyAlignment="1" applyProtection="1">
      <alignment horizontal="center"/>
      <protection hidden="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s://financialcontrol.in/advance-tax-payment-processor/" TargetMode="External"/><Relationship Id="rId13" Type="http://schemas.openxmlformats.org/officeDocument/2006/relationships/hyperlink" Target="https://financialcontrol.in/section-80-eeb/" TargetMode="External"/><Relationship Id="rId3" Type="http://schemas.openxmlformats.org/officeDocument/2006/relationships/hyperlink" Target="https://twitter.com/amitkumbansal" TargetMode="External"/><Relationship Id="rId7" Type="http://schemas.openxmlformats.org/officeDocument/2006/relationships/hyperlink" Target="https://financialcontrol.in/income-tax-rebate/" TargetMode="External"/><Relationship Id="rId12" Type="http://schemas.openxmlformats.org/officeDocument/2006/relationships/hyperlink" Target="https://financialcontrol.in/section-80eea/" TargetMode="External"/><Relationship Id="rId2" Type="http://schemas.openxmlformats.org/officeDocument/2006/relationships/hyperlink" Target="https://financialcontrol.in/standard-deduction-for-salaried-individual/" TargetMode="External"/><Relationship Id="rId1" Type="http://schemas.openxmlformats.org/officeDocument/2006/relationships/hyperlink" Target="https://financialcontrol.in/tax-exemption-of-hra/" TargetMode="External"/><Relationship Id="rId6" Type="http://schemas.openxmlformats.org/officeDocument/2006/relationships/hyperlink" Target="https://financialcontrol.in/deduction-under-80tta-80ttb/" TargetMode="External"/><Relationship Id="rId11" Type="http://schemas.openxmlformats.org/officeDocument/2006/relationships/hyperlink" Target="https://financialcontrol.in/relief-under-section-89/" TargetMode="External"/><Relationship Id="rId5" Type="http://schemas.openxmlformats.org/officeDocument/2006/relationships/hyperlink" Target="https://financialcontrol.in/section-80d-health-medical-treatment/" TargetMode="External"/><Relationship Id="rId15" Type="http://schemas.openxmlformats.org/officeDocument/2006/relationships/hyperlink" Target="https://financialcontrol.in/section-234f/" TargetMode="External"/><Relationship Id="rId10" Type="http://schemas.openxmlformats.org/officeDocument/2006/relationships/hyperlink" Target="https://financialcontrol.in/income-tax/" TargetMode="External"/><Relationship Id="rId4" Type="http://schemas.openxmlformats.org/officeDocument/2006/relationships/hyperlink" Target="https://financialcontrol.in/complete-guide-on-80c/" TargetMode="External"/><Relationship Id="rId9" Type="http://schemas.openxmlformats.org/officeDocument/2006/relationships/hyperlink" Target="https://financialcontrol.in/section-80dd-income-tax-dedcution/" TargetMode="External"/><Relationship Id="rId14" Type="http://schemas.openxmlformats.org/officeDocument/2006/relationships/hyperlink" Target="https://financialcontrol.in/how-to-calculate-interest-234a-234b-234c/" TargetMode="External"/></Relationships>
</file>

<file path=xl/drawings/drawing1.xml><?xml version="1.0" encoding="utf-8"?>
<xdr:wsDr xmlns:xdr="http://schemas.openxmlformats.org/drawingml/2006/spreadsheetDrawing" xmlns:a="http://schemas.openxmlformats.org/drawingml/2006/main">
  <xdr:twoCellAnchor>
    <xdr:from>
      <xdr:col>4</xdr:col>
      <xdr:colOff>126064</xdr:colOff>
      <xdr:row>13</xdr:row>
      <xdr:rowOff>21290</xdr:rowOff>
    </xdr:from>
    <xdr:to>
      <xdr:col>7</xdr:col>
      <xdr:colOff>930087</xdr:colOff>
      <xdr:row>14</xdr:row>
      <xdr:rowOff>175371</xdr:rowOff>
    </xdr:to>
    <xdr:sp macro="" textlink="">
      <xdr:nvSpPr>
        <xdr:cNvPr id="3" name="Rectangular Callout 2">
          <a:extLst>
            <a:ext uri="{FF2B5EF4-FFF2-40B4-BE49-F238E27FC236}">
              <a16:creationId xmlns="" xmlns:a16="http://schemas.microsoft.com/office/drawing/2014/main" id="{00000000-0008-0000-0000-000004000000}"/>
            </a:ext>
          </a:extLst>
        </xdr:cNvPr>
        <xdr:cNvSpPr/>
      </xdr:nvSpPr>
      <xdr:spPr>
        <a:xfrm>
          <a:off x="7222189" y="2771634"/>
          <a:ext cx="4125867" cy="368393"/>
        </a:xfrm>
        <a:prstGeom prst="wedgeRectCallout">
          <a:avLst>
            <a:gd name="adj1" fmla="val -20034"/>
            <a:gd name="adj2" fmla="val 163356"/>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latin typeface="Book Antiqua" panose="02040602050305030304" pitchFamily="18" charset="0"/>
            </a:rPr>
            <a:t>Insert Gross Salary received from your Employer</a:t>
          </a:r>
        </a:p>
        <a:p>
          <a:pPr algn="l"/>
          <a:endParaRPr lang="en-US" sz="1100">
            <a:solidFill>
              <a:schemeClr val="lt1"/>
            </a:solidFill>
          </a:endParaRPr>
        </a:p>
      </xdr:txBody>
    </xdr:sp>
    <xdr:clientData/>
  </xdr:twoCellAnchor>
  <xdr:twoCellAnchor>
    <xdr:from>
      <xdr:col>7</xdr:col>
      <xdr:colOff>257175</xdr:colOff>
      <xdr:row>22</xdr:row>
      <xdr:rowOff>9525</xdr:rowOff>
    </xdr:from>
    <xdr:to>
      <xdr:col>7</xdr:col>
      <xdr:colOff>666750</xdr:colOff>
      <xdr:row>24</xdr:row>
      <xdr:rowOff>171450</xdr:rowOff>
    </xdr:to>
    <xdr:sp macro="" textlink="">
      <xdr:nvSpPr>
        <xdr:cNvPr id="4" name="Right Brace 3">
          <a:extLst>
            <a:ext uri="{FF2B5EF4-FFF2-40B4-BE49-F238E27FC236}">
              <a16:creationId xmlns="" xmlns:a16="http://schemas.microsoft.com/office/drawing/2014/main" id="{00000000-0008-0000-0000-000005000000}"/>
            </a:ext>
          </a:extLst>
        </xdr:cNvPr>
        <xdr:cNvSpPr/>
      </xdr:nvSpPr>
      <xdr:spPr>
        <a:xfrm>
          <a:off x="10439400" y="4667250"/>
          <a:ext cx="409575" cy="561975"/>
        </a:xfrm>
        <a:prstGeom prst="rightBrace">
          <a:avLst/>
        </a:prstGeom>
        <a:ln>
          <a:solidFill>
            <a:schemeClr val="tx1"/>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219075</xdr:colOff>
      <xdr:row>21</xdr:row>
      <xdr:rowOff>47625</xdr:rowOff>
    </xdr:from>
    <xdr:to>
      <xdr:col>13</xdr:col>
      <xdr:colOff>152400</xdr:colOff>
      <xdr:row>23</xdr:row>
      <xdr:rowOff>161925</xdr:rowOff>
    </xdr:to>
    <xdr:sp macro="" textlink="">
      <xdr:nvSpPr>
        <xdr:cNvPr id="5" name="Rectangular Callout 4">
          <a:extLst>
            <a:ext uri="{FF2B5EF4-FFF2-40B4-BE49-F238E27FC236}">
              <a16:creationId xmlns="" xmlns:a16="http://schemas.microsoft.com/office/drawing/2014/main" id="{00000000-0008-0000-0000-000006000000}"/>
            </a:ext>
          </a:extLst>
        </xdr:cNvPr>
        <xdr:cNvSpPr/>
      </xdr:nvSpPr>
      <xdr:spPr>
        <a:xfrm>
          <a:off x="11744325" y="4505325"/>
          <a:ext cx="2809875" cy="514350"/>
        </a:xfrm>
        <a:prstGeom prst="wedgeRectCallout">
          <a:avLst>
            <a:gd name="adj1" fmla="val -74946"/>
            <a:gd name="adj2" fmla="val 33490"/>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For getting Actual HRA exemption data it is mandatory to fill the column</a:t>
          </a:r>
          <a:r>
            <a:rPr lang="en-US" sz="1100" baseline="0">
              <a:solidFill>
                <a:sysClr val="windowText" lastClr="000000"/>
              </a:solidFill>
            </a:rPr>
            <a:t> in Yellow colour.</a:t>
          </a:r>
          <a:endParaRPr lang="en-US" sz="1100">
            <a:solidFill>
              <a:sysClr val="windowText" lastClr="000000"/>
            </a:solidFill>
          </a:endParaRPr>
        </a:p>
        <a:p>
          <a:pPr algn="l"/>
          <a:endParaRPr lang="en-US" sz="1100">
            <a:solidFill>
              <a:schemeClr val="lt1"/>
            </a:solidFill>
          </a:endParaRPr>
        </a:p>
      </xdr:txBody>
    </xdr:sp>
    <xdr:clientData/>
  </xdr:twoCellAnchor>
  <xdr:twoCellAnchor>
    <xdr:from>
      <xdr:col>8</xdr:col>
      <xdr:colOff>219075</xdr:colOff>
      <xdr:row>17</xdr:row>
      <xdr:rowOff>212910</xdr:rowOff>
    </xdr:from>
    <xdr:to>
      <xdr:col>13</xdr:col>
      <xdr:colOff>152400</xdr:colOff>
      <xdr:row>20</xdr:row>
      <xdr:rowOff>161924</xdr:rowOff>
    </xdr:to>
    <xdr:sp macro="" textlink="">
      <xdr:nvSpPr>
        <xdr:cNvPr id="6" name="Rectangular Callout 5">
          <a:hlinkClick xmlns:r="http://schemas.openxmlformats.org/officeDocument/2006/relationships" r:id="rId1"/>
          <a:extLst>
            <a:ext uri="{FF2B5EF4-FFF2-40B4-BE49-F238E27FC236}">
              <a16:creationId xmlns="" xmlns:a16="http://schemas.microsoft.com/office/drawing/2014/main" id="{00000000-0008-0000-0000-000007000000}"/>
            </a:ext>
          </a:extLst>
        </xdr:cNvPr>
        <xdr:cNvSpPr/>
      </xdr:nvSpPr>
      <xdr:spPr>
        <a:xfrm>
          <a:off x="11744325" y="3794310"/>
          <a:ext cx="2809875" cy="625289"/>
        </a:xfrm>
        <a:prstGeom prst="wedgeRectCallout">
          <a:avLst>
            <a:gd name="adj1" fmla="val -97629"/>
            <a:gd name="adj2" fmla="val 34259"/>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a:solidFill>
                <a:sysClr val="windowText" lastClr="000000"/>
              </a:solidFill>
              <a:effectLst/>
              <a:latin typeface="+mn-lt"/>
              <a:ea typeface="+mn-ea"/>
              <a:cs typeface="+mn-cs"/>
            </a:rPr>
            <a:t>For Income Tax purpose - </a:t>
          </a:r>
          <a:r>
            <a:rPr lang="en-US" sz="1100" b="1">
              <a:solidFill>
                <a:sysClr val="windowText" lastClr="000000"/>
              </a:solidFill>
              <a:effectLst/>
              <a:latin typeface="+mn-lt"/>
              <a:ea typeface="+mn-ea"/>
              <a:cs typeface="+mn-cs"/>
            </a:rPr>
            <a:t>Tax</a:t>
          </a:r>
          <a:r>
            <a:rPr lang="en-US" sz="1100" b="1" baseline="0">
              <a:solidFill>
                <a:sysClr val="windowText" lastClr="000000"/>
              </a:solidFill>
              <a:effectLst/>
              <a:latin typeface="+mn-lt"/>
              <a:ea typeface="+mn-ea"/>
              <a:cs typeface="+mn-cs"/>
            </a:rPr>
            <a:t> benefit according to metro /Non metro cities will be avail by the employee. For more details click here</a:t>
          </a:r>
          <a:endParaRPr lang="en-US">
            <a:solidFill>
              <a:sysClr val="windowText" lastClr="000000"/>
            </a:solidFill>
            <a:effectLst/>
          </a:endParaRPr>
        </a:p>
        <a:p>
          <a:pPr algn="l"/>
          <a:endParaRPr lang="en-US" sz="1100">
            <a:solidFill>
              <a:schemeClr val="lt1"/>
            </a:solidFill>
          </a:endParaRPr>
        </a:p>
      </xdr:txBody>
    </xdr:sp>
    <xdr:clientData/>
  </xdr:twoCellAnchor>
  <xdr:twoCellAnchor>
    <xdr:from>
      <xdr:col>3</xdr:col>
      <xdr:colOff>9525</xdr:colOff>
      <xdr:row>21</xdr:row>
      <xdr:rowOff>47625</xdr:rowOff>
    </xdr:from>
    <xdr:to>
      <xdr:col>3</xdr:col>
      <xdr:colOff>2466974</xdr:colOff>
      <xdr:row>23</xdr:row>
      <xdr:rowOff>133350</xdr:rowOff>
    </xdr:to>
    <xdr:sp macro="" textlink="">
      <xdr:nvSpPr>
        <xdr:cNvPr id="7" name="Right Arrow 6">
          <a:extLst>
            <a:ext uri="{FF2B5EF4-FFF2-40B4-BE49-F238E27FC236}">
              <a16:creationId xmlns="" xmlns:a16="http://schemas.microsoft.com/office/drawing/2014/main" id="{00000000-0008-0000-0000-000008000000}"/>
            </a:ext>
          </a:extLst>
        </xdr:cNvPr>
        <xdr:cNvSpPr/>
      </xdr:nvSpPr>
      <xdr:spPr>
        <a:xfrm>
          <a:off x="4791075" y="4505325"/>
          <a:ext cx="2314574" cy="48577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100">
              <a:solidFill>
                <a:srgbClr val="0070C0"/>
              </a:solidFill>
            </a:rPr>
            <a:t>Will Get the Data from Salary Slip</a:t>
          </a:r>
        </a:p>
      </xdr:txBody>
    </xdr:sp>
    <xdr:clientData/>
  </xdr:twoCellAnchor>
  <xdr:twoCellAnchor>
    <xdr:from>
      <xdr:col>3</xdr:col>
      <xdr:colOff>0</xdr:colOff>
      <xdr:row>23</xdr:row>
      <xdr:rowOff>76200</xdr:rowOff>
    </xdr:from>
    <xdr:to>
      <xdr:col>3</xdr:col>
      <xdr:colOff>2466975</xdr:colOff>
      <xdr:row>25</xdr:row>
      <xdr:rowOff>161925</xdr:rowOff>
    </xdr:to>
    <xdr:sp macro="" textlink="">
      <xdr:nvSpPr>
        <xdr:cNvPr id="8" name="Right Arrow 7">
          <a:extLst>
            <a:ext uri="{FF2B5EF4-FFF2-40B4-BE49-F238E27FC236}">
              <a16:creationId xmlns="" xmlns:a16="http://schemas.microsoft.com/office/drawing/2014/main" id="{00000000-0008-0000-0000-000009000000}"/>
            </a:ext>
          </a:extLst>
        </xdr:cNvPr>
        <xdr:cNvSpPr/>
      </xdr:nvSpPr>
      <xdr:spPr>
        <a:xfrm>
          <a:off x="4781550" y="4933950"/>
          <a:ext cx="2324100" cy="48577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100">
              <a:solidFill>
                <a:srgbClr val="0070C0"/>
              </a:solidFill>
            </a:rPr>
            <a:t>Will Get the Data from Salary Slip</a:t>
          </a:r>
        </a:p>
      </xdr:txBody>
    </xdr:sp>
    <xdr:clientData/>
  </xdr:twoCellAnchor>
  <xdr:twoCellAnchor>
    <xdr:from>
      <xdr:col>8</xdr:col>
      <xdr:colOff>219074</xdr:colOff>
      <xdr:row>14</xdr:row>
      <xdr:rowOff>179296</xdr:rowOff>
    </xdr:from>
    <xdr:to>
      <xdr:col>13</xdr:col>
      <xdr:colOff>560293</xdr:colOff>
      <xdr:row>17</xdr:row>
      <xdr:rowOff>156882</xdr:rowOff>
    </xdr:to>
    <xdr:sp macro="" textlink="">
      <xdr:nvSpPr>
        <xdr:cNvPr id="9" name="Rectangular Callout 8">
          <a:hlinkClick xmlns:r="http://schemas.openxmlformats.org/officeDocument/2006/relationships" r:id="rId2"/>
          <a:extLst>
            <a:ext uri="{FF2B5EF4-FFF2-40B4-BE49-F238E27FC236}">
              <a16:creationId xmlns="" xmlns:a16="http://schemas.microsoft.com/office/drawing/2014/main" id="{00000000-0008-0000-0000-00000B000000}"/>
            </a:ext>
          </a:extLst>
        </xdr:cNvPr>
        <xdr:cNvSpPr/>
      </xdr:nvSpPr>
      <xdr:spPr>
        <a:xfrm>
          <a:off x="11744324" y="3093946"/>
          <a:ext cx="3217769" cy="644336"/>
        </a:xfrm>
        <a:prstGeom prst="wedgeRectCallout">
          <a:avLst>
            <a:gd name="adj1" fmla="val -94174"/>
            <a:gd name="adj2" fmla="val 120203"/>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Standared Deduction of </a:t>
          </a:r>
          <a:r>
            <a:rPr lang="en-US" sz="1100" b="1" i="0">
              <a:solidFill>
                <a:sysClr val="windowText" lastClr="000000"/>
              </a:solidFill>
              <a:effectLst/>
              <a:latin typeface="+mn-lt"/>
              <a:ea typeface="+mn-ea"/>
              <a:cs typeface="+mn-cs"/>
            </a:rPr>
            <a:t>₹ 40000 </a:t>
          </a:r>
          <a:r>
            <a:rPr lang="en-US" sz="1100" b="0" i="0">
              <a:solidFill>
                <a:sysClr val="windowText" lastClr="000000"/>
              </a:solidFill>
              <a:effectLst/>
              <a:latin typeface="+mn-lt"/>
              <a:ea typeface="+mn-ea"/>
              <a:cs typeface="+mn-cs"/>
            </a:rPr>
            <a:t>is reintroduced</a:t>
          </a:r>
          <a:r>
            <a:rPr lang="en-US" sz="1100" b="0" i="0" baseline="0">
              <a:solidFill>
                <a:sysClr val="windowText" lastClr="000000"/>
              </a:solidFill>
              <a:effectLst/>
              <a:latin typeface="+mn-lt"/>
              <a:ea typeface="+mn-ea"/>
              <a:cs typeface="+mn-cs"/>
            </a:rPr>
            <a:t> in Budget 2018 &amp; revised by </a:t>
          </a:r>
          <a:r>
            <a:rPr lang="en-US" sz="1100" b="1" i="0">
              <a:solidFill>
                <a:schemeClr val="tx1"/>
              </a:solidFill>
              <a:effectLst/>
              <a:latin typeface="+mn-lt"/>
              <a:ea typeface="+mn-ea"/>
              <a:cs typeface="+mn-cs"/>
            </a:rPr>
            <a:t>₹ 50000 in Budget 2019 from FY 2019-20</a:t>
          </a:r>
        </a:p>
        <a:p>
          <a:pPr algn="l"/>
          <a:r>
            <a:rPr lang="en-US" sz="1100" b="1" i="0">
              <a:solidFill>
                <a:schemeClr val="lt1"/>
              </a:solidFill>
              <a:effectLst/>
              <a:latin typeface="+mn-lt"/>
              <a:ea typeface="+mn-ea"/>
              <a:cs typeface="+mn-cs"/>
            </a:rPr>
            <a:t> </a:t>
          </a:r>
          <a:endParaRPr lang="en-US" sz="1100" b="0">
            <a:solidFill>
              <a:sysClr val="windowText" lastClr="000000"/>
            </a:solidFill>
          </a:endParaRPr>
        </a:p>
        <a:p>
          <a:pPr algn="l"/>
          <a:endParaRPr lang="en-US" sz="1100">
            <a:solidFill>
              <a:schemeClr val="lt1"/>
            </a:solidFill>
          </a:endParaRPr>
        </a:p>
      </xdr:txBody>
    </xdr:sp>
    <xdr:clientData/>
  </xdr:twoCellAnchor>
  <xdr:twoCellAnchor>
    <xdr:from>
      <xdr:col>6</xdr:col>
      <xdr:colOff>142875</xdr:colOff>
      <xdr:row>30</xdr:row>
      <xdr:rowOff>28575</xdr:rowOff>
    </xdr:from>
    <xdr:to>
      <xdr:col>6</xdr:col>
      <xdr:colOff>552450</xdr:colOff>
      <xdr:row>34</xdr:row>
      <xdr:rowOff>0</xdr:rowOff>
    </xdr:to>
    <xdr:sp macro="" textlink="">
      <xdr:nvSpPr>
        <xdr:cNvPr id="10" name="Right Brace 9">
          <a:extLst>
            <a:ext uri="{FF2B5EF4-FFF2-40B4-BE49-F238E27FC236}">
              <a16:creationId xmlns="" xmlns:a16="http://schemas.microsoft.com/office/drawing/2014/main" id="{00000000-0008-0000-0000-00000A000000}"/>
            </a:ext>
          </a:extLst>
        </xdr:cNvPr>
        <xdr:cNvSpPr/>
      </xdr:nvSpPr>
      <xdr:spPr>
        <a:xfrm>
          <a:off x="9020175" y="6315075"/>
          <a:ext cx="409575" cy="771525"/>
        </a:xfrm>
        <a:prstGeom prst="rightBrace">
          <a:avLst/>
        </a:prstGeom>
        <a:ln>
          <a:solidFill>
            <a:schemeClr val="tx1"/>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n-US" sz="1100"/>
        </a:p>
      </xdr:txBody>
    </xdr:sp>
    <xdr:clientData/>
  </xdr:twoCellAnchor>
  <xdr:twoCellAnchor>
    <xdr:from>
      <xdr:col>7</xdr:col>
      <xdr:colOff>733425</xdr:colOff>
      <xdr:row>30</xdr:row>
      <xdr:rowOff>104774</xdr:rowOff>
    </xdr:from>
    <xdr:to>
      <xdr:col>11</xdr:col>
      <xdr:colOff>571500</xdr:colOff>
      <xdr:row>31</xdr:row>
      <xdr:rowOff>190499</xdr:rowOff>
    </xdr:to>
    <xdr:sp macro="" textlink="">
      <xdr:nvSpPr>
        <xdr:cNvPr id="11" name="Rectangular Callout 10">
          <a:extLst>
            <a:ext uri="{FF2B5EF4-FFF2-40B4-BE49-F238E27FC236}">
              <a16:creationId xmlns="" xmlns:a16="http://schemas.microsoft.com/office/drawing/2014/main" id="{00000000-0008-0000-0000-00000C000000}"/>
            </a:ext>
          </a:extLst>
        </xdr:cNvPr>
        <xdr:cNvSpPr/>
      </xdr:nvSpPr>
      <xdr:spPr>
        <a:xfrm>
          <a:off x="10915650" y="6391274"/>
          <a:ext cx="2838450" cy="285750"/>
        </a:xfrm>
        <a:prstGeom prst="wedgeRectCallout">
          <a:avLst>
            <a:gd name="adj1" fmla="val -76863"/>
            <a:gd name="adj2" fmla="val 48874"/>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Enter the amount earned in particular head</a:t>
          </a:r>
        </a:p>
      </xdr:txBody>
    </xdr:sp>
    <xdr:clientData/>
  </xdr:twoCellAnchor>
  <xdr:twoCellAnchor editAs="oneCell">
    <xdr:from>
      <xdr:col>7</xdr:col>
      <xdr:colOff>400050</xdr:colOff>
      <xdr:row>6</xdr:row>
      <xdr:rowOff>114300</xdr:rowOff>
    </xdr:from>
    <xdr:to>
      <xdr:col>7</xdr:col>
      <xdr:colOff>400050</xdr:colOff>
      <xdr:row>10</xdr:row>
      <xdr:rowOff>82404</xdr:rowOff>
    </xdr:to>
    <xdr:pic>
      <xdr:nvPicPr>
        <xdr:cNvPr id="12" name="Picture 11">
          <a:hlinkClick xmlns:r="http://schemas.openxmlformats.org/officeDocument/2006/relationships" r:id="rId3"/>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a:stretch>
          <a:fillRect/>
        </a:stretch>
      </xdr:blipFill>
      <xdr:spPr>
        <a:xfrm>
          <a:off x="10582275" y="1323975"/>
          <a:ext cx="847726" cy="834880"/>
        </a:xfrm>
        <a:prstGeom prst="roundRect">
          <a:avLst>
            <a:gd name="adj" fmla="val 4167"/>
          </a:avLst>
        </a:prstGeom>
        <a:solidFill>
          <a:srgbClr val="FFFFFF"/>
        </a:solidFill>
        <a:ln w="76200" cap="sq">
          <a:solidFill>
            <a:srgbClr val="292929"/>
          </a:solidFill>
          <a:miter lim="800000"/>
        </a:ln>
        <a:effectLst>
          <a:reflection blurRad="12700" stA="28000" endPos="28000" dist="5000" dir="5400000" sy="-100000" algn="bl" rotWithShape="0"/>
        </a:effectLst>
        <a:scene3d>
          <a:camera prst="orthographicFront"/>
          <a:lightRig rig="threePt" dir="t">
            <a:rot lat="0" lon="0" rev="2700000"/>
          </a:lightRig>
        </a:scene3d>
        <a:sp3d>
          <a:bevelT h="38100"/>
          <a:contourClr>
            <a:srgbClr val="C0C0C0"/>
          </a:contourClr>
        </a:sp3d>
      </xdr:spPr>
    </xdr:pic>
    <xdr:clientData/>
  </xdr:twoCellAnchor>
  <xdr:twoCellAnchor>
    <xdr:from>
      <xdr:col>8</xdr:col>
      <xdr:colOff>228600</xdr:colOff>
      <xdr:row>34</xdr:row>
      <xdr:rowOff>9525</xdr:rowOff>
    </xdr:from>
    <xdr:to>
      <xdr:col>13</xdr:col>
      <xdr:colOff>161925</xdr:colOff>
      <xdr:row>36</xdr:row>
      <xdr:rowOff>114300</xdr:rowOff>
    </xdr:to>
    <xdr:sp macro="" textlink="">
      <xdr:nvSpPr>
        <xdr:cNvPr id="13" name="Rectangular Callout 12">
          <a:extLst>
            <a:ext uri="{FF2B5EF4-FFF2-40B4-BE49-F238E27FC236}">
              <a16:creationId xmlns="" xmlns:a16="http://schemas.microsoft.com/office/drawing/2014/main" id="{00000000-0008-0000-0000-00000E000000}"/>
            </a:ext>
          </a:extLst>
        </xdr:cNvPr>
        <xdr:cNvSpPr/>
      </xdr:nvSpPr>
      <xdr:spPr>
        <a:xfrm>
          <a:off x="11753850" y="7096125"/>
          <a:ext cx="2809875" cy="504825"/>
        </a:xfrm>
        <a:prstGeom prst="wedgeRectCallout">
          <a:avLst>
            <a:gd name="adj1" fmla="val -98269"/>
            <a:gd name="adj2" fmla="val 25798"/>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For getting Actual HRA exemption data, it is mandatory to fill the column</a:t>
          </a:r>
          <a:r>
            <a:rPr lang="en-US" sz="1100" baseline="0">
              <a:solidFill>
                <a:sysClr val="windowText" lastClr="000000"/>
              </a:solidFill>
            </a:rPr>
            <a:t>.</a:t>
          </a:r>
          <a:endParaRPr lang="en-US" sz="1100">
            <a:solidFill>
              <a:schemeClr val="lt1"/>
            </a:solidFill>
          </a:endParaRPr>
        </a:p>
      </xdr:txBody>
    </xdr:sp>
    <xdr:clientData/>
  </xdr:twoCellAnchor>
  <xdr:twoCellAnchor>
    <xdr:from>
      <xdr:col>6</xdr:col>
      <xdr:colOff>123825</xdr:colOff>
      <xdr:row>38</xdr:row>
      <xdr:rowOff>57150</xdr:rowOff>
    </xdr:from>
    <xdr:to>
      <xdr:col>6</xdr:col>
      <xdr:colOff>533400</xdr:colOff>
      <xdr:row>52</xdr:row>
      <xdr:rowOff>123825</xdr:rowOff>
    </xdr:to>
    <xdr:sp macro="" textlink="">
      <xdr:nvSpPr>
        <xdr:cNvPr id="14" name="Right Brace 13">
          <a:extLst>
            <a:ext uri="{FF2B5EF4-FFF2-40B4-BE49-F238E27FC236}">
              <a16:creationId xmlns="" xmlns:a16="http://schemas.microsoft.com/office/drawing/2014/main" id="{00000000-0008-0000-0000-00000F000000}"/>
            </a:ext>
          </a:extLst>
        </xdr:cNvPr>
        <xdr:cNvSpPr/>
      </xdr:nvSpPr>
      <xdr:spPr>
        <a:xfrm>
          <a:off x="9001125" y="8001000"/>
          <a:ext cx="409575" cy="2857500"/>
        </a:xfrm>
        <a:prstGeom prst="rightBrace">
          <a:avLst/>
        </a:prstGeom>
        <a:ln>
          <a:solidFill>
            <a:schemeClr val="tx1"/>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n-US" sz="1100"/>
        </a:p>
      </xdr:txBody>
    </xdr:sp>
    <xdr:clientData/>
  </xdr:twoCellAnchor>
  <xdr:twoCellAnchor>
    <xdr:from>
      <xdr:col>7</xdr:col>
      <xdr:colOff>762000</xdr:colOff>
      <xdr:row>43</xdr:row>
      <xdr:rowOff>76200</xdr:rowOff>
    </xdr:from>
    <xdr:to>
      <xdr:col>11</xdr:col>
      <xdr:colOff>571500</xdr:colOff>
      <xdr:row>45</xdr:row>
      <xdr:rowOff>161925</xdr:rowOff>
    </xdr:to>
    <xdr:sp macro="" textlink="">
      <xdr:nvSpPr>
        <xdr:cNvPr id="15" name="Rectangular Callout 14">
          <a:hlinkClick xmlns:r="http://schemas.openxmlformats.org/officeDocument/2006/relationships" r:id="rId4"/>
          <a:extLst>
            <a:ext uri="{FF2B5EF4-FFF2-40B4-BE49-F238E27FC236}">
              <a16:creationId xmlns="" xmlns:a16="http://schemas.microsoft.com/office/drawing/2014/main" id="{00000000-0008-0000-0000-000010000000}"/>
            </a:ext>
          </a:extLst>
        </xdr:cNvPr>
        <xdr:cNvSpPr/>
      </xdr:nvSpPr>
      <xdr:spPr>
        <a:xfrm>
          <a:off x="10944225" y="9020175"/>
          <a:ext cx="2809875" cy="485775"/>
        </a:xfrm>
        <a:prstGeom prst="wedgeRectCallout">
          <a:avLst>
            <a:gd name="adj1" fmla="val -78141"/>
            <a:gd name="adj2" fmla="val 33726"/>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Under Section 80C the maximum exemption allowed is </a:t>
          </a:r>
          <a:r>
            <a:rPr lang="en-US" sz="1100" b="1" i="0">
              <a:solidFill>
                <a:sysClr val="windowText" lastClr="000000"/>
              </a:solidFill>
              <a:effectLst/>
              <a:latin typeface="+mn-lt"/>
              <a:ea typeface="+mn-ea"/>
              <a:cs typeface="+mn-cs"/>
            </a:rPr>
            <a:t>₹ 1,50,000.</a:t>
          </a:r>
          <a:r>
            <a:rPr lang="en-US" sz="1100" b="1" i="0" baseline="0">
              <a:solidFill>
                <a:sysClr val="windowText" lastClr="000000"/>
              </a:solidFill>
              <a:effectLst/>
              <a:latin typeface="+mn-lt"/>
              <a:ea typeface="+mn-ea"/>
              <a:cs typeface="+mn-cs"/>
            </a:rPr>
            <a:t> </a:t>
          </a:r>
          <a:endParaRPr lang="en-US" sz="1100">
            <a:solidFill>
              <a:sysClr val="windowText" lastClr="000000"/>
            </a:solidFill>
          </a:endParaRPr>
        </a:p>
      </xdr:txBody>
    </xdr:sp>
    <xdr:clientData/>
  </xdr:twoCellAnchor>
  <xdr:twoCellAnchor>
    <xdr:from>
      <xdr:col>8</xdr:col>
      <xdr:colOff>0</xdr:colOff>
      <xdr:row>57</xdr:row>
      <xdr:rowOff>38100</xdr:rowOff>
    </xdr:from>
    <xdr:to>
      <xdr:col>12</xdr:col>
      <xdr:colOff>22412</xdr:colOff>
      <xdr:row>61</xdr:row>
      <xdr:rowOff>114300</xdr:rowOff>
    </xdr:to>
    <xdr:sp macro="" textlink="">
      <xdr:nvSpPr>
        <xdr:cNvPr id="16" name="Rectangular Callout 15">
          <a:hlinkClick xmlns:r="http://schemas.openxmlformats.org/officeDocument/2006/relationships" r:id="rId5"/>
          <a:extLst>
            <a:ext uri="{FF2B5EF4-FFF2-40B4-BE49-F238E27FC236}">
              <a16:creationId xmlns="" xmlns:a16="http://schemas.microsoft.com/office/drawing/2014/main" id="{00000000-0008-0000-0000-000011000000}"/>
            </a:ext>
          </a:extLst>
        </xdr:cNvPr>
        <xdr:cNvSpPr/>
      </xdr:nvSpPr>
      <xdr:spPr>
        <a:xfrm>
          <a:off x="11525250" y="11811000"/>
          <a:ext cx="2289362" cy="1028700"/>
        </a:xfrm>
        <a:prstGeom prst="wedgeRectCallout">
          <a:avLst>
            <a:gd name="adj1" fmla="val -86142"/>
            <a:gd name="adj2" fmla="val -21505"/>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Under Section 80D</a:t>
          </a:r>
          <a:r>
            <a:rPr lang="en-US" sz="1100" baseline="0">
              <a:solidFill>
                <a:sysClr val="windowText" lastClr="000000"/>
              </a:solidFill>
            </a:rPr>
            <a:t> Insurance premium, Medical Expenditure &amp; health Checkup up to certain extend </a:t>
          </a:r>
          <a:r>
            <a:rPr lang="en-US" sz="1100" baseline="0">
              <a:solidFill>
                <a:sysClr val="windowText" lastClr="000000"/>
              </a:solidFill>
              <a:effectLst/>
              <a:latin typeface="+mn-lt"/>
              <a:ea typeface="+mn-ea"/>
              <a:cs typeface="+mn-cs"/>
            </a:rPr>
            <a:t>is exempted</a:t>
          </a:r>
          <a:r>
            <a:rPr lang="en-US" sz="1100" baseline="0">
              <a:solidFill>
                <a:sysClr val="windowText" lastClr="000000"/>
              </a:solidFill>
            </a:rPr>
            <a:t>. Click here for more information.</a:t>
          </a:r>
          <a:r>
            <a:rPr lang="en-US" sz="1100" b="1" i="0">
              <a:solidFill>
                <a:sysClr val="windowText" lastClr="000000"/>
              </a:solidFill>
              <a:effectLst/>
              <a:latin typeface="+mn-lt"/>
              <a:ea typeface="+mn-ea"/>
              <a:cs typeface="+mn-cs"/>
            </a:rPr>
            <a:t> </a:t>
          </a:r>
          <a:endParaRPr lang="en-US" sz="1100">
            <a:solidFill>
              <a:sysClr val="windowText" lastClr="000000"/>
            </a:solidFill>
          </a:endParaRPr>
        </a:p>
      </xdr:txBody>
    </xdr:sp>
    <xdr:clientData/>
  </xdr:twoCellAnchor>
  <xdr:twoCellAnchor>
    <xdr:from>
      <xdr:col>7</xdr:col>
      <xdr:colOff>66675</xdr:colOff>
      <xdr:row>57</xdr:row>
      <xdr:rowOff>28576</xdr:rowOff>
    </xdr:from>
    <xdr:to>
      <xdr:col>7</xdr:col>
      <xdr:colOff>257174</xdr:colOff>
      <xdr:row>59</xdr:row>
      <xdr:rowOff>152400</xdr:rowOff>
    </xdr:to>
    <xdr:sp macro="" textlink="">
      <xdr:nvSpPr>
        <xdr:cNvPr id="17" name="Right Brace 16">
          <a:extLst>
            <a:ext uri="{FF2B5EF4-FFF2-40B4-BE49-F238E27FC236}">
              <a16:creationId xmlns="" xmlns:a16="http://schemas.microsoft.com/office/drawing/2014/main" id="{00000000-0008-0000-0000-000012000000}"/>
            </a:ext>
          </a:extLst>
        </xdr:cNvPr>
        <xdr:cNvSpPr/>
      </xdr:nvSpPr>
      <xdr:spPr>
        <a:xfrm>
          <a:off x="10248900" y="11801476"/>
          <a:ext cx="190499" cy="600074"/>
        </a:xfrm>
        <a:prstGeom prst="rightBrace">
          <a:avLst/>
        </a:prstGeom>
        <a:ln>
          <a:solidFill>
            <a:schemeClr val="tx1"/>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0</xdr:colOff>
      <xdr:row>64</xdr:row>
      <xdr:rowOff>0</xdr:rowOff>
    </xdr:from>
    <xdr:to>
      <xdr:col>12</xdr:col>
      <xdr:colOff>22412</xdr:colOff>
      <xdr:row>67</xdr:row>
      <xdr:rowOff>89647</xdr:rowOff>
    </xdr:to>
    <xdr:sp macro="" textlink="">
      <xdr:nvSpPr>
        <xdr:cNvPr id="18" name="Rectangular Callout 17">
          <a:hlinkClick xmlns:r="http://schemas.openxmlformats.org/officeDocument/2006/relationships" r:id="rId6"/>
          <a:extLst>
            <a:ext uri="{FF2B5EF4-FFF2-40B4-BE49-F238E27FC236}">
              <a16:creationId xmlns="" xmlns:a16="http://schemas.microsoft.com/office/drawing/2014/main" id="{00000000-0008-0000-0000-000013000000}"/>
            </a:ext>
          </a:extLst>
        </xdr:cNvPr>
        <xdr:cNvSpPr/>
      </xdr:nvSpPr>
      <xdr:spPr>
        <a:xfrm>
          <a:off x="11525250" y="13439775"/>
          <a:ext cx="2289362" cy="804022"/>
        </a:xfrm>
        <a:prstGeom prst="wedgeRectCallout">
          <a:avLst>
            <a:gd name="adj1" fmla="val -90729"/>
            <a:gd name="adj2" fmla="val 62421"/>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Claim </a:t>
          </a:r>
          <a:r>
            <a:rPr lang="en-US" sz="1100" b="1" i="0">
              <a:solidFill>
                <a:sysClr val="windowText" lastClr="000000"/>
              </a:solidFill>
              <a:effectLst/>
              <a:latin typeface="+mn-lt"/>
              <a:ea typeface="+mn-ea"/>
              <a:cs typeface="+mn-cs"/>
            </a:rPr>
            <a:t>₹ 10,000</a:t>
          </a:r>
          <a:r>
            <a:rPr lang="en-US" sz="1100" b="1" i="0">
              <a:solidFill>
                <a:schemeClr val="lt1"/>
              </a:solidFill>
              <a:effectLst/>
              <a:latin typeface="+mn-lt"/>
              <a:ea typeface="+mn-ea"/>
              <a:cs typeface="+mn-cs"/>
            </a:rPr>
            <a:t> </a:t>
          </a:r>
          <a:r>
            <a:rPr lang="en-US" sz="1100" b="1">
              <a:solidFill>
                <a:sysClr val="windowText" lastClr="000000"/>
              </a:solidFill>
            </a:rPr>
            <a:t>U/s 80TTA</a:t>
          </a:r>
          <a:r>
            <a:rPr lang="en-US" sz="1100" baseline="0">
              <a:solidFill>
                <a:sysClr val="windowText" lastClr="000000"/>
              </a:solidFill>
            </a:rPr>
            <a:t> </a:t>
          </a:r>
          <a:r>
            <a:rPr lang="en-US" sz="1100" b="1" baseline="0">
              <a:solidFill>
                <a:sysClr val="windowText" lastClr="000000"/>
              </a:solidFill>
            </a:rPr>
            <a:t>for individual &amp;</a:t>
          </a:r>
          <a:r>
            <a:rPr lang="en-US" sz="1100" baseline="0">
              <a:solidFill>
                <a:sysClr val="windowText" lastClr="000000"/>
              </a:solidFill>
            </a:rPr>
            <a:t> </a:t>
          </a:r>
          <a:r>
            <a:rPr lang="en-US" sz="1100" b="1" i="0">
              <a:solidFill>
                <a:sysClr val="windowText" lastClr="000000"/>
              </a:solidFill>
              <a:effectLst/>
              <a:latin typeface="+mn-lt"/>
              <a:ea typeface="+mn-ea"/>
              <a:cs typeface="+mn-cs"/>
            </a:rPr>
            <a:t>₹ 50,000 for Senior citizen.</a:t>
          </a:r>
          <a:r>
            <a:rPr lang="en-US" sz="1100" b="1" i="0" baseline="0">
              <a:solidFill>
                <a:sysClr val="windowText" lastClr="000000"/>
              </a:solidFill>
              <a:effectLst/>
              <a:latin typeface="+mn-lt"/>
              <a:ea typeface="+mn-ea"/>
              <a:cs typeface="+mn-cs"/>
            </a:rPr>
            <a:t> </a:t>
          </a:r>
          <a:r>
            <a:rPr lang="en-US" sz="1100" b="1" i="0">
              <a:solidFill>
                <a:sysClr val="windowText" lastClr="000000"/>
              </a:solidFill>
              <a:effectLst/>
              <a:latin typeface="+mn-lt"/>
              <a:ea typeface="+mn-ea"/>
              <a:cs typeface="+mn-cs"/>
            </a:rPr>
            <a:t> </a:t>
          </a:r>
          <a:endParaRPr lang="en-US" sz="1100">
            <a:solidFill>
              <a:sysClr val="windowText" lastClr="000000"/>
            </a:solidFill>
          </a:endParaRPr>
        </a:p>
      </xdr:txBody>
    </xdr:sp>
    <xdr:clientData/>
  </xdr:twoCellAnchor>
  <xdr:twoCellAnchor>
    <xdr:from>
      <xdr:col>8</xdr:col>
      <xdr:colOff>56029</xdr:colOff>
      <xdr:row>70</xdr:row>
      <xdr:rowOff>22414</xdr:rowOff>
    </xdr:from>
    <xdr:to>
      <xdr:col>13</xdr:col>
      <xdr:colOff>134470</xdr:colOff>
      <xdr:row>74</xdr:row>
      <xdr:rowOff>33616</xdr:rowOff>
    </xdr:to>
    <xdr:sp macro="" textlink="">
      <xdr:nvSpPr>
        <xdr:cNvPr id="19" name="Rectangular Callout 18">
          <a:hlinkClick xmlns:r="http://schemas.openxmlformats.org/officeDocument/2006/relationships" r:id="rId7"/>
          <a:extLst>
            <a:ext uri="{FF2B5EF4-FFF2-40B4-BE49-F238E27FC236}">
              <a16:creationId xmlns="" xmlns:a16="http://schemas.microsoft.com/office/drawing/2014/main" id="{00000000-0008-0000-0000-000014000000}"/>
            </a:ext>
          </a:extLst>
        </xdr:cNvPr>
        <xdr:cNvSpPr/>
      </xdr:nvSpPr>
      <xdr:spPr>
        <a:xfrm>
          <a:off x="11581279" y="14909989"/>
          <a:ext cx="2954991" cy="1039902"/>
        </a:xfrm>
        <a:prstGeom prst="wedgeRectCallout">
          <a:avLst>
            <a:gd name="adj1" fmla="val -93396"/>
            <a:gd name="adj2" fmla="val -9687"/>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ysClr val="windowText" lastClr="000000"/>
              </a:solidFill>
              <a:latin typeface="+mn-lt"/>
              <a:ea typeface="+mn-ea"/>
              <a:cs typeface="+mn-cs"/>
            </a:rPr>
            <a:t>Tax Rebate u/s 87A has been revised in Budget for people with income less than </a:t>
          </a:r>
          <a:r>
            <a:rPr lang="en-US" sz="1100" b="1" i="0">
              <a:solidFill>
                <a:schemeClr val="tx1"/>
              </a:solidFill>
              <a:effectLst/>
              <a:latin typeface="+mn-lt"/>
              <a:ea typeface="+mn-ea"/>
              <a:cs typeface="+mn-cs"/>
            </a:rPr>
            <a:t>₹</a:t>
          </a:r>
          <a:r>
            <a:rPr lang="en-US" sz="1100" b="1">
              <a:solidFill>
                <a:schemeClr val="tx1"/>
              </a:solidFill>
              <a:latin typeface="+mn-lt"/>
              <a:ea typeface="+mn-ea"/>
              <a:cs typeface="+mn-cs"/>
            </a:rPr>
            <a:t> 3.5 Lakhs</a:t>
          </a:r>
        </a:p>
        <a:p>
          <a:r>
            <a:rPr lang="en-US" sz="1100" b="1">
              <a:solidFill>
                <a:schemeClr val="tx1"/>
              </a:solidFill>
              <a:latin typeface="+mn-lt"/>
              <a:ea typeface="+mn-ea"/>
              <a:cs typeface="+mn-cs"/>
            </a:rPr>
            <a:t>Income and again updated</a:t>
          </a:r>
          <a:r>
            <a:rPr lang="en-US" sz="1100" b="1" baseline="0">
              <a:solidFill>
                <a:schemeClr val="tx1"/>
              </a:solidFill>
              <a:latin typeface="+mn-lt"/>
              <a:ea typeface="+mn-ea"/>
              <a:cs typeface="+mn-cs"/>
            </a:rPr>
            <a:t> in Budget 2019 with </a:t>
          </a:r>
          <a:r>
            <a:rPr lang="en-US" sz="1100" b="1">
              <a:solidFill>
                <a:schemeClr val="tx1"/>
              </a:solidFill>
              <a:latin typeface="+mn-lt"/>
              <a:ea typeface="+mn-ea"/>
              <a:cs typeface="+mn-cs"/>
            </a:rPr>
            <a:t>- </a:t>
          </a:r>
          <a:r>
            <a:rPr lang="en-US" sz="1100" b="1" i="0">
              <a:solidFill>
                <a:schemeClr val="tx1"/>
              </a:solidFill>
              <a:effectLst/>
              <a:latin typeface="+mn-lt"/>
              <a:ea typeface="+mn-ea"/>
              <a:cs typeface="+mn-cs"/>
            </a:rPr>
            <a:t>₹ 12500/- for the income lessthen equal to ₹ 5 Lakhs</a:t>
          </a:r>
          <a:r>
            <a:rPr lang="en-US" sz="1100" b="1">
              <a:solidFill>
                <a:schemeClr val="tx1"/>
              </a:solidFill>
              <a:latin typeface="+mn-lt"/>
              <a:ea typeface="+mn-ea"/>
              <a:cs typeface="+mn-cs"/>
            </a:rPr>
            <a:t> Click for more details</a:t>
          </a:r>
        </a:p>
      </xdr:txBody>
    </xdr:sp>
    <xdr:clientData/>
  </xdr:twoCellAnchor>
  <xdr:twoCellAnchor>
    <xdr:from>
      <xdr:col>3</xdr:col>
      <xdr:colOff>201704</xdr:colOff>
      <xdr:row>51</xdr:row>
      <xdr:rowOff>123263</xdr:rowOff>
    </xdr:from>
    <xdr:to>
      <xdr:col>4</xdr:col>
      <xdr:colOff>324969</xdr:colOff>
      <xdr:row>53</xdr:row>
      <xdr:rowOff>165846</xdr:rowOff>
    </xdr:to>
    <xdr:sp macro="" textlink="">
      <xdr:nvSpPr>
        <xdr:cNvPr id="20" name="Rectangular Callout 19">
          <a:extLst>
            <a:ext uri="{FF2B5EF4-FFF2-40B4-BE49-F238E27FC236}">
              <a16:creationId xmlns="" xmlns:a16="http://schemas.microsoft.com/office/drawing/2014/main" id="{00000000-0008-0000-0000-000015000000}"/>
            </a:ext>
          </a:extLst>
        </xdr:cNvPr>
        <xdr:cNvSpPr/>
      </xdr:nvSpPr>
      <xdr:spPr>
        <a:xfrm>
          <a:off x="4983254" y="10657913"/>
          <a:ext cx="2447365" cy="442633"/>
        </a:xfrm>
        <a:prstGeom prst="wedgeRectCallout">
          <a:avLst>
            <a:gd name="adj1" fmla="val -20546"/>
            <a:gd name="adj2" fmla="val 177580"/>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a:solidFill>
                <a:sysClr val="windowText" lastClr="000000"/>
              </a:solidFill>
              <a:effectLst/>
              <a:latin typeface="+mn-lt"/>
              <a:ea typeface="+mn-ea"/>
              <a:cs typeface="+mn-cs"/>
            </a:rPr>
            <a:t>Select the category by click on to it u/s 80D.</a:t>
          </a:r>
          <a:endParaRPr lang="en-US" sz="1100">
            <a:solidFill>
              <a:sysClr val="windowText" lastClr="000000"/>
            </a:solidFill>
          </a:endParaRPr>
        </a:p>
      </xdr:txBody>
    </xdr:sp>
    <xdr:clientData/>
  </xdr:twoCellAnchor>
  <xdr:twoCellAnchor>
    <xdr:from>
      <xdr:col>8</xdr:col>
      <xdr:colOff>67236</xdr:colOff>
      <xdr:row>75</xdr:row>
      <xdr:rowOff>0</xdr:rowOff>
    </xdr:from>
    <xdr:to>
      <xdr:col>13</xdr:col>
      <xdr:colOff>145677</xdr:colOff>
      <xdr:row>77</xdr:row>
      <xdr:rowOff>201706</xdr:rowOff>
    </xdr:to>
    <xdr:sp macro="" textlink="">
      <xdr:nvSpPr>
        <xdr:cNvPr id="21" name="Rectangular Callout 20">
          <a:hlinkClick xmlns:r="http://schemas.openxmlformats.org/officeDocument/2006/relationships" r:id="rId8"/>
          <a:extLst>
            <a:ext uri="{FF2B5EF4-FFF2-40B4-BE49-F238E27FC236}">
              <a16:creationId xmlns="" xmlns:a16="http://schemas.microsoft.com/office/drawing/2014/main" id="{00000000-0008-0000-0000-00001A000000}"/>
            </a:ext>
          </a:extLst>
        </xdr:cNvPr>
        <xdr:cNvSpPr/>
      </xdr:nvSpPr>
      <xdr:spPr>
        <a:xfrm>
          <a:off x="11592486" y="16173450"/>
          <a:ext cx="2954991" cy="716056"/>
        </a:xfrm>
        <a:prstGeom prst="wedgeRectCallout">
          <a:avLst>
            <a:gd name="adj1" fmla="val -91591"/>
            <a:gd name="adj2" fmla="val 35316"/>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ysClr val="windowText" lastClr="000000"/>
              </a:solidFill>
              <a:latin typeface="+mn-lt"/>
              <a:ea typeface="+mn-ea"/>
              <a:cs typeface="+mn-cs"/>
            </a:rPr>
            <a:t>Click here to get Step by Step guide of</a:t>
          </a:r>
          <a:r>
            <a:rPr lang="en-US" sz="1100" b="1" baseline="0">
              <a:solidFill>
                <a:sysClr val="windowText" lastClr="000000"/>
              </a:solidFill>
              <a:latin typeface="+mn-lt"/>
              <a:ea typeface="+mn-ea"/>
              <a:cs typeface="+mn-cs"/>
            </a:rPr>
            <a:t> Advance Tax</a:t>
          </a:r>
          <a:endParaRPr lang="en-US" sz="1100" b="1">
            <a:solidFill>
              <a:sysClr val="windowText" lastClr="000000"/>
            </a:solidFill>
            <a:latin typeface="+mn-lt"/>
            <a:ea typeface="+mn-ea"/>
            <a:cs typeface="+mn-cs"/>
          </a:endParaRPr>
        </a:p>
      </xdr:txBody>
    </xdr:sp>
    <xdr:clientData/>
  </xdr:twoCellAnchor>
  <xdr:twoCellAnchor>
    <xdr:from>
      <xdr:col>3</xdr:col>
      <xdr:colOff>1055783</xdr:colOff>
      <xdr:row>60</xdr:row>
      <xdr:rowOff>100583</xdr:rowOff>
    </xdr:from>
    <xdr:to>
      <xdr:col>4</xdr:col>
      <xdr:colOff>385859</xdr:colOff>
      <xdr:row>62</xdr:row>
      <xdr:rowOff>143166</xdr:rowOff>
    </xdr:to>
    <xdr:sp macro="" textlink="">
      <xdr:nvSpPr>
        <xdr:cNvPr id="22" name="Rectangular Callout 21">
          <a:hlinkClick xmlns:r="http://schemas.openxmlformats.org/officeDocument/2006/relationships" r:id="rId9"/>
          <a:extLst>
            <a:ext uri="{FF2B5EF4-FFF2-40B4-BE49-F238E27FC236}">
              <a16:creationId xmlns="" xmlns:a16="http://schemas.microsoft.com/office/drawing/2014/main" id="{00000000-0008-0000-0000-00001C000000}"/>
            </a:ext>
          </a:extLst>
        </xdr:cNvPr>
        <xdr:cNvSpPr/>
      </xdr:nvSpPr>
      <xdr:spPr>
        <a:xfrm>
          <a:off x="5837333" y="12587858"/>
          <a:ext cx="1654176" cy="518833"/>
        </a:xfrm>
        <a:prstGeom prst="wedgeRectCallout">
          <a:avLst>
            <a:gd name="adj1" fmla="val 64316"/>
            <a:gd name="adj2" fmla="val 4213"/>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a:solidFill>
                <a:sysClr val="windowText" lastClr="000000"/>
              </a:solidFill>
              <a:effectLst/>
              <a:latin typeface="+mn-lt"/>
              <a:ea typeface="+mn-ea"/>
              <a:cs typeface="+mn-cs"/>
            </a:rPr>
            <a:t>For more information about 80DD click here</a:t>
          </a:r>
          <a:endParaRPr lang="en-US" sz="1100">
            <a:solidFill>
              <a:sysClr val="windowText" lastClr="000000"/>
            </a:solidFill>
          </a:endParaRPr>
        </a:p>
      </xdr:txBody>
    </xdr:sp>
    <xdr:clientData/>
  </xdr:twoCellAnchor>
  <xdr:twoCellAnchor editAs="oneCell">
    <xdr:from>
      <xdr:col>8</xdr:col>
      <xdr:colOff>437030</xdr:colOff>
      <xdr:row>1</xdr:row>
      <xdr:rowOff>156882</xdr:rowOff>
    </xdr:from>
    <xdr:to>
      <xdr:col>8</xdr:col>
      <xdr:colOff>437030</xdr:colOff>
      <xdr:row>4</xdr:row>
      <xdr:rowOff>147077</xdr:rowOff>
    </xdr:to>
    <xdr:pic>
      <xdr:nvPicPr>
        <xdr:cNvPr id="23" name="Picture 22" descr="https://financialcontrol.in/wp-content/uploads/2019/03/cropped-FINANCIAL-CONTROL-1.png">
          <a:hlinkClick xmlns:r="http://schemas.openxmlformats.org/officeDocument/2006/relationships" r:id="rId10"/>
          <a:extLst>
            <a:ext uri="{FF2B5EF4-FFF2-40B4-BE49-F238E27FC236}">
              <a16:creationId xmlns="" xmlns:a16="http://schemas.microsoft.com/office/drawing/2014/main" id="{533C07CD-26E9-4FB6-96C3-E1D39AF80717}"/>
            </a:ext>
          </a:extLst>
        </xdr:cNvPr>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00405" y="311663"/>
          <a:ext cx="0" cy="1037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257734</xdr:colOff>
      <xdr:row>74</xdr:row>
      <xdr:rowOff>22412</xdr:rowOff>
    </xdr:from>
    <xdr:to>
      <xdr:col>5</xdr:col>
      <xdr:colOff>369793</xdr:colOff>
      <xdr:row>76</xdr:row>
      <xdr:rowOff>134470</xdr:rowOff>
    </xdr:to>
    <xdr:sp macro="" textlink="">
      <xdr:nvSpPr>
        <xdr:cNvPr id="24" name="Rectangular Callout 19">
          <a:hlinkClick xmlns:r="http://schemas.openxmlformats.org/officeDocument/2006/relationships" r:id="rId11"/>
          <a:extLst>
            <a:ext uri="{FF2B5EF4-FFF2-40B4-BE49-F238E27FC236}">
              <a16:creationId xmlns="" xmlns:a16="http://schemas.microsoft.com/office/drawing/2014/main" id="{3695C83A-2088-4F7C-A0D9-EA8B8C447D42}"/>
            </a:ext>
          </a:extLst>
        </xdr:cNvPr>
        <xdr:cNvSpPr/>
      </xdr:nvSpPr>
      <xdr:spPr>
        <a:xfrm>
          <a:off x="5039284" y="15938687"/>
          <a:ext cx="3112434" cy="626408"/>
        </a:xfrm>
        <a:prstGeom prst="wedgeRectCallout">
          <a:avLst>
            <a:gd name="adj1" fmla="val 67254"/>
            <a:gd name="adj2" fmla="val 8565"/>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ysClr val="windowText" lastClr="000000"/>
              </a:solidFill>
              <a:latin typeface="+mn-lt"/>
              <a:ea typeface="+mn-ea"/>
              <a:cs typeface="+mn-cs"/>
            </a:rPr>
            <a:t>Salary</a:t>
          </a:r>
          <a:r>
            <a:rPr lang="en-US" sz="1100" b="1" baseline="0">
              <a:solidFill>
                <a:sysClr val="windowText" lastClr="000000"/>
              </a:solidFill>
              <a:latin typeface="+mn-lt"/>
              <a:ea typeface="+mn-ea"/>
              <a:cs typeface="+mn-cs"/>
            </a:rPr>
            <a:t> Arrears received under certain calculation u/s 89(1) is also deducted from Tax amount. For calculating u/s 89(1) Click here.</a:t>
          </a:r>
          <a:endParaRPr lang="en-US" sz="1100" b="1">
            <a:solidFill>
              <a:schemeClr val="tx1"/>
            </a:solidFill>
            <a:latin typeface="+mn-lt"/>
            <a:ea typeface="+mn-ea"/>
            <a:cs typeface="+mn-cs"/>
          </a:endParaRPr>
        </a:p>
      </xdr:txBody>
    </xdr:sp>
    <xdr:clientData/>
  </xdr:twoCellAnchor>
  <xdr:twoCellAnchor>
    <xdr:from>
      <xdr:col>9</xdr:col>
      <xdr:colOff>11205</xdr:colOff>
      <xdr:row>46</xdr:row>
      <xdr:rowOff>112059</xdr:rowOff>
    </xdr:from>
    <xdr:to>
      <xdr:col>13</xdr:col>
      <xdr:colOff>33616</xdr:colOff>
      <xdr:row>50</xdr:row>
      <xdr:rowOff>199465</xdr:rowOff>
    </xdr:to>
    <xdr:sp macro="" textlink="">
      <xdr:nvSpPr>
        <xdr:cNvPr id="25" name="Rectangular Callout 16">
          <a:hlinkClick xmlns:r="http://schemas.openxmlformats.org/officeDocument/2006/relationships" r:id="rId12"/>
          <a:extLst>
            <a:ext uri="{FF2B5EF4-FFF2-40B4-BE49-F238E27FC236}">
              <a16:creationId xmlns="" xmlns:a16="http://schemas.microsoft.com/office/drawing/2014/main" id="{C1E6684C-B642-426B-A144-C969ED41616F}"/>
            </a:ext>
          </a:extLst>
        </xdr:cNvPr>
        <xdr:cNvSpPr/>
      </xdr:nvSpPr>
      <xdr:spPr>
        <a:xfrm>
          <a:off x="12146055" y="9656109"/>
          <a:ext cx="2289361" cy="877981"/>
        </a:xfrm>
        <a:prstGeom prst="wedgeRectCallout">
          <a:avLst>
            <a:gd name="adj1" fmla="val -72839"/>
            <a:gd name="adj2" fmla="val 129510"/>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b="0">
              <a:solidFill>
                <a:sysClr val="windowText" lastClr="000000"/>
              </a:solidFill>
            </a:rPr>
            <a:t>New Section Introduced in Budget 2019 </a:t>
          </a:r>
          <a:r>
            <a:rPr lang="en-US" sz="1100" u="none" baseline="0">
              <a:solidFill>
                <a:sysClr val="windowText" lastClr="000000"/>
              </a:solidFill>
              <a:latin typeface="+mn-lt"/>
              <a:ea typeface="+mn-ea"/>
              <a:cs typeface="+mn-cs"/>
              <a:hlinkClick xmlns:r="http://schemas.openxmlformats.org/officeDocument/2006/relationships" r:id="">
                <a:extLst>
                  <a:ext uri="{A12FA001-AC4F-418D-AE19-62706E023703}">
                    <ahyp:hlinkClr xmlns="" xmlns:ahyp="http://schemas.microsoft.com/office/drawing/2018/hyperlinkcolor" val="tx"/>
                  </a:ext>
                </a:extLst>
              </a:hlinkClick>
            </a:rPr>
            <a:t>Deduction for interest paid on home loan – Housing for All</a:t>
          </a:r>
          <a:endParaRPr lang="en-US" sz="1100" u="none" baseline="0">
            <a:solidFill>
              <a:sysClr val="windowText" lastClr="000000"/>
            </a:solidFill>
            <a:latin typeface="+mn-lt"/>
            <a:ea typeface="+mn-ea"/>
            <a:cs typeface="+mn-cs"/>
          </a:endParaRPr>
        </a:p>
        <a:p>
          <a:pPr algn="ctr"/>
          <a:r>
            <a:rPr lang="en-US" sz="1100" baseline="0">
              <a:solidFill>
                <a:sysClr val="windowText" lastClr="000000"/>
              </a:solidFill>
            </a:rPr>
            <a:t> Click here for more information.</a:t>
          </a:r>
          <a:r>
            <a:rPr lang="en-US" sz="1100" b="1" i="0">
              <a:solidFill>
                <a:sysClr val="windowText" lastClr="000000"/>
              </a:solidFill>
              <a:effectLst/>
              <a:latin typeface="+mn-lt"/>
              <a:ea typeface="+mn-ea"/>
              <a:cs typeface="+mn-cs"/>
            </a:rPr>
            <a:t> </a:t>
          </a:r>
          <a:endParaRPr lang="en-US" sz="1100">
            <a:solidFill>
              <a:sysClr val="windowText" lastClr="000000"/>
            </a:solidFill>
          </a:endParaRPr>
        </a:p>
      </xdr:txBody>
    </xdr:sp>
    <xdr:clientData/>
  </xdr:twoCellAnchor>
  <xdr:twoCellAnchor>
    <xdr:from>
      <xdr:col>9</xdr:col>
      <xdr:colOff>549088</xdr:colOff>
      <xdr:row>52</xdr:row>
      <xdr:rowOff>33617</xdr:rowOff>
    </xdr:from>
    <xdr:to>
      <xdr:col>13</xdr:col>
      <xdr:colOff>571499</xdr:colOff>
      <xdr:row>56</xdr:row>
      <xdr:rowOff>109818</xdr:rowOff>
    </xdr:to>
    <xdr:sp macro="" textlink="">
      <xdr:nvSpPr>
        <xdr:cNvPr id="26" name="Rectangular Callout 16">
          <a:hlinkClick xmlns:r="http://schemas.openxmlformats.org/officeDocument/2006/relationships" r:id="rId13"/>
          <a:extLst>
            <a:ext uri="{FF2B5EF4-FFF2-40B4-BE49-F238E27FC236}">
              <a16:creationId xmlns="" xmlns:a16="http://schemas.microsoft.com/office/drawing/2014/main" id="{14AA873C-6BCF-4A7B-9BFE-2981933EFAC6}"/>
            </a:ext>
          </a:extLst>
        </xdr:cNvPr>
        <xdr:cNvSpPr/>
      </xdr:nvSpPr>
      <xdr:spPr>
        <a:xfrm>
          <a:off x="12683938" y="10768292"/>
          <a:ext cx="2289361" cy="904876"/>
        </a:xfrm>
        <a:prstGeom prst="wedgeRectCallout">
          <a:avLst>
            <a:gd name="adj1" fmla="val -93481"/>
            <a:gd name="adj2" fmla="val 24180"/>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b="0">
              <a:solidFill>
                <a:sysClr val="windowText" lastClr="000000"/>
              </a:solidFill>
            </a:rPr>
            <a:t>New Section Introduced in Budget 2019 </a:t>
          </a:r>
          <a:r>
            <a:rPr lang="en-US" sz="1100" b="1" i="0">
              <a:solidFill>
                <a:schemeClr val="tx1"/>
              </a:solidFill>
              <a:effectLst/>
              <a:latin typeface="+mn-lt"/>
              <a:ea typeface="+mn-ea"/>
              <a:cs typeface="+mn-cs"/>
            </a:rPr>
            <a:t>Tax Exemption on Purchase of Electric Vehicles</a:t>
          </a:r>
          <a:endParaRPr lang="en-US" sz="1100" b="1" u="none" baseline="0">
            <a:solidFill>
              <a:schemeClr val="tx1"/>
            </a:solidFill>
            <a:latin typeface="+mn-lt"/>
            <a:ea typeface="+mn-ea"/>
            <a:cs typeface="+mn-cs"/>
          </a:endParaRPr>
        </a:p>
        <a:p>
          <a:pPr algn="ctr"/>
          <a:r>
            <a:rPr lang="en-US" sz="1100" baseline="0">
              <a:solidFill>
                <a:sysClr val="windowText" lastClr="000000"/>
              </a:solidFill>
            </a:rPr>
            <a:t> Click here for more information.</a:t>
          </a:r>
          <a:r>
            <a:rPr lang="en-US" sz="1100" b="1" i="0">
              <a:solidFill>
                <a:sysClr val="windowText" lastClr="000000"/>
              </a:solidFill>
              <a:effectLst/>
              <a:latin typeface="+mn-lt"/>
              <a:ea typeface="+mn-ea"/>
              <a:cs typeface="+mn-cs"/>
            </a:rPr>
            <a:t> </a:t>
          </a:r>
          <a:endParaRPr lang="en-US" sz="1100">
            <a:solidFill>
              <a:sysClr val="windowText" lastClr="000000"/>
            </a:solidFill>
          </a:endParaRPr>
        </a:p>
      </xdr:txBody>
    </xdr:sp>
    <xdr:clientData/>
  </xdr:twoCellAnchor>
  <xdr:twoCellAnchor>
    <xdr:from>
      <xdr:col>7</xdr:col>
      <xdr:colOff>89647</xdr:colOff>
      <xdr:row>67</xdr:row>
      <xdr:rowOff>44824</xdr:rowOff>
    </xdr:from>
    <xdr:to>
      <xdr:col>7</xdr:col>
      <xdr:colOff>201706</xdr:colOff>
      <xdr:row>68</xdr:row>
      <xdr:rowOff>146236</xdr:rowOff>
    </xdr:to>
    <xdr:sp macro="" textlink="">
      <xdr:nvSpPr>
        <xdr:cNvPr id="27" name="Right Brace 26">
          <a:extLst>
            <a:ext uri="{FF2B5EF4-FFF2-40B4-BE49-F238E27FC236}">
              <a16:creationId xmlns="" xmlns:a16="http://schemas.microsoft.com/office/drawing/2014/main" id="{815930F9-3A81-47D8-8B12-0F4292796637}"/>
            </a:ext>
          </a:extLst>
        </xdr:cNvPr>
        <xdr:cNvSpPr/>
      </xdr:nvSpPr>
      <xdr:spPr>
        <a:xfrm>
          <a:off x="10271872" y="14198974"/>
          <a:ext cx="112059" cy="339537"/>
        </a:xfrm>
        <a:prstGeom prst="rightBrace">
          <a:avLst/>
        </a:prstGeom>
        <a:ln>
          <a:solidFill>
            <a:schemeClr val="tx1"/>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33618</xdr:colOff>
      <xdr:row>80</xdr:row>
      <xdr:rowOff>201706</xdr:rowOff>
    </xdr:from>
    <xdr:to>
      <xdr:col>13</xdr:col>
      <xdr:colOff>112059</xdr:colOff>
      <xdr:row>83</xdr:row>
      <xdr:rowOff>201707</xdr:rowOff>
    </xdr:to>
    <xdr:sp macro="" textlink="">
      <xdr:nvSpPr>
        <xdr:cNvPr id="30" name="Rectangular Callout 25">
          <a:hlinkClick xmlns:r="http://schemas.openxmlformats.org/officeDocument/2006/relationships" r:id="rId14"/>
          <a:extLst>
            <a:ext uri="{FF2B5EF4-FFF2-40B4-BE49-F238E27FC236}">
              <a16:creationId xmlns="" xmlns:a16="http://schemas.microsoft.com/office/drawing/2014/main" id="{F15C2351-E2A0-4031-8BFE-278E8BF7DEE9}"/>
            </a:ext>
          </a:extLst>
        </xdr:cNvPr>
        <xdr:cNvSpPr/>
      </xdr:nvSpPr>
      <xdr:spPr>
        <a:xfrm>
          <a:off x="11558868" y="17546731"/>
          <a:ext cx="2954991" cy="723901"/>
        </a:xfrm>
        <a:prstGeom prst="wedgeRectCallout">
          <a:avLst>
            <a:gd name="adj1" fmla="val -91591"/>
            <a:gd name="adj2" fmla="val 35316"/>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ysClr val="windowText" lastClr="000000"/>
              </a:solidFill>
              <a:latin typeface="+mn-lt"/>
              <a:ea typeface="+mn-ea"/>
              <a:cs typeface="+mn-cs"/>
            </a:rPr>
            <a:t>Click here to Download excel based spreed</a:t>
          </a:r>
          <a:r>
            <a:rPr lang="en-US" sz="1100" b="1" baseline="0">
              <a:solidFill>
                <a:sysClr val="windowText" lastClr="000000"/>
              </a:solidFill>
              <a:latin typeface="+mn-lt"/>
              <a:ea typeface="+mn-ea"/>
              <a:cs typeface="+mn-cs"/>
            </a:rPr>
            <a:t> sheet to understand and calculation u/s 234A, 234B, 234C.</a:t>
          </a:r>
          <a:endParaRPr lang="en-US" sz="1100" b="1">
            <a:solidFill>
              <a:sysClr val="windowText" lastClr="000000"/>
            </a:solidFill>
            <a:latin typeface="+mn-lt"/>
            <a:ea typeface="+mn-ea"/>
            <a:cs typeface="+mn-cs"/>
          </a:endParaRPr>
        </a:p>
      </xdr:txBody>
    </xdr:sp>
    <xdr:clientData/>
  </xdr:twoCellAnchor>
  <xdr:twoCellAnchor>
    <xdr:from>
      <xdr:col>8</xdr:col>
      <xdr:colOff>44823</xdr:colOff>
      <xdr:row>85</xdr:row>
      <xdr:rowOff>22411</xdr:rowOff>
    </xdr:from>
    <xdr:to>
      <xdr:col>13</xdr:col>
      <xdr:colOff>123264</xdr:colOff>
      <xdr:row>87</xdr:row>
      <xdr:rowOff>0</xdr:rowOff>
    </xdr:to>
    <xdr:sp macro="" textlink="">
      <xdr:nvSpPr>
        <xdr:cNvPr id="31" name="Rectangular Callout 25">
          <a:hlinkClick xmlns:r="http://schemas.openxmlformats.org/officeDocument/2006/relationships" r:id="rId15"/>
          <a:extLst>
            <a:ext uri="{FF2B5EF4-FFF2-40B4-BE49-F238E27FC236}">
              <a16:creationId xmlns="" xmlns:a16="http://schemas.microsoft.com/office/drawing/2014/main" id="{8C14C946-A37A-411E-9B9A-F70DA1FF3377}"/>
            </a:ext>
          </a:extLst>
        </xdr:cNvPr>
        <xdr:cNvSpPr/>
      </xdr:nvSpPr>
      <xdr:spPr>
        <a:xfrm>
          <a:off x="11570073" y="18539011"/>
          <a:ext cx="2954991" cy="720539"/>
        </a:xfrm>
        <a:prstGeom prst="wedgeRectCallout">
          <a:avLst>
            <a:gd name="adj1" fmla="val -91952"/>
            <a:gd name="adj2" fmla="val -89684"/>
          </a:avLst>
        </a:prstGeom>
        <a:solidFill>
          <a:srgbClr val="92D050">
            <a:alpha val="4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ysClr val="windowText" lastClr="000000"/>
              </a:solidFill>
              <a:latin typeface="+mn-lt"/>
              <a:ea typeface="+mn-ea"/>
              <a:cs typeface="+mn-cs"/>
            </a:rPr>
            <a:t>Penalty for Late Filing Income Tax Return falls under section 234F, Click here to understand the whole concept</a:t>
          </a:r>
          <a:r>
            <a:rPr lang="en-US" sz="1100" b="1" baseline="0">
              <a:solidFill>
                <a:sysClr val="windowText" lastClr="000000"/>
              </a:solidFill>
              <a:latin typeface="+mn-lt"/>
              <a:ea typeface="+mn-ea"/>
              <a:cs typeface="+mn-cs"/>
            </a:rPr>
            <a:t> of this section.</a:t>
          </a:r>
          <a:endParaRPr lang="en-US" sz="1100" b="1">
            <a:solidFill>
              <a:sysClr val="windowText" lastClr="000000"/>
            </a:solidFill>
            <a:latin typeface="+mn-lt"/>
            <a:ea typeface="+mn-ea"/>
            <a:cs typeface="+mn-cs"/>
          </a:endParaRPr>
        </a:p>
      </xdr:txBody>
    </xdr:sp>
    <xdr:clientData/>
  </xdr:twoCellAnchor>
  <xdr:twoCellAnchor>
    <xdr:from>
      <xdr:col>4</xdr:col>
      <xdr:colOff>107156</xdr:colOff>
      <xdr:row>4</xdr:row>
      <xdr:rowOff>0</xdr:rowOff>
    </xdr:from>
    <xdr:to>
      <xdr:col>7</xdr:col>
      <xdr:colOff>51355</xdr:colOff>
      <xdr:row>7</xdr:row>
      <xdr:rowOff>33601</xdr:rowOff>
    </xdr:to>
    <xdr:sp macro="" textlink="">
      <xdr:nvSpPr>
        <xdr:cNvPr id="29" name="Rounded Rectangle 23">
          <a:extLst>
            <a:ext uri="{FF2B5EF4-FFF2-40B4-BE49-F238E27FC236}">
              <a16:creationId xmlns:a16="http://schemas.microsoft.com/office/drawing/2014/main" xmlns="" id="{5F72E044-F411-4EE2-AA33-230FBA37BE9E}"/>
            </a:ext>
          </a:extLst>
        </xdr:cNvPr>
        <xdr:cNvSpPr/>
      </xdr:nvSpPr>
      <xdr:spPr>
        <a:xfrm>
          <a:off x="7203281" y="1202531"/>
          <a:ext cx="3266043" cy="676539"/>
        </a:xfrm>
        <a:prstGeom prst="round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400">
              <a:solidFill>
                <a:schemeClr val="lt1"/>
              </a:solidFill>
              <a:effectLst/>
              <a:latin typeface="Book Antiqua" panose="02040602050305030304" pitchFamily="18" charset="0"/>
              <a:ea typeface="+mn-ea"/>
              <a:cs typeface="+mn-cs"/>
            </a:rPr>
            <a:t>Fill up only Yellow Cells and rest of the cells are lock.</a:t>
          </a:r>
          <a:endParaRPr lang="en-US" sz="1400">
            <a:effectLst/>
            <a:latin typeface="Book Antiqua" panose="0204060205030503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08"/>
  <sheetViews>
    <sheetView tabSelected="1" zoomScale="80" zoomScaleNormal="80" workbookViewId="0">
      <selection activeCell="F11" sqref="F11"/>
    </sheetView>
  </sheetViews>
  <sheetFormatPr defaultColWidth="0" defaultRowHeight="15" customHeight="1" zeroHeight="1" x14ac:dyDescent="0.25"/>
  <cols>
    <col min="1" max="1" width="2" style="1" customWidth="1"/>
    <col min="2" max="2" width="3.42578125" style="3" customWidth="1"/>
    <col min="3" max="3" width="66.28515625" style="3" customWidth="1"/>
    <col min="4" max="4" width="34.85546875" style="3" customWidth="1"/>
    <col min="5" max="5" width="10.140625" style="3" customWidth="1"/>
    <col min="6" max="6" width="18.7109375" style="3" bestFit="1" customWidth="1"/>
    <col min="7" max="7" width="20.85546875" style="3" bestFit="1" customWidth="1"/>
    <col min="8" max="8" width="20.140625" style="3" customWidth="1"/>
    <col min="9" max="10" width="9.140625" style="3" customWidth="1"/>
    <col min="11" max="11" width="6.5703125" style="3" customWidth="1"/>
    <col min="12" max="14" width="9.140625" style="3" customWidth="1"/>
    <col min="15" max="15" width="2.7109375" style="1" customWidth="1"/>
    <col min="16" max="20" width="5.85546875" style="3" hidden="1"/>
    <col min="21" max="21" width="11.140625" style="3" hidden="1"/>
    <col min="22" max="22" width="60.42578125" style="3" hidden="1"/>
    <col min="23" max="23" width="8.42578125" style="3" hidden="1"/>
    <col min="24" max="24" width="10.140625" style="3" hidden="1"/>
    <col min="25" max="25" width="12.5703125" style="3" hidden="1"/>
    <col min="26" max="26" width="11.7109375" style="3" hidden="1"/>
    <col min="27" max="27" width="12.140625" style="3" hidden="1"/>
    <col min="28" max="28" width="2.140625" style="3" hidden="1"/>
    <col min="29" max="29" width="6.28515625" style="3" hidden="1"/>
    <col min="30" max="30" width="31.140625" style="3" hidden="1"/>
    <col min="31" max="31" width="5.85546875" style="3" hidden="1"/>
    <col min="32" max="32" width="6.28515625" style="3" hidden="1"/>
    <col min="33" max="33" width="5.85546875" style="3" hidden="1"/>
    <col min="34" max="34" width="2.140625" style="3" hidden="1"/>
    <col min="35" max="35" width="5.28515625" style="3" hidden="1"/>
    <col min="36" max="36" width="23.42578125" style="3" hidden="1"/>
    <col min="37" max="37" width="5.28515625" style="3" hidden="1"/>
    <col min="38" max="16383" width="5.85546875" style="3" hidden="1"/>
    <col min="16384" max="16384" width="7.85546875" style="3" hidden="1"/>
  </cols>
  <sheetData>
    <row r="1" spans="2:22" s="1" customFormat="1" ht="12" customHeight="1" thickBot="1" x14ac:dyDescent="0.3"/>
    <row r="2" spans="2:22" ht="31.5" x14ac:dyDescent="0.5">
      <c r="B2" s="2"/>
      <c r="C2" s="113" t="s">
        <v>0</v>
      </c>
      <c r="D2" s="113"/>
      <c r="E2" s="113"/>
      <c r="F2" s="113"/>
      <c r="G2" s="113"/>
      <c r="H2" s="113"/>
      <c r="I2" s="113"/>
      <c r="J2" s="113"/>
      <c r="K2" s="113"/>
      <c r="L2" s="113"/>
      <c r="M2" s="113"/>
      <c r="N2" s="114"/>
    </row>
    <row r="3" spans="2:22" ht="31.5" x14ac:dyDescent="0.5">
      <c r="B3" s="4"/>
      <c r="C3" s="115" t="s">
        <v>109</v>
      </c>
      <c r="D3" s="115"/>
      <c r="E3" s="115"/>
      <c r="F3" s="115"/>
      <c r="G3" s="115"/>
      <c r="H3" s="115"/>
      <c r="I3" s="115"/>
      <c r="J3" s="115"/>
      <c r="K3" s="115"/>
      <c r="L3" s="115"/>
      <c r="M3" s="115"/>
      <c r="N3" s="116"/>
    </row>
    <row r="4" spans="2:22" ht="18.75" x14ac:dyDescent="0.3">
      <c r="B4" s="4"/>
      <c r="C4" s="105"/>
      <c r="D4" s="105"/>
      <c r="E4" s="105"/>
      <c r="F4" s="105"/>
      <c r="G4" s="105"/>
      <c r="H4" s="105"/>
      <c r="I4" s="105"/>
      <c r="J4" s="5"/>
      <c r="L4" s="5"/>
      <c r="M4" s="5"/>
      <c r="N4" s="6"/>
    </row>
    <row r="5" spans="2:22" ht="16.5" x14ac:dyDescent="0.3">
      <c r="B5" s="4"/>
      <c r="C5" s="81" t="s">
        <v>1</v>
      </c>
      <c r="D5" s="82" t="s">
        <v>110</v>
      </c>
      <c r="E5" s="5"/>
      <c r="F5" s="5"/>
      <c r="G5" s="5"/>
      <c r="H5" s="5"/>
      <c r="I5" s="5"/>
      <c r="J5" s="5"/>
      <c r="K5" s="5"/>
      <c r="M5" s="5"/>
      <c r="N5" s="6"/>
    </row>
    <row r="6" spans="2:22" ht="16.5" x14ac:dyDescent="0.3">
      <c r="B6" s="4"/>
      <c r="C6" s="83" t="s">
        <v>2</v>
      </c>
      <c r="D6" s="84" t="s">
        <v>3</v>
      </c>
      <c r="E6" s="5"/>
      <c r="F6" s="5"/>
      <c r="G6" s="5"/>
      <c r="H6" s="5"/>
      <c r="I6" s="5"/>
      <c r="J6" s="5"/>
      <c r="K6" s="5"/>
      <c r="L6" s="5"/>
      <c r="M6" s="5"/>
      <c r="N6" s="6"/>
    </row>
    <row r="7" spans="2:22" ht="16.5" x14ac:dyDescent="0.3">
      <c r="B7" s="4"/>
      <c r="C7" s="83" t="s">
        <v>4</v>
      </c>
      <c r="D7" s="85">
        <v>35937</v>
      </c>
      <c r="E7" s="5"/>
      <c r="F7" s="5"/>
      <c r="G7" s="5"/>
      <c r="H7" s="5"/>
      <c r="I7" s="5"/>
      <c r="J7" s="5"/>
      <c r="K7" s="5"/>
      <c r="L7" s="5"/>
      <c r="M7" s="5"/>
      <c r="N7" s="6"/>
    </row>
    <row r="8" spans="2:22" ht="16.5" x14ac:dyDescent="0.3">
      <c r="B8" s="4"/>
      <c r="C8" s="83" t="s">
        <v>5</v>
      </c>
      <c r="D8" s="7">
        <f>DATEDIF(D7,U8,"Y")</f>
        <v>21</v>
      </c>
      <c r="E8" s="5"/>
      <c r="F8" s="8"/>
      <c r="G8" s="5"/>
      <c r="H8" s="5"/>
      <c r="I8" s="5"/>
      <c r="J8" s="5"/>
      <c r="K8" s="5"/>
      <c r="L8" s="5"/>
      <c r="M8" s="5"/>
      <c r="N8" s="6"/>
      <c r="U8" s="8">
        <v>43921</v>
      </c>
    </row>
    <row r="9" spans="2:22" ht="16.5" x14ac:dyDescent="0.3">
      <c r="B9" s="4"/>
      <c r="C9" s="86" t="s">
        <v>6</v>
      </c>
      <c r="D9" s="87" t="s">
        <v>7</v>
      </c>
      <c r="E9" s="5"/>
      <c r="F9" s="5"/>
      <c r="G9" s="5"/>
      <c r="H9" s="5"/>
      <c r="I9" s="5"/>
      <c r="J9" s="5"/>
      <c r="K9" s="5"/>
      <c r="L9" s="5"/>
      <c r="M9" s="5"/>
      <c r="N9" s="6"/>
      <c r="U9" s="3" t="s">
        <v>7</v>
      </c>
      <c r="V9" s="3" t="s">
        <v>8</v>
      </c>
    </row>
    <row r="10" spans="2:22" ht="18.75" x14ac:dyDescent="0.3">
      <c r="B10" s="4"/>
      <c r="C10" s="106" t="s">
        <v>9</v>
      </c>
      <c r="D10" s="107"/>
      <c r="E10" s="5"/>
      <c r="F10" s="5"/>
      <c r="G10" s="5"/>
      <c r="H10" s="5"/>
      <c r="I10" s="5"/>
      <c r="J10" s="5"/>
      <c r="K10" s="5"/>
      <c r="L10" s="5"/>
      <c r="M10" s="5"/>
      <c r="N10" s="6"/>
    </row>
    <row r="11" spans="2:22" ht="16.5" x14ac:dyDescent="0.3">
      <c r="B11" s="4"/>
      <c r="C11" s="83" t="s">
        <v>10</v>
      </c>
      <c r="D11" s="9">
        <f>H18</f>
        <v>350000</v>
      </c>
      <c r="E11" s="5"/>
      <c r="F11" s="5"/>
      <c r="G11" s="5"/>
      <c r="H11" s="5"/>
      <c r="I11" s="5"/>
      <c r="J11" s="5"/>
      <c r="K11" s="5"/>
      <c r="L11" s="5"/>
      <c r="M11" s="5"/>
      <c r="N11" s="6"/>
    </row>
    <row r="12" spans="2:22" ht="16.5" x14ac:dyDescent="0.3">
      <c r="B12" s="4"/>
      <c r="C12" s="83" t="s">
        <v>11</v>
      </c>
      <c r="D12" s="9">
        <f>H19</f>
        <v>-50000</v>
      </c>
      <c r="E12" s="5"/>
      <c r="F12" s="5"/>
      <c r="G12" s="5"/>
      <c r="H12" s="5"/>
      <c r="I12" s="5"/>
      <c r="J12" s="5"/>
      <c r="K12" s="5"/>
      <c r="L12" s="5"/>
      <c r="M12" s="5"/>
      <c r="N12" s="6"/>
    </row>
    <row r="13" spans="2:22" ht="16.5" x14ac:dyDescent="0.3">
      <c r="B13" s="4"/>
      <c r="C13" s="83" t="s">
        <v>12</v>
      </c>
      <c r="D13" s="10">
        <f>IFERROR(H38+H54+H57+H35+H55+H56,"-")</f>
        <v>-160000</v>
      </c>
      <c r="E13" s="5"/>
      <c r="F13" s="5"/>
      <c r="G13" s="5"/>
      <c r="H13" s="5"/>
      <c r="I13" s="5"/>
      <c r="J13" s="5"/>
      <c r="K13" s="5"/>
      <c r="L13" s="5"/>
      <c r="M13" s="5"/>
      <c r="N13" s="6"/>
    </row>
    <row r="14" spans="2:22" ht="16.5" x14ac:dyDescent="0.3">
      <c r="B14" s="4"/>
      <c r="C14" s="83" t="s">
        <v>13</v>
      </c>
      <c r="D14" s="9">
        <f>H54+H55+H56+H57</f>
        <v>-10000</v>
      </c>
      <c r="E14" s="5"/>
      <c r="F14" s="5"/>
      <c r="G14" s="5"/>
      <c r="H14" s="5"/>
      <c r="I14" s="5"/>
      <c r="J14" s="5"/>
      <c r="K14" s="5"/>
      <c r="L14" s="5"/>
      <c r="M14" s="5"/>
      <c r="N14" s="6"/>
    </row>
    <row r="15" spans="2:22" ht="16.5" x14ac:dyDescent="0.3">
      <c r="B15" s="4"/>
      <c r="C15" s="83" t="s">
        <v>14</v>
      </c>
      <c r="D15" s="9">
        <f>H70</f>
        <v>140000</v>
      </c>
      <c r="E15" s="5"/>
      <c r="F15" s="5"/>
      <c r="G15" s="5"/>
      <c r="H15" s="5"/>
      <c r="I15" s="5"/>
      <c r="J15" s="5"/>
      <c r="K15" s="5"/>
      <c r="L15" s="5"/>
      <c r="M15" s="5"/>
      <c r="N15" s="6"/>
    </row>
    <row r="16" spans="2:22" ht="16.5" x14ac:dyDescent="0.3">
      <c r="B16" s="4"/>
      <c r="C16" s="86" t="s">
        <v>15</v>
      </c>
      <c r="D16" s="9">
        <f>G79</f>
        <v>0</v>
      </c>
      <c r="E16" s="5"/>
      <c r="F16" s="5"/>
      <c r="G16" s="5"/>
      <c r="H16" s="5"/>
      <c r="I16" s="5"/>
      <c r="J16" s="5"/>
      <c r="K16" s="5"/>
      <c r="L16" s="5"/>
      <c r="M16" s="5"/>
      <c r="N16" s="6"/>
    </row>
    <row r="17" spans="2:14" ht="19.5" customHeight="1" x14ac:dyDescent="0.25">
      <c r="B17" s="4"/>
      <c r="C17" s="108" t="s">
        <v>16</v>
      </c>
      <c r="D17" s="108"/>
      <c r="E17" s="108"/>
      <c r="F17" s="108"/>
      <c r="G17" s="108"/>
      <c r="H17" s="108"/>
      <c r="I17" s="5"/>
      <c r="J17" s="5"/>
      <c r="K17" s="5"/>
      <c r="L17" s="5"/>
      <c r="M17" s="5"/>
      <c r="N17" s="6"/>
    </row>
    <row r="18" spans="2:14" ht="18.75" customHeight="1" x14ac:dyDescent="0.25">
      <c r="B18" s="4"/>
      <c r="C18" s="109" t="s">
        <v>17</v>
      </c>
      <c r="D18" s="109"/>
      <c r="E18" s="11"/>
      <c r="F18" s="12">
        <v>350000</v>
      </c>
      <c r="G18" s="13"/>
      <c r="H18" s="14">
        <f>F18</f>
        <v>350000</v>
      </c>
      <c r="I18" s="5"/>
      <c r="J18" s="5"/>
      <c r="K18" s="5"/>
      <c r="L18" s="5"/>
      <c r="M18" s="5"/>
      <c r="N18" s="6"/>
    </row>
    <row r="19" spans="2:14" ht="17.25" customHeight="1" x14ac:dyDescent="0.25">
      <c r="B19" s="4"/>
      <c r="C19" s="109" t="s">
        <v>18</v>
      </c>
      <c r="D19" s="109"/>
      <c r="E19" s="11"/>
      <c r="F19" s="15"/>
      <c r="G19" s="15"/>
      <c r="H19" s="10">
        <f>IF(F18&lt;=0,"0",IF(F18&lt;=50000,-F18,-SUM(G20,G21,G26,G27)))</f>
        <v>-50000</v>
      </c>
      <c r="I19" s="5"/>
      <c r="J19" s="5"/>
      <c r="K19" s="5"/>
      <c r="L19" s="5"/>
      <c r="M19" s="5"/>
      <c r="N19" s="6"/>
    </row>
    <row r="20" spans="2:14" ht="17.25" customHeight="1" x14ac:dyDescent="0.25">
      <c r="B20" s="16"/>
      <c r="C20" s="110" t="s">
        <v>19</v>
      </c>
      <c r="D20" s="110"/>
      <c r="E20" s="17"/>
      <c r="F20" s="18">
        <v>50000</v>
      </c>
      <c r="G20" s="18">
        <f>MAX(MIN(F20,50000),0)</f>
        <v>50000</v>
      </c>
      <c r="H20" s="15"/>
      <c r="I20" s="5"/>
      <c r="J20" s="5"/>
      <c r="K20" s="5"/>
      <c r="L20" s="5"/>
      <c r="M20" s="5"/>
      <c r="N20" s="6"/>
    </row>
    <row r="21" spans="2:14" ht="15.75" x14ac:dyDescent="0.25">
      <c r="B21" s="16"/>
      <c r="C21" s="19" t="s">
        <v>20</v>
      </c>
      <c r="D21" s="19"/>
      <c r="E21" s="15"/>
      <c r="F21" s="20"/>
      <c r="G21" s="18">
        <f>MAX(MIN(G23:G25),0)</f>
        <v>0</v>
      </c>
      <c r="H21" s="15"/>
      <c r="I21" s="5"/>
      <c r="J21" s="5"/>
      <c r="K21" s="5"/>
      <c r="L21" s="5"/>
      <c r="M21" s="5"/>
      <c r="N21" s="6"/>
    </row>
    <row r="22" spans="2:14" ht="15.75" x14ac:dyDescent="0.25">
      <c r="B22" s="16"/>
      <c r="C22" s="21" t="s">
        <v>21</v>
      </c>
      <c r="D22" s="19"/>
      <c r="E22" s="15"/>
      <c r="F22" s="22" t="str">
        <f>D9</f>
        <v>Metro</v>
      </c>
      <c r="G22" s="15"/>
      <c r="H22" s="15"/>
      <c r="I22" s="5"/>
      <c r="J22" s="5"/>
      <c r="K22" s="5"/>
      <c r="L22" s="5"/>
      <c r="M22" s="5"/>
      <c r="N22" s="6"/>
    </row>
    <row r="23" spans="2:14" ht="15.75" x14ac:dyDescent="0.25">
      <c r="B23" s="16"/>
      <c r="C23" s="19" t="s">
        <v>22</v>
      </c>
      <c r="D23" s="19"/>
      <c r="E23" s="15"/>
      <c r="F23" s="23"/>
      <c r="G23" s="18">
        <f>IF(UPPER(F22)=U9,F23*0.5,F23*0.4)</f>
        <v>0</v>
      </c>
      <c r="H23" s="15"/>
      <c r="I23" s="5"/>
      <c r="J23" s="5"/>
      <c r="K23" s="5"/>
      <c r="L23" s="5"/>
      <c r="M23" s="5"/>
      <c r="N23" s="6"/>
    </row>
    <row r="24" spans="2:14" ht="15.75" x14ac:dyDescent="0.25">
      <c r="B24" s="16"/>
      <c r="C24" s="19" t="s">
        <v>23</v>
      </c>
      <c r="D24" s="19"/>
      <c r="E24" s="15"/>
      <c r="F24" s="23"/>
      <c r="G24" s="18">
        <f>F24-0.1*F23</f>
        <v>0</v>
      </c>
      <c r="H24" s="15"/>
      <c r="I24" s="5"/>
      <c r="J24" s="5"/>
      <c r="K24" s="5"/>
      <c r="L24" s="5"/>
      <c r="M24" s="5"/>
      <c r="N24" s="6"/>
    </row>
    <row r="25" spans="2:14" ht="15.75" x14ac:dyDescent="0.25">
      <c r="B25" s="16"/>
      <c r="C25" s="19" t="s">
        <v>24</v>
      </c>
      <c r="D25" s="19"/>
      <c r="E25" s="15"/>
      <c r="F25" s="23"/>
      <c r="G25" s="18">
        <f>F25</f>
        <v>0</v>
      </c>
      <c r="H25" s="15"/>
      <c r="I25" s="5"/>
      <c r="J25" s="5"/>
      <c r="K25" s="5"/>
      <c r="L25" s="5"/>
      <c r="M25" s="5"/>
      <c r="N25" s="6"/>
    </row>
    <row r="26" spans="2:14" ht="15.75" x14ac:dyDescent="0.25">
      <c r="B26" s="16"/>
      <c r="C26" s="19" t="s">
        <v>25</v>
      </c>
      <c r="D26" s="19"/>
      <c r="E26" s="15"/>
      <c r="F26" s="23"/>
      <c r="G26" s="18">
        <f>F26</f>
        <v>0</v>
      </c>
      <c r="H26" s="15"/>
      <c r="I26" s="5"/>
      <c r="J26" s="5"/>
      <c r="K26" s="5"/>
      <c r="L26" s="5"/>
      <c r="M26" s="5"/>
      <c r="N26" s="6"/>
    </row>
    <row r="27" spans="2:14" ht="15.75" x14ac:dyDescent="0.25">
      <c r="B27" s="16"/>
      <c r="C27" s="19" t="s">
        <v>26</v>
      </c>
      <c r="D27" s="19"/>
      <c r="E27" s="15"/>
      <c r="F27" s="23"/>
      <c r="G27" s="18">
        <f>F27</f>
        <v>0</v>
      </c>
      <c r="H27" s="15"/>
      <c r="I27" s="5"/>
      <c r="J27" s="5"/>
      <c r="K27" s="5"/>
      <c r="L27" s="5"/>
      <c r="M27" s="5"/>
      <c r="N27" s="6"/>
    </row>
    <row r="28" spans="2:14" ht="16.5" x14ac:dyDescent="0.3">
      <c r="B28" s="16"/>
      <c r="C28" s="24" t="s">
        <v>27</v>
      </c>
      <c r="D28" s="19"/>
      <c r="E28" s="15"/>
      <c r="F28" s="15"/>
      <c r="G28" s="15"/>
      <c r="H28" s="18">
        <f>H18+H19</f>
        <v>300000</v>
      </c>
      <c r="I28" s="5"/>
      <c r="J28" s="5"/>
      <c r="K28" s="5"/>
      <c r="L28" s="5"/>
      <c r="M28" s="5"/>
      <c r="N28" s="6"/>
    </row>
    <row r="29" spans="2:14" ht="16.5" x14ac:dyDescent="0.3">
      <c r="B29" s="16"/>
      <c r="C29" s="25" t="s">
        <v>28</v>
      </c>
      <c r="D29" s="15"/>
      <c r="E29" s="15"/>
      <c r="F29" s="15"/>
      <c r="G29" s="15"/>
      <c r="H29" s="15"/>
      <c r="I29" s="5"/>
      <c r="J29" s="5"/>
      <c r="K29" s="5"/>
      <c r="L29" s="5"/>
      <c r="M29" s="5"/>
      <c r="N29" s="6"/>
    </row>
    <row r="30" spans="2:14" ht="16.5" x14ac:dyDescent="0.3">
      <c r="B30" s="26"/>
      <c r="C30" s="111" t="s">
        <v>29</v>
      </c>
      <c r="D30" s="111"/>
      <c r="E30" s="27"/>
      <c r="F30" s="15"/>
      <c r="G30" s="18">
        <f>SUM(F31:F34)</f>
        <v>0</v>
      </c>
      <c r="H30" s="18">
        <f>G30</f>
        <v>0</v>
      </c>
      <c r="I30" s="5"/>
      <c r="J30" s="5"/>
      <c r="K30" s="5"/>
      <c r="L30" s="5"/>
      <c r="M30" s="5"/>
      <c r="N30" s="6"/>
    </row>
    <row r="31" spans="2:14" ht="15.75" x14ac:dyDescent="0.25">
      <c r="B31" s="26"/>
      <c r="C31" s="28" t="s">
        <v>30</v>
      </c>
      <c r="D31" s="19"/>
      <c r="E31" s="15"/>
      <c r="F31" s="23"/>
      <c r="G31" s="15"/>
      <c r="H31" s="15"/>
      <c r="I31" s="5"/>
      <c r="J31" s="5"/>
      <c r="K31" s="5"/>
      <c r="L31" s="5"/>
      <c r="M31" s="5"/>
      <c r="N31" s="6"/>
    </row>
    <row r="32" spans="2:14" ht="15.75" x14ac:dyDescent="0.25">
      <c r="B32" s="26"/>
      <c r="C32" s="28" t="s">
        <v>31</v>
      </c>
      <c r="D32" s="19"/>
      <c r="E32" s="15"/>
      <c r="F32" s="23"/>
      <c r="G32" s="15"/>
      <c r="H32" s="15"/>
      <c r="I32" s="5"/>
      <c r="J32" s="5"/>
      <c r="K32" s="5"/>
      <c r="L32" s="5"/>
      <c r="M32" s="5"/>
      <c r="N32" s="6"/>
    </row>
    <row r="33" spans="2:14" ht="15.75" x14ac:dyDescent="0.25">
      <c r="B33" s="26"/>
      <c r="C33" s="28" t="s">
        <v>32</v>
      </c>
      <c r="D33" s="19"/>
      <c r="E33" s="15"/>
      <c r="F33" s="23"/>
      <c r="G33" s="15"/>
      <c r="H33" s="15"/>
      <c r="I33" s="5"/>
      <c r="J33" s="5"/>
      <c r="K33" s="5"/>
      <c r="L33" s="5"/>
      <c r="M33" s="5"/>
      <c r="N33" s="6"/>
    </row>
    <row r="34" spans="2:14" ht="15.75" x14ac:dyDescent="0.25">
      <c r="B34" s="26"/>
      <c r="C34" s="29" t="s">
        <v>33</v>
      </c>
      <c r="D34" s="19"/>
      <c r="E34" s="15"/>
      <c r="F34" s="23"/>
      <c r="G34" s="15"/>
      <c r="H34" s="15"/>
      <c r="I34" s="5"/>
      <c r="J34" s="5"/>
      <c r="K34" s="5"/>
      <c r="L34" s="5"/>
      <c r="M34" s="5"/>
      <c r="N34" s="6"/>
    </row>
    <row r="35" spans="2:14" ht="15.75" x14ac:dyDescent="0.25">
      <c r="B35" s="26"/>
      <c r="C35" s="112" t="s">
        <v>34</v>
      </c>
      <c r="D35" s="112"/>
      <c r="E35" s="27"/>
      <c r="F35" s="15"/>
      <c r="G35" s="15"/>
      <c r="H35" s="18">
        <f>-IF(-SUM(G36:G37)&gt;200000,-200000,SUM(G36:G37))</f>
        <v>0</v>
      </c>
      <c r="I35" s="5"/>
      <c r="J35" s="5"/>
      <c r="K35" s="5"/>
      <c r="L35" s="5"/>
      <c r="M35" s="5"/>
      <c r="N35" s="6"/>
    </row>
    <row r="36" spans="2:14" ht="15.75" x14ac:dyDescent="0.25">
      <c r="B36" s="26"/>
      <c r="C36" s="112" t="s">
        <v>35</v>
      </c>
      <c r="D36" s="112"/>
      <c r="E36" s="27"/>
      <c r="F36" s="23"/>
      <c r="G36" s="18">
        <f>IF(F36&gt;200000,200000,F36)</f>
        <v>0</v>
      </c>
      <c r="H36" s="15"/>
      <c r="I36" s="5"/>
      <c r="J36" s="5"/>
      <c r="K36" s="5"/>
      <c r="L36" s="5"/>
      <c r="M36" s="5"/>
      <c r="N36" s="6"/>
    </row>
    <row r="37" spans="2:14" ht="15.75" x14ac:dyDescent="0.25">
      <c r="B37" s="26"/>
      <c r="C37" s="112" t="s">
        <v>36</v>
      </c>
      <c r="D37" s="112"/>
      <c r="E37" s="27"/>
      <c r="F37" s="23"/>
      <c r="G37" s="18">
        <f>IF(F37&gt;30000,30000,F37)</f>
        <v>0</v>
      </c>
      <c r="H37" s="15"/>
      <c r="I37" s="5"/>
      <c r="J37" s="5"/>
      <c r="K37" s="5"/>
      <c r="L37" s="5"/>
      <c r="M37" s="5"/>
      <c r="N37" s="6"/>
    </row>
    <row r="38" spans="2:14" ht="20.25" x14ac:dyDescent="0.3">
      <c r="B38" s="103" t="s">
        <v>37</v>
      </c>
      <c r="C38" s="104"/>
      <c r="D38" s="104"/>
      <c r="E38" s="27"/>
      <c r="F38" s="15"/>
      <c r="G38" s="18">
        <f>IF(SUM(F39:F53)&gt;150001,150000,SUM(F39:F53))</f>
        <v>150000</v>
      </c>
      <c r="H38" s="18">
        <f>-G38</f>
        <v>-150000</v>
      </c>
      <c r="I38" s="5"/>
      <c r="J38" s="5"/>
      <c r="K38" s="5"/>
      <c r="L38" s="5"/>
      <c r="M38" s="5"/>
      <c r="N38" s="6"/>
    </row>
    <row r="39" spans="2:14" ht="15.75" x14ac:dyDescent="0.25">
      <c r="B39" s="26"/>
      <c r="C39" s="30" t="s">
        <v>38</v>
      </c>
      <c r="D39" s="30"/>
      <c r="E39" s="31"/>
      <c r="F39" s="32">
        <v>150000</v>
      </c>
      <c r="G39" s="15"/>
      <c r="H39" s="15"/>
      <c r="I39" s="5"/>
      <c r="J39" s="5"/>
      <c r="K39" s="5"/>
      <c r="L39" s="5"/>
      <c r="M39" s="5"/>
      <c r="N39" s="6"/>
    </row>
    <row r="40" spans="2:14" ht="15.75" x14ac:dyDescent="0.25">
      <c r="B40" s="26"/>
      <c r="C40" s="30" t="s">
        <v>39</v>
      </c>
      <c r="D40" s="30"/>
      <c r="E40" s="31"/>
      <c r="F40" s="32"/>
      <c r="G40" s="15"/>
      <c r="H40" s="15"/>
      <c r="I40" s="5"/>
      <c r="J40" s="5"/>
      <c r="K40" s="5"/>
      <c r="L40" s="5"/>
      <c r="M40" s="5"/>
      <c r="N40" s="6"/>
    </row>
    <row r="41" spans="2:14" ht="15.75" x14ac:dyDescent="0.25">
      <c r="B41" s="26"/>
      <c r="C41" s="30" t="s">
        <v>40</v>
      </c>
      <c r="D41" s="30"/>
      <c r="E41" s="31"/>
      <c r="F41" s="32"/>
      <c r="G41" s="15"/>
      <c r="H41" s="15"/>
      <c r="I41" s="5"/>
      <c r="J41" s="5"/>
      <c r="K41" s="5"/>
      <c r="L41" s="5"/>
      <c r="M41" s="5"/>
      <c r="N41" s="6"/>
    </row>
    <row r="42" spans="2:14" ht="15.75" x14ac:dyDescent="0.25">
      <c r="B42" s="26"/>
      <c r="C42" s="30" t="s">
        <v>41</v>
      </c>
      <c r="D42" s="30"/>
      <c r="E42" s="31"/>
      <c r="F42" s="32"/>
      <c r="G42" s="15"/>
      <c r="H42" s="15"/>
      <c r="I42" s="5"/>
      <c r="J42" s="5"/>
      <c r="K42" s="5"/>
      <c r="L42" s="5"/>
      <c r="M42" s="5"/>
      <c r="N42" s="6"/>
    </row>
    <row r="43" spans="2:14" ht="15.75" x14ac:dyDescent="0.25">
      <c r="B43" s="26"/>
      <c r="C43" s="30" t="s">
        <v>42</v>
      </c>
      <c r="D43" s="30"/>
      <c r="E43" s="31"/>
      <c r="F43" s="32"/>
      <c r="G43" s="15"/>
      <c r="H43" s="15"/>
      <c r="I43" s="5"/>
      <c r="J43" s="5"/>
      <c r="K43" s="5"/>
      <c r="L43" s="5"/>
      <c r="M43" s="5"/>
      <c r="N43" s="6"/>
    </row>
    <row r="44" spans="2:14" ht="15.75" x14ac:dyDescent="0.25">
      <c r="B44" s="26"/>
      <c r="C44" s="30" t="s">
        <v>43</v>
      </c>
      <c r="D44" s="30"/>
      <c r="E44" s="31"/>
      <c r="F44" s="32"/>
      <c r="G44" s="15"/>
      <c r="H44" s="15"/>
      <c r="I44" s="5"/>
      <c r="J44" s="5"/>
      <c r="K44" s="5"/>
      <c r="L44" s="5"/>
      <c r="M44" s="5"/>
      <c r="N44" s="6"/>
    </row>
    <row r="45" spans="2:14" ht="15.75" x14ac:dyDescent="0.25">
      <c r="B45" s="26"/>
      <c r="C45" s="30" t="s">
        <v>44</v>
      </c>
      <c r="D45" s="30"/>
      <c r="E45" s="31"/>
      <c r="F45" s="32"/>
      <c r="G45" s="15"/>
      <c r="H45" s="15"/>
      <c r="I45" s="5"/>
      <c r="J45" s="5"/>
      <c r="K45" s="5"/>
      <c r="L45" s="5"/>
      <c r="M45" s="5"/>
      <c r="N45" s="6"/>
    </row>
    <row r="46" spans="2:14" ht="15.75" x14ac:dyDescent="0.25">
      <c r="B46" s="26"/>
      <c r="C46" s="30" t="s">
        <v>45</v>
      </c>
      <c r="D46" s="30"/>
      <c r="E46" s="31"/>
      <c r="F46" s="32"/>
      <c r="G46" s="15"/>
      <c r="H46" s="15"/>
      <c r="I46" s="5"/>
      <c r="J46" s="5"/>
      <c r="K46" s="5"/>
      <c r="L46" s="5"/>
      <c r="M46" s="5"/>
      <c r="N46" s="6"/>
    </row>
    <row r="47" spans="2:14" ht="15.75" x14ac:dyDescent="0.25">
      <c r="B47" s="26"/>
      <c r="C47" s="30" t="s">
        <v>46</v>
      </c>
      <c r="D47" s="30"/>
      <c r="E47" s="31"/>
      <c r="F47" s="32"/>
      <c r="G47" s="15"/>
      <c r="H47" s="15"/>
      <c r="I47" s="5"/>
      <c r="J47" s="5"/>
      <c r="K47" s="5"/>
      <c r="L47" s="5"/>
      <c r="M47" s="5"/>
      <c r="N47" s="6"/>
    </row>
    <row r="48" spans="2:14" ht="15.75" x14ac:dyDescent="0.25">
      <c r="B48" s="26"/>
      <c r="C48" s="30" t="s">
        <v>47</v>
      </c>
      <c r="D48" s="30"/>
      <c r="E48" s="31"/>
      <c r="F48" s="32"/>
      <c r="G48" s="15"/>
      <c r="H48" s="15"/>
      <c r="I48" s="5"/>
      <c r="J48" s="5"/>
      <c r="K48" s="5"/>
      <c r="L48" s="5"/>
      <c r="M48" s="5"/>
      <c r="N48" s="6"/>
    </row>
    <row r="49" spans="2:37" ht="15.75" x14ac:dyDescent="0.25">
      <c r="B49" s="26"/>
      <c r="C49" s="30" t="s">
        <v>48</v>
      </c>
      <c r="D49" s="30"/>
      <c r="E49" s="31"/>
      <c r="F49" s="32"/>
      <c r="G49" s="15"/>
      <c r="H49" s="15"/>
      <c r="I49" s="5"/>
      <c r="J49" s="5"/>
      <c r="K49" s="5"/>
      <c r="L49" s="5"/>
      <c r="M49" s="5"/>
      <c r="N49" s="6"/>
    </row>
    <row r="50" spans="2:37" ht="15" customHeight="1" x14ac:dyDescent="0.25">
      <c r="B50" s="26"/>
      <c r="C50" s="30" t="s">
        <v>49</v>
      </c>
      <c r="D50" s="30"/>
      <c r="E50" s="31"/>
      <c r="F50" s="32"/>
      <c r="G50" s="15"/>
      <c r="H50" s="15"/>
      <c r="I50" s="5"/>
      <c r="J50" s="5"/>
      <c r="K50" s="5"/>
      <c r="L50" s="5"/>
      <c r="M50" s="5"/>
      <c r="N50" s="6"/>
    </row>
    <row r="51" spans="2:37" ht="15.75" x14ac:dyDescent="0.25">
      <c r="B51" s="26"/>
      <c r="C51" s="30" t="s">
        <v>50</v>
      </c>
      <c r="D51" s="30"/>
      <c r="E51" s="31"/>
      <c r="F51" s="32"/>
      <c r="G51" s="15"/>
      <c r="H51" s="15"/>
      <c r="I51" s="5"/>
      <c r="J51" s="5"/>
      <c r="K51" s="5"/>
      <c r="L51" s="5"/>
      <c r="M51" s="5"/>
      <c r="N51" s="6"/>
    </row>
    <row r="52" spans="2:37" ht="15.75" x14ac:dyDescent="0.25">
      <c r="B52" s="26"/>
      <c r="C52" s="30" t="s">
        <v>51</v>
      </c>
      <c r="D52" s="30"/>
      <c r="E52" s="31"/>
      <c r="F52" s="32"/>
      <c r="G52" s="15"/>
      <c r="H52" s="15"/>
      <c r="I52" s="5"/>
      <c r="J52" s="5"/>
      <c r="K52" s="5"/>
      <c r="L52" s="5"/>
      <c r="M52" s="5"/>
      <c r="N52" s="6"/>
    </row>
    <row r="53" spans="2:37" ht="15.75" x14ac:dyDescent="0.25">
      <c r="B53" s="26"/>
      <c r="C53" s="30" t="s">
        <v>52</v>
      </c>
      <c r="D53" s="30"/>
      <c r="E53" s="31"/>
      <c r="F53" s="32"/>
      <c r="G53" s="15"/>
      <c r="H53" s="15"/>
      <c r="I53" s="5"/>
      <c r="J53" s="5"/>
      <c r="K53" s="5"/>
      <c r="L53" s="5"/>
      <c r="M53" s="5"/>
      <c r="N53" s="6"/>
    </row>
    <row r="54" spans="2:37" ht="16.5" x14ac:dyDescent="0.25">
      <c r="B54" s="16"/>
      <c r="C54" s="33" t="s">
        <v>53</v>
      </c>
      <c r="D54" s="34"/>
      <c r="E54" s="34"/>
      <c r="F54" s="32"/>
      <c r="G54" s="15"/>
      <c r="H54" s="10" t="str">
        <f>IF(F54=0,"0",IF(F54&lt;=50000,-F54,"-50000"))</f>
        <v>0</v>
      </c>
      <c r="I54" s="5"/>
      <c r="J54" s="5"/>
      <c r="K54" s="5"/>
      <c r="L54" s="5"/>
      <c r="M54" s="5"/>
      <c r="N54" s="6"/>
    </row>
    <row r="55" spans="2:37" ht="16.5" x14ac:dyDescent="0.25">
      <c r="B55" s="16"/>
      <c r="C55" s="33" t="s">
        <v>54</v>
      </c>
      <c r="D55" s="34"/>
      <c r="E55" s="34"/>
      <c r="F55" s="32"/>
      <c r="G55" s="15"/>
      <c r="H55" s="35" t="str">
        <f>IF(F55=0,"0",IF(F55&lt;=150000,-F55,"-150000"))</f>
        <v>0</v>
      </c>
      <c r="I55" s="5"/>
      <c r="J55" s="5"/>
      <c r="K55" s="5"/>
      <c r="L55" s="5"/>
      <c r="M55" s="5"/>
      <c r="N55" s="6"/>
    </row>
    <row r="56" spans="2:37" ht="16.5" x14ac:dyDescent="0.25">
      <c r="B56" s="16"/>
      <c r="C56" s="33" t="s">
        <v>55</v>
      </c>
      <c r="D56" s="34"/>
      <c r="E56" s="34"/>
      <c r="F56" s="32"/>
      <c r="G56" s="15"/>
      <c r="H56" s="35" t="str">
        <f>IF(F56=0,"0",IF(F56&lt;=150000,-F56,"-150000"))</f>
        <v>0</v>
      </c>
      <c r="I56" s="5"/>
      <c r="J56" s="5"/>
      <c r="K56" s="5"/>
      <c r="L56" s="5"/>
      <c r="M56" s="5"/>
      <c r="N56" s="6"/>
    </row>
    <row r="57" spans="2:37" ht="16.5" x14ac:dyDescent="0.25">
      <c r="B57" s="16"/>
      <c r="C57" s="33"/>
      <c r="D57" s="36"/>
      <c r="E57" s="36"/>
      <c r="F57" s="15"/>
      <c r="G57" s="15"/>
      <c r="H57" s="10">
        <f>-SUM(G58:G69)</f>
        <v>-10000</v>
      </c>
      <c r="I57" s="5"/>
      <c r="J57" s="5"/>
      <c r="K57" s="5"/>
      <c r="L57" s="5"/>
      <c r="M57" s="5"/>
      <c r="N57" s="6"/>
    </row>
    <row r="58" spans="2:37" ht="18.75" x14ac:dyDescent="0.25">
      <c r="B58" s="98" t="s">
        <v>56</v>
      </c>
      <c r="C58" s="99"/>
      <c r="D58" s="102" t="s">
        <v>57</v>
      </c>
      <c r="E58" s="102"/>
      <c r="F58" s="32">
        <v>10000</v>
      </c>
      <c r="G58" s="18">
        <f>IF(F58=0,"",IF(F58&lt;=U58,F58,U58))</f>
        <v>10000</v>
      </c>
      <c r="H58" s="15"/>
      <c r="I58" s="5"/>
      <c r="J58" s="5"/>
      <c r="K58" s="5"/>
      <c r="L58" s="5"/>
      <c r="M58" s="5"/>
      <c r="N58" s="37"/>
      <c r="O58" s="38"/>
      <c r="P58" s="39"/>
      <c r="Q58" s="39"/>
      <c r="R58" s="39"/>
      <c r="S58" s="39"/>
      <c r="T58" s="40">
        <f>MATCH(D58,V58:V65,0)</f>
        <v>1</v>
      </c>
      <c r="U58" s="40">
        <f>INDEX(Z58:Z65,T58)</f>
        <v>25000</v>
      </c>
      <c r="V58" s="3" t="s">
        <v>57</v>
      </c>
      <c r="Z58" s="3">
        <v>25000</v>
      </c>
      <c r="AB58" s="3">
        <f>MATCH(D59,AD58:AD60,0)</f>
        <v>3</v>
      </c>
      <c r="AC58" s="3">
        <f>INDEX(AF58:AF60,AB58)</f>
        <v>60000</v>
      </c>
      <c r="AD58" s="3" t="s">
        <v>57</v>
      </c>
      <c r="AF58" s="3">
        <v>30000</v>
      </c>
      <c r="AH58" s="3">
        <f>MATCH(D60,AJ58:AJ60,0)</f>
        <v>3</v>
      </c>
      <c r="AI58" s="3">
        <f>INDEX(AK58:AK60,AH58)</f>
        <v>5000</v>
      </c>
      <c r="AJ58" s="3" t="s">
        <v>57</v>
      </c>
      <c r="AK58" s="3">
        <v>5000</v>
      </c>
    </row>
    <row r="59" spans="2:37" ht="18.75" x14ac:dyDescent="0.25">
      <c r="B59" s="98" t="s">
        <v>58</v>
      </c>
      <c r="C59" s="99"/>
      <c r="D59" s="102" t="s">
        <v>59</v>
      </c>
      <c r="E59" s="102"/>
      <c r="F59" s="32"/>
      <c r="G59" s="18" t="str">
        <f>IF(F59=0,"",IF(F59&lt;=AC58,F59,AC58))</f>
        <v/>
      </c>
      <c r="H59" s="15"/>
      <c r="I59" s="5"/>
      <c r="J59" s="5"/>
      <c r="K59" s="5"/>
      <c r="L59" s="5"/>
      <c r="M59" s="5"/>
      <c r="N59" s="6"/>
      <c r="V59" s="3" t="s">
        <v>60</v>
      </c>
      <c r="Z59" s="3">
        <v>30000</v>
      </c>
      <c r="AD59" s="3" t="s">
        <v>61</v>
      </c>
      <c r="AF59" s="3">
        <v>30000</v>
      </c>
      <c r="AJ59" s="3" t="s">
        <v>61</v>
      </c>
      <c r="AK59" s="3">
        <v>5000</v>
      </c>
    </row>
    <row r="60" spans="2:37" ht="18.75" x14ac:dyDescent="0.25">
      <c r="B60" s="98" t="s">
        <v>62</v>
      </c>
      <c r="C60" s="99"/>
      <c r="D60" s="102" t="s">
        <v>63</v>
      </c>
      <c r="E60" s="102"/>
      <c r="F60" s="32"/>
      <c r="G60" s="18" t="str">
        <f>IF(F60=0,"-",IF(F60&lt;=AI58,F60,AI58))</f>
        <v>-</v>
      </c>
      <c r="H60" s="15"/>
      <c r="I60" s="5"/>
      <c r="J60" s="5"/>
      <c r="K60" s="5"/>
      <c r="L60" s="5"/>
      <c r="M60" s="5"/>
      <c r="N60" s="6"/>
      <c r="V60" s="3" t="s">
        <v>61</v>
      </c>
      <c r="Z60" s="3">
        <v>25000</v>
      </c>
      <c r="AD60" s="3" t="s">
        <v>59</v>
      </c>
      <c r="AF60" s="3">
        <v>60000</v>
      </c>
      <c r="AJ60" s="3" t="s">
        <v>63</v>
      </c>
      <c r="AK60" s="3">
        <v>5000</v>
      </c>
    </row>
    <row r="61" spans="2:37" ht="18.75" x14ac:dyDescent="0.25">
      <c r="B61" s="98" t="s">
        <v>64</v>
      </c>
      <c r="C61" s="99"/>
      <c r="D61" s="100"/>
      <c r="E61" s="101"/>
      <c r="F61" s="32"/>
      <c r="G61" s="18">
        <f>F61</f>
        <v>0</v>
      </c>
      <c r="H61" s="15"/>
      <c r="I61" s="5"/>
      <c r="J61" s="5"/>
      <c r="K61" s="5"/>
      <c r="L61" s="5"/>
      <c r="M61" s="5"/>
      <c r="N61" s="6"/>
      <c r="V61" s="3" t="s">
        <v>65</v>
      </c>
      <c r="Z61" s="3">
        <v>30000</v>
      </c>
    </row>
    <row r="62" spans="2:37" ht="18.75" x14ac:dyDescent="0.25">
      <c r="B62" s="98" t="s">
        <v>66</v>
      </c>
      <c r="C62" s="99"/>
      <c r="D62" s="100"/>
      <c r="E62" s="101"/>
      <c r="F62" s="32"/>
      <c r="G62" s="18">
        <f>IF(F62&gt;125001,125000,F62)</f>
        <v>0</v>
      </c>
      <c r="H62" s="15"/>
      <c r="I62" s="5"/>
      <c r="J62" s="5"/>
      <c r="K62" s="5"/>
      <c r="L62" s="5"/>
      <c r="M62" s="5"/>
      <c r="N62" s="6"/>
      <c r="V62" s="3" t="s">
        <v>67</v>
      </c>
      <c r="Z62" s="3">
        <v>50000</v>
      </c>
    </row>
    <row r="63" spans="2:37" ht="18.75" x14ac:dyDescent="0.25">
      <c r="B63" s="41" t="s">
        <v>68</v>
      </c>
      <c r="C63" s="42"/>
      <c r="D63" s="43"/>
      <c r="E63" s="44"/>
      <c r="F63" s="32"/>
      <c r="G63" s="18">
        <f>IF(F63&gt;40001,40000,F63)</f>
        <v>0</v>
      </c>
      <c r="H63" s="15"/>
      <c r="I63" s="5"/>
      <c r="J63" s="5"/>
      <c r="K63" s="5"/>
      <c r="L63" s="5"/>
      <c r="M63" s="5"/>
      <c r="N63" s="6"/>
      <c r="V63" s="3" t="s">
        <v>69</v>
      </c>
      <c r="Z63" s="3">
        <v>55000</v>
      </c>
    </row>
    <row r="64" spans="2:37" ht="18.75" x14ac:dyDescent="0.25">
      <c r="B64" s="98" t="s">
        <v>70</v>
      </c>
      <c r="C64" s="99"/>
      <c r="D64" s="45"/>
      <c r="E64" s="46"/>
      <c r="F64" s="32"/>
      <c r="G64" s="18">
        <f>IF(F64&gt;50001,50000,F64)</f>
        <v>0</v>
      </c>
      <c r="H64" s="15"/>
      <c r="I64" s="5"/>
      <c r="J64" s="5"/>
      <c r="K64" s="5"/>
      <c r="L64" s="5"/>
      <c r="M64" s="5"/>
      <c r="N64" s="6"/>
    </row>
    <row r="65" spans="1:29" ht="18.75" x14ac:dyDescent="0.25">
      <c r="B65" s="98" t="s">
        <v>71</v>
      </c>
      <c r="C65" s="99"/>
      <c r="D65" s="100"/>
      <c r="E65" s="101"/>
      <c r="F65" s="32"/>
      <c r="G65" s="18">
        <f>F65</f>
        <v>0</v>
      </c>
      <c r="H65" s="15"/>
      <c r="I65" s="5"/>
      <c r="J65" s="5"/>
      <c r="K65" s="5"/>
      <c r="L65" s="5"/>
      <c r="M65" s="5"/>
      <c r="N65" s="6"/>
      <c r="V65" s="3" t="s">
        <v>72</v>
      </c>
    </row>
    <row r="66" spans="1:29" ht="18.75" x14ac:dyDescent="0.25">
      <c r="B66" s="98" t="s">
        <v>73</v>
      </c>
      <c r="C66" s="99"/>
      <c r="D66" s="100"/>
      <c r="E66" s="101"/>
      <c r="F66" s="32"/>
      <c r="G66" s="18">
        <f>IF(F66&gt;60001,60000,F66)</f>
        <v>0</v>
      </c>
      <c r="H66" s="15"/>
      <c r="I66" s="5"/>
      <c r="J66" s="5"/>
      <c r="K66" s="5"/>
      <c r="L66" s="5"/>
      <c r="M66" s="5"/>
      <c r="N66" s="6"/>
    </row>
    <row r="67" spans="1:29" ht="18.75" x14ac:dyDescent="0.25">
      <c r="B67" s="98" t="s">
        <v>74</v>
      </c>
      <c r="C67" s="99"/>
      <c r="D67" s="100"/>
      <c r="E67" s="101"/>
      <c r="F67" s="32"/>
      <c r="G67" s="18">
        <f>IF(F67&gt;75001,75000,F67)</f>
        <v>0</v>
      </c>
      <c r="H67" s="15"/>
      <c r="I67" s="5"/>
      <c r="J67" s="5"/>
      <c r="K67" s="5"/>
      <c r="L67" s="5"/>
      <c r="M67" s="5"/>
      <c r="N67" s="6"/>
    </row>
    <row r="68" spans="1:29" ht="18.75" x14ac:dyDescent="0.25">
      <c r="B68" s="98" t="s">
        <v>75</v>
      </c>
      <c r="C68" s="99"/>
      <c r="D68" s="100"/>
      <c r="E68" s="100"/>
      <c r="F68" s="32"/>
      <c r="G68" s="10">
        <f>IF(D8&lt;60,IF(F68&gt;10001,10000,F68),"-")</f>
        <v>0</v>
      </c>
      <c r="H68" s="15"/>
      <c r="I68" s="5"/>
      <c r="J68" s="5"/>
      <c r="K68" s="5"/>
      <c r="L68" s="5"/>
      <c r="M68" s="5"/>
      <c r="N68" s="6"/>
    </row>
    <row r="69" spans="1:29" ht="18.75" x14ac:dyDescent="0.25">
      <c r="B69" s="47" t="s">
        <v>76</v>
      </c>
      <c r="C69" s="48"/>
      <c r="D69" s="45"/>
      <c r="E69" s="45"/>
      <c r="F69" s="32">
        <v>50000</v>
      </c>
      <c r="G69" s="10" t="str">
        <f>IF(D8&gt;=60,IF(F69&gt;50001,50000,F69),"-")</f>
        <v>-</v>
      </c>
      <c r="H69" s="15"/>
      <c r="I69" s="5"/>
      <c r="J69" s="5"/>
      <c r="K69" s="5"/>
      <c r="L69" s="5"/>
      <c r="M69" s="5"/>
      <c r="N69" s="6"/>
    </row>
    <row r="70" spans="1:29" ht="20.25" x14ac:dyDescent="0.25">
      <c r="B70" s="4"/>
      <c r="C70" s="49" t="s">
        <v>77</v>
      </c>
      <c r="D70" s="5"/>
      <c r="E70" s="5"/>
      <c r="F70" s="15"/>
      <c r="G70" s="14">
        <f>IF(H70&lt;=0,0,H70)</f>
        <v>140000</v>
      </c>
      <c r="H70" s="18">
        <f>SUM(H28,H30,H35,H38,H54,H57,H55,H56)</f>
        <v>140000</v>
      </c>
      <c r="I70" s="5"/>
      <c r="J70" s="5"/>
      <c r="K70" s="5"/>
      <c r="L70" s="5"/>
      <c r="M70" s="5"/>
      <c r="N70" s="6"/>
    </row>
    <row r="71" spans="1:29" ht="20.25" x14ac:dyDescent="0.25">
      <c r="B71" s="4"/>
      <c r="C71" s="49" t="s">
        <v>78</v>
      </c>
      <c r="D71" s="5"/>
      <c r="E71" s="5"/>
      <c r="F71" s="15"/>
      <c r="G71" s="18">
        <f>IF(D8&gt;80,W94,(IF(D8&gt;60,W88,W81)))</f>
        <v>0</v>
      </c>
      <c r="H71" s="5"/>
      <c r="I71" s="5"/>
      <c r="J71" s="5"/>
      <c r="K71" s="5"/>
      <c r="L71" s="5"/>
      <c r="M71" s="5"/>
      <c r="N71" s="6"/>
    </row>
    <row r="72" spans="1:29" ht="20.25" x14ac:dyDescent="0.3">
      <c r="B72" s="4"/>
      <c r="C72" s="50" t="s">
        <v>79</v>
      </c>
      <c r="D72" s="5"/>
      <c r="E72" s="5"/>
      <c r="F72" s="5"/>
      <c r="G72" s="18">
        <f>IF(G70&lt;=500000,G71,0)</f>
        <v>0</v>
      </c>
      <c r="H72" s="5"/>
      <c r="I72" s="5"/>
      <c r="J72" s="5"/>
      <c r="K72" s="5"/>
      <c r="L72" s="5"/>
      <c r="M72" s="5"/>
      <c r="N72" s="6"/>
      <c r="Q72" s="39"/>
    </row>
    <row r="73" spans="1:29" ht="20.25" x14ac:dyDescent="0.3">
      <c r="B73" s="4"/>
      <c r="C73" s="51" t="s">
        <v>80</v>
      </c>
      <c r="D73" s="5"/>
      <c r="E73" s="5"/>
      <c r="F73" s="5"/>
      <c r="G73" s="18">
        <f>G71-G72</f>
        <v>0</v>
      </c>
      <c r="H73" s="5"/>
      <c r="I73" s="5"/>
      <c r="J73" s="5"/>
      <c r="K73" s="5"/>
      <c r="L73" s="5"/>
      <c r="M73" s="5"/>
      <c r="N73" s="6"/>
      <c r="V73" s="52" t="s">
        <v>81</v>
      </c>
      <c r="W73" s="53" t="s">
        <v>82</v>
      </c>
      <c r="X73" s="53" t="s">
        <v>83</v>
      </c>
      <c r="Y73" s="53" t="s">
        <v>84</v>
      </c>
      <c r="Z73" s="53" t="s">
        <v>85</v>
      </c>
      <c r="AA73" s="53" t="s">
        <v>86</v>
      </c>
      <c r="AB73" s="53"/>
    </row>
    <row r="74" spans="1:29" ht="20.25" x14ac:dyDescent="0.3">
      <c r="B74" s="4"/>
      <c r="C74" s="50" t="s">
        <v>87</v>
      </c>
      <c r="D74" s="5"/>
      <c r="E74" s="5"/>
      <c r="F74" s="5"/>
      <c r="G74" s="18">
        <f>IF(SUM(H18,H30)&gt;=5000000,G73*10%,0)</f>
        <v>0</v>
      </c>
      <c r="H74" s="5"/>
      <c r="I74" s="5"/>
      <c r="J74" s="5"/>
      <c r="K74" s="5"/>
      <c r="L74" s="5"/>
      <c r="M74" s="5"/>
      <c r="N74" s="6"/>
      <c r="V74" s="52"/>
      <c r="W74" s="53"/>
      <c r="X74" s="53"/>
      <c r="Y74" s="53"/>
      <c r="Z74" s="53"/>
      <c r="AA74" s="53"/>
    </row>
    <row r="75" spans="1:29" ht="20.25" x14ac:dyDescent="0.3">
      <c r="B75" s="4"/>
      <c r="C75" s="50" t="s">
        <v>88</v>
      </c>
      <c r="D75" s="5"/>
      <c r="E75" s="5"/>
      <c r="F75" s="5"/>
      <c r="G75" s="18">
        <f>4%*(G73+G74)</f>
        <v>0</v>
      </c>
      <c r="H75" s="5"/>
      <c r="I75" s="5"/>
      <c r="J75" s="5"/>
      <c r="K75" s="5"/>
      <c r="L75" s="5"/>
      <c r="M75" s="5"/>
      <c r="N75" s="6"/>
      <c r="V75" s="52"/>
      <c r="W75" s="53"/>
      <c r="X75" s="53"/>
      <c r="Y75" s="53"/>
      <c r="Z75" s="53"/>
      <c r="AA75" s="53"/>
    </row>
    <row r="76" spans="1:29" ht="20.25" x14ac:dyDescent="0.3">
      <c r="B76" s="4"/>
      <c r="C76" s="50" t="s">
        <v>89</v>
      </c>
      <c r="D76" s="5"/>
      <c r="E76" s="5"/>
      <c r="F76" s="5"/>
      <c r="G76" s="54">
        <v>0</v>
      </c>
      <c r="H76" s="5"/>
      <c r="I76" s="5"/>
      <c r="J76" s="5"/>
      <c r="K76" s="5"/>
      <c r="L76" s="5"/>
      <c r="M76" s="5"/>
      <c r="N76" s="6"/>
      <c r="V76" s="52"/>
      <c r="W76" s="55"/>
      <c r="X76" s="55"/>
      <c r="Y76" s="55"/>
      <c r="Z76" s="56"/>
      <c r="AA76" s="57"/>
    </row>
    <row r="77" spans="1:29" ht="20.25" x14ac:dyDescent="0.3">
      <c r="B77" s="4"/>
      <c r="C77" s="50" t="s">
        <v>90</v>
      </c>
      <c r="D77" s="5"/>
      <c r="E77" s="5"/>
      <c r="F77" s="5"/>
      <c r="G77" s="18">
        <f>SUM(G73:G75)-G76</f>
        <v>0</v>
      </c>
      <c r="H77" s="5"/>
      <c r="I77" s="5"/>
      <c r="J77" s="5"/>
      <c r="K77" s="5"/>
      <c r="L77" s="5"/>
      <c r="M77" s="5"/>
      <c r="N77" s="6"/>
      <c r="V77" s="52" t="s">
        <v>91</v>
      </c>
      <c r="W77" s="55">
        <f>AA77*Z77</f>
        <v>0</v>
      </c>
      <c r="X77" s="55">
        <v>250000</v>
      </c>
      <c r="Y77" s="55"/>
      <c r="Z77" s="56">
        <f>X77</f>
        <v>250000</v>
      </c>
      <c r="AA77" s="57">
        <v>0</v>
      </c>
    </row>
    <row r="78" spans="1:29" ht="20.25" x14ac:dyDescent="0.3">
      <c r="B78" s="4"/>
      <c r="C78" s="50" t="s">
        <v>92</v>
      </c>
      <c r="D78" s="5"/>
      <c r="E78" s="5"/>
      <c r="F78" s="5"/>
      <c r="G78" s="54">
        <v>0</v>
      </c>
      <c r="H78" s="5"/>
      <c r="I78" s="5"/>
      <c r="J78" s="5"/>
      <c r="K78" s="5"/>
      <c r="L78" s="5"/>
      <c r="M78" s="5"/>
      <c r="N78" s="6"/>
      <c r="V78" s="52" t="s">
        <v>93</v>
      </c>
      <c r="W78" s="55">
        <f>MAX(0,MIN(AA78*Z78,AA78*Y78))</f>
        <v>0</v>
      </c>
      <c r="X78" s="55">
        <v>500000</v>
      </c>
      <c r="Y78" s="55">
        <f>X78-X77</f>
        <v>250000</v>
      </c>
      <c r="Z78" s="56">
        <f>H70-Z77</f>
        <v>-110000</v>
      </c>
      <c r="AA78" s="57">
        <v>0.05</v>
      </c>
      <c r="AC78" s="58"/>
    </row>
    <row r="79" spans="1:29" ht="21" customHeight="1" thickBot="1" x14ac:dyDescent="0.35">
      <c r="B79" s="59"/>
      <c r="C79" s="60" t="s">
        <v>94</v>
      </c>
      <c r="D79" s="61"/>
      <c r="E79" s="61"/>
      <c r="F79" s="61"/>
      <c r="G79" s="62">
        <f>G77-G78</f>
        <v>0</v>
      </c>
      <c r="H79" s="61"/>
      <c r="I79" s="61"/>
      <c r="J79" s="61"/>
      <c r="K79" s="61"/>
      <c r="L79" s="61"/>
      <c r="M79" s="61"/>
      <c r="N79" s="63"/>
      <c r="V79" s="52" t="s">
        <v>95</v>
      </c>
      <c r="W79" s="55">
        <f>MAX(0,MIN(AA79*Z79,AA79*Y79))</f>
        <v>0</v>
      </c>
      <c r="X79" s="55">
        <v>1000000</v>
      </c>
      <c r="Y79" s="55">
        <f>X79-X78</f>
        <v>500000</v>
      </c>
      <c r="Z79" s="55">
        <f>Z78-Y78</f>
        <v>-360000</v>
      </c>
      <c r="AA79" s="57">
        <v>0.2</v>
      </c>
    </row>
    <row r="80" spans="1:29" s="68" customFormat="1" ht="10.5" customHeight="1" thickBot="1" x14ac:dyDescent="0.3">
      <c r="A80" s="1"/>
      <c r="B80" s="1"/>
      <c r="C80" s="1"/>
      <c r="D80" s="1"/>
      <c r="E80" s="1"/>
      <c r="F80" s="1"/>
      <c r="G80" s="1"/>
      <c r="H80" s="1"/>
      <c r="I80" s="1"/>
      <c r="J80" s="1"/>
      <c r="K80" s="1"/>
      <c r="L80" s="1"/>
      <c r="M80" s="1"/>
      <c r="N80" s="1"/>
      <c r="O80" s="1"/>
      <c r="P80" s="1"/>
      <c r="Q80" s="1"/>
      <c r="R80" s="1"/>
      <c r="S80" s="1"/>
      <c r="T80" s="1"/>
      <c r="U80" s="1"/>
      <c r="V80" s="52" t="s">
        <v>96</v>
      </c>
      <c r="W80" s="64">
        <f>MAX(0,MIN(AA80*Z80,AA80*Y80))</f>
        <v>0</v>
      </c>
      <c r="X80" s="64"/>
      <c r="Y80" s="65">
        <f>H70-X79</f>
        <v>-860000</v>
      </c>
      <c r="Z80" s="66">
        <f>Z79-Y79</f>
        <v>-860000</v>
      </c>
      <c r="AA80" s="67">
        <v>0.30000000000000004</v>
      </c>
    </row>
    <row r="81" spans="2:27" ht="18.75" x14ac:dyDescent="0.3">
      <c r="B81" s="88" t="s">
        <v>97</v>
      </c>
      <c r="C81" s="89"/>
      <c r="D81" s="69"/>
      <c r="E81" s="69"/>
      <c r="F81" s="69"/>
      <c r="G81" s="70"/>
      <c r="V81" s="52" t="s">
        <v>98</v>
      </c>
      <c r="W81" s="71">
        <f>SUM(W76:W80)</f>
        <v>0</v>
      </c>
      <c r="X81" s="55"/>
      <c r="Y81" s="55"/>
      <c r="Z81" s="55"/>
      <c r="AA81" s="57"/>
    </row>
    <row r="82" spans="2:27" ht="18.75" x14ac:dyDescent="0.3">
      <c r="B82" s="72">
        <v>1</v>
      </c>
      <c r="C82" s="90" t="s">
        <v>99</v>
      </c>
      <c r="D82" s="90"/>
      <c r="E82" s="90"/>
      <c r="F82" s="90"/>
      <c r="G82" s="91"/>
      <c r="V82" s="73"/>
      <c r="W82" s="73"/>
      <c r="X82" s="73"/>
      <c r="Y82" s="73"/>
      <c r="Z82" s="73"/>
      <c r="AA82" s="73"/>
    </row>
    <row r="83" spans="2:27" ht="19.5" thickBot="1" x14ac:dyDescent="0.35">
      <c r="B83" s="74">
        <v>2</v>
      </c>
      <c r="C83" s="75" t="s">
        <v>100</v>
      </c>
      <c r="D83" s="75"/>
      <c r="E83" s="75"/>
      <c r="F83" s="75"/>
      <c r="G83" s="76"/>
      <c r="V83" s="73"/>
      <c r="W83" s="73"/>
      <c r="X83" s="73"/>
      <c r="Y83" s="73"/>
      <c r="Z83" s="73"/>
      <c r="AA83" s="73"/>
    </row>
    <row r="84" spans="2:27" ht="19.5" thickBot="1" x14ac:dyDescent="0.35">
      <c r="B84" s="74">
        <v>3</v>
      </c>
      <c r="C84" s="75" t="s">
        <v>101</v>
      </c>
      <c r="D84" s="75"/>
      <c r="E84" s="75"/>
      <c r="F84" s="75"/>
      <c r="G84" s="76"/>
      <c r="V84" s="52" t="s">
        <v>102</v>
      </c>
      <c r="W84" s="55">
        <f>AA84*Z84</f>
        <v>0</v>
      </c>
      <c r="X84" s="55">
        <v>300000</v>
      </c>
      <c r="Y84" s="55"/>
      <c r="Z84" s="55">
        <f>X84</f>
        <v>300000</v>
      </c>
      <c r="AA84" s="57">
        <v>0</v>
      </c>
    </row>
    <row r="85" spans="2:27" ht="15.75" thickBot="1" x14ac:dyDescent="0.3">
      <c r="V85" s="52" t="s">
        <v>103</v>
      </c>
      <c r="W85" s="55">
        <f>MAX(0,MIN(AA85*Z85,AA85*Y85))</f>
        <v>0</v>
      </c>
      <c r="X85" s="55">
        <v>500000</v>
      </c>
      <c r="Y85" s="55">
        <f>X85-X84</f>
        <v>200000</v>
      </c>
      <c r="Z85" s="77">
        <f>H70-Z84</f>
        <v>-160000</v>
      </c>
      <c r="AA85" s="57">
        <v>0.05</v>
      </c>
    </row>
    <row r="86" spans="2:27" ht="39.75" customHeight="1" x14ac:dyDescent="0.25">
      <c r="B86" s="92" t="s">
        <v>108</v>
      </c>
      <c r="C86" s="93"/>
      <c r="D86" s="93"/>
      <c r="E86" s="93"/>
      <c r="F86" s="93"/>
      <c r="G86" s="94"/>
      <c r="V86" s="52" t="s">
        <v>95</v>
      </c>
      <c r="W86" s="55">
        <f>MAX(0,MIN(AA86*Z86,AA86*Y86))</f>
        <v>0</v>
      </c>
      <c r="X86" s="55">
        <v>1000000</v>
      </c>
      <c r="Y86" s="55">
        <f>X86-X85</f>
        <v>500000</v>
      </c>
      <c r="Z86" s="55">
        <f>Z85-Y85</f>
        <v>-360000</v>
      </c>
      <c r="AA86" s="57">
        <v>0.2</v>
      </c>
    </row>
    <row r="87" spans="2:27" ht="18.75" x14ac:dyDescent="0.3">
      <c r="B87" s="78"/>
      <c r="C87" s="79"/>
      <c r="D87" s="79"/>
      <c r="E87" s="79"/>
      <c r="F87" s="79"/>
      <c r="G87" s="80"/>
      <c r="V87" s="52" t="s">
        <v>96</v>
      </c>
      <c r="W87" s="55">
        <f>MAX(0,MIN(AA87*Z87,AA87*Y87))</f>
        <v>0</v>
      </c>
      <c r="X87" s="55"/>
      <c r="Y87" s="77">
        <f>H70-X86</f>
        <v>-860000</v>
      </c>
      <c r="Z87" s="55">
        <f>Z86-Y86</f>
        <v>-860000</v>
      </c>
      <c r="AA87" s="57">
        <v>0.30000000000000004</v>
      </c>
    </row>
    <row r="88" spans="2:27" ht="45" customHeight="1" thickBot="1" x14ac:dyDescent="0.3">
      <c r="B88" s="95" t="s">
        <v>104</v>
      </c>
      <c r="C88" s="96"/>
      <c r="D88" s="96"/>
      <c r="E88" s="96"/>
      <c r="F88" s="96"/>
      <c r="G88" s="97"/>
      <c r="V88" s="52" t="s">
        <v>98</v>
      </c>
      <c r="W88" s="71">
        <f>SUM(W84:W87)</f>
        <v>0</v>
      </c>
      <c r="X88" s="55"/>
      <c r="Y88" s="55"/>
      <c r="Z88" s="55"/>
      <c r="AA88" s="57"/>
    </row>
    <row r="89" spans="2:27" ht="9.75" customHeight="1" x14ac:dyDescent="0.25">
      <c r="B89" s="1"/>
      <c r="C89" s="1"/>
      <c r="D89" s="1"/>
      <c r="E89" s="1"/>
      <c r="F89" s="1"/>
      <c r="G89" s="1"/>
      <c r="H89" s="1"/>
      <c r="I89" s="1"/>
      <c r="J89" s="1"/>
      <c r="K89" s="1"/>
      <c r="L89" s="1"/>
      <c r="M89" s="1"/>
      <c r="N89" s="1"/>
      <c r="V89" s="73"/>
      <c r="W89" s="73"/>
      <c r="X89" s="73"/>
      <c r="Y89" s="73"/>
      <c r="Z89" s="73"/>
      <c r="AA89" s="73"/>
    </row>
    <row r="90" spans="2:27" hidden="1" x14ac:dyDescent="0.25">
      <c r="V90" s="52" t="s">
        <v>105</v>
      </c>
      <c r="W90" s="53" t="s">
        <v>82</v>
      </c>
      <c r="X90" s="53" t="s">
        <v>83</v>
      </c>
      <c r="Y90" s="53" t="s">
        <v>84</v>
      </c>
      <c r="Z90" s="53" t="s">
        <v>85</v>
      </c>
      <c r="AA90" s="53" t="s">
        <v>86</v>
      </c>
    </row>
    <row r="91" spans="2:27" hidden="1" x14ac:dyDescent="0.25">
      <c r="V91" s="52" t="s">
        <v>106</v>
      </c>
      <c r="W91" s="55">
        <f>AA91*Z91</f>
        <v>0</v>
      </c>
      <c r="X91" s="55">
        <v>500000</v>
      </c>
      <c r="Y91" s="55"/>
      <c r="Z91" s="55">
        <f>X91</f>
        <v>500000</v>
      </c>
      <c r="AA91" s="57">
        <v>0</v>
      </c>
    </row>
    <row r="92" spans="2:27" hidden="1" x14ac:dyDescent="0.25">
      <c r="V92" s="52" t="s">
        <v>95</v>
      </c>
      <c r="W92" s="55">
        <f>MAX(0,MIN(AA92*Z92,AA92*Y92))</f>
        <v>0</v>
      </c>
      <c r="X92" s="55">
        <v>1000000</v>
      </c>
      <c r="Y92" s="55">
        <f>X92-X91</f>
        <v>500000</v>
      </c>
      <c r="Z92" s="77">
        <f>H70-Z91</f>
        <v>-360000</v>
      </c>
      <c r="AA92" s="57">
        <v>0.2</v>
      </c>
    </row>
    <row r="93" spans="2:27" hidden="1" x14ac:dyDescent="0.25">
      <c r="V93" s="52" t="s">
        <v>107</v>
      </c>
      <c r="W93" s="55">
        <f>MAX(0,MIN(AA93*Z93,AA93*Y93))</f>
        <v>0</v>
      </c>
      <c r="X93" s="55"/>
      <c r="Y93" s="77">
        <f>H70-X92</f>
        <v>-860000</v>
      </c>
      <c r="Z93" s="55">
        <f>Z92-Y92</f>
        <v>-860000</v>
      </c>
      <c r="AA93" s="57">
        <v>0.3</v>
      </c>
    </row>
    <row r="94" spans="2:27" hidden="1" x14ac:dyDescent="0.25">
      <c r="V94" s="52" t="s">
        <v>98</v>
      </c>
      <c r="W94" s="71">
        <f>SUM(W91:W93)</f>
        <v>0</v>
      </c>
      <c r="X94" s="55"/>
      <c r="Y94" s="55"/>
      <c r="Z94" s="55"/>
      <c r="AA94" s="57"/>
    </row>
    <row r="95" spans="2:27" hidden="1" x14ac:dyDescent="0.25"/>
    <row r="96" spans="2:27"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t="17.25" hidden="1" customHeight="1" x14ac:dyDescent="0.25"/>
    <row r="107" ht="17.25" hidden="1" customHeight="1" x14ac:dyDescent="0.25"/>
    <row r="108" ht="17.25" hidden="1" customHeight="1" x14ac:dyDescent="0.25"/>
  </sheetData>
  <sheetProtection algorithmName="SHA-512" hashValue="y+p2cP5VH1wCyhhdqM1EgcYj9dPqtvKL2Ogi0NCc0C+TtvyvoMbKFmM5rdGGnwOloS6c+9IkoUE0c43GljrO/A==" saltValue="ci/Lo9jMuwnoEWtQ2azZNg==" spinCount="100000" sheet="1" objects="1" scenarios="1"/>
  <protectedRanges>
    <protectedRange sqref="F18" name="Range2"/>
    <protectedRange sqref="D5:D9" name="Range1"/>
  </protectedRanges>
  <mergeCells count="36">
    <mergeCell ref="C2:N2"/>
    <mergeCell ref="C3:N3"/>
    <mergeCell ref="B38:D38"/>
    <mergeCell ref="C4:I4"/>
    <mergeCell ref="C10:D10"/>
    <mergeCell ref="C17:H17"/>
    <mergeCell ref="C18:D18"/>
    <mergeCell ref="C19:D19"/>
    <mergeCell ref="C20:D20"/>
    <mergeCell ref="C30:D30"/>
    <mergeCell ref="C35:D35"/>
    <mergeCell ref="C36:D36"/>
    <mergeCell ref="C37:D37"/>
    <mergeCell ref="B65:C65"/>
    <mergeCell ref="D65:E65"/>
    <mergeCell ref="B58:C58"/>
    <mergeCell ref="D58:E58"/>
    <mergeCell ref="B59:C59"/>
    <mergeCell ref="D59:E59"/>
    <mergeCell ref="B60:C60"/>
    <mergeCell ref="D60:E60"/>
    <mergeCell ref="B61:C61"/>
    <mergeCell ref="D61:E61"/>
    <mergeCell ref="B62:C62"/>
    <mergeCell ref="D62:E62"/>
    <mergeCell ref="B64:C64"/>
    <mergeCell ref="B81:C81"/>
    <mergeCell ref="C82:G82"/>
    <mergeCell ref="B86:G86"/>
    <mergeCell ref="B88:G88"/>
    <mergeCell ref="B66:C66"/>
    <mergeCell ref="D66:E66"/>
    <mergeCell ref="B67:C67"/>
    <mergeCell ref="D67:E67"/>
    <mergeCell ref="B68:C68"/>
    <mergeCell ref="D68:E68"/>
  </mergeCells>
  <dataValidations count="5">
    <dataValidation type="list" allowBlank="1" showInputMessage="1" showErrorMessage="1" sqref="D9">
      <formula1>$U$9:$V$9</formula1>
    </dataValidation>
    <dataValidation type="list" allowBlank="1" showInputMessage="1" showErrorMessage="1" sqref="D60:E60">
      <formula1>$AJ$58:$AJ$60</formula1>
    </dataValidation>
    <dataValidation type="list" allowBlank="1" showInputMessage="1" showErrorMessage="1" sqref="D59:E59">
      <formula1>$AD$58:$AD$60</formula1>
    </dataValidation>
    <dataValidation type="list" allowBlank="1" showInputMessage="1" showErrorMessage="1" sqref="E9">
      <formula1>$U$9:$U$9</formula1>
    </dataValidation>
    <dataValidation type="list" allowBlank="1" showInputMessage="1" showErrorMessage="1" sqref="D58:E58">
      <formula1>$V$58:$V$65</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Anuj Mishra</dc:creator>
  <cp:lastModifiedBy>Anuj Mishra</cp:lastModifiedBy>
  <dcterms:created xsi:type="dcterms:W3CDTF">2020-02-03T15:34:23Z</dcterms:created>
  <dcterms:modified xsi:type="dcterms:W3CDTF">2020-02-03T16:18:15Z</dcterms:modified>
</cp:coreProperties>
</file>