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Z28" i="1"/>
  <c r="AA28" s="1"/>
  <c r="V27"/>
  <c r="S27"/>
  <c r="S26"/>
  <c r="V24"/>
  <c r="S24"/>
  <c r="V23"/>
  <c r="S23"/>
  <c r="S22"/>
  <c r="S21"/>
  <c r="V20"/>
  <c r="S20"/>
  <c r="S18"/>
  <c r="V17"/>
  <c r="S17"/>
  <c r="V16"/>
  <c r="S16"/>
  <c r="V15"/>
  <c r="S15"/>
  <c r="S14"/>
  <c r="S25"/>
  <c r="S13"/>
  <c r="S12"/>
  <c r="G12"/>
  <c r="G11"/>
  <c r="Q27"/>
  <c r="Q26"/>
  <c r="Q25"/>
  <c r="Q24"/>
  <c r="Q23"/>
  <c r="Q22"/>
  <c r="Q21"/>
  <c r="Q20"/>
  <c r="Q19"/>
  <c r="Q18"/>
  <c r="Q17"/>
  <c r="Q16"/>
  <c r="Q15"/>
  <c r="Q14"/>
  <c r="Q13"/>
  <c r="Q12"/>
  <c r="Q11"/>
  <c r="S11"/>
  <c r="AO46" l="1"/>
  <c r="AO45"/>
  <c r="AO44"/>
  <c r="AO43"/>
  <c r="AO42"/>
  <c r="AO41"/>
  <c r="AO40"/>
  <c r="AO39"/>
  <c r="AO38"/>
  <c r="AO37"/>
  <c r="AO36"/>
  <c r="AO35"/>
  <c r="AO34"/>
  <c r="AO33"/>
  <c r="AO32"/>
  <c r="AO31"/>
  <c r="AO30"/>
  <c r="AO29"/>
  <c r="AO28"/>
  <c r="G27"/>
  <c r="I27" s="1"/>
  <c r="AO26"/>
  <c r="G26" s="1"/>
  <c r="I26" s="1"/>
  <c r="AO25"/>
  <c r="G25" s="1"/>
  <c r="I25" s="1"/>
  <c r="N25" s="1"/>
  <c r="P25" s="1"/>
  <c r="AO24"/>
  <c r="G24" s="1"/>
  <c r="I24" s="1"/>
  <c r="AO23"/>
  <c r="G23" s="1"/>
  <c r="I23" s="1"/>
  <c r="N23" s="1"/>
  <c r="P23" s="1"/>
  <c r="AO22"/>
  <c r="G22" s="1"/>
  <c r="I22" s="1"/>
  <c r="AO21"/>
  <c r="G21" s="1"/>
  <c r="I21" s="1"/>
  <c r="N21" s="1"/>
  <c r="P21" s="1"/>
  <c r="AO20"/>
  <c r="G20" s="1"/>
  <c r="I20" s="1"/>
  <c r="AO19"/>
  <c r="G19" s="1"/>
  <c r="I19" s="1"/>
  <c r="N19" s="1"/>
  <c r="P19" s="1"/>
  <c r="AO18"/>
  <c r="G18" s="1"/>
  <c r="I18" s="1"/>
  <c r="AO17"/>
  <c r="G17" s="1"/>
  <c r="I17" s="1"/>
  <c r="AO16"/>
  <c r="G16" s="1"/>
  <c r="AO15"/>
  <c r="G15" s="1"/>
  <c r="I15" s="1"/>
  <c r="N15" s="1"/>
  <c r="P15" s="1"/>
  <c r="AO14"/>
  <c r="G14" s="1"/>
  <c r="AO13"/>
  <c r="G13" s="1"/>
  <c r="I13" s="1"/>
  <c r="AO12"/>
  <c r="T12"/>
  <c r="M27"/>
  <c r="M26"/>
  <c r="M25"/>
  <c r="M24"/>
  <c r="M23"/>
  <c r="M22"/>
  <c r="M21"/>
  <c r="M20"/>
  <c r="M19"/>
  <c r="M18"/>
  <c r="M17"/>
  <c r="M16"/>
  <c r="M15"/>
  <c r="M14"/>
  <c r="M13"/>
  <c r="M12"/>
  <c r="I16"/>
  <c r="I14"/>
  <c r="I12"/>
  <c r="AO11"/>
  <c r="I11"/>
  <c r="M11"/>
  <c r="N26" l="1"/>
  <c r="P26" s="1"/>
  <c r="N18"/>
  <c r="P18" s="1"/>
  <c r="N17"/>
  <c r="P17" s="1"/>
  <c r="N11"/>
  <c r="P11" s="1"/>
  <c r="N27"/>
  <c r="P27" s="1"/>
  <c r="N13"/>
  <c r="P13" s="1"/>
  <c r="N12"/>
  <c r="P12" s="1"/>
  <c r="U12" s="1"/>
  <c r="V12" s="1"/>
  <c r="N20"/>
  <c r="P20" s="1"/>
  <c r="N14"/>
  <c r="P14" s="1"/>
  <c r="N22"/>
  <c r="P22" s="1"/>
  <c r="N16"/>
  <c r="P16" s="1"/>
  <c r="N24"/>
  <c r="P24" s="1"/>
  <c r="T11"/>
  <c r="U11" s="1"/>
  <c r="V11" s="1"/>
  <c r="X12" l="1"/>
  <c r="Z12" s="1"/>
  <c r="Z11"/>
  <c r="X11"/>
  <c r="AA12" l="1"/>
  <c r="AC12" s="1"/>
  <c r="AD12" s="1"/>
  <c r="AA11"/>
  <c r="AC11" s="1"/>
  <c r="AD11" s="1"/>
  <c r="T21"/>
  <c r="U21" s="1"/>
  <c r="V21" s="1"/>
  <c r="X21" l="1"/>
  <c r="Z21" s="1"/>
  <c r="AA21" l="1"/>
  <c r="AC21" s="1"/>
  <c r="AD21" s="1"/>
  <c r="T19"/>
  <c r="U19" s="1"/>
  <c r="V19" s="1"/>
  <c r="X19" l="1"/>
  <c r="Z19" s="1"/>
  <c r="AA19" l="1"/>
  <c r="AC19" s="1"/>
  <c r="AD19" s="1"/>
  <c r="T13"/>
  <c r="U13" s="1"/>
  <c r="V13" s="1"/>
  <c r="X13" l="1"/>
  <c r="Z13" s="1"/>
  <c r="AA13" l="1"/>
  <c r="AC13" s="1"/>
  <c r="AD13" s="1"/>
  <c r="T16"/>
  <c r="U16" s="1"/>
  <c r="X16" l="1"/>
  <c r="Z16" s="1"/>
  <c r="AA16" l="1"/>
  <c r="AC16" s="1"/>
  <c r="AD16" s="1"/>
  <c r="T27"/>
  <c r="U27" s="1"/>
  <c r="T26"/>
  <c r="U26" s="1"/>
  <c r="V26" s="1"/>
  <c r="T17"/>
  <c r="U17" s="1"/>
  <c r="T25"/>
  <c r="U25" s="1"/>
  <c r="T14"/>
  <c r="U14" s="1"/>
  <c r="V14" s="1"/>
  <c r="T15"/>
  <c r="U15" s="1"/>
  <c r="T22"/>
  <c r="U22" s="1"/>
  <c r="V22" s="1"/>
  <c r="T24"/>
  <c r="U24" s="1"/>
  <c r="T18"/>
  <c r="U18" s="1"/>
  <c r="T23"/>
  <c r="U23" s="1"/>
  <c r="T20"/>
  <c r="U20" s="1"/>
  <c r="X14" l="1"/>
  <c r="Z14" s="1"/>
  <c r="X24"/>
  <c r="Z24" s="1"/>
  <c r="X17"/>
  <c r="Z17" s="1"/>
  <c r="X20"/>
  <c r="Z20" s="1"/>
  <c r="X27"/>
  <c r="Z27" s="1"/>
  <c r="X23"/>
  <c r="Z23" s="1"/>
  <c r="X26"/>
  <c r="Z26" s="1"/>
  <c r="X15"/>
  <c r="Z15" s="1"/>
  <c r="X18"/>
  <c r="Z18" s="1"/>
  <c r="X22"/>
  <c r="Z22" s="1"/>
  <c r="Z25"/>
  <c r="AA27" l="1"/>
  <c r="AC27" s="1"/>
  <c r="AD27" s="1"/>
  <c r="AA23"/>
  <c r="AC23" s="1"/>
  <c r="AD23" s="1"/>
  <c r="AA26"/>
  <c r="AC26" s="1"/>
  <c r="AD26" s="1"/>
  <c r="AA17"/>
  <c r="AC17" s="1"/>
  <c r="AD17" s="1"/>
  <c r="AA14"/>
  <c r="AC14" s="1"/>
  <c r="AD14" s="1"/>
  <c r="AA24"/>
  <c r="AC24" s="1"/>
  <c r="AD24" s="1"/>
  <c r="AA22"/>
  <c r="AC22" s="1"/>
  <c r="AD22" s="1"/>
  <c r="AA25"/>
  <c r="AC25" s="1"/>
  <c r="AD25" s="1"/>
  <c r="AA15"/>
  <c r="AC15" s="1"/>
  <c r="AD15" s="1"/>
  <c r="AA20"/>
  <c r="AC20" s="1"/>
  <c r="AD20" s="1"/>
  <c r="AA18"/>
  <c r="AC18" s="1"/>
  <c r="AD18" s="1"/>
</calcChain>
</file>

<file path=xl/sharedStrings.xml><?xml version="1.0" encoding="utf-8"?>
<sst xmlns="http://schemas.openxmlformats.org/spreadsheetml/2006/main" count="150" uniqueCount="93">
  <si>
    <t>PAN</t>
  </si>
  <si>
    <t>Name of Emploee</t>
  </si>
  <si>
    <t>Dedcutee Type</t>
  </si>
  <si>
    <t>Employement From</t>
  </si>
  <si>
    <t>Employement to</t>
  </si>
  <si>
    <t>Date</t>
  </si>
  <si>
    <t>Gross Salary From Current Employer</t>
  </si>
  <si>
    <t>Gross Salary From Previous Employer</t>
  </si>
  <si>
    <t>Total</t>
  </si>
  <si>
    <t>Deductions Under Section</t>
  </si>
  <si>
    <t>16(ii)</t>
  </si>
  <si>
    <t>16(iii)</t>
  </si>
  <si>
    <t>16(ia)</t>
  </si>
  <si>
    <t>Total Deduction under section 16</t>
  </si>
  <si>
    <t>Income Under the head salaries</t>
  </si>
  <si>
    <t>Income from (loss from) House Property</t>
  </si>
  <si>
    <t>Gross Total Income</t>
  </si>
  <si>
    <t>Total Amount of Deduction under section 80c to 80ccd1</t>
  </si>
  <si>
    <t>80CCG</t>
  </si>
  <si>
    <t>Other sectins of Chapter VIA</t>
  </si>
  <si>
    <t>Total Deductions Under Chapter VIA</t>
  </si>
  <si>
    <t>Total Taxable Income</t>
  </si>
  <si>
    <t>Income tax</t>
  </si>
  <si>
    <t>Surcharge</t>
  </si>
  <si>
    <t>Health and Education Cess</t>
  </si>
  <si>
    <t>Net Tax liability</t>
  </si>
  <si>
    <t>TDS by Current Employer</t>
  </si>
  <si>
    <t>TDS by Previous Employer</t>
  </si>
  <si>
    <t>Total TDS</t>
  </si>
  <si>
    <t>Shortfall / Excess Dededuction</t>
  </si>
  <si>
    <t xml:space="preserve">Gross Salary </t>
  </si>
  <si>
    <t>Value of Perquisits</t>
  </si>
  <si>
    <t>Profits in lieu of Salary</t>
  </si>
  <si>
    <t>LTA/LTC</t>
  </si>
  <si>
    <t>Gratuitity</t>
  </si>
  <si>
    <t>Pension</t>
  </si>
  <si>
    <t>Leave Salary</t>
  </si>
  <si>
    <t>HRA</t>
  </si>
  <si>
    <t>Other Exempted Income</t>
  </si>
  <si>
    <t>Total Exemption</t>
  </si>
  <si>
    <t>Income from Other sources</t>
  </si>
  <si>
    <t>80CCC Pension fund</t>
  </si>
  <si>
    <t>80CCD(1) NPS</t>
  </si>
  <si>
    <t>80CCD(1B) NPS</t>
  </si>
  <si>
    <t>Employer Contributions 80CCD(2) NPS</t>
  </si>
  <si>
    <t>Medical Insurance 80D</t>
  </si>
  <si>
    <t>Interest on Educatinal Loan 80E</t>
  </si>
  <si>
    <t>Donations 80G</t>
  </si>
  <si>
    <t>Interest on Saving Bank account 80TTA</t>
  </si>
  <si>
    <t>Rebate under section 87A</t>
  </si>
  <si>
    <t>S No</t>
  </si>
  <si>
    <t>G</t>
  </si>
  <si>
    <t>01/04/2018</t>
  </si>
  <si>
    <t>31/03/2019</t>
  </si>
  <si>
    <t>Deduction Under section 80C ( LIC, School fee, PF Etc)</t>
  </si>
  <si>
    <t>Income tax Relief u/S 89(1)</t>
  </si>
  <si>
    <t>MITTA VENKATA SWAMY</t>
  </si>
  <si>
    <t>SAIFULLAH KHAN</t>
  </si>
  <si>
    <t>ABDUL KHALEEL</t>
  </si>
  <si>
    <t>BOGA MAHESH</t>
  </si>
  <si>
    <t>ANDE NAGAMALLAIAH</t>
  </si>
  <si>
    <t>SANUGOJU SATEESH</t>
  </si>
  <si>
    <t>KADARI SAMPATH</t>
  </si>
  <si>
    <t>R.RAMESH</t>
  </si>
  <si>
    <t>RESHMA PARVEEN</t>
  </si>
  <si>
    <t>SHANKAR ADEPU</t>
  </si>
  <si>
    <t>M.RAKESH KUMAR</t>
  </si>
  <si>
    <t>OLALA VARALAKSHMI</t>
  </si>
  <si>
    <t>V.SWARUPA</t>
  </si>
  <si>
    <t>J.PRAVEEN</t>
  </si>
  <si>
    <t>KAMRE SHOBHA</t>
  </si>
  <si>
    <t>SUJATHA GOLLA</t>
  </si>
  <si>
    <t>ATHRAM BHAGYASRI</t>
  </si>
  <si>
    <t>W</t>
  </si>
  <si>
    <t>PAN1</t>
  </si>
  <si>
    <t>PAN2</t>
  </si>
  <si>
    <t>PAN3</t>
  </si>
  <si>
    <t>PAN4</t>
  </si>
  <si>
    <t>PAN5</t>
  </si>
  <si>
    <t>PAN6</t>
  </si>
  <si>
    <t>PAN7</t>
  </si>
  <si>
    <t>PAN8</t>
  </si>
  <si>
    <t>PAN9</t>
  </si>
  <si>
    <t>PAN10</t>
  </si>
  <si>
    <t>PAN11</t>
  </si>
  <si>
    <t>PAN12</t>
  </si>
  <si>
    <t>PAN13</t>
  </si>
  <si>
    <t>PAN14</t>
  </si>
  <si>
    <t>PAN15</t>
  </si>
  <si>
    <t>PAN16</t>
  </si>
  <si>
    <t>C E L L S          F O R     D  A T A    E N T R Y</t>
  </si>
  <si>
    <t>C O N T A I N S    F O  R M U L A</t>
  </si>
  <si>
    <t>pan11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</si>
</sst>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44" fontId="2" fillId="0" borderId="0" xfId="0" applyNumberFormat="1" applyFont="1" applyAlignment="1">
      <alignment horizontal="center" vertical="center" wrapText="1"/>
    </xf>
    <xf numFmtId="44" fontId="2" fillId="2" borderId="0" xfId="0" applyNumberFormat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0" fillId="0" borderId="0" xfId="0" applyNumberFormat="1"/>
    <xf numFmtId="44" fontId="2" fillId="5" borderId="0" xfId="0" applyNumberFormat="1" applyFont="1" applyFill="1" applyAlignment="1">
      <alignment horizontal="center" vertical="center" wrapText="1"/>
    </xf>
    <xf numFmtId="0" fontId="0" fillId="5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1" fontId="3" fillId="2" borderId="0" xfId="0" applyNumberFormat="1" applyFont="1" applyFill="1" applyBorder="1" applyAlignment="1" applyProtection="1">
      <alignment vertical="center"/>
      <protection locked="0" hidden="1"/>
    </xf>
    <xf numFmtId="164" fontId="0" fillId="2" borderId="0" xfId="1" applyNumberFormat="1" applyFont="1" applyFill="1"/>
    <xf numFmtId="164" fontId="0" fillId="2" borderId="0" xfId="0" applyNumberFormat="1" applyFill="1"/>
    <xf numFmtId="164" fontId="0" fillId="5" borderId="0" xfId="0" applyNumberFormat="1" applyFill="1"/>
    <xf numFmtId="44" fontId="2" fillId="2" borderId="0" xfId="0" applyNumberFormat="1" applyFont="1" applyFill="1" applyAlignment="1">
      <alignment horizontal="left" vertical="center"/>
    </xf>
    <xf numFmtId="0" fontId="1" fillId="5" borderId="0" xfId="0" applyFont="1" applyFill="1"/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D46"/>
  <sheetViews>
    <sheetView tabSelected="1" workbookViewId="0">
      <pane xSplit="3" ySplit="10" topLeftCell="D11" activePane="bottomRight" state="frozen"/>
      <selection pane="topRight" activeCell="D1" sqref="D1"/>
      <selection pane="bottomLeft" activeCell="A4" sqref="A4"/>
      <selection pane="bottomRight" activeCell="C3" sqref="C3"/>
    </sheetView>
  </sheetViews>
  <sheetFormatPr defaultColWidth="15.28515625" defaultRowHeight="15"/>
  <cols>
    <col min="1" max="1" width="5.85546875" customWidth="1"/>
    <col min="2" max="2" width="16.7109375" customWidth="1"/>
    <col min="3" max="3" width="34.28515625" customWidth="1"/>
    <col min="17" max="17" width="23.7109375" customWidth="1"/>
    <col min="19" max="19" width="13.28515625" customWidth="1"/>
    <col min="20" max="20" width="10.28515625" customWidth="1"/>
  </cols>
  <sheetData>
    <row r="3" spans="1:56">
      <c r="D3" s="18" t="s">
        <v>90</v>
      </c>
      <c r="E3" s="9"/>
      <c r="F3" s="9"/>
      <c r="G3" s="9"/>
      <c r="L3" s="18" t="s">
        <v>90</v>
      </c>
      <c r="M3" s="9"/>
      <c r="N3" s="9"/>
      <c r="O3" s="9"/>
      <c r="V3" s="18" t="s">
        <v>90</v>
      </c>
      <c r="W3" s="9"/>
      <c r="X3" s="9"/>
      <c r="Y3" s="9"/>
      <c r="AG3" s="18" t="s">
        <v>90</v>
      </c>
      <c r="AH3" s="9"/>
      <c r="AI3" s="9"/>
      <c r="AJ3" s="9"/>
      <c r="AQ3" s="18" t="s">
        <v>90</v>
      </c>
      <c r="AR3" s="9"/>
      <c r="AS3" s="9"/>
      <c r="AT3" s="9"/>
      <c r="BA3" s="18" t="s">
        <v>90</v>
      </c>
      <c r="BB3" s="9"/>
      <c r="BC3" s="9"/>
      <c r="BD3" s="9"/>
    </row>
    <row r="5" spans="1:56" ht="15.75">
      <c r="D5" s="17" t="s">
        <v>91</v>
      </c>
      <c r="E5" s="3"/>
      <c r="F5" s="3"/>
      <c r="G5" s="3"/>
      <c r="L5" s="17" t="s">
        <v>91</v>
      </c>
      <c r="M5" s="3"/>
      <c r="N5" s="3"/>
      <c r="O5" s="3"/>
      <c r="V5" s="17" t="s">
        <v>91</v>
      </c>
      <c r="W5" s="3"/>
      <c r="X5" s="3"/>
      <c r="Y5" s="3"/>
      <c r="AG5" s="17" t="s">
        <v>91</v>
      </c>
      <c r="AH5" s="3"/>
      <c r="AI5" s="3"/>
      <c r="AJ5" s="3"/>
      <c r="AQ5" s="17" t="s">
        <v>91</v>
      </c>
      <c r="AR5" s="3"/>
      <c r="AS5" s="3"/>
      <c r="AT5" s="3"/>
      <c r="BA5" s="17" t="s">
        <v>91</v>
      </c>
      <c r="BB5" s="3"/>
      <c r="BC5" s="3"/>
      <c r="BD5" s="3"/>
    </row>
    <row r="6" spans="1:56" ht="29.25" customHeight="1">
      <c r="E6" s="19"/>
    </row>
    <row r="9" spans="1:56">
      <c r="E9" s="10" t="s">
        <v>5</v>
      </c>
      <c r="F9" s="10"/>
      <c r="J9" s="11" t="s">
        <v>9</v>
      </c>
      <c r="K9" s="11"/>
      <c r="L9" s="11"/>
    </row>
    <row r="10" spans="1:56" s="2" customFormat="1" ht="78.75">
      <c r="A10" s="2" t="s">
        <v>50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3" t="s">
        <v>6</v>
      </c>
      <c r="H10" s="8" t="s">
        <v>7</v>
      </c>
      <c r="I10" s="3" t="s">
        <v>8</v>
      </c>
      <c r="J10" s="8" t="s">
        <v>10</v>
      </c>
      <c r="K10" s="8" t="s">
        <v>11</v>
      </c>
      <c r="L10" s="8" t="s">
        <v>12</v>
      </c>
      <c r="M10" s="3" t="s">
        <v>13</v>
      </c>
      <c r="N10" s="3" t="s">
        <v>14</v>
      </c>
      <c r="O10" s="8" t="s">
        <v>15</v>
      </c>
      <c r="P10" s="3" t="s">
        <v>16</v>
      </c>
      <c r="Q10" s="3" t="s">
        <v>17</v>
      </c>
      <c r="R10" s="8" t="s">
        <v>18</v>
      </c>
      <c r="S10" s="8" t="s">
        <v>19</v>
      </c>
      <c r="T10" s="3" t="s">
        <v>20</v>
      </c>
      <c r="U10" s="3" t="s">
        <v>21</v>
      </c>
      <c r="V10" s="3" t="s">
        <v>22</v>
      </c>
      <c r="W10" s="8" t="s">
        <v>23</v>
      </c>
      <c r="X10" s="3" t="s">
        <v>24</v>
      </c>
      <c r="Y10" s="8" t="s">
        <v>55</v>
      </c>
      <c r="Z10" s="3" t="s">
        <v>25</v>
      </c>
      <c r="AA10" s="8" t="s">
        <v>26</v>
      </c>
      <c r="AB10" s="8" t="s">
        <v>27</v>
      </c>
      <c r="AC10" s="3" t="s">
        <v>28</v>
      </c>
      <c r="AD10" s="3" t="s">
        <v>29</v>
      </c>
      <c r="AF10" s="8" t="s">
        <v>30</v>
      </c>
      <c r="AG10" s="8" t="s">
        <v>31</v>
      </c>
      <c r="AH10" s="8" t="s">
        <v>32</v>
      </c>
      <c r="AI10" s="8" t="s">
        <v>33</v>
      </c>
      <c r="AJ10" s="8" t="s">
        <v>34</v>
      </c>
      <c r="AK10" s="8" t="s">
        <v>35</v>
      </c>
      <c r="AL10" s="8" t="s">
        <v>36</v>
      </c>
      <c r="AM10" s="8" t="s">
        <v>37</v>
      </c>
      <c r="AN10" s="8" t="s">
        <v>38</v>
      </c>
      <c r="AO10" s="8" t="s">
        <v>39</v>
      </c>
      <c r="AP10" s="8" t="s">
        <v>40</v>
      </c>
      <c r="AQ10" s="8" t="s">
        <v>54</v>
      </c>
      <c r="AR10" s="8" t="s">
        <v>41</v>
      </c>
      <c r="AS10" s="8" t="s">
        <v>42</v>
      </c>
      <c r="AT10" s="8" t="s">
        <v>43</v>
      </c>
      <c r="AU10" s="8" t="s">
        <v>44</v>
      </c>
      <c r="AV10" s="8" t="s">
        <v>45</v>
      </c>
      <c r="AW10" s="8" t="s">
        <v>46</v>
      </c>
      <c r="AX10" s="8" t="s">
        <v>47</v>
      </c>
      <c r="AY10" s="8" t="s">
        <v>48</v>
      </c>
      <c r="AZ10" s="8" t="s">
        <v>49</v>
      </c>
    </row>
    <row r="11" spans="1:56">
      <c r="A11">
        <v>1</v>
      </c>
      <c r="B11" s="4" t="s">
        <v>92</v>
      </c>
      <c r="C11" s="5" t="s">
        <v>56</v>
      </c>
      <c r="D11" t="s">
        <v>51</v>
      </c>
      <c r="E11" s="1" t="s">
        <v>52</v>
      </c>
      <c r="F11" s="1" t="s">
        <v>53</v>
      </c>
      <c r="G11" s="12">
        <f>AF11+AH11-AO11</f>
        <v>601729</v>
      </c>
      <c r="H11" s="9">
        <v>0</v>
      </c>
      <c r="I11" s="12">
        <f>G11+H11</f>
        <v>601729</v>
      </c>
      <c r="J11" s="9">
        <v>0</v>
      </c>
      <c r="K11" s="9">
        <v>2400</v>
      </c>
      <c r="L11" s="9">
        <v>40000</v>
      </c>
      <c r="M11" s="12">
        <f>SUM(J11:L11)</f>
        <v>42400</v>
      </c>
      <c r="N11" s="12">
        <f>I11-M11</f>
        <v>559329</v>
      </c>
      <c r="O11" s="9">
        <v>0</v>
      </c>
      <c r="P11" s="12">
        <f>N11+O11</f>
        <v>559329</v>
      </c>
      <c r="Q11" s="12">
        <f>AQ11</f>
        <v>101614</v>
      </c>
      <c r="R11" s="9"/>
      <c r="S11" s="9">
        <f>AH11+1202</f>
        <v>56516</v>
      </c>
      <c r="T11" s="12">
        <f>SUM(Q11:S11)</f>
        <v>158130</v>
      </c>
      <c r="U11" s="12">
        <f>P11-T11</f>
        <v>401199</v>
      </c>
      <c r="V11" s="13">
        <f>IF(U11&lt;250000,"Nil",IF(U11&lt;500000,(U11-250000)*0.05,IF(U11&lt;1000000,(U11-500000)*0.2+12500,IF(U11&gt;1000000,U11-1000000)*0.3+112500)))</f>
        <v>7559.9500000000007</v>
      </c>
      <c r="W11" s="9">
        <v>0</v>
      </c>
      <c r="X11" s="14">
        <f>(V11+W11)*0.04</f>
        <v>302.39800000000002</v>
      </c>
      <c r="Y11" s="9">
        <v>0</v>
      </c>
      <c r="Z11" s="14">
        <f>V11+W11+X11-Y11</f>
        <v>7862.3480000000009</v>
      </c>
      <c r="AA11" s="16">
        <f>Z11</f>
        <v>7862.3480000000009</v>
      </c>
      <c r="AB11" s="9">
        <v>0</v>
      </c>
      <c r="AC11" s="14">
        <f>+AA11+AB11</f>
        <v>7862.3480000000009</v>
      </c>
      <c r="AD11" s="14">
        <f>Z11-AC11</f>
        <v>0</v>
      </c>
      <c r="AF11" s="9">
        <v>596299</v>
      </c>
      <c r="AG11" s="9">
        <v>0</v>
      </c>
      <c r="AH11" s="9">
        <v>55314</v>
      </c>
      <c r="AI11" s="9"/>
      <c r="AJ11" s="9"/>
      <c r="AK11" s="9"/>
      <c r="AL11" s="9"/>
      <c r="AM11" s="9">
        <v>49884</v>
      </c>
      <c r="AN11" s="9"/>
      <c r="AO11" s="9">
        <f>SUM(AI11:AN11)</f>
        <v>49884</v>
      </c>
      <c r="AP11" s="9">
        <v>0</v>
      </c>
      <c r="AQ11" s="9">
        <v>101614</v>
      </c>
      <c r="AR11" s="9"/>
      <c r="AS11" s="9"/>
      <c r="AT11" s="9"/>
      <c r="AU11" s="9"/>
      <c r="AV11" s="9"/>
      <c r="AW11" s="9"/>
      <c r="AX11" s="9"/>
      <c r="AY11" s="9"/>
      <c r="AZ11" s="9"/>
    </row>
    <row r="12" spans="1:56">
      <c r="A12">
        <v>2</v>
      </c>
      <c r="B12" s="4" t="s">
        <v>74</v>
      </c>
      <c r="C12" s="5" t="s">
        <v>57</v>
      </c>
      <c r="D12" t="s">
        <v>51</v>
      </c>
      <c r="E12" s="1" t="s">
        <v>52</v>
      </c>
      <c r="F12" s="1" t="s">
        <v>53</v>
      </c>
      <c r="G12" s="12">
        <f t="shared" ref="G12:G27" si="0">AF12+AH12-AO12</f>
        <v>722272</v>
      </c>
      <c r="H12" s="9">
        <v>0</v>
      </c>
      <c r="I12" s="12">
        <f t="shared" ref="I12:I27" si="1">G12+H12</f>
        <v>722272</v>
      </c>
      <c r="J12" s="9">
        <v>0</v>
      </c>
      <c r="K12" s="9">
        <v>2400</v>
      </c>
      <c r="L12" s="9">
        <v>40000</v>
      </c>
      <c r="M12" s="12">
        <f t="shared" ref="M12:M27" si="2">SUM(J12:L12)</f>
        <v>42400</v>
      </c>
      <c r="N12" s="12">
        <f t="shared" ref="N12:N27" si="3">I12-M12</f>
        <v>679872</v>
      </c>
      <c r="O12" s="9"/>
      <c r="P12" s="12">
        <f t="shared" ref="P12:P27" si="4">N12+O12</f>
        <v>679872</v>
      </c>
      <c r="Q12" s="12">
        <f t="shared" ref="Q12:Q27" si="5">AQ12</f>
        <v>150000</v>
      </c>
      <c r="R12" s="9"/>
      <c r="S12" s="9">
        <f>AH12+1363+26771</f>
        <v>93035</v>
      </c>
      <c r="T12" s="12">
        <f t="shared" ref="T12:T27" si="6">SUM(Q12:S12)</f>
        <v>243035</v>
      </c>
      <c r="U12" s="12">
        <f t="shared" ref="U12:U27" si="7">P12-T12</f>
        <v>436837</v>
      </c>
      <c r="V12" s="13">
        <f t="shared" ref="V12:V26" si="8">IF(U12&lt;250000,"Nil",IF(U12&lt;500000,(U12-250000)*0.05,IF(U12&lt;1000000,(U12-500000)*0.2+12500,IF(U12&gt;1000000,U12-1000000)*0.3+112500)))</f>
        <v>9341.85</v>
      </c>
      <c r="W12" s="9">
        <v>0</v>
      </c>
      <c r="X12" s="14">
        <f t="shared" ref="X12:X27" si="9">(V12+W12)*0.04</f>
        <v>373.67400000000004</v>
      </c>
      <c r="Y12" s="9">
        <v>0</v>
      </c>
      <c r="Z12" s="14">
        <f t="shared" ref="Z12:Z27" si="10">V12+W12+X12-Y12</f>
        <v>9715.5240000000013</v>
      </c>
      <c r="AA12" s="16">
        <f t="shared" ref="AA12:AA28" si="11">Z12</f>
        <v>9715.5240000000013</v>
      </c>
      <c r="AB12" s="9">
        <v>0</v>
      </c>
      <c r="AC12" s="14">
        <f t="shared" ref="AC12:AC27" si="12">+AA12+AB12</f>
        <v>9715.5240000000013</v>
      </c>
      <c r="AD12" s="14">
        <f t="shared" ref="AD12:AD27" si="13">Z12-AC12</f>
        <v>0</v>
      </c>
      <c r="AF12" s="9">
        <v>701545</v>
      </c>
      <c r="AG12" s="9"/>
      <c r="AH12" s="9">
        <v>64901</v>
      </c>
      <c r="AI12" s="9"/>
      <c r="AJ12" s="9"/>
      <c r="AK12" s="9"/>
      <c r="AL12" s="9"/>
      <c r="AM12" s="9">
        <v>44174</v>
      </c>
      <c r="AN12" s="9"/>
      <c r="AO12" s="9">
        <f t="shared" ref="AO12:AO46" si="14">SUM(AI12:AN12)</f>
        <v>44174</v>
      </c>
      <c r="AP12" s="9">
        <v>0</v>
      </c>
      <c r="AQ12" s="9">
        <v>150000</v>
      </c>
      <c r="AR12" s="9"/>
      <c r="AS12" s="9"/>
      <c r="AT12" s="9"/>
      <c r="AU12" s="9"/>
      <c r="AV12" s="9"/>
      <c r="AW12" s="9"/>
      <c r="AX12" s="9"/>
      <c r="AY12" s="9"/>
      <c r="AZ12" s="9"/>
    </row>
    <row r="13" spans="1:56">
      <c r="A13">
        <v>3</v>
      </c>
      <c r="B13" s="4" t="s">
        <v>75</v>
      </c>
      <c r="C13" s="5" t="s">
        <v>58</v>
      </c>
      <c r="D13" t="s">
        <v>51</v>
      </c>
      <c r="E13" s="1" t="s">
        <v>52</v>
      </c>
      <c r="F13" s="1" t="s">
        <v>53</v>
      </c>
      <c r="G13" s="12">
        <f t="shared" si="0"/>
        <v>730672</v>
      </c>
      <c r="H13" s="9">
        <v>0</v>
      </c>
      <c r="I13" s="12">
        <f t="shared" si="1"/>
        <v>730672</v>
      </c>
      <c r="J13" s="9">
        <v>0</v>
      </c>
      <c r="K13" s="9">
        <v>2400</v>
      </c>
      <c r="L13" s="9">
        <v>40000</v>
      </c>
      <c r="M13" s="12">
        <f t="shared" si="2"/>
        <v>42400</v>
      </c>
      <c r="N13" s="12">
        <f t="shared" si="3"/>
        <v>688272</v>
      </c>
      <c r="O13" s="9"/>
      <c r="P13" s="12">
        <f t="shared" si="4"/>
        <v>688272</v>
      </c>
      <c r="Q13" s="12">
        <f t="shared" si="5"/>
        <v>150000</v>
      </c>
      <c r="R13" s="9"/>
      <c r="S13" s="9">
        <f>AH13+1363+12700</f>
        <v>78964</v>
      </c>
      <c r="T13" s="12">
        <f t="shared" si="6"/>
        <v>228964</v>
      </c>
      <c r="U13" s="12">
        <f t="shared" si="7"/>
        <v>459308</v>
      </c>
      <c r="V13" s="13">
        <f t="shared" si="8"/>
        <v>10465.400000000001</v>
      </c>
      <c r="W13" s="9">
        <v>0</v>
      </c>
      <c r="X13" s="14">
        <f t="shared" si="9"/>
        <v>418.61600000000004</v>
      </c>
      <c r="Y13" s="9">
        <v>0</v>
      </c>
      <c r="Z13" s="14">
        <f t="shared" si="10"/>
        <v>10884.016000000001</v>
      </c>
      <c r="AA13" s="16">
        <f t="shared" si="11"/>
        <v>10884.016000000001</v>
      </c>
      <c r="AB13" s="9">
        <v>0</v>
      </c>
      <c r="AC13" s="14">
        <f t="shared" si="12"/>
        <v>10884.016000000001</v>
      </c>
      <c r="AD13" s="14">
        <f t="shared" si="13"/>
        <v>0</v>
      </c>
      <c r="AF13" s="9">
        <v>701545</v>
      </c>
      <c r="AG13" s="9"/>
      <c r="AH13" s="9">
        <v>64901</v>
      </c>
      <c r="AI13" s="9"/>
      <c r="AJ13" s="9"/>
      <c r="AK13" s="9"/>
      <c r="AL13" s="9"/>
      <c r="AM13" s="9">
        <v>35774</v>
      </c>
      <c r="AN13" s="9"/>
      <c r="AO13" s="9">
        <f t="shared" si="14"/>
        <v>35774</v>
      </c>
      <c r="AP13" s="9">
        <v>0</v>
      </c>
      <c r="AQ13" s="9">
        <v>150000</v>
      </c>
      <c r="AR13" s="9"/>
      <c r="AS13" s="9"/>
      <c r="AT13" s="9"/>
      <c r="AU13" s="9"/>
      <c r="AV13" s="9"/>
      <c r="AW13" s="9"/>
      <c r="AX13" s="9"/>
      <c r="AY13" s="9"/>
      <c r="AZ13" s="9"/>
    </row>
    <row r="14" spans="1:56">
      <c r="A14">
        <v>4</v>
      </c>
      <c r="B14" s="4" t="s">
        <v>76</v>
      </c>
      <c r="C14" s="5" t="s">
        <v>59</v>
      </c>
      <c r="D14" t="s">
        <v>51</v>
      </c>
      <c r="E14" s="1" t="s">
        <v>52</v>
      </c>
      <c r="F14" s="1" t="s">
        <v>53</v>
      </c>
      <c r="G14" s="12">
        <f t="shared" si="0"/>
        <v>722272</v>
      </c>
      <c r="H14" s="9">
        <v>0</v>
      </c>
      <c r="I14" s="12">
        <f t="shared" si="1"/>
        <v>722272</v>
      </c>
      <c r="J14" s="9">
        <v>0</v>
      </c>
      <c r="K14" s="9">
        <v>2400</v>
      </c>
      <c r="L14" s="9">
        <v>40000</v>
      </c>
      <c r="M14" s="12">
        <f t="shared" si="2"/>
        <v>42400</v>
      </c>
      <c r="N14" s="12">
        <f t="shared" si="3"/>
        <v>679872</v>
      </c>
      <c r="O14" s="9"/>
      <c r="P14" s="12">
        <f t="shared" si="4"/>
        <v>679872</v>
      </c>
      <c r="Q14" s="12">
        <f t="shared" si="5"/>
        <v>150000</v>
      </c>
      <c r="R14" s="9"/>
      <c r="S14" s="9">
        <f>AH14+1363+22950</f>
        <v>89214</v>
      </c>
      <c r="T14" s="12">
        <f t="shared" si="6"/>
        <v>239214</v>
      </c>
      <c r="U14" s="12">
        <f t="shared" si="7"/>
        <v>440658</v>
      </c>
      <c r="V14" s="13">
        <f t="shared" si="8"/>
        <v>9532.9</v>
      </c>
      <c r="W14" s="9">
        <v>0</v>
      </c>
      <c r="X14" s="14">
        <f t="shared" si="9"/>
        <v>381.31599999999997</v>
      </c>
      <c r="Y14" s="9">
        <v>0</v>
      </c>
      <c r="Z14" s="14">
        <f t="shared" si="10"/>
        <v>9914.2160000000003</v>
      </c>
      <c r="AA14" s="16">
        <f t="shared" si="11"/>
        <v>9914.2160000000003</v>
      </c>
      <c r="AB14" s="9">
        <v>0</v>
      </c>
      <c r="AC14" s="14">
        <f t="shared" si="12"/>
        <v>9914.2160000000003</v>
      </c>
      <c r="AD14" s="14">
        <f t="shared" si="13"/>
        <v>0</v>
      </c>
      <c r="AF14" s="9">
        <v>701545</v>
      </c>
      <c r="AG14" s="9"/>
      <c r="AH14" s="9">
        <v>64901</v>
      </c>
      <c r="AI14" s="9"/>
      <c r="AJ14" s="9"/>
      <c r="AK14" s="9"/>
      <c r="AL14" s="9"/>
      <c r="AM14" s="9">
        <v>44174</v>
      </c>
      <c r="AN14" s="9"/>
      <c r="AO14" s="9">
        <f t="shared" si="14"/>
        <v>44174</v>
      </c>
      <c r="AP14" s="9">
        <v>0</v>
      </c>
      <c r="AQ14" s="9">
        <v>150000</v>
      </c>
      <c r="AR14" s="9"/>
      <c r="AS14" s="9"/>
      <c r="AT14" s="9"/>
      <c r="AU14" s="9"/>
      <c r="AV14" s="9"/>
      <c r="AW14" s="9"/>
      <c r="AX14" s="9"/>
      <c r="AY14" s="9"/>
      <c r="AZ14" s="9"/>
    </row>
    <row r="15" spans="1:56">
      <c r="A15">
        <v>5</v>
      </c>
      <c r="B15" s="4" t="s">
        <v>77</v>
      </c>
      <c r="C15" s="6" t="s">
        <v>60</v>
      </c>
      <c r="D15" t="s">
        <v>51</v>
      </c>
      <c r="E15" s="1" t="s">
        <v>52</v>
      </c>
      <c r="F15" s="1" t="s">
        <v>53</v>
      </c>
      <c r="G15" s="12">
        <f t="shared" si="0"/>
        <v>640911</v>
      </c>
      <c r="H15" s="9">
        <v>0</v>
      </c>
      <c r="I15" s="12">
        <f t="shared" si="1"/>
        <v>640911</v>
      </c>
      <c r="J15" s="9">
        <v>0</v>
      </c>
      <c r="K15" s="9">
        <v>2400</v>
      </c>
      <c r="L15" s="9">
        <v>40000</v>
      </c>
      <c r="M15" s="12">
        <f t="shared" si="2"/>
        <v>42400</v>
      </c>
      <c r="N15" s="12">
        <f t="shared" si="3"/>
        <v>598511</v>
      </c>
      <c r="O15" s="9"/>
      <c r="P15" s="12">
        <f t="shared" si="4"/>
        <v>598511</v>
      </c>
      <c r="Q15" s="12">
        <f t="shared" si="5"/>
        <v>150000</v>
      </c>
      <c r="R15" s="9"/>
      <c r="S15" s="9">
        <f>50000+59095</f>
        <v>109095</v>
      </c>
      <c r="T15" s="12">
        <f t="shared" si="6"/>
        <v>259095</v>
      </c>
      <c r="U15" s="12">
        <f t="shared" si="7"/>
        <v>339416</v>
      </c>
      <c r="V15" s="13">
        <f>IF(U15&lt;250000,"Nil",IF(U15&lt;500000,(U15-250000)*0.05,IF(U15&lt;1000000,(U15-500000)*0.2+12500,IF(U15&gt;1000000,U15-1000000)*0.3+112500)))-2500</f>
        <v>1970.8000000000002</v>
      </c>
      <c r="W15" s="9">
        <v>0</v>
      </c>
      <c r="X15" s="14">
        <f t="shared" si="9"/>
        <v>78.832000000000008</v>
      </c>
      <c r="Y15" s="9">
        <v>0</v>
      </c>
      <c r="Z15" s="14">
        <f t="shared" si="10"/>
        <v>2049.6320000000001</v>
      </c>
      <c r="AA15" s="16">
        <f t="shared" si="11"/>
        <v>2049.6320000000001</v>
      </c>
      <c r="AB15" s="9">
        <v>0</v>
      </c>
      <c r="AC15" s="14">
        <f t="shared" si="12"/>
        <v>2049.6320000000001</v>
      </c>
      <c r="AD15" s="14">
        <f t="shared" si="13"/>
        <v>0</v>
      </c>
      <c r="AF15" s="9">
        <v>624435</v>
      </c>
      <c r="AG15" s="9"/>
      <c r="AH15" s="9">
        <v>57862</v>
      </c>
      <c r="AI15" s="9"/>
      <c r="AJ15" s="9"/>
      <c r="AK15" s="9"/>
      <c r="AL15" s="9"/>
      <c r="AM15" s="9">
        <v>41386</v>
      </c>
      <c r="AN15" s="9"/>
      <c r="AO15" s="9">
        <f t="shared" si="14"/>
        <v>41386</v>
      </c>
      <c r="AP15" s="9">
        <v>0</v>
      </c>
      <c r="AQ15" s="9">
        <v>150000</v>
      </c>
      <c r="AR15" s="9"/>
      <c r="AS15" s="9"/>
      <c r="AT15" s="9"/>
      <c r="AU15" s="9"/>
      <c r="AV15" s="9"/>
      <c r="AW15" s="9"/>
      <c r="AX15" s="9"/>
      <c r="AY15" s="9"/>
      <c r="AZ15" s="9">
        <v>2500</v>
      </c>
    </row>
    <row r="16" spans="1:56">
      <c r="A16">
        <v>6</v>
      </c>
      <c r="B16" s="4" t="s">
        <v>78</v>
      </c>
      <c r="C16" s="5" t="s">
        <v>61</v>
      </c>
      <c r="D16" t="s">
        <v>51</v>
      </c>
      <c r="E16" s="1" t="s">
        <v>52</v>
      </c>
      <c r="F16" s="1" t="s">
        <v>53</v>
      </c>
      <c r="G16" s="12">
        <f t="shared" si="0"/>
        <v>606843</v>
      </c>
      <c r="H16" s="9">
        <v>0</v>
      </c>
      <c r="I16" s="12">
        <f t="shared" si="1"/>
        <v>606843</v>
      </c>
      <c r="J16" s="9">
        <v>0</v>
      </c>
      <c r="K16" s="9">
        <v>2400</v>
      </c>
      <c r="L16" s="9">
        <v>40000</v>
      </c>
      <c r="M16" s="12">
        <f t="shared" si="2"/>
        <v>42400</v>
      </c>
      <c r="N16" s="12">
        <f t="shared" si="3"/>
        <v>564443</v>
      </c>
      <c r="O16" s="9"/>
      <c r="P16" s="12">
        <f t="shared" si="4"/>
        <v>564443</v>
      </c>
      <c r="Q16" s="12">
        <f t="shared" si="5"/>
        <v>150000</v>
      </c>
      <c r="R16" s="9"/>
      <c r="S16" s="9">
        <f>56532+50000</f>
        <v>106532</v>
      </c>
      <c r="T16" s="12">
        <f t="shared" si="6"/>
        <v>256532</v>
      </c>
      <c r="U16" s="12">
        <f t="shared" si="7"/>
        <v>307911</v>
      </c>
      <c r="V16" s="13">
        <f>IF(U16&lt;250000,"Nil",IF(U16&lt;500000,(U16-250000)*0.05,IF(U16&lt;1000000,(U16-500000)*0.2+12500,IF(U16&gt;1000000,U16-1000000)*0.3+112500)))-2500</f>
        <v>395.55000000000018</v>
      </c>
      <c r="W16" s="9">
        <v>0</v>
      </c>
      <c r="X16" s="14">
        <f t="shared" si="9"/>
        <v>15.822000000000008</v>
      </c>
      <c r="Y16" s="9">
        <v>0</v>
      </c>
      <c r="Z16" s="14">
        <f t="shared" si="10"/>
        <v>411.37200000000018</v>
      </c>
      <c r="AA16" s="16">
        <f t="shared" si="11"/>
        <v>411.37200000000018</v>
      </c>
      <c r="AB16" s="9">
        <v>0</v>
      </c>
      <c r="AC16" s="14">
        <f t="shared" si="12"/>
        <v>411.37200000000018</v>
      </c>
      <c r="AD16" s="14">
        <f t="shared" si="13"/>
        <v>0</v>
      </c>
      <c r="AF16" s="9">
        <v>596299</v>
      </c>
      <c r="AG16" s="9"/>
      <c r="AH16" s="9">
        <v>55310</v>
      </c>
      <c r="AI16" s="9"/>
      <c r="AJ16" s="9"/>
      <c r="AK16" s="9"/>
      <c r="AL16" s="9"/>
      <c r="AM16" s="9">
        <v>44766</v>
      </c>
      <c r="AN16" s="9"/>
      <c r="AO16" s="9">
        <f t="shared" si="14"/>
        <v>44766</v>
      </c>
      <c r="AP16" s="9">
        <v>0</v>
      </c>
      <c r="AQ16" s="9">
        <v>150000</v>
      </c>
      <c r="AR16" s="9"/>
      <c r="AS16" s="9"/>
      <c r="AT16" s="9"/>
      <c r="AU16" s="9"/>
      <c r="AV16" s="9"/>
      <c r="AW16" s="9"/>
      <c r="AX16" s="9"/>
      <c r="AY16" s="9"/>
      <c r="AZ16" s="9">
        <v>2500</v>
      </c>
    </row>
    <row r="17" spans="1:52">
      <c r="A17">
        <v>7</v>
      </c>
      <c r="B17" s="4" t="s">
        <v>79</v>
      </c>
      <c r="C17" s="5" t="s">
        <v>62</v>
      </c>
      <c r="D17" t="s">
        <v>51</v>
      </c>
      <c r="E17" s="1" t="s">
        <v>52</v>
      </c>
      <c r="F17" s="1" t="s">
        <v>53</v>
      </c>
      <c r="G17" s="12">
        <f t="shared" si="0"/>
        <v>606843</v>
      </c>
      <c r="H17" s="9">
        <v>0</v>
      </c>
      <c r="I17" s="12">
        <f t="shared" si="1"/>
        <v>606843</v>
      </c>
      <c r="J17" s="9">
        <v>0</v>
      </c>
      <c r="K17" s="9">
        <v>2400</v>
      </c>
      <c r="L17" s="9">
        <v>40000</v>
      </c>
      <c r="M17" s="12">
        <f t="shared" si="2"/>
        <v>42400</v>
      </c>
      <c r="N17" s="12">
        <f t="shared" si="3"/>
        <v>564443</v>
      </c>
      <c r="O17" s="9"/>
      <c r="P17" s="12">
        <f t="shared" si="4"/>
        <v>564443</v>
      </c>
      <c r="Q17" s="12">
        <f t="shared" si="5"/>
        <v>150000</v>
      </c>
      <c r="R17" s="9"/>
      <c r="S17" s="9">
        <f>AH17+50000+1222</f>
        <v>106532</v>
      </c>
      <c r="T17" s="12">
        <f t="shared" si="6"/>
        <v>256532</v>
      </c>
      <c r="U17" s="12">
        <f t="shared" si="7"/>
        <v>307911</v>
      </c>
      <c r="V17" s="13">
        <f>IF(U17&lt;250000,"Nil",IF(U17&lt;500000,(U17-250000)*0.05,IF(U17&lt;1000000,(U17-500000)*0.2+12500,IF(U17&gt;1000000,U17-1000000)*0.3+112500)))-2500</f>
        <v>395.55000000000018</v>
      </c>
      <c r="W17" s="9">
        <v>0</v>
      </c>
      <c r="X17" s="14">
        <f t="shared" si="9"/>
        <v>15.822000000000008</v>
      </c>
      <c r="Y17" s="9">
        <v>0</v>
      </c>
      <c r="Z17" s="14">
        <f t="shared" si="10"/>
        <v>411.37200000000018</v>
      </c>
      <c r="AA17" s="16">
        <f t="shared" si="11"/>
        <v>411.37200000000018</v>
      </c>
      <c r="AB17" s="9">
        <v>0</v>
      </c>
      <c r="AC17" s="14">
        <f t="shared" si="12"/>
        <v>411.37200000000018</v>
      </c>
      <c r="AD17" s="14">
        <f t="shared" si="13"/>
        <v>0</v>
      </c>
      <c r="AF17" s="9">
        <v>596299</v>
      </c>
      <c r="AG17" s="9"/>
      <c r="AH17" s="9">
        <v>55310</v>
      </c>
      <c r="AI17" s="9"/>
      <c r="AJ17" s="9"/>
      <c r="AK17" s="9"/>
      <c r="AL17" s="9"/>
      <c r="AM17" s="9">
        <v>44766</v>
      </c>
      <c r="AN17" s="9"/>
      <c r="AO17" s="9">
        <f t="shared" si="14"/>
        <v>44766</v>
      </c>
      <c r="AP17" s="9">
        <v>0</v>
      </c>
      <c r="AQ17" s="9">
        <v>150000</v>
      </c>
      <c r="AR17" s="9"/>
      <c r="AS17" s="9"/>
      <c r="AT17" s="9"/>
      <c r="AU17" s="9"/>
      <c r="AV17" s="9"/>
      <c r="AW17" s="9"/>
      <c r="AX17" s="9"/>
      <c r="AY17" s="9"/>
      <c r="AZ17" s="9">
        <v>2500</v>
      </c>
    </row>
    <row r="18" spans="1:52">
      <c r="A18">
        <v>8</v>
      </c>
      <c r="B18" s="4" t="s">
        <v>80</v>
      </c>
      <c r="C18" s="5" t="s">
        <v>63</v>
      </c>
      <c r="D18" t="s">
        <v>51</v>
      </c>
      <c r="E18" s="1" t="s">
        <v>52</v>
      </c>
      <c r="F18" s="1" t="s">
        <v>53</v>
      </c>
      <c r="G18" s="12">
        <f t="shared" si="0"/>
        <v>606847</v>
      </c>
      <c r="H18" s="9">
        <v>0</v>
      </c>
      <c r="I18" s="12">
        <f t="shared" si="1"/>
        <v>606847</v>
      </c>
      <c r="J18" s="9">
        <v>0</v>
      </c>
      <c r="K18" s="9">
        <v>2400</v>
      </c>
      <c r="L18" s="9">
        <v>40000</v>
      </c>
      <c r="M18" s="12">
        <f t="shared" si="2"/>
        <v>42400</v>
      </c>
      <c r="N18" s="12">
        <f t="shared" si="3"/>
        <v>564447</v>
      </c>
      <c r="O18" s="9">
        <v>-164230</v>
      </c>
      <c r="P18" s="12">
        <f t="shared" si="4"/>
        <v>400217</v>
      </c>
      <c r="Q18" s="12">
        <f t="shared" si="5"/>
        <v>150000</v>
      </c>
      <c r="R18" s="9"/>
      <c r="S18" s="9">
        <f>AH18+1222+27769</f>
        <v>84305</v>
      </c>
      <c r="T18" s="12">
        <f t="shared" si="6"/>
        <v>234305</v>
      </c>
      <c r="U18" s="12">
        <f t="shared" si="7"/>
        <v>165912</v>
      </c>
      <c r="V18" s="13">
        <v>0</v>
      </c>
      <c r="W18" s="9">
        <v>0</v>
      </c>
      <c r="X18" s="14">
        <f t="shared" si="9"/>
        <v>0</v>
      </c>
      <c r="Y18" s="9">
        <v>0</v>
      </c>
      <c r="Z18" s="14">
        <f t="shared" si="10"/>
        <v>0</v>
      </c>
      <c r="AA18" s="16">
        <f t="shared" si="11"/>
        <v>0</v>
      </c>
      <c r="AB18" s="9">
        <v>0</v>
      </c>
      <c r="AC18" s="14">
        <f t="shared" si="12"/>
        <v>0</v>
      </c>
      <c r="AD18" s="14">
        <f t="shared" si="13"/>
        <v>0</v>
      </c>
      <c r="AF18" s="9">
        <v>596299</v>
      </c>
      <c r="AG18" s="9"/>
      <c r="AH18" s="9">
        <v>55314</v>
      </c>
      <c r="AI18" s="9"/>
      <c r="AJ18" s="9"/>
      <c r="AK18" s="9"/>
      <c r="AL18" s="9"/>
      <c r="AM18" s="9">
        <v>44766</v>
      </c>
      <c r="AN18" s="9"/>
      <c r="AO18" s="9">
        <f t="shared" si="14"/>
        <v>44766</v>
      </c>
      <c r="AP18" s="9">
        <v>0</v>
      </c>
      <c r="AQ18" s="9">
        <v>150000</v>
      </c>
      <c r="AR18" s="9"/>
      <c r="AS18" s="9"/>
      <c r="AT18" s="9"/>
      <c r="AU18" s="9"/>
      <c r="AV18" s="9"/>
      <c r="AW18" s="9"/>
      <c r="AX18" s="9"/>
      <c r="AY18" s="9"/>
      <c r="AZ18" s="9">
        <v>0</v>
      </c>
    </row>
    <row r="19" spans="1:52">
      <c r="A19">
        <v>9</v>
      </c>
      <c r="B19" s="4" t="s">
        <v>81</v>
      </c>
      <c r="C19" s="5" t="s">
        <v>64</v>
      </c>
      <c r="D19" t="s">
        <v>73</v>
      </c>
      <c r="E19" s="1" t="s">
        <v>52</v>
      </c>
      <c r="F19" s="1" t="s">
        <v>53</v>
      </c>
      <c r="G19" s="12">
        <f t="shared" si="0"/>
        <v>606847</v>
      </c>
      <c r="H19" s="9">
        <v>0</v>
      </c>
      <c r="I19" s="12">
        <f t="shared" si="1"/>
        <v>606847</v>
      </c>
      <c r="J19" s="9">
        <v>0</v>
      </c>
      <c r="K19" s="9">
        <v>2400</v>
      </c>
      <c r="L19" s="9">
        <v>40000</v>
      </c>
      <c r="M19" s="12">
        <f t="shared" si="2"/>
        <v>42400</v>
      </c>
      <c r="N19" s="12">
        <f t="shared" si="3"/>
        <v>564447</v>
      </c>
      <c r="O19" s="9"/>
      <c r="P19" s="12">
        <f t="shared" si="4"/>
        <v>564447</v>
      </c>
      <c r="Q19" s="12">
        <f t="shared" si="5"/>
        <v>150000</v>
      </c>
      <c r="R19" s="9"/>
      <c r="S19" s="9">
        <v>106532</v>
      </c>
      <c r="T19" s="12">
        <f t="shared" si="6"/>
        <v>256532</v>
      </c>
      <c r="U19" s="12">
        <f t="shared" si="7"/>
        <v>307915</v>
      </c>
      <c r="V19" s="13">
        <f>IF(U19&lt;250000,"Nil",IF(U19&lt;500000,(U19-250000)*0.05,IF(U19&lt;1000000,(U19-500000)*0.2+12500,IF(U19&gt;1000000,U19-1000000)*0.3+112500)))-2500</f>
        <v>395.75</v>
      </c>
      <c r="W19" s="9">
        <v>0</v>
      </c>
      <c r="X19" s="14">
        <f t="shared" si="9"/>
        <v>15.83</v>
      </c>
      <c r="Y19" s="9">
        <v>0</v>
      </c>
      <c r="Z19" s="14">
        <f t="shared" si="10"/>
        <v>411.58</v>
      </c>
      <c r="AA19" s="16">
        <f t="shared" si="11"/>
        <v>411.58</v>
      </c>
      <c r="AB19" s="9">
        <v>0</v>
      </c>
      <c r="AC19" s="14">
        <f t="shared" si="12"/>
        <v>411.58</v>
      </c>
      <c r="AD19" s="14">
        <f t="shared" si="13"/>
        <v>0</v>
      </c>
      <c r="AF19" s="9">
        <v>596299</v>
      </c>
      <c r="AG19" s="9"/>
      <c r="AH19" s="9">
        <v>55314</v>
      </c>
      <c r="AI19" s="9"/>
      <c r="AJ19" s="9"/>
      <c r="AK19" s="9"/>
      <c r="AL19" s="9"/>
      <c r="AM19" s="9">
        <v>44766</v>
      </c>
      <c r="AN19" s="9"/>
      <c r="AO19" s="9">
        <f t="shared" si="14"/>
        <v>44766</v>
      </c>
      <c r="AP19" s="9">
        <v>0</v>
      </c>
      <c r="AQ19" s="9">
        <v>150000</v>
      </c>
      <c r="AR19" s="9"/>
      <c r="AS19" s="9"/>
      <c r="AT19" s="9"/>
      <c r="AU19" s="9"/>
      <c r="AV19" s="9"/>
      <c r="AW19" s="9"/>
      <c r="AX19" s="9"/>
      <c r="AY19" s="9"/>
      <c r="AZ19" s="9">
        <v>2500</v>
      </c>
    </row>
    <row r="20" spans="1:52">
      <c r="A20">
        <v>10</v>
      </c>
      <c r="B20" s="4" t="s">
        <v>82</v>
      </c>
      <c r="C20" s="5" t="s">
        <v>65</v>
      </c>
      <c r="D20" t="s">
        <v>51</v>
      </c>
      <c r="E20" s="1" t="s">
        <v>52</v>
      </c>
      <c r="F20" s="1" t="s">
        <v>53</v>
      </c>
      <c r="G20" s="12">
        <f t="shared" si="0"/>
        <v>604968</v>
      </c>
      <c r="H20" s="9">
        <v>0</v>
      </c>
      <c r="I20" s="12">
        <f t="shared" si="1"/>
        <v>604968</v>
      </c>
      <c r="J20" s="9">
        <v>0</v>
      </c>
      <c r="K20" s="9">
        <v>2400</v>
      </c>
      <c r="L20" s="9">
        <v>40000</v>
      </c>
      <c r="M20" s="12">
        <f t="shared" si="2"/>
        <v>42400</v>
      </c>
      <c r="N20" s="12">
        <f t="shared" si="3"/>
        <v>562568</v>
      </c>
      <c r="O20" s="9"/>
      <c r="P20" s="12">
        <f t="shared" si="4"/>
        <v>562568</v>
      </c>
      <c r="Q20" s="12">
        <f t="shared" si="5"/>
        <v>150000</v>
      </c>
      <c r="R20" s="9"/>
      <c r="S20" s="9">
        <f>AH20+1202+26207</f>
        <v>82517</v>
      </c>
      <c r="T20" s="12">
        <f t="shared" si="6"/>
        <v>232517</v>
      </c>
      <c r="U20" s="12">
        <f t="shared" si="7"/>
        <v>330051</v>
      </c>
      <c r="V20" s="13">
        <f>IF(U20&lt;250000,"Nil",IF(U20&lt;500000,(U20-250000)*0.05,IF(U20&lt;1000000,(U20-500000)*0.2+12500,IF(U20&gt;1000000,U20-1000000)*0.3+112500)))-2500</f>
        <v>1502.5500000000002</v>
      </c>
      <c r="W20" s="9">
        <v>0</v>
      </c>
      <c r="X20" s="14">
        <f t="shared" si="9"/>
        <v>60.102000000000011</v>
      </c>
      <c r="Y20" s="9">
        <v>0</v>
      </c>
      <c r="Z20" s="14">
        <f t="shared" si="10"/>
        <v>1562.6520000000003</v>
      </c>
      <c r="AA20" s="16">
        <f t="shared" si="11"/>
        <v>1562.6520000000003</v>
      </c>
      <c r="AB20" s="9">
        <v>0</v>
      </c>
      <c r="AC20" s="14">
        <f t="shared" si="12"/>
        <v>1562.6520000000003</v>
      </c>
      <c r="AD20" s="14">
        <f t="shared" si="13"/>
        <v>0</v>
      </c>
      <c r="AF20" s="9">
        <v>596021</v>
      </c>
      <c r="AG20" s="9"/>
      <c r="AH20" s="9">
        <v>55108</v>
      </c>
      <c r="AI20" s="9"/>
      <c r="AJ20" s="9"/>
      <c r="AK20" s="9"/>
      <c r="AL20" s="9"/>
      <c r="AM20" s="9">
        <v>46161</v>
      </c>
      <c r="AN20" s="9"/>
      <c r="AO20" s="9">
        <f t="shared" si="14"/>
        <v>46161</v>
      </c>
      <c r="AP20" s="9">
        <v>0</v>
      </c>
      <c r="AQ20" s="9">
        <v>150000</v>
      </c>
      <c r="AR20" s="9"/>
      <c r="AS20" s="9"/>
      <c r="AT20" s="9"/>
      <c r="AU20" s="9"/>
      <c r="AV20" s="9"/>
      <c r="AW20" s="9"/>
      <c r="AX20" s="9"/>
      <c r="AY20" s="9"/>
      <c r="AZ20" s="9"/>
    </row>
    <row r="21" spans="1:52">
      <c r="A21">
        <v>11</v>
      </c>
      <c r="B21" s="4" t="s">
        <v>83</v>
      </c>
      <c r="C21" s="5" t="s">
        <v>66</v>
      </c>
      <c r="D21" t="s">
        <v>51</v>
      </c>
      <c r="E21" s="1" t="s">
        <v>52</v>
      </c>
      <c r="F21" s="1" t="s">
        <v>53</v>
      </c>
      <c r="G21" s="12">
        <f t="shared" si="0"/>
        <v>601729</v>
      </c>
      <c r="H21" s="9">
        <v>0</v>
      </c>
      <c r="I21" s="12">
        <f t="shared" si="1"/>
        <v>601729</v>
      </c>
      <c r="J21" s="9">
        <v>0</v>
      </c>
      <c r="K21" s="9">
        <v>2400</v>
      </c>
      <c r="L21" s="9">
        <v>40000</v>
      </c>
      <c r="M21" s="12">
        <f t="shared" si="2"/>
        <v>42400</v>
      </c>
      <c r="N21" s="12">
        <f t="shared" si="3"/>
        <v>559329</v>
      </c>
      <c r="O21" s="9"/>
      <c r="P21" s="12">
        <f t="shared" si="4"/>
        <v>559329</v>
      </c>
      <c r="Q21" s="12">
        <f t="shared" si="5"/>
        <v>136164</v>
      </c>
      <c r="R21" s="9"/>
      <c r="S21" s="9">
        <f>AH21+1202</f>
        <v>56516</v>
      </c>
      <c r="T21" s="12">
        <f t="shared" si="6"/>
        <v>192680</v>
      </c>
      <c r="U21" s="12">
        <f t="shared" si="7"/>
        <v>366649</v>
      </c>
      <c r="V21" s="13">
        <f t="shared" si="8"/>
        <v>5832.4500000000007</v>
      </c>
      <c r="W21" s="9">
        <v>0</v>
      </c>
      <c r="X21" s="14">
        <f t="shared" si="9"/>
        <v>233.29800000000003</v>
      </c>
      <c r="Y21" s="9">
        <v>0</v>
      </c>
      <c r="Z21" s="14">
        <f t="shared" si="10"/>
        <v>6065.7480000000005</v>
      </c>
      <c r="AA21" s="16">
        <f t="shared" si="11"/>
        <v>6065.7480000000005</v>
      </c>
      <c r="AB21" s="9">
        <v>0</v>
      </c>
      <c r="AC21" s="14">
        <f t="shared" si="12"/>
        <v>6065.7480000000005</v>
      </c>
      <c r="AD21" s="14">
        <f t="shared" si="13"/>
        <v>0</v>
      </c>
      <c r="AF21" s="9">
        <v>596299</v>
      </c>
      <c r="AG21" s="9"/>
      <c r="AH21" s="9">
        <v>55314</v>
      </c>
      <c r="AI21" s="9"/>
      <c r="AJ21" s="9"/>
      <c r="AK21" s="9"/>
      <c r="AL21" s="9"/>
      <c r="AM21" s="9">
        <v>49884</v>
      </c>
      <c r="AN21" s="9"/>
      <c r="AO21" s="9">
        <f t="shared" si="14"/>
        <v>49884</v>
      </c>
      <c r="AP21" s="9">
        <v>0</v>
      </c>
      <c r="AQ21" s="9">
        <v>136164</v>
      </c>
      <c r="AR21" s="9"/>
      <c r="AS21" s="9"/>
      <c r="AT21" s="9"/>
      <c r="AU21" s="9"/>
      <c r="AV21" s="9"/>
      <c r="AW21" s="9"/>
      <c r="AX21" s="9"/>
      <c r="AY21" s="9"/>
      <c r="AZ21" s="9"/>
    </row>
    <row r="22" spans="1:52">
      <c r="A22">
        <v>12</v>
      </c>
      <c r="B22" s="4" t="s">
        <v>84</v>
      </c>
      <c r="C22" s="5" t="s">
        <v>67</v>
      </c>
      <c r="D22" t="s">
        <v>73</v>
      </c>
      <c r="E22" s="1" t="s">
        <v>52</v>
      </c>
      <c r="F22" s="1" t="s">
        <v>53</v>
      </c>
      <c r="G22" s="12">
        <f t="shared" si="0"/>
        <v>606541</v>
      </c>
      <c r="H22" s="9">
        <v>0</v>
      </c>
      <c r="I22" s="12">
        <f t="shared" si="1"/>
        <v>606541</v>
      </c>
      <c r="J22" s="9">
        <v>0</v>
      </c>
      <c r="K22" s="9">
        <v>2400</v>
      </c>
      <c r="L22" s="9">
        <v>40000</v>
      </c>
      <c r="M22" s="12">
        <f t="shared" si="2"/>
        <v>42400</v>
      </c>
      <c r="N22" s="12">
        <f t="shared" si="3"/>
        <v>564141</v>
      </c>
      <c r="O22" s="9"/>
      <c r="P22" s="12">
        <f t="shared" si="4"/>
        <v>564141</v>
      </c>
      <c r="Q22" s="12">
        <f t="shared" si="5"/>
        <v>150000</v>
      </c>
      <c r="R22" s="9"/>
      <c r="S22" s="9">
        <f>AH22+2049+1202</f>
        <v>58520</v>
      </c>
      <c r="T22" s="12">
        <f t="shared" si="6"/>
        <v>208520</v>
      </c>
      <c r="U22" s="12">
        <f t="shared" si="7"/>
        <v>355621</v>
      </c>
      <c r="V22" s="13">
        <f t="shared" si="8"/>
        <v>5281.05</v>
      </c>
      <c r="W22" s="9">
        <v>0</v>
      </c>
      <c r="X22" s="14">
        <f t="shared" si="9"/>
        <v>211.24200000000002</v>
      </c>
      <c r="Y22" s="9">
        <v>0</v>
      </c>
      <c r="Z22" s="14">
        <f t="shared" si="10"/>
        <v>5492.2920000000004</v>
      </c>
      <c r="AA22" s="16">
        <f t="shared" si="11"/>
        <v>5492.2920000000004</v>
      </c>
      <c r="AB22" s="9">
        <v>0</v>
      </c>
      <c r="AC22" s="14">
        <f t="shared" si="12"/>
        <v>5492.2920000000004</v>
      </c>
      <c r="AD22" s="14">
        <f t="shared" si="13"/>
        <v>0</v>
      </c>
      <c r="AF22" s="9">
        <v>596038</v>
      </c>
      <c r="AG22" s="9"/>
      <c r="AH22" s="9">
        <v>55269</v>
      </c>
      <c r="AI22" s="9"/>
      <c r="AJ22" s="9"/>
      <c r="AK22" s="9"/>
      <c r="AL22" s="9"/>
      <c r="AM22" s="9">
        <v>44766</v>
      </c>
      <c r="AN22" s="9"/>
      <c r="AO22" s="9">
        <f t="shared" si="14"/>
        <v>44766</v>
      </c>
      <c r="AP22" s="9">
        <v>0</v>
      </c>
      <c r="AQ22" s="9">
        <v>150000</v>
      </c>
      <c r="AR22" s="9"/>
      <c r="AS22" s="9"/>
      <c r="AT22" s="9"/>
      <c r="AU22" s="9"/>
      <c r="AV22" s="9"/>
      <c r="AW22" s="9"/>
      <c r="AX22" s="9"/>
      <c r="AY22" s="9"/>
      <c r="AZ22" s="9"/>
    </row>
    <row r="23" spans="1:52">
      <c r="A23">
        <v>13</v>
      </c>
      <c r="B23" s="4" t="s">
        <v>85</v>
      </c>
      <c r="C23" s="5" t="s">
        <v>68</v>
      </c>
      <c r="D23" t="s">
        <v>73</v>
      </c>
      <c r="E23" s="1" t="s">
        <v>52</v>
      </c>
      <c r="F23" s="1" t="s">
        <v>53</v>
      </c>
      <c r="G23" s="12">
        <f t="shared" si="0"/>
        <v>584076</v>
      </c>
      <c r="H23" s="9">
        <v>0</v>
      </c>
      <c r="I23" s="12">
        <f t="shared" si="1"/>
        <v>584076</v>
      </c>
      <c r="J23" s="9">
        <v>0</v>
      </c>
      <c r="K23" s="9">
        <v>2400</v>
      </c>
      <c r="L23" s="9">
        <v>40000</v>
      </c>
      <c r="M23" s="12">
        <f t="shared" si="2"/>
        <v>42400</v>
      </c>
      <c r="N23" s="12">
        <f t="shared" si="3"/>
        <v>541676</v>
      </c>
      <c r="O23" s="9"/>
      <c r="P23" s="12">
        <f t="shared" si="4"/>
        <v>541676</v>
      </c>
      <c r="Q23" s="12">
        <f t="shared" si="5"/>
        <v>150000</v>
      </c>
      <c r="R23" s="9"/>
      <c r="S23" s="9">
        <f>AH23+1143+39219</f>
        <v>93882</v>
      </c>
      <c r="T23" s="12">
        <f t="shared" si="6"/>
        <v>243882</v>
      </c>
      <c r="U23" s="12">
        <f t="shared" si="7"/>
        <v>297794</v>
      </c>
      <c r="V23" s="13">
        <f>IF(U23&lt;250000,"Nil",IF(U23&lt;500000,(U23-250000)*0.05,IF(U23&lt;1000000,(U23-500000)*0.2+12500,IF(U23&gt;1000000,U23-1000000)*0.3+112500)))-2390</f>
        <v>-0.29999999999972715</v>
      </c>
      <c r="W23" s="9">
        <v>0</v>
      </c>
      <c r="X23" s="14">
        <f t="shared" si="9"/>
        <v>-1.1999999999989087E-2</v>
      </c>
      <c r="Y23" s="9">
        <v>0</v>
      </c>
      <c r="Z23" s="14">
        <f t="shared" si="10"/>
        <v>-0.31199999999971623</v>
      </c>
      <c r="AA23" s="16">
        <f t="shared" si="11"/>
        <v>-0.31199999999971623</v>
      </c>
      <c r="AB23" s="9">
        <v>0</v>
      </c>
      <c r="AC23" s="14">
        <f t="shared" si="12"/>
        <v>-0.31199999999971623</v>
      </c>
      <c r="AD23" s="14">
        <f t="shared" si="13"/>
        <v>0</v>
      </c>
      <c r="AF23" s="9">
        <v>577548</v>
      </c>
      <c r="AG23" s="9"/>
      <c r="AH23" s="9">
        <v>53520</v>
      </c>
      <c r="AI23" s="9"/>
      <c r="AJ23" s="9"/>
      <c r="AK23" s="9"/>
      <c r="AL23" s="9"/>
      <c r="AM23" s="9">
        <v>46992</v>
      </c>
      <c r="AN23" s="9"/>
      <c r="AO23" s="9">
        <f t="shared" si="14"/>
        <v>46992</v>
      </c>
      <c r="AP23" s="9">
        <v>0</v>
      </c>
      <c r="AQ23" s="9">
        <v>150000</v>
      </c>
      <c r="AR23" s="9"/>
      <c r="AS23" s="9"/>
      <c r="AT23" s="9"/>
      <c r="AU23" s="9"/>
      <c r="AV23" s="9"/>
      <c r="AW23" s="9"/>
      <c r="AX23" s="9"/>
      <c r="AY23" s="9"/>
      <c r="AZ23" s="9">
        <v>2390</v>
      </c>
    </row>
    <row r="24" spans="1:52">
      <c r="A24">
        <v>14</v>
      </c>
      <c r="B24" s="4" t="s">
        <v>86</v>
      </c>
      <c r="C24" s="5" t="s">
        <v>69</v>
      </c>
      <c r="D24" t="s">
        <v>51</v>
      </c>
      <c r="E24" s="1" t="s">
        <v>52</v>
      </c>
      <c r="F24" s="1" t="s">
        <v>53</v>
      </c>
      <c r="G24" s="12">
        <f t="shared" si="0"/>
        <v>582075</v>
      </c>
      <c r="H24" s="9">
        <v>0</v>
      </c>
      <c r="I24" s="12">
        <f t="shared" si="1"/>
        <v>582075</v>
      </c>
      <c r="J24" s="9">
        <v>0</v>
      </c>
      <c r="K24" s="9">
        <v>2400</v>
      </c>
      <c r="L24" s="9">
        <v>40000</v>
      </c>
      <c r="M24" s="12">
        <f t="shared" si="2"/>
        <v>42400</v>
      </c>
      <c r="N24" s="12">
        <f t="shared" si="3"/>
        <v>539675</v>
      </c>
      <c r="O24" s="9"/>
      <c r="P24" s="12">
        <f t="shared" si="4"/>
        <v>539675</v>
      </c>
      <c r="Q24" s="12">
        <f t="shared" si="5"/>
        <v>150000</v>
      </c>
      <c r="R24" s="9"/>
      <c r="S24" s="9">
        <f>AH24+1143+50000</f>
        <v>102662</v>
      </c>
      <c r="T24" s="12">
        <f t="shared" si="6"/>
        <v>252662</v>
      </c>
      <c r="U24" s="12">
        <f t="shared" si="7"/>
        <v>287013</v>
      </c>
      <c r="V24" s="13">
        <f>IF(U24&lt;250000,"Nil",IF(U24&lt;500000,(U24-250000)*0.05,IF(U24&lt;1000000,(U24-500000)*0.2+12500,IF(U24&gt;1000000,U24-1000000)*0.3+112500)))-1851</f>
        <v>-0.34999999999990905</v>
      </c>
      <c r="W24" s="9">
        <v>0</v>
      </c>
      <c r="X24" s="14">
        <f t="shared" si="9"/>
        <v>-1.3999999999996363E-2</v>
      </c>
      <c r="Y24" s="9">
        <v>0</v>
      </c>
      <c r="Z24" s="14">
        <f t="shared" si="10"/>
        <v>-0.3639999999999054</v>
      </c>
      <c r="AA24" s="16">
        <f t="shared" si="11"/>
        <v>-0.3639999999999054</v>
      </c>
      <c r="AB24" s="9">
        <v>0</v>
      </c>
      <c r="AC24" s="14">
        <f t="shared" si="12"/>
        <v>-0.3639999999999054</v>
      </c>
      <c r="AD24" s="14">
        <f t="shared" si="13"/>
        <v>0</v>
      </c>
      <c r="AF24" s="9">
        <v>577548</v>
      </c>
      <c r="AG24" s="9"/>
      <c r="AH24" s="9">
        <v>51519</v>
      </c>
      <c r="AI24" s="9"/>
      <c r="AJ24" s="9"/>
      <c r="AK24" s="9"/>
      <c r="AL24" s="9"/>
      <c r="AM24" s="9">
        <v>46992</v>
      </c>
      <c r="AN24" s="9"/>
      <c r="AO24" s="9">
        <f t="shared" si="14"/>
        <v>46992</v>
      </c>
      <c r="AP24" s="9">
        <v>0</v>
      </c>
      <c r="AQ24" s="9">
        <v>150000</v>
      </c>
      <c r="AR24" s="9"/>
      <c r="AS24" s="9"/>
      <c r="AT24" s="9"/>
      <c r="AU24" s="9"/>
      <c r="AV24" s="9"/>
      <c r="AW24" s="9"/>
      <c r="AX24" s="9"/>
      <c r="AY24" s="9"/>
      <c r="AZ24" s="9">
        <v>1851</v>
      </c>
    </row>
    <row r="25" spans="1:52">
      <c r="A25">
        <v>15</v>
      </c>
      <c r="B25" s="4" t="s">
        <v>87</v>
      </c>
      <c r="C25" s="5" t="s">
        <v>70</v>
      </c>
      <c r="D25" t="s">
        <v>73</v>
      </c>
      <c r="E25" s="1" t="s">
        <v>52</v>
      </c>
      <c r="F25" s="1" t="s">
        <v>53</v>
      </c>
      <c r="G25" s="12">
        <f t="shared" si="0"/>
        <v>346512</v>
      </c>
      <c r="H25" s="9">
        <v>0</v>
      </c>
      <c r="I25" s="12">
        <f t="shared" si="1"/>
        <v>346512</v>
      </c>
      <c r="J25" s="9">
        <v>0</v>
      </c>
      <c r="K25" s="9">
        <v>2400</v>
      </c>
      <c r="L25" s="9">
        <v>40000</v>
      </c>
      <c r="M25" s="12">
        <f t="shared" si="2"/>
        <v>42400</v>
      </c>
      <c r="N25" s="12">
        <f t="shared" si="3"/>
        <v>304112</v>
      </c>
      <c r="O25" s="9"/>
      <c r="P25" s="12">
        <f t="shared" si="4"/>
        <v>304112</v>
      </c>
      <c r="Q25" s="12">
        <f t="shared" si="5"/>
        <v>32130</v>
      </c>
      <c r="R25" s="9"/>
      <c r="S25" s="9">
        <f t="shared" ref="S25" si="15">AH25+1363+12700</f>
        <v>45893</v>
      </c>
      <c r="T25" s="12">
        <f t="shared" si="6"/>
        <v>78023</v>
      </c>
      <c r="U25" s="12">
        <f t="shared" si="7"/>
        <v>226089</v>
      </c>
      <c r="V25" s="13">
        <v>0</v>
      </c>
      <c r="W25" s="9">
        <v>0</v>
      </c>
      <c r="X25" s="14">
        <v>0</v>
      </c>
      <c r="Y25" s="9">
        <v>0</v>
      </c>
      <c r="Z25" s="14">
        <f t="shared" si="10"/>
        <v>0</v>
      </c>
      <c r="AA25" s="16">
        <f t="shared" si="11"/>
        <v>0</v>
      </c>
      <c r="AB25" s="9">
        <v>0</v>
      </c>
      <c r="AC25" s="14">
        <f t="shared" si="12"/>
        <v>0</v>
      </c>
      <c r="AD25" s="14">
        <f t="shared" si="13"/>
        <v>0</v>
      </c>
      <c r="AF25" s="9">
        <v>341849</v>
      </c>
      <c r="AG25" s="9"/>
      <c r="AH25" s="9">
        <v>31830</v>
      </c>
      <c r="AI25" s="9"/>
      <c r="AJ25" s="9"/>
      <c r="AK25" s="9"/>
      <c r="AL25" s="9"/>
      <c r="AM25" s="9">
        <v>27167</v>
      </c>
      <c r="AN25" s="9"/>
      <c r="AO25" s="9">
        <f t="shared" si="14"/>
        <v>27167</v>
      </c>
      <c r="AP25" s="9">
        <v>0</v>
      </c>
      <c r="AQ25" s="9">
        <v>32130</v>
      </c>
      <c r="AR25" s="9"/>
      <c r="AS25" s="9"/>
      <c r="AT25" s="9"/>
      <c r="AU25" s="9"/>
      <c r="AV25" s="9"/>
      <c r="AW25" s="9"/>
      <c r="AX25" s="9"/>
      <c r="AY25" s="9"/>
      <c r="AZ25" s="9"/>
    </row>
    <row r="26" spans="1:52">
      <c r="A26">
        <v>16</v>
      </c>
      <c r="B26" s="4" t="s">
        <v>88</v>
      </c>
      <c r="C26" s="5" t="s">
        <v>71</v>
      </c>
      <c r="D26" t="s">
        <v>73</v>
      </c>
      <c r="E26" s="1" t="s">
        <v>52</v>
      </c>
      <c r="F26" s="1" t="s">
        <v>53</v>
      </c>
      <c r="G26" s="12">
        <f t="shared" si="0"/>
        <v>584075</v>
      </c>
      <c r="H26" s="9">
        <v>0</v>
      </c>
      <c r="I26" s="12">
        <f t="shared" si="1"/>
        <v>584075</v>
      </c>
      <c r="J26" s="9">
        <v>0</v>
      </c>
      <c r="K26" s="9">
        <v>2400</v>
      </c>
      <c r="L26" s="9">
        <v>40000</v>
      </c>
      <c r="M26" s="12">
        <f t="shared" si="2"/>
        <v>42400</v>
      </c>
      <c r="N26" s="12">
        <f t="shared" si="3"/>
        <v>541675</v>
      </c>
      <c r="O26" s="9"/>
      <c r="P26" s="12">
        <f t="shared" si="4"/>
        <v>541675</v>
      </c>
      <c r="Q26" s="12">
        <f t="shared" si="5"/>
        <v>118319</v>
      </c>
      <c r="R26" s="9"/>
      <c r="S26" s="9">
        <f>AH26+1143</f>
        <v>54662</v>
      </c>
      <c r="T26" s="12">
        <f t="shared" si="6"/>
        <v>172981</v>
      </c>
      <c r="U26" s="12">
        <f t="shared" si="7"/>
        <v>368694</v>
      </c>
      <c r="V26" s="13">
        <f t="shared" si="8"/>
        <v>5934.7000000000007</v>
      </c>
      <c r="W26" s="9">
        <v>0</v>
      </c>
      <c r="X26" s="14">
        <f t="shared" si="9"/>
        <v>237.38800000000003</v>
      </c>
      <c r="Y26" s="9">
        <v>0</v>
      </c>
      <c r="Z26" s="14">
        <f t="shared" si="10"/>
        <v>6172.0880000000006</v>
      </c>
      <c r="AA26" s="16">
        <f t="shared" si="11"/>
        <v>6172.0880000000006</v>
      </c>
      <c r="AB26" s="9">
        <v>0</v>
      </c>
      <c r="AC26" s="14">
        <f t="shared" si="12"/>
        <v>6172.0880000000006</v>
      </c>
      <c r="AD26" s="14">
        <f t="shared" si="13"/>
        <v>0</v>
      </c>
      <c r="AF26" s="9">
        <v>577548</v>
      </c>
      <c r="AG26" s="9"/>
      <c r="AH26" s="9">
        <v>53519</v>
      </c>
      <c r="AI26" s="9"/>
      <c r="AJ26" s="9"/>
      <c r="AK26" s="9"/>
      <c r="AL26" s="9"/>
      <c r="AM26" s="9">
        <v>46992</v>
      </c>
      <c r="AN26" s="9"/>
      <c r="AO26" s="9">
        <f t="shared" si="14"/>
        <v>46992</v>
      </c>
      <c r="AP26" s="9">
        <v>0</v>
      </c>
      <c r="AQ26" s="9">
        <v>118319</v>
      </c>
      <c r="AR26" s="9"/>
      <c r="AS26" s="9"/>
      <c r="AT26" s="9"/>
      <c r="AU26" s="9"/>
      <c r="AV26" s="9"/>
      <c r="AW26" s="9"/>
      <c r="AX26" s="9"/>
      <c r="AY26" s="9"/>
      <c r="AZ26" s="9"/>
    </row>
    <row r="27" spans="1:52">
      <c r="A27">
        <v>17</v>
      </c>
      <c r="B27" s="4" t="s">
        <v>89</v>
      </c>
      <c r="C27" s="5" t="s">
        <v>72</v>
      </c>
      <c r="D27" t="s">
        <v>73</v>
      </c>
      <c r="E27" s="1" t="s">
        <v>52</v>
      </c>
      <c r="F27" s="1" t="s">
        <v>53</v>
      </c>
      <c r="G27" s="12">
        <f t="shared" si="0"/>
        <v>550799</v>
      </c>
      <c r="H27" s="9">
        <v>0</v>
      </c>
      <c r="I27" s="12">
        <f t="shared" si="1"/>
        <v>550799</v>
      </c>
      <c r="J27" s="9">
        <v>0</v>
      </c>
      <c r="K27" s="9">
        <v>2400</v>
      </c>
      <c r="L27" s="9">
        <v>40000</v>
      </c>
      <c r="M27" s="12">
        <f t="shared" si="2"/>
        <v>42400</v>
      </c>
      <c r="N27" s="12">
        <f t="shared" si="3"/>
        <v>508399</v>
      </c>
      <c r="O27" s="9"/>
      <c r="P27" s="12">
        <f t="shared" si="4"/>
        <v>508399</v>
      </c>
      <c r="Q27" s="12">
        <f t="shared" si="5"/>
        <v>117838</v>
      </c>
      <c r="R27" s="9"/>
      <c r="S27" s="9">
        <f>AH27+1115</f>
        <v>51651</v>
      </c>
      <c r="T27" s="12">
        <f t="shared" si="6"/>
        <v>169489</v>
      </c>
      <c r="U27" s="12">
        <f t="shared" si="7"/>
        <v>338910</v>
      </c>
      <c r="V27" s="13">
        <f>IF(U27&lt;250000,"Nil",IF(U27&lt;500000,(U27-250000)*0.05,IF(U27&lt;1000000,(U27-500000)*0.2+12500,IF(U27&gt;1000000,U27-1000000)*0.3+112500)))-2500</f>
        <v>1945.5</v>
      </c>
      <c r="W27" s="9">
        <v>0</v>
      </c>
      <c r="X27" s="14">
        <f t="shared" si="9"/>
        <v>77.820000000000007</v>
      </c>
      <c r="Y27" s="9">
        <v>0</v>
      </c>
      <c r="Z27" s="14">
        <f t="shared" si="10"/>
        <v>2023.32</v>
      </c>
      <c r="AA27" s="16">
        <f t="shared" si="11"/>
        <v>2023.32</v>
      </c>
      <c r="AB27" s="9">
        <v>0</v>
      </c>
      <c r="AC27" s="14">
        <f t="shared" si="12"/>
        <v>2023.32</v>
      </c>
      <c r="AD27" s="14">
        <f t="shared" si="13"/>
        <v>0</v>
      </c>
      <c r="AF27" s="9">
        <v>546093</v>
      </c>
      <c r="AG27" s="9"/>
      <c r="AH27" s="9">
        <v>50536</v>
      </c>
      <c r="AI27" s="9"/>
      <c r="AJ27" s="9"/>
      <c r="AK27" s="9"/>
      <c r="AL27" s="9"/>
      <c r="AM27" s="9">
        <v>45830</v>
      </c>
      <c r="AN27" s="9"/>
      <c r="AO27" s="9">
        <v>45830</v>
      </c>
      <c r="AP27" s="9">
        <v>0</v>
      </c>
      <c r="AQ27" s="9">
        <v>117838</v>
      </c>
      <c r="AR27" s="9"/>
      <c r="AS27" s="9"/>
      <c r="AT27" s="9"/>
      <c r="AU27" s="9"/>
      <c r="AV27" s="9"/>
      <c r="AW27" s="9"/>
      <c r="AX27" s="9"/>
      <c r="AY27" s="9"/>
      <c r="AZ27" s="9">
        <v>2500</v>
      </c>
    </row>
    <row r="28" spans="1:52">
      <c r="Z28" s="15">
        <f>SUM(Z11:Z27)</f>
        <v>62975.484000000019</v>
      </c>
      <c r="AA28" s="7">
        <f t="shared" si="11"/>
        <v>62975.484000000019</v>
      </c>
      <c r="AC28" s="12"/>
      <c r="AD28" s="12"/>
      <c r="AF28" s="9"/>
      <c r="AG28" s="9"/>
      <c r="AH28" s="9"/>
      <c r="AI28" s="9"/>
      <c r="AJ28" s="9"/>
      <c r="AK28" s="9"/>
      <c r="AL28" s="9"/>
      <c r="AM28" s="9"/>
      <c r="AN28" s="9"/>
      <c r="AO28" s="9">
        <f t="shared" si="14"/>
        <v>0</v>
      </c>
      <c r="AP28" s="9">
        <v>0</v>
      </c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>
      <c r="AO29">
        <f t="shared" si="14"/>
        <v>0</v>
      </c>
      <c r="AP29">
        <v>0</v>
      </c>
      <c r="AQ29" s="9"/>
    </row>
    <row r="30" spans="1:52">
      <c r="AO30">
        <f t="shared" si="14"/>
        <v>0</v>
      </c>
      <c r="AP30">
        <v>0</v>
      </c>
      <c r="AQ30" s="9"/>
    </row>
    <row r="31" spans="1:52">
      <c r="AO31">
        <f t="shared" si="14"/>
        <v>0</v>
      </c>
      <c r="AP31">
        <v>0</v>
      </c>
      <c r="AQ31" s="9"/>
    </row>
    <row r="32" spans="1:52">
      <c r="AO32">
        <f t="shared" si="14"/>
        <v>0</v>
      </c>
      <c r="AP32">
        <v>0</v>
      </c>
      <c r="AQ32" s="9"/>
    </row>
    <row r="33" spans="41:43">
      <c r="AO33">
        <f t="shared" si="14"/>
        <v>0</v>
      </c>
      <c r="AP33">
        <v>0</v>
      </c>
      <c r="AQ33" s="9"/>
    </row>
    <row r="34" spans="41:43">
      <c r="AO34">
        <f t="shared" si="14"/>
        <v>0</v>
      </c>
      <c r="AP34">
        <v>0</v>
      </c>
      <c r="AQ34" s="9"/>
    </row>
    <row r="35" spans="41:43">
      <c r="AO35">
        <f t="shared" si="14"/>
        <v>0</v>
      </c>
      <c r="AP35">
        <v>0</v>
      </c>
      <c r="AQ35" s="9"/>
    </row>
    <row r="36" spans="41:43">
      <c r="AO36">
        <f t="shared" si="14"/>
        <v>0</v>
      </c>
      <c r="AP36">
        <v>0</v>
      </c>
      <c r="AQ36" s="9"/>
    </row>
    <row r="37" spans="41:43">
      <c r="AO37">
        <f t="shared" si="14"/>
        <v>0</v>
      </c>
      <c r="AP37">
        <v>0</v>
      </c>
      <c r="AQ37" s="9"/>
    </row>
    <row r="38" spans="41:43">
      <c r="AO38">
        <f t="shared" si="14"/>
        <v>0</v>
      </c>
      <c r="AP38">
        <v>0</v>
      </c>
      <c r="AQ38" s="9"/>
    </row>
    <row r="39" spans="41:43">
      <c r="AO39">
        <f t="shared" si="14"/>
        <v>0</v>
      </c>
      <c r="AP39">
        <v>0</v>
      </c>
      <c r="AQ39" s="9"/>
    </row>
    <row r="40" spans="41:43">
      <c r="AO40">
        <f t="shared" si="14"/>
        <v>0</v>
      </c>
      <c r="AP40">
        <v>0</v>
      </c>
      <c r="AQ40" s="9"/>
    </row>
    <row r="41" spans="41:43">
      <c r="AO41">
        <f t="shared" si="14"/>
        <v>0</v>
      </c>
      <c r="AP41">
        <v>0</v>
      </c>
      <c r="AQ41" s="9"/>
    </row>
    <row r="42" spans="41:43">
      <c r="AO42">
        <f t="shared" si="14"/>
        <v>0</v>
      </c>
      <c r="AP42">
        <v>0</v>
      </c>
      <c r="AQ42" s="9"/>
    </row>
    <row r="43" spans="41:43">
      <c r="AO43">
        <f t="shared" si="14"/>
        <v>0</v>
      </c>
      <c r="AP43">
        <v>0</v>
      </c>
      <c r="AQ43" s="9"/>
    </row>
    <row r="44" spans="41:43">
      <c r="AO44">
        <f t="shared" si="14"/>
        <v>0</v>
      </c>
      <c r="AP44">
        <v>0</v>
      </c>
      <c r="AQ44" s="9"/>
    </row>
    <row r="45" spans="41:43">
      <c r="AO45">
        <f t="shared" si="14"/>
        <v>0</v>
      </c>
      <c r="AP45">
        <v>0</v>
      </c>
    </row>
    <row r="46" spans="41:43">
      <c r="AO46">
        <f t="shared" si="14"/>
        <v>0</v>
      </c>
      <c r="AP46">
        <v>0</v>
      </c>
    </row>
  </sheetData>
  <mergeCells count="2">
    <mergeCell ref="E9:F9"/>
    <mergeCell ref="J9:L9"/>
  </mergeCells>
  <dataValidations count="1">
    <dataValidation operator="greaterThanOrEqual" allowBlank="1" showInputMessage="1" showErrorMessage="1" sqref="V11:V27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2019-05-13T21:50:50Z</dcterms:created>
  <dcterms:modified xsi:type="dcterms:W3CDTF">2019-05-22T23:44:41Z</dcterms:modified>
</cp:coreProperties>
</file>