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PERSONAL\"/>
    </mc:Choice>
  </mc:AlternateContent>
  <xr:revisionPtr revIDLastSave="0" documentId="13_ncr:1_{183BE5BA-B149-49B5-9C86-BC481FDB3DFD}" xr6:coauthVersionLast="43" xr6:coauthVersionMax="43" xr10:uidLastSave="{00000000-0000-0000-0000-000000000000}"/>
  <bookViews>
    <workbookView xWindow="-120" yWindow="-120" windowWidth="29040" windowHeight="15840" xr2:uid="{5A6628AB-5A5D-4AE5-B84D-877FE16609BA}"/>
  </bookViews>
  <sheets>
    <sheet name="TDS salary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1" i="3" l="1"/>
  <c r="E99" i="3"/>
  <c r="F67" i="3"/>
  <c r="F95" i="3"/>
  <c r="E51" i="3"/>
  <c r="D87" i="3"/>
  <c r="D86" i="3"/>
  <c r="F89" i="3"/>
  <c r="D88" i="3" l="1"/>
  <c r="E15" i="3" l="1"/>
  <c r="F57" i="3" s="1"/>
  <c r="C35" i="3" l="1"/>
  <c r="E52" i="3"/>
  <c r="E59" i="3" l="1"/>
  <c r="F62" i="3" s="1"/>
  <c r="F55" i="3"/>
  <c r="E38" i="3"/>
  <c r="E36" i="3"/>
  <c r="E32" i="3"/>
  <c r="E34" i="3"/>
  <c r="D28" i="3"/>
  <c r="I21" i="3"/>
  <c r="I22" i="3" s="1"/>
  <c r="I23" i="3" s="1"/>
  <c r="F99" i="3" l="1"/>
  <c r="E92" i="3"/>
  <c r="F92" i="3" s="1"/>
  <c r="E83" i="3"/>
  <c r="F83" i="3" s="1"/>
  <c r="E61" i="3"/>
  <c r="F63" i="3" s="1"/>
  <c r="F56" i="3"/>
  <c r="F47" i="3"/>
  <c r="F46" i="3"/>
  <c r="F45" i="3"/>
  <c r="D54" i="3"/>
  <c r="C43" i="3"/>
  <c r="E43" i="3" s="1"/>
  <c r="E42" i="3"/>
  <c r="E40" i="3"/>
  <c r="C39" i="3"/>
  <c r="E39" i="3" s="1"/>
  <c r="E35" i="3"/>
  <c r="E31" i="3"/>
  <c r="E30" i="3"/>
  <c r="D29" i="3"/>
  <c r="D25" i="3"/>
  <c r="D27" i="3" s="1"/>
  <c r="E24" i="3"/>
  <c r="E22" i="3"/>
  <c r="E29" i="3" s="1"/>
  <c r="E21" i="3"/>
  <c r="F21" i="3" s="1"/>
  <c r="E20" i="3"/>
  <c r="C12" i="3"/>
  <c r="E53" i="3" s="1"/>
  <c r="F49" i="3" s="1"/>
  <c r="F40" i="3" l="1"/>
  <c r="F32" i="3"/>
  <c r="F36" i="3"/>
  <c r="F102" i="3"/>
  <c r="F20" i="3"/>
  <c r="E44" i="3"/>
  <c r="F44" i="3" s="1"/>
  <c r="E25" i="3"/>
  <c r="E27" i="3" s="1"/>
  <c r="E28" i="3"/>
  <c r="F22" i="3" l="1"/>
  <c r="F54" i="3" s="1"/>
  <c r="F58" i="3" s="1"/>
  <c r="E54" i="3"/>
  <c r="F104" i="3" l="1"/>
  <c r="F106" i="3" s="1"/>
  <c r="F69" i="3"/>
  <c r="F107" i="3" l="1"/>
  <c r="F108" i="3"/>
  <c r="F109" i="3" s="1"/>
  <c r="F110" i="3" l="1"/>
  <c r="F111" i="3" s="1"/>
  <c r="F113" i="3" s="1"/>
  <c r="F115" i="3" s="1"/>
</calcChain>
</file>

<file path=xl/sharedStrings.xml><?xml version="1.0" encoding="utf-8"?>
<sst xmlns="http://schemas.openxmlformats.org/spreadsheetml/2006/main" count="146" uniqueCount="135">
  <si>
    <t>Name</t>
  </si>
  <si>
    <t>Children</t>
  </si>
  <si>
    <t>City</t>
  </si>
  <si>
    <t>Metro</t>
  </si>
  <si>
    <t>Months</t>
  </si>
  <si>
    <t>PAN</t>
  </si>
  <si>
    <t>landlord PAN</t>
  </si>
  <si>
    <t>Age</t>
  </si>
  <si>
    <t xml:space="preserve">Date of Joining </t>
  </si>
  <si>
    <t>Date of Termination</t>
  </si>
  <si>
    <t>No.of years of service</t>
  </si>
  <si>
    <t>Income from House Property</t>
  </si>
  <si>
    <t>No of months given on rent</t>
  </si>
  <si>
    <t>Computations</t>
  </si>
  <si>
    <t>PARTICULARS</t>
  </si>
  <si>
    <t>Limits</t>
  </si>
  <si>
    <t>Monthly inputs</t>
  </si>
  <si>
    <t>Basic Pay</t>
  </si>
  <si>
    <t>a</t>
  </si>
  <si>
    <t>Dearness Allowance</t>
  </si>
  <si>
    <t>b</t>
  </si>
  <si>
    <t>House Rent Allowance</t>
  </si>
  <si>
    <t>c</t>
  </si>
  <si>
    <t>Less:Exempt u/s 10(13A)</t>
  </si>
  <si>
    <t>lower of i or ii or iii</t>
  </si>
  <si>
    <t>yes</t>
  </si>
  <si>
    <t>Rent paid</t>
  </si>
  <si>
    <t>d</t>
  </si>
  <si>
    <t xml:space="preserve"> </t>
  </si>
  <si>
    <t>no</t>
  </si>
  <si>
    <t>10% of salary</t>
  </si>
  <si>
    <t>e=(a+b)*10%</t>
  </si>
  <si>
    <t>lowest of the three</t>
  </si>
  <si>
    <t>1)Rent paid-10% of salary</t>
  </si>
  <si>
    <t>2)40% or 50% of salary</t>
  </si>
  <si>
    <t>3)Actual HRA</t>
  </si>
  <si>
    <t>iii</t>
  </si>
  <si>
    <t>Special Allowance-Sec 10(14)(uniform etc)</t>
  </si>
  <si>
    <t>Less:Actually incurred</t>
  </si>
  <si>
    <t>4(a)</t>
  </si>
  <si>
    <t xml:space="preserve">Children Eductaion Allowance </t>
  </si>
  <si>
    <t>Less:lower of</t>
  </si>
  <si>
    <t>a) Actual</t>
  </si>
  <si>
    <t>b) Rs.100*per month *per child(limited to 2)</t>
  </si>
  <si>
    <t>4(b)</t>
  </si>
  <si>
    <t xml:space="preserve">Children Hostel  Allowance </t>
  </si>
  <si>
    <t>Less:Lower of</t>
  </si>
  <si>
    <t>b) Rs.300*per month *per child(limited to 2)</t>
  </si>
  <si>
    <t>4(c)</t>
  </si>
  <si>
    <t>Transport Allowance</t>
  </si>
  <si>
    <t>b) Rs.1600*per month</t>
  </si>
  <si>
    <t>Exgratia</t>
  </si>
  <si>
    <t xml:space="preserve">Profit share </t>
  </si>
  <si>
    <t>Perquisites</t>
  </si>
  <si>
    <t>TERMINATION PAY</t>
  </si>
  <si>
    <t>Gratuity</t>
  </si>
  <si>
    <t>As per ACT</t>
  </si>
  <si>
    <t>Actually received</t>
  </si>
  <si>
    <t xml:space="preserve">Half months salary *for each completed year of service </t>
  </si>
  <si>
    <t>Total Salary</t>
  </si>
  <si>
    <t>Less:Standard Deduction u/s 16</t>
  </si>
  <si>
    <t>Less:Professional Tax</t>
  </si>
  <si>
    <t>A</t>
  </si>
  <si>
    <t>Net Salary</t>
  </si>
  <si>
    <t>Rent received</t>
  </si>
  <si>
    <t>Less:Muncipal Tax</t>
  </si>
  <si>
    <t>Less:Standard Deduction</t>
  </si>
  <si>
    <t xml:space="preserve">Less:Interest paid on House Loan </t>
  </si>
  <si>
    <t>B</t>
  </si>
  <si>
    <t>C</t>
  </si>
  <si>
    <t>Other Income</t>
  </si>
  <si>
    <t>Gross Total Income</t>
  </si>
  <si>
    <t>D</t>
  </si>
  <si>
    <t xml:space="preserve">Investments </t>
  </si>
  <si>
    <t>DEDUCTION U/S 80 C ,80CCC and 80CCD</t>
  </si>
  <si>
    <t>PROVIDENT FUND</t>
  </si>
  <si>
    <t>LIC PAID / Other Life Insurance Premium</t>
  </si>
  <si>
    <t>CHILDREN'S TUTION FEES</t>
  </si>
  <si>
    <t>NSC PURCHASED</t>
  </si>
  <si>
    <t>PPF DEPOSIT</t>
  </si>
  <si>
    <t>STAMP DUTY on Home</t>
  </si>
  <si>
    <t>REPAYMENT OF HOME LOAN</t>
  </si>
  <si>
    <t>ELSS</t>
  </si>
  <si>
    <t>NP</t>
  </si>
  <si>
    <t>OTHERS (SPECIFY)</t>
  </si>
  <si>
    <t>TOTAL</t>
  </si>
  <si>
    <t>DEDUCTION U/S 80 D - MEDICLAIM INSURANCE</t>
  </si>
  <si>
    <t>AGE</t>
  </si>
  <si>
    <t>Limit(Rs.)</t>
  </si>
  <si>
    <t>Amt.Paid(Rs.)</t>
  </si>
  <si>
    <t>DEDUCTION U/S 80 G</t>
  </si>
  <si>
    <t>Donation</t>
  </si>
  <si>
    <t>Less:50% of the donation</t>
  </si>
  <si>
    <t xml:space="preserve">DEDUCTION U/S 80 EE </t>
  </si>
  <si>
    <t>DEDUCTION U/S 80 TTA</t>
  </si>
  <si>
    <t>Bank interest</t>
  </si>
  <si>
    <t>Any other Eligibile deductio</t>
  </si>
  <si>
    <t>Total Chapter VIA deduction</t>
  </si>
  <si>
    <t>NET Income</t>
  </si>
  <si>
    <t>Tax payable</t>
  </si>
  <si>
    <t>Surcharge</t>
  </si>
  <si>
    <t>Cess</t>
  </si>
  <si>
    <t>Total Tax payable</t>
  </si>
  <si>
    <t>Net Tax payable</t>
  </si>
  <si>
    <t>Tax deducted</t>
  </si>
  <si>
    <t>Balance tax payable</t>
  </si>
  <si>
    <t>No .of months</t>
  </si>
  <si>
    <t>Monthly deduction</t>
  </si>
  <si>
    <t>4(d)</t>
  </si>
  <si>
    <t>Other  taxable allowances</t>
  </si>
  <si>
    <t>TAXABLE</t>
  </si>
  <si>
    <t>Less:Rebate u/s 87A</t>
  </si>
  <si>
    <t>LTA block</t>
  </si>
  <si>
    <t>LTA availed</t>
  </si>
  <si>
    <t>2018,2019.2020,2021</t>
  </si>
  <si>
    <t>Less:LTA u/s 10(A) Limited to economy travlel</t>
  </si>
  <si>
    <t>LTA availed year 1</t>
  </si>
  <si>
    <t>LTA availed year 2</t>
  </si>
  <si>
    <t>Preventive health check up</t>
  </si>
  <si>
    <t>Yearly inputs</t>
  </si>
  <si>
    <t>i=d-e</t>
  </si>
  <si>
    <t>ii=%(a+b)</t>
  </si>
  <si>
    <t>Others</t>
  </si>
  <si>
    <t>LTA availed year 3</t>
  </si>
  <si>
    <t>LTA availed year 4</t>
  </si>
  <si>
    <t xml:space="preserve">FOR PARENTS without medical insurance </t>
  </si>
  <si>
    <t>FOR  Parents-Mediclaim</t>
  </si>
  <si>
    <t>FOR SELF and family -Mediclaim</t>
  </si>
  <si>
    <t>Eligible deduction upto 7 years</t>
  </si>
  <si>
    <t>interest on educational Loan Taken</t>
  </si>
  <si>
    <t xml:space="preserve">Yearly inputs </t>
  </si>
  <si>
    <t>INCOME TAX COMPUTATIONS FOR THE ASSESSMENT YEAR 2020-2021 (FINANCIAL YEAR 2019-2020)</t>
  </si>
  <si>
    <t>Interest from savings Bank account</t>
  </si>
  <si>
    <t>Interest from fixed deposits</t>
  </si>
  <si>
    <t>Other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</si>
</sst>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64">
    <xf numFmtId="0" fontId="0" fillId="0" borderId="0" xfId="0"/>
    <xf numFmtId="0" fontId="4" fillId="4" borderId="1" xfId="0" applyFont="1" applyFill="1" applyBorder="1" applyProtection="1">
      <protection locked="0" hidden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2" fillId="5" borderId="0" xfId="0" applyFont="1" applyFill="1" applyProtection="1">
      <protection locked="0"/>
    </xf>
    <xf numFmtId="0" fontId="0" fillId="8" borderId="0" xfId="0" applyFill="1" applyProtection="1">
      <protection locked="0"/>
    </xf>
    <xf numFmtId="0" fontId="2" fillId="8" borderId="0" xfId="0" applyFont="1" applyFill="1" applyProtection="1">
      <protection locked="0"/>
    </xf>
    <xf numFmtId="0" fontId="2" fillId="9" borderId="0" xfId="0" applyFont="1" applyFill="1" applyProtection="1">
      <protection locked="0"/>
    </xf>
    <xf numFmtId="0" fontId="2" fillId="10" borderId="0" xfId="0" applyFont="1" applyFill="1" applyProtection="1">
      <protection locked="0"/>
    </xf>
    <xf numFmtId="43" fontId="0" fillId="6" borderId="0" xfId="1" applyFont="1" applyFill="1" applyProtection="1">
      <protection locked="0"/>
    </xf>
    <xf numFmtId="43" fontId="0" fillId="0" borderId="0" xfId="1" applyFont="1"/>
    <xf numFmtId="43" fontId="0" fillId="0" borderId="0" xfId="1" applyFont="1" applyProtection="1">
      <protection locked="0"/>
    </xf>
    <xf numFmtId="43" fontId="0" fillId="7" borderId="0" xfId="1" applyFont="1" applyFill="1" applyProtection="1">
      <protection locked="0"/>
    </xf>
    <xf numFmtId="43" fontId="5" fillId="3" borderId="2" xfId="1" applyFont="1" applyFill="1" applyBorder="1" applyProtection="1">
      <protection hidden="1"/>
    </xf>
    <xf numFmtId="43" fontId="4" fillId="0" borderId="0" xfId="1" applyFont="1" applyProtection="1">
      <protection hidden="1"/>
    </xf>
    <xf numFmtId="0" fontId="5" fillId="0" borderId="0" xfId="0" applyFont="1" applyAlignment="1" applyProtection="1">
      <alignment horizontal="left"/>
      <protection locked="0" hidden="1"/>
    </xf>
    <xf numFmtId="43" fontId="5" fillId="0" borderId="0" xfId="1" applyFont="1" applyProtection="1">
      <protection hidden="1"/>
    </xf>
    <xf numFmtId="0" fontId="5" fillId="0" borderId="0" xfId="0" applyFont="1" applyProtection="1">
      <protection locked="0" hidden="1"/>
    </xf>
    <xf numFmtId="43" fontId="5" fillId="3" borderId="0" xfId="1" applyFont="1" applyFill="1" applyProtection="1">
      <protection hidden="1"/>
    </xf>
    <xf numFmtId="0" fontId="4" fillId="0" borderId="0" xfId="0" applyFont="1" applyProtection="1">
      <protection hidden="1"/>
    </xf>
    <xf numFmtId="0" fontId="7" fillId="0" borderId="0" xfId="0" applyFont="1" applyProtection="1">
      <protection locked="0" hidden="1"/>
    </xf>
    <xf numFmtId="0" fontId="3" fillId="2" borderId="0" xfId="0" applyFont="1" applyFill="1" applyAlignment="1" applyProtection="1">
      <alignment horizontal="left"/>
      <protection locked="0"/>
    </xf>
    <xf numFmtId="0" fontId="3" fillId="2" borderId="4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14" fontId="3" fillId="2" borderId="7" xfId="0" applyNumberFormat="1" applyFont="1" applyFill="1" applyBorder="1" applyProtection="1">
      <protection locked="0"/>
    </xf>
    <xf numFmtId="14" fontId="3" fillId="2" borderId="9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9" fontId="3" fillId="2" borderId="8" xfId="0" applyNumberFormat="1" applyFont="1" applyFill="1" applyBorder="1" applyProtection="1">
      <protection locked="0"/>
    </xf>
    <xf numFmtId="0" fontId="3" fillId="2" borderId="2" xfId="1" applyNumberFormat="1" applyFont="1" applyFill="1" applyBorder="1" applyAlignment="1" applyProtection="1">
      <alignment horizontal="left"/>
      <protection locked="0"/>
    </xf>
    <xf numFmtId="3" fontId="3" fillId="2" borderId="2" xfId="0" applyNumberFormat="1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2" fillId="11" borderId="0" xfId="0" applyFont="1" applyFill="1" applyProtection="1">
      <protection locked="0"/>
    </xf>
    <xf numFmtId="0" fontId="5" fillId="3" borderId="0" xfId="0" applyFont="1" applyFill="1" applyProtection="1">
      <protection locked="0" hidden="1"/>
    </xf>
    <xf numFmtId="0" fontId="5" fillId="3" borderId="10" xfId="0" applyFont="1" applyFill="1" applyBorder="1" applyProtection="1">
      <protection locked="0" hidden="1"/>
    </xf>
    <xf numFmtId="0" fontId="7" fillId="11" borderId="3" xfId="0" applyFont="1" applyFill="1" applyBorder="1" applyAlignment="1" applyProtection="1">
      <alignment horizontal="center"/>
      <protection locked="0" hidden="1"/>
    </xf>
    <xf numFmtId="0" fontId="7" fillId="11" borderId="3" xfId="0" applyFont="1" applyFill="1" applyBorder="1" applyAlignment="1" applyProtection="1">
      <alignment horizontal="right"/>
      <protection locked="0" hidden="1"/>
    </xf>
    <xf numFmtId="0" fontId="8" fillId="0" borderId="0" xfId="0" applyFont="1" applyProtection="1">
      <protection locked="0"/>
    </xf>
    <xf numFmtId="0" fontId="0" fillId="0" borderId="0" xfId="0" applyProtection="1"/>
    <xf numFmtId="43" fontId="0" fillId="3" borderId="0" xfId="1" applyFont="1" applyFill="1" applyProtection="1"/>
    <xf numFmtId="43" fontId="0" fillId="0" borderId="0" xfId="1" applyFont="1" applyProtection="1"/>
    <xf numFmtId="43" fontId="0" fillId="8" borderId="0" xfId="1" applyFont="1" applyFill="1" applyProtection="1"/>
    <xf numFmtId="43" fontId="2" fillId="9" borderId="0" xfId="1" applyFont="1" applyFill="1" applyProtection="1"/>
    <xf numFmtId="43" fontId="0" fillId="11" borderId="0" xfId="1" applyFont="1" applyFill="1" applyProtection="1"/>
    <xf numFmtId="43" fontId="2" fillId="10" borderId="0" xfId="1" applyFont="1" applyFill="1" applyProtection="1"/>
    <xf numFmtId="43" fontId="2" fillId="8" borderId="0" xfId="1" applyFont="1" applyFill="1" applyProtection="1"/>
    <xf numFmtId="43" fontId="0" fillId="7" borderId="0" xfId="1" applyFont="1" applyFill="1" applyProtection="1"/>
    <xf numFmtId="0" fontId="8" fillId="7" borderId="0" xfId="0" applyFont="1" applyFill="1" applyProtection="1">
      <protection locked="0"/>
    </xf>
    <xf numFmtId="43" fontId="8" fillId="7" borderId="0" xfId="0" applyNumberFormat="1" applyFont="1" applyFill="1" applyProtection="1">
      <protection locked="0"/>
    </xf>
    <xf numFmtId="0" fontId="8" fillId="7" borderId="0" xfId="0" applyFont="1" applyFill="1"/>
    <xf numFmtId="43" fontId="8" fillId="7" borderId="0" xfId="1" applyFont="1" applyFill="1" applyProtection="1">
      <protection locked="0"/>
    </xf>
    <xf numFmtId="43" fontId="0" fillId="12" borderId="0" xfId="1" applyFont="1" applyFill="1" applyProtection="1">
      <protection locked="0"/>
    </xf>
    <xf numFmtId="43" fontId="0" fillId="0" borderId="0" xfId="0" applyNumberFormat="1" applyProtection="1"/>
    <xf numFmtId="0" fontId="2" fillId="5" borderId="0" xfId="0" applyFont="1" applyFill="1" applyAlignment="1" applyProtection="1">
      <alignment horizontal="center"/>
      <protection locked="0"/>
    </xf>
    <xf numFmtId="0" fontId="2" fillId="13" borderId="10" xfId="0" applyFont="1" applyFill="1" applyBorder="1" applyAlignment="1" applyProtection="1">
      <alignment horizontal="center"/>
      <protection locked="0"/>
    </xf>
  </cellXfs>
  <cellStyles count="3">
    <cellStyle name="Comma" xfId="1" builtinId="3"/>
    <cellStyle name="Comma 2" xfId="2" xr:uid="{E21DB180-48CB-4589-A8E6-E8E58E7D691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931C-030E-4FA8-A4D2-F7BE4C6D260A}">
  <sheetPr>
    <outlinePr showOutlineSymbols="0"/>
  </sheetPr>
  <dimension ref="A2:AD136"/>
  <sheetViews>
    <sheetView showGridLines="0" tabSelected="1" showOutlineSymbols="0" topLeftCell="A94" zoomScale="87" zoomScaleNormal="87" workbookViewId="0">
      <selection activeCell="F107" sqref="F107"/>
    </sheetView>
  </sheetViews>
  <sheetFormatPr defaultRowHeight="15" outlineLevelRow="4" x14ac:dyDescent="0.25"/>
  <cols>
    <col min="1" max="1" width="9.140625" style="2"/>
    <col min="2" max="2" width="48.42578125" style="2" customWidth="1"/>
    <col min="3" max="3" width="16.7109375" style="2" customWidth="1"/>
    <col min="4" max="4" width="19.42578125" style="2" customWidth="1"/>
    <col min="5" max="5" width="20.7109375" style="2" customWidth="1"/>
    <col min="6" max="6" width="14.42578125" style="2" customWidth="1"/>
    <col min="7" max="7" width="14.5703125" style="56" customWidth="1"/>
    <col min="8" max="8" width="9.140625" style="56"/>
    <col min="9" max="9" width="11" style="56" bestFit="1" customWidth="1"/>
    <col min="10" max="19" width="9.140625" style="56"/>
    <col min="20" max="30" width="9.140625" style="46"/>
    <col min="31" max="16384" width="9.140625" style="2"/>
  </cols>
  <sheetData>
    <row r="2" spans="2:6" x14ac:dyDescent="0.25">
      <c r="B2" s="14"/>
      <c r="C2" s="2" t="s">
        <v>16</v>
      </c>
    </row>
    <row r="3" spans="2:6" x14ac:dyDescent="0.25">
      <c r="B3" s="60"/>
      <c r="C3" s="2" t="s">
        <v>130</v>
      </c>
    </row>
    <row r="5" spans="2:6" x14ac:dyDescent="0.25">
      <c r="B5" s="63" t="s">
        <v>131</v>
      </c>
      <c r="C5" s="63"/>
      <c r="D5" s="63"/>
      <c r="E5" s="63"/>
      <c r="F5" s="63"/>
    </row>
    <row r="6" spans="2:6" x14ac:dyDescent="0.25">
      <c r="B6" s="29" t="s">
        <v>0</v>
      </c>
      <c r="C6" s="30"/>
      <c r="D6" s="37" t="s">
        <v>1</v>
      </c>
      <c r="E6" s="38"/>
      <c r="F6" s="30"/>
    </row>
    <row r="7" spans="2:6" x14ac:dyDescent="0.25">
      <c r="B7" s="29" t="s">
        <v>2</v>
      </c>
      <c r="C7" s="30"/>
      <c r="D7" s="29" t="s">
        <v>4</v>
      </c>
      <c r="E7" s="36"/>
      <c r="F7" s="30"/>
    </row>
    <row r="8" spans="2:6" x14ac:dyDescent="0.25">
      <c r="B8" s="29" t="s">
        <v>5</v>
      </c>
      <c r="C8" s="30"/>
      <c r="D8" s="29" t="s">
        <v>6</v>
      </c>
      <c r="E8" s="36"/>
      <c r="F8" s="30"/>
    </row>
    <row r="9" spans="2:6" x14ac:dyDescent="0.25">
      <c r="B9" s="29" t="s">
        <v>7</v>
      </c>
      <c r="C9" s="30"/>
      <c r="D9" s="4"/>
      <c r="E9" s="26"/>
      <c r="F9" s="4"/>
    </row>
    <row r="10" spans="2:6" x14ac:dyDescent="0.25">
      <c r="B10" s="28" t="s">
        <v>8</v>
      </c>
      <c r="C10" s="31"/>
      <c r="D10" s="29" t="s">
        <v>112</v>
      </c>
      <c r="E10" s="39" t="s">
        <v>114</v>
      </c>
      <c r="F10" s="30"/>
    </row>
    <row r="11" spans="2:6" x14ac:dyDescent="0.25">
      <c r="B11" s="29" t="s">
        <v>9</v>
      </c>
      <c r="C11" s="32"/>
      <c r="D11" s="29" t="s">
        <v>116</v>
      </c>
      <c r="E11" s="36" t="s">
        <v>29</v>
      </c>
      <c r="F11" s="40">
        <v>2021</v>
      </c>
    </row>
    <row r="12" spans="2:6" x14ac:dyDescent="0.25">
      <c r="B12" s="27" t="s">
        <v>10</v>
      </c>
      <c r="C12" s="33">
        <f>IF(C11=0,0,ROUND((DAYS360(C10,C11)/360),0))</f>
        <v>0</v>
      </c>
      <c r="D12" s="29" t="s">
        <v>117</v>
      </c>
      <c r="E12" s="36" t="s">
        <v>29</v>
      </c>
      <c r="F12" s="40">
        <v>2018</v>
      </c>
    </row>
    <row r="13" spans="2:6" x14ac:dyDescent="0.25">
      <c r="B13" s="27"/>
      <c r="C13" s="33"/>
      <c r="D13" s="29" t="s">
        <v>123</v>
      </c>
      <c r="E13" s="36" t="s">
        <v>25</v>
      </c>
      <c r="F13" s="40">
        <v>2019</v>
      </c>
    </row>
    <row r="14" spans="2:6" x14ac:dyDescent="0.25">
      <c r="B14" s="27"/>
      <c r="C14" s="33"/>
      <c r="D14" s="29" t="s">
        <v>124</v>
      </c>
      <c r="E14" s="36" t="s">
        <v>25</v>
      </c>
      <c r="F14" s="40">
        <v>2020</v>
      </c>
    </row>
    <row r="15" spans="2:6" x14ac:dyDescent="0.25">
      <c r="B15" s="29" t="s">
        <v>11</v>
      </c>
      <c r="C15" s="34" t="s">
        <v>25</v>
      </c>
      <c r="D15" s="35" t="s">
        <v>113</v>
      </c>
      <c r="E15" s="36">
        <f>COUNTIF(E11:E14,"yes")</f>
        <v>2</v>
      </c>
      <c r="F15" s="30"/>
    </row>
    <row r="16" spans="2:6" x14ac:dyDescent="0.25">
      <c r="B16" s="29" t="s">
        <v>12</v>
      </c>
      <c r="C16" s="30"/>
      <c r="D16" s="35"/>
      <c r="E16" s="35"/>
      <c r="F16" s="30"/>
    </row>
    <row r="17" spans="1:15" x14ac:dyDescent="0.25">
      <c r="B17" s="4"/>
      <c r="C17" s="4"/>
      <c r="D17" s="4"/>
      <c r="E17" s="4"/>
      <c r="F17" s="4"/>
    </row>
    <row r="18" spans="1:15" x14ac:dyDescent="0.25">
      <c r="B18" s="7"/>
      <c r="C18" s="7"/>
      <c r="D18" s="62" t="s">
        <v>13</v>
      </c>
      <c r="E18" s="62"/>
      <c r="F18" s="8"/>
    </row>
    <row r="19" spans="1:15" x14ac:dyDescent="0.25">
      <c r="B19" s="9" t="s">
        <v>14</v>
      </c>
      <c r="C19" s="9" t="s">
        <v>15</v>
      </c>
      <c r="D19" s="9" t="s">
        <v>16</v>
      </c>
      <c r="E19" s="9" t="s">
        <v>119</v>
      </c>
      <c r="F19" s="9" t="s">
        <v>110</v>
      </c>
    </row>
    <row r="20" spans="1:15" outlineLevel="3" x14ac:dyDescent="0.25">
      <c r="A20" s="2">
        <v>1</v>
      </c>
      <c r="B20" s="2" t="s">
        <v>17</v>
      </c>
      <c r="C20" s="47"/>
      <c r="D20" s="14"/>
      <c r="E20" s="49">
        <f>D20*12</f>
        <v>0</v>
      </c>
      <c r="F20" s="49">
        <f>E20</f>
        <v>0</v>
      </c>
      <c r="G20" s="56" t="s">
        <v>18</v>
      </c>
    </row>
    <row r="21" spans="1:15" outlineLevel="3" x14ac:dyDescent="0.25">
      <c r="A21" s="2">
        <v>2</v>
      </c>
      <c r="B21" s="2" t="s">
        <v>19</v>
      </c>
      <c r="C21" s="47"/>
      <c r="D21" s="14"/>
      <c r="E21" s="49">
        <f>D21*12</f>
        <v>0</v>
      </c>
      <c r="F21" s="49">
        <f>E21</f>
        <v>0</v>
      </c>
      <c r="G21" s="56" t="s">
        <v>20</v>
      </c>
      <c r="I21" s="57">
        <f>D20+D21</f>
        <v>0</v>
      </c>
    </row>
    <row r="22" spans="1:15" outlineLevel="3" x14ac:dyDescent="0.25">
      <c r="A22" s="2">
        <v>3</v>
      </c>
      <c r="B22" s="2" t="s">
        <v>21</v>
      </c>
      <c r="C22" s="47"/>
      <c r="D22" s="14"/>
      <c r="E22" s="49">
        <f>D22*12</f>
        <v>0</v>
      </c>
      <c r="F22" s="49">
        <f>IF(D24=0,E22,MIN(E27:E29))</f>
        <v>0</v>
      </c>
      <c r="G22" s="56" t="s">
        <v>22</v>
      </c>
      <c r="I22" s="57">
        <f>I21*50%</f>
        <v>0</v>
      </c>
    </row>
    <row r="23" spans="1:15" outlineLevel="3" x14ac:dyDescent="0.25">
      <c r="B23" s="2" t="s">
        <v>23</v>
      </c>
      <c r="C23" s="47"/>
      <c r="D23" s="17"/>
      <c r="E23" s="49"/>
      <c r="F23" s="49"/>
      <c r="G23" s="56" t="s">
        <v>24</v>
      </c>
      <c r="I23" s="57">
        <f>I22*12</f>
        <v>0</v>
      </c>
      <c r="N23" s="56" t="s">
        <v>25</v>
      </c>
      <c r="O23" s="56">
        <v>2018</v>
      </c>
    </row>
    <row r="24" spans="1:15" outlineLevel="4" x14ac:dyDescent="0.25">
      <c r="B24" s="2" t="s">
        <v>26</v>
      </c>
      <c r="C24" s="47"/>
      <c r="D24" s="14"/>
      <c r="E24" s="49">
        <f>D24*12</f>
        <v>0</v>
      </c>
      <c r="F24" s="49"/>
      <c r="G24" s="56" t="s">
        <v>27</v>
      </c>
      <c r="N24" s="56" t="s">
        <v>29</v>
      </c>
      <c r="O24" s="56">
        <v>2019</v>
      </c>
    </row>
    <row r="25" spans="1:15" outlineLevel="3" x14ac:dyDescent="0.25">
      <c r="B25" s="2" t="s">
        <v>30</v>
      </c>
      <c r="C25" s="47"/>
      <c r="D25" s="49">
        <f>(D20+D21)*10%</f>
        <v>0</v>
      </c>
      <c r="E25" s="49">
        <f>(E20+E21)*10%</f>
        <v>0</v>
      </c>
      <c r="F25" s="49"/>
      <c r="G25" s="56" t="s">
        <v>31</v>
      </c>
      <c r="O25" s="56">
        <v>2020</v>
      </c>
    </row>
    <row r="26" spans="1:15" outlineLevel="3" x14ac:dyDescent="0.25">
      <c r="B26" s="2" t="s">
        <v>32</v>
      </c>
      <c r="C26" s="47"/>
      <c r="D26" s="49"/>
      <c r="E26" s="49"/>
      <c r="F26" s="49"/>
      <c r="O26" s="56">
        <v>2021</v>
      </c>
    </row>
    <row r="27" spans="1:15" outlineLevel="2" x14ac:dyDescent="0.25">
      <c r="B27" s="2" t="s">
        <v>33</v>
      </c>
      <c r="C27" s="47"/>
      <c r="D27" s="49">
        <f>IF(D24=0,0,D24-D25)</f>
        <v>0</v>
      </c>
      <c r="E27" s="49">
        <f>IF(E24=0,0,E24-E25)</f>
        <v>0</v>
      </c>
      <c r="F27" s="49"/>
      <c r="G27" s="56" t="s">
        <v>120</v>
      </c>
    </row>
    <row r="28" spans="1:15" outlineLevel="2" x14ac:dyDescent="0.25">
      <c r="B28" s="2" t="s">
        <v>34</v>
      </c>
      <c r="C28" s="47"/>
      <c r="D28" s="49">
        <f>IF(C7="Metro",(D20+D21)*50%,(D20+D21)*40%)</f>
        <v>0</v>
      </c>
      <c r="E28" s="49">
        <f>IF(C7="Metro",(E20+E21)*50%,(E20+E21)*40%)</f>
        <v>0</v>
      </c>
      <c r="F28" s="49"/>
      <c r="G28" s="56" t="s">
        <v>121</v>
      </c>
    </row>
    <row r="29" spans="1:15" outlineLevel="2" x14ac:dyDescent="0.25">
      <c r="B29" s="2" t="s">
        <v>35</v>
      </c>
      <c r="C29" s="47"/>
      <c r="D29" s="49">
        <f>D22</f>
        <v>0</v>
      </c>
      <c r="E29" s="49">
        <f>E22</f>
        <v>0</v>
      </c>
      <c r="F29" s="49"/>
      <c r="G29" s="56" t="s">
        <v>36</v>
      </c>
    </row>
    <row r="30" spans="1:15" outlineLevel="2" x14ac:dyDescent="0.25">
      <c r="A30" s="2">
        <v>4</v>
      </c>
      <c r="B30" s="2" t="s">
        <v>37</v>
      </c>
      <c r="C30" s="47"/>
      <c r="D30" s="14"/>
      <c r="E30" s="49">
        <f>D30*12</f>
        <v>0</v>
      </c>
      <c r="F30" s="49" t="s">
        <v>28</v>
      </c>
      <c r="N30" s="56" t="s">
        <v>3</v>
      </c>
    </row>
    <row r="31" spans="1:15" outlineLevel="2" x14ac:dyDescent="0.25">
      <c r="B31" s="2" t="s">
        <v>38</v>
      </c>
      <c r="C31" s="47"/>
      <c r="D31" s="14"/>
      <c r="E31" s="49">
        <f>D31*12</f>
        <v>0</v>
      </c>
      <c r="F31" s="49"/>
      <c r="N31" s="56" t="s">
        <v>122</v>
      </c>
    </row>
    <row r="32" spans="1:15" outlineLevel="2" x14ac:dyDescent="0.25">
      <c r="A32" s="5" t="s">
        <v>39</v>
      </c>
      <c r="B32" s="2" t="s">
        <v>40</v>
      </c>
      <c r="C32" s="47"/>
      <c r="D32" s="14"/>
      <c r="E32" s="49">
        <f>D32*12*2</f>
        <v>0</v>
      </c>
      <c r="F32" s="49">
        <f>IF(E32&gt;MIN(E34:E35),E32-MIN(E34:E35),0)</f>
        <v>0</v>
      </c>
    </row>
    <row r="33" spans="1:6" outlineLevel="2" x14ac:dyDescent="0.25">
      <c r="A33" s="5"/>
      <c r="B33" s="2" t="s">
        <v>41</v>
      </c>
      <c r="C33" s="47"/>
      <c r="D33" s="17"/>
      <c r="E33" s="49"/>
      <c r="F33" s="49"/>
    </row>
    <row r="34" spans="1:6" outlineLevel="2" x14ac:dyDescent="0.25">
      <c r="A34" s="5"/>
      <c r="B34" s="2" t="s">
        <v>42</v>
      </c>
      <c r="C34" s="47"/>
      <c r="D34" s="14"/>
      <c r="E34" s="49">
        <f>D34*$E$7*E6</f>
        <v>0</v>
      </c>
      <c r="F34" s="49"/>
    </row>
    <row r="35" spans="1:6" outlineLevel="2" x14ac:dyDescent="0.25">
      <c r="A35" s="5"/>
      <c r="B35" s="2" t="s">
        <v>43</v>
      </c>
      <c r="C35" s="48">
        <f>IF($E$6&gt;2,100*$E$7*2,100*$E$7*E6)</f>
        <v>0</v>
      </c>
      <c r="D35" s="16"/>
      <c r="E35" s="49">
        <f>C35</f>
        <v>0</v>
      </c>
      <c r="F35" s="49"/>
    </row>
    <row r="36" spans="1:6" outlineLevel="2" x14ac:dyDescent="0.25">
      <c r="A36" s="5" t="s">
        <v>44</v>
      </c>
      <c r="B36" s="2" t="s">
        <v>45</v>
      </c>
      <c r="C36" s="49"/>
      <c r="D36" s="14"/>
      <c r="E36" s="49">
        <f>D36*12*2</f>
        <v>0</v>
      </c>
      <c r="F36" s="49">
        <f>IF(E36&gt;MIN(E38:E39),E36-MIN(E38:E39),0)</f>
        <v>0</v>
      </c>
    </row>
    <row r="37" spans="1:6" outlineLevel="2" x14ac:dyDescent="0.25">
      <c r="A37" s="5"/>
      <c r="B37" s="2" t="s">
        <v>46</v>
      </c>
      <c r="C37" s="49"/>
      <c r="D37" s="17"/>
      <c r="E37" s="49"/>
      <c r="F37" s="49"/>
    </row>
    <row r="38" spans="1:6" outlineLevel="2" x14ac:dyDescent="0.25">
      <c r="A38" s="5"/>
      <c r="B38" s="2" t="s">
        <v>42</v>
      </c>
      <c r="C38" s="49"/>
      <c r="D38" s="14"/>
      <c r="E38" s="49">
        <f>D38*$E$7*E6</f>
        <v>0</v>
      </c>
      <c r="F38" s="49"/>
    </row>
    <row r="39" spans="1:6" outlineLevel="2" x14ac:dyDescent="0.25">
      <c r="A39" s="5"/>
      <c r="B39" s="2" t="s">
        <v>47</v>
      </c>
      <c r="C39" s="48">
        <f>IF($E$6&gt;2,300*$E$7*2,300*$E$7*$E$6)</f>
        <v>0</v>
      </c>
      <c r="D39" s="16"/>
      <c r="E39" s="49">
        <f>C39</f>
        <v>0</v>
      </c>
      <c r="F39" s="49"/>
    </row>
    <row r="40" spans="1:6" outlineLevel="2" x14ac:dyDescent="0.25">
      <c r="A40" s="5" t="s">
        <v>48</v>
      </c>
      <c r="B40" s="2" t="s">
        <v>49</v>
      </c>
      <c r="C40" s="49"/>
      <c r="D40" s="14"/>
      <c r="E40" s="49">
        <f>D40*12</f>
        <v>0</v>
      </c>
      <c r="F40" s="49">
        <f>IF(E40&gt;MIN(E42:E43),E40-MIN(E42:E43),0)</f>
        <v>0</v>
      </c>
    </row>
    <row r="41" spans="1:6" outlineLevel="2" x14ac:dyDescent="0.25">
      <c r="B41" s="2" t="s">
        <v>46</v>
      </c>
      <c r="C41" s="49"/>
      <c r="D41" s="17"/>
      <c r="E41" s="49"/>
      <c r="F41" s="49"/>
    </row>
    <row r="42" spans="1:6" outlineLevel="2" x14ac:dyDescent="0.25">
      <c r="B42" s="2" t="s">
        <v>42</v>
      </c>
      <c r="C42" s="49"/>
      <c r="D42" s="14"/>
      <c r="E42" s="49">
        <f>D42*12</f>
        <v>0</v>
      </c>
      <c r="F42" s="49"/>
    </row>
    <row r="43" spans="1:6" outlineLevel="2" x14ac:dyDescent="0.25">
      <c r="B43" s="2" t="s">
        <v>50</v>
      </c>
      <c r="C43" s="48">
        <f>1600*E7</f>
        <v>0</v>
      </c>
      <c r="D43" s="16"/>
      <c r="E43" s="49">
        <f>C43*12</f>
        <v>0</v>
      </c>
      <c r="F43" s="49"/>
    </row>
    <row r="44" spans="1:6" outlineLevel="2" x14ac:dyDescent="0.25">
      <c r="A44" s="5" t="s">
        <v>108</v>
      </c>
      <c r="B44" s="2" t="s">
        <v>109</v>
      </c>
      <c r="C44" s="49"/>
      <c r="D44" s="14"/>
      <c r="E44" s="49">
        <f>D44*12</f>
        <v>0</v>
      </c>
      <c r="F44" s="49">
        <f>E44</f>
        <v>0</v>
      </c>
    </row>
    <row r="45" spans="1:6" outlineLevel="2" x14ac:dyDescent="0.25">
      <c r="A45" s="2">
        <v>5</v>
      </c>
      <c r="B45" s="2" t="s">
        <v>51</v>
      </c>
      <c r="C45" s="49"/>
      <c r="D45" s="49"/>
      <c r="E45" s="60"/>
      <c r="F45" s="49">
        <f>E45</f>
        <v>0</v>
      </c>
    </row>
    <row r="46" spans="1:6" outlineLevel="2" x14ac:dyDescent="0.25">
      <c r="A46" s="2">
        <v>6</v>
      </c>
      <c r="B46" s="2" t="s">
        <v>52</v>
      </c>
      <c r="C46" s="49"/>
      <c r="D46" s="55"/>
      <c r="E46" s="60"/>
      <c r="F46" s="49">
        <f>E46</f>
        <v>0</v>
      </c>
    </row>
    <row r="47" spans="1:6" outlineLevel="2" x14ac:dyDescent="0.25">
      <c r="A47" s="2">
        <v>8</v>
      </c>
      <c r="B47" s="2" t="s">
        <v>53</v>
      </c>
      <c r="C47" s="49"/>
      <c r="D47" s="55"/>
      <c r="E47" s="60">
        <v>0</v>
      </c>
      <c r="F47" s="49">
        <f>E47</f>
        <v>0</v>
      </c>
    </row>
    <row r="48" spans="1:6" outlineLevel="2" x14ac:dyDescent="0.25">
      <c r="B48" s="3" t="s">
        <v>54</v>
      </c>
      <c r="C48" s="49"/>
      <c r="D48" s="55"/>
      <c r="E48" s="60"/>
      <c r="F48" s="49"/>
    </row>
    <row r="49" spans="1:11" outlineLevel="2" x14ac:dyDescent="0.25">
      <c r="A49" s="2">
        <v>7</v>
      </c>
      <c r="B49" s="2" t="s">
        <v>55</v>
      </c>
      <c r="C49" s="49"/>
      <c r="D49" s="55"/>
      <c r="E49" s="60"/>
      <c r="F49" s="49">
        <f>IF(E49=0,0,E49-MIN(E51:E53))</f>
        <v>0</v>
      </c>
    </row>
    <row r="50" spans="1:11" outlineLevel="2" x14ac:dyDescent="0.25">
      <c r="B50" s="2" t="s">
        <v>46</v>
      </c>
      <c r="C50" s="49"/>
      <c r="D50" s="55"/>
      <c r="E50" s="49"/>
      <c r="F50" s="49"/>
    </row>
    <row r="51" spans="1:11" outlineLevel="2" x14ac:dyDescent="0.25">
      <c r="B51" s="2" t="s">
        <v>56</v>
      </c>
      <c r="C51" s="48">
        <v>1000000</v>
      </c>
      <c r="D51" s="55"/>
      <c r="E51" s="49">
        <f>C51</f>
        <v>1000000</v>
      </c>
      <c r="F51" s="49"/>
    </row>
    <row r="52" spans="1:11" outlineLevel="2" x14ac:dyDescent="0.25">
      <c r="B52" s="2" t="s">
        <v>57</v>
      </c>
      <c r="C52" s="49"/>
      <c r="D52" s="55"/>
      <c r="E52" s="60">
        <f>E49</f>
        <v>0</v>
      </c>
      <c r="F52" s="49"/>
    </row>
    <row r="53" spans="1:11" outlineLevel="2" x14ac:dyDescent="0.25">
      <c r="B53" s="2" t="s">
        <v>58</v>
      </c>
      <c r="C53" s="49"/>
      <c r="D53" s="55"/>
      <c r="E53" s="49">
        <f>15/26*(D20+D21)*C12</f>
        <v>0</v>
      </c>
      <c r="F53" s="49"/>
    </row>
    <row r="54" spans="1:11" outlineLevel="1" x14ac:dyDescent="0.25">
      <c r="B54" s="11" t="s">
        <v>59</v>
      </c>
      <c r="C54" s="50"/>
      <c r="D54" s="54">
        <f>D20+D21+D30+D40+D44+D22</f>
        <v>0</v>
      </c>
      <c r="E54" s="54">
        <f>E20+E21+E30+E40+E44+E22+E45+E46</f>
        <v>0</v>
      </c>
      <c r="F54" s="54">
        <f>SUM(F20:F53)</f>
        <v>0</v>
      </c>
    </row>
    <row r="55" spans="1:11" outlineLevel="1" x14ac:dyDescent="0.25">
      <c r="B55" s="2" t="s">
        <v>60</v>
      </c>
      <c r="C55" s="48">
        <v>50000</v>
      </c>
      <c r="D55" s="55"/>
      <c r="E55" s="49"/>
      <c r="F55" s="49">
        <f>C55</f>
        <v>50000</v>
      </c>
      <c r="K55" s="58"/>
    </row>
    <row r="56" spans="1:11" outlineLevel="1" x14ac:dyDescent="0.25">
      <c r="B56" s="2" t="s">
        <v>61</v>
      </c>
      <c r="C56" s="49"/>
      <c r="D56" s="55"/>
      <c r="E56" s="60"/>
      <c r="F56" s="49">
        <f>E56</f>
        <v>0</v>
      </c>
    </row>
    <row r="57" spans="1:11" outlineLevel="1" x14ac:dyDescent="0.25">
      <c r="B57" s="2" t="s">
        <v>115</v>
      </c>
      <c r="C57" s="49"/>
      <c r="D57" s="55"/>
      <c r="E57" s="60"/>
      <c r="F57" s="49">
        <f>IF(E15&gt;2,0,E57)</f>
        <v>0</v>
      </c>
    </row>
    <row r="58" spans="1:11" x14ac:dyDescent="0.25">
      <c r="A58" s="6" t="s">
        <v>62</v>
      </c>
      <c r="B58" s="11" t="s">
        <v>63</v>
      </c>
      <c r="C58" s="50"/>
      <c r="D58" s="50"/>
      <c r="E58" s="50"/>
      <c r="F58" s="50">
        <f>F54-F55-F56-F57</f>
        <v>-50000</v>
      </c>
    </row>
    <row r="59" spans="1:11" x14ac:dyDescent="0.25">
      <c r="A59" s="6"/>
      <c r="B59" s="2" t="s">
        <v>64</v>
      </c>
      <c r="C59" s="49"/>
      <c r="D59" s="14">
        <v>0</v>
      </c>
      <c r="E59" s="49">
        <f>D59*C16</f>
        <v>0</v>
      </c>
      <c r="F59" s="49"/>
    </row>
    <row r="60" spans="1:11" x14ac:dyDescent="0.25">
      <c r="A60" s="6"/>
      <c r="B60" s="2" t="s">
        <v>65</v>
      </c>
      <c r="C60" s="49"/>
      <c r="D60" s="55"/>
      <c r="E60" s="60"/>
      <c r="F60" s="49"/>
    </row>
    <row r="61" spans="1:11" x14ac:dyDescent="0.25">
      <c r="A61" s="6"/>
      <c r="B61" s="2" t="s">
        <v>66</v>
      </c>
      <c r="C61" s="49"/>
      <c r="D61" s="55"/>
      <c r="E61" s="49">
        <f>E59*30%</f>
        <v>0</v>
      </c>
      <c r="F61" s="49"/>
    </row>
    <row r="62" spans="1:11" x14ac:dyDescent="0.25">
      <c r="A62" s="6"/>
      <c r="B62" s="2" t="s">
        <v>67</v>
      </c>
      <c r="C62" s="49"/>
      <c r="D62" s="55"/>
      <c r="E62" s="60"/>
      <c r="F62" s="49">
        <f>IF(E59=0,IF(E62&gt;=200000,200000,E62),E62)</f>
        <v>0</v>
      </c>
    </row>
    <row r="63" spans="1:11" x14ac:dyDescent="0.25">
      <c r="A63" s="6" t="s">
        <v>68</v>
      </c>
      <c r="B63" s="11" t="s">
        <v>11</v>
      </c>
      <c r="C63" s="50"/>
      <c r="D63" s="50"/>
      <c r="E63" s="50"/>
      <c r="F63" s="50">
        <f>E59-E60-E61-F62</f>
        <v>0</v>
      </c>
      <c r="G63" s="57"/>
    </row>
    <row r="64" spans="1:11" x14ac:dyDescent="0.25">
      <c r="A64" s="6" t="s">
        <v>69</v>
      </c>
      <c r="B64" s="3" t="s">
        <v>70</v>
      </c>
      <c r="C64" s="49"/>
      <c r="D64" s="55"/>
      <c r="E64" s="60"/>
      <c r="F64" s="49"/>
    </row>
    <row r="65" spans="1:6" x14ac:dyDescent="0.25">
      <c r="A65" s="6"/>
      <c r="B65" s="3" t="s">
        <v>132</v>
      </c>
      <c r="C65" s="49"/>
      <c r="D65" s="55"/>
      <c r="E65" s="60">
        <v>25000</v>
      </c>
      <c r="F65" s="49"/>
    </row>
    <row r="66" spans="1:6" x14ac:dyDescent="0.25">
      <c r="A66" s="6"/>
      <c r="B66" s="3" t="s">
        <v>133</v>
      </c>
      <c r="C66" s="49"/>
      <c r="D66" s="55"/>
      <c r="E66" s="60">
        <v>650000</v>
      </c>
      <c r="F66" s="49"/>
    </row>
    <row r="67" spans="1:6" x14ac:dyDescent="0.25">
      <c r="A67" s="6"/>
      <c r="B67" s="3" t="s">
        <v>134</v>
      </c>
      <c r="C67" s="49"/>
      <c r="D67" s="55"/>
      <c r="E67" s="60">
        <v>450000</v>
      </c>
      <c r="F67" s="49">
        <f>E65+E66+E67</f>
        <v>1125000</v>
      </c>
    </row>
    <row r="68" spans="1:6" x14ac:dyDescent="0.25">
      <c r="A68" s="6"/>
      <c r="B68" s="3"/>
      <c r="C68" s="49"/>
      <c r="D68" s="55"/>
      <c r="E68" s="60"/>
      <c r="F68" s="49"/>
    </row>
    <row r="69" spans="1:6" x14ac:dyDescent="0.25">
      <c r="A69" s="6"/>
      <c r="B69" s="12" t="s">
        <v>71</v>
      </c>
      <c r="C69" s="51"/>
      <c r="D69" s="51"/>
      <c r="E69" s="51"/>
      <c r="F69" s="51">
        <f>F58+F63+F67</f>
        <v>1075000</v>
      </c>
    </row>
    <row r="70" spans="1:6" x14ac:dyDescent="0.25">
      <c r="A70" s="6" t="s">
        <v>72</v>
      </c>
      <c r="B70" s="41" t="s">
        <v>73</v>
      </c>
      <c r="C70" s="52"/>
      <c r="D70" s="52"/>
      <c r="E70" s="52"/>
      <c r="F70" s="52"/>
    </row>
    <row r="71" spans="1:6" x14ac:dyDescent="0.25">
      <c r="B71" s="1" t="s">
        <v>74</v>
      </c>
      <c r="C71" s="19"/>
      <c r="D71" s="19"/>
      <c r="E71" s="60"/>
      <c r="F71" s="49"/>
    </row>
    <row r="72" spans="1:6" outlineLevel="1" x14ac:dyDescent="0.25">
      <c r="B72" s="20" t="s">
        <v>75</v>
      </c>
      <c r="C72" s="21"/>
      <c r="D72" s="21"/>
      <c r="E72" s="60"/>
      <c r="F72" s="49"/>
    </row>
    <row r="73" spans="1:6" outlineLevel="1" x14ac:dyDescent="0.25">
      <c r="B73" s="20" t="s">
        <v>76</v>
      </c>
      <c r="C73" s="21"/>
      <c r="D73" s="21"/>
      <c r="E73" s="60"/>
      <c r="F73" s="49"/>
    </row>
    <row r="74" spans="1:6" outlineLevel="1" x14ac:dyDescent="0.25">
      <c r="B74" s="20" t="s">
        <v>77</v>
      </c>
      <c r="C74" s="21"/>
      <c r="D74" s="21"/>
      <c r="E74" s="60"/>
      <c r="F74" s="49"/>
    </row>
    <row r="75" spans="1:6" outlineLevel="1" x14ac:dyDescent="0.25">
      <c r="B75" s="20" t="s">
        <v>78</v>
      </c>
      <c r="C75" s="21"/>
      <c r="D75" s="21"/>
      <c r="E75" s="60"/>
      <c r="F75" s="49"/>
    </row>
    <row r="76" spans="1:6" outlineLevel="1" x14ac:dyDescent="0.25">
      <c r="B76" s="20" t="s">
        <v>79</v>
      </c>
      <c r="C76" s="21"/>
      <c r="D76" s="21"/>
      <c r="E76" s="60"/>
      <c r="F76" s="49"/>
    </row>
    <row r="77" spans="1:6" outlineLevel="1" x14ac:dyDescent="0.25">
      <c r="B77" s="20" t="s">
        <v>80</v>
      </c>
      <c r="C77" s="21"/>
      <c r="D77" s="21"/>
      <c r="E77" s="60"/>
      <c r="F77" s="49"/>
    </row>
    <row r="78" spans="1:6" outlineLevel="1" x14ac:dyDescent="0.25">
      <c r="B78" s="20" t="s">
        <v>81</v>
      </c>
      <c r="C78" s="21"/>
      <c r="D78" s="21"/>
      <c r="E78" s="60"/>
      <c r="F78" s="49"/>
    </row>
    <row r="79" spans="1:6" outlineLevel="1" x14ac:dyDescent="0.25">
      <c r="B79" s="20" t="s">
        <v>82</v>
      </c>
      <c r="C79" s="21"/>
      <c r="D79" s="21"/>
      <c r="E79" s="60"/>
      <c r="F79" s="49"/>
    </row>
    <row r="80" spans="1:6" outlineLevel="1" x14ac:dyDescent="0.25">
      <c r="B80" s="20" t="s">
        <v>83</v>
      </c>
      <c r="C80" s="21"/>
      <c r="D80" s="21"/>
      <c r="E80" s="60"/>
      <c r="F80" s="49"/>
    </row>
    <row r="81" spans="2:6" outlineLevel="1" x14ac:dyDescent="0.25">
      <c r="B81" s="20" t="s">
        <v>84</v>
      </c>
      <c r="C81" s="21"/>
      <c r="D81" s="21"/>
      <c r="E81" s="60"/>
      <c r="F81" s="49"/>
    </row>
    <row r="82" spans="2:6" outlineLevel="1" x14ac:dyDescent="0.25">
      <c r="B82" s="20"/>
      <c r="C82" s="21"/>
      <c r="D82" s="21"/>
      <c r="E82" s="60"/>
      <c r="F82" s="49"/>
    </row>
    <row r="83" spans="2:6" x14ac:dyDescent="0.25">
      <c r="B83" s="22" t="s">
        <v>85</v>
      </c>
      <c r="C83" s="23">
        <v>150000</v>
      </c>
      <c r="D83" s="49"/>
      <c r="E83" s="21">
        <f>SUM(E72:E82)</f>
        <v>0</v>
      </c>
      <c r="F83" s="49">
        <f>IF(E83&gt;C83,C83,E83)</f>
        <v>0</v>
      </c>
    </row>
    <row r="84" spans="2:6" x14ac:dyDescent="0.25">
      <c r="B84" s="1" t="s">
        <v>86</v>
      </c>
      <c r="C84" s="24"/>
      <c r="D84" s="24"/>
      <c r="E84" s="24"/>
      <c r="F84" s="47"/>
    </row>
    <row r="85" spans="2:6" x14ac:dyDescent="0.25">
      <c r="B85" s="25"/>
      <c r="C85" s="44" t="s">
        <v>87</v>
      </c>
      <c r="D85" s="44" t="s">
        <v>88</v>
      </c>
      <c r="E85" s="45" t="s">
        <v>89</v>
      </c>
      <c r="F85" s="47"/>
    </row>
    <row r="86" spans="2:6" x14ac:dyDescent="0.25">
      <c r="B86" s="22" t="s">
        <v>127</v>
      </c>
      <c r="C86" s="60"/>
      <c r="D86" s="42">
        <f>IF(C86&gt;60,30000,25000)</f>
        <v>25000</v>
      </c>
      <c r="E86" s="60"/>
      <c r="F86" s="47"/>
    </row>
    <row r="87" spans="2:6" x14ac:dyDescent="0.25">
      <c r="B87" s="22" t="s">
        <v>126</v>
      </c>
      <c r="C87" s="60"/>
      <c r="D87" s="42">
        <f>IF(C87&gt;60,30000,25000)</f>
        <v>25000</v>
      </c>
      <c r="E87" s="60"/>
      <c r="F87" s="47"/>
    </row>
    <row r="88" spans="2:6" x14ac:dyDescent="0.25">
      <c r="B88" s="22" t="s">
        <v>125</v>
      </c>
      <c r="C88" s="60"/>
      <c r="D88" s="43">
        <f>IF(C88&gt;=80,50000,30000)</f>
        <v>30000</v>
      </c>
      <c r="E88" s="60"/>
      <c r="F88" s="47"/>
    </row>
    <row r="89" spans="2:6" x14ac:dyDescent="0.25">
      <c r="B89" s="2" t="s">
        <v>118</v>
      </c>
      <c r="C89" s="60"/>
      <c r="D89" s="43">
        <v>5000</v>
      </c>
      <c r="E89" s="60"/>
      <c r="F89" s="47">
        <f>IF(E88=0,IF((E86+E87+E89)&gt;=50000,50000,E86+E87+E89),IF(E88&gt;=50000,50000,E89))</f>
        <v>0</v>
      </c>
    </row>
    <row r="90" spans="2:6" x14ac:dyDescent="0.25">
      <c r="B90" s="1" t="s">
        <v>90</v>
      </c>
      <c r="C90" s="47"/>
      <c r="D90" s="47"/>
      <c r="F90" s="47"/>
    </row>
    <row r="91" spans="2:6" x14ac:dyDescent="0.25">
      <c r="B91" s="2" t="s">
        <v>91</v>
      </c>
      <c r="C91" s="47"/>
      <c r="D91" s="47"/>
      <c r="E91" s="60"/>
      <c r="F91" s="47"/>
    </row>
    <row r="92" spans="2:6" x14ac:dyDescent="0.25">
      <c r="B92" s="2" t="s">
        <v>92</v>
      </c>
      <c r="C92" s="47"/>
      <c r="D92" s="47"/>
      <c r="E92" s="60">
        <f>E91*50%</f>
        <v>0</v>
      </c>
      <c r="F92" s="47">
        <f>E91-E92</f>
        <v>0</v>
      </c>
    </row>
    <row r="93" spans="2:6" x14ac:dyDescent="0.25">
      <c r="C93" s="47"/>
      <c r="D93" s="47"/>
      <c r="E93" s="60"/>
      <c r="F93" s="47"/>
    </row>
    <row r="94" spans="2:6" x14ac:dyDescent="0.25">
      <c r="B94" s="1" t="s">
        <v>93</v>
      </c>
      <c r="C94" s="47"/>
      <c r="D94" s="47"/>
      <c r="E94" s="60"/>
      <c r="F94" s="47"/>
    </row>
    <row r="95" spans="2:6" x14ac:dyDescent="0.25">
      <c r="B95" s="2" t="s">
        <v>129</v>
      </c>
      <c r="C95" s="47"/>
      <c r="D95" s="47"/>
      <c r="E95" s="60">
        <v>250000</v>
      </c>
      <c r="F95" s="61">
        <f>E95</f>
        <v>250000</v>
      </c>
    </row>
    <row r="96" spans="2:6" x14ac:dyDescent="0.25">
      <c r="B96" s="2" t="s">
        <v>128</v>
      </c>
      <c r="C96" s="47"/>
      <c r="D96" s="47"/>
      <c r="E96" s="60"/>
      <c r="F96" s="47"/>
    </row>
    <row r="97" spans="2:6" x14ac:dyDescent="0.25">
      <c r="C97" s="47"/>
      <c r="D97" s="47"/>
      <c r="E97" s="60"/>
      <c r="F97" s="47"/>
    </row>
    <row r="98" spans="2:6" x14ac:dyDescent="0.25">
      <c r="B98" s="1" t="s">
        <v>94</v>
      </c>
      <c r="C98" s="47"/>
      <c r="D98" s="47"/>
      <c r="E98" s="60"/>
      <c r="F98" s="47"/>
    </row>
    <row r="99" spans="2:6" x14ac:dyDescent="0.25">
      <c r="B99" s="2" t="s">
        <v>95</v>
      </c>
      <c r="C99" s="18">
        <v>10000</v>
      </c>
      <c r="D99" s="49"/>
      <c r="E99" s="60">
        <f>E65</f>
        <v>25000</v>
      </c>
      <c r="F99" s="49">
        <f>IF(E99&gt;C99,C99,E99)</f>
        <v>10000</v>
      </c>
    </row>
    <row r="100" spans="2:6" x14ac:dyDescent="0.25">
      <c r="C100" s="49"/>
      <c r="D100" s="49"/>
      <c r="E100" s="60"/>
      <c r="F100" s="49"/>
    </row>
    <row r="101" spans="2:6" x14ac:dyDescent="0.25">
      <c r="B101" s="2" t="s">
        <v>96</v>
      </c>
      <c r="C101" s="49"/>
      <c r="D101" s="49"/>
      <c r="E101" s="60"/>
      <c r="F101" s="49">
        <f>E101</f>
        <v>0</v>
      </c>
    </row>
    <row r="102" spans="2:6" x14ac:dyDescent="0.25">
      <c r="B102" s="10" t="s">
        <v>97</v>
      </c>
      <c r="C102" s="50"/>
      <c r="D102" s="50"/>
      <c r="E102" s="50"/>
      <c r="F102" s="50">
        <f>F83+F86+F88+F95+F92+F99+F89</f>
        <v>260000</v>
      </c>
    </row>
    <row r="103" spans="2:6" x14ac:dyDescent="0.25">
      <c r="C103" s="49"/>
      <c r="D103" s="49"/>
      <c r="E103" s="60"/>
      <c r="F103" s="49"/>
    </row>
    <row r="104" spans="2:6" x14ac:dyDescent="0.25">
      <c r="B104" s="13" t="s">
        <v>98</v>
      </c>
      <c r="C104" s="53"/>
      <c r="D104" s="53"/>
      <c r="E104" s="53"/>
      <c r="F104" s="53">
        <f>F69-F102</f>
        <v>815000</v>
      </c>
    </row>
    <row r="105" spans="2:6" x14ac:dyDescent="0.25">
      <c r="C105" s="49"/>
      <c r="D105" s="49"/>
      <c r="E105" s="60"/>
      <c r="F105" s="49"/>
    </row>
    <row r="106" spans="2:6" x14ac:dyDescent="0.25">
      <c r="B106" s="2" t="s">
        <v>99</v>
      </c>
      <c r="C106" s="49"/>
      <c r="D106" s="49"/>
      <c r="E106" s="60"/>
      <c r="F106" s="49">
        <f>IF(F104&gt;1000000,112500+('TDS salary'!F104-1000000)*30%,IF('TDS salary'!F104&gt;500000,12500+('TDS salary'!F104-500000)*20%,IF('TDS salary'!F104&gt;250000,('TDS salary'!F104-250000)*5%,0)))</f>
        <v>75500</v>
      </c>
    </row>
    <row r="107" spans="2:6" x14ac:dyDescent="0.25">
      <c r="B107" s="2" t="s">
        <v>100</v>
      </c>
      <c r="C107" s="49"/>
      <c r="D107" s="49"/>
      <c r="E107" s="60"/>
      <c r="F107" s="49">
        <f>IF(F104&gt;10000000,F106*15%,IF(F104&gt;5000000,F106*10%,0))</f>
        <v>0</v>
      </c>
    </row>
    <row r="108" spans="2:6" x14ac:dyDescent="0.25">
      <c r="B108" s="2" t="s">
        <v>101</v>
      </c>
      <c r="C108" s="49"/>
      <c r="D108" s="49"/>
      <c r="E108" s="60"/>
      <c r="F108" s="49">
        <f>(F106+F107)*4%</f>
        <v>3020</v>
      </c>
    </row>
    <row r="109" spans="2:6" x14ac:dyDescent="0.25">
      <c r="B109" s="2" t="s">
        <v>102</v>
      </c>
      <c r="C109" s="49"/>
      <c r="D109" s="49"/>
      <c r="E109" s="60"/>
      <c r="F109" s="49">
        <f>F106+F107+F108</f>
        <v>78520</v>
      </c>
    </row>
    <row r="110" spans="2:6" x14ac:dyDescent="0.25">
      <c r="B110" s="2" t="s">
        <v>111</v>
      </c>
      <c r="C110" s="49"/>
      <c r="D110" s="49"/>
      <c r="E110" s="60"/>
      <c r="F110" s="49">
        <f>IF(F109=0,0,IF(F104&lt;=500000,IF(F109&gt;=12500,12500,F109),0))</f>
        <v>0</v>
      </c>
    </row>
    <row r="111" spans="2:6" x14ac:dyDescent="0.25">
      <c r="B111" s="13" t="s">
        <v>103</v>
      </c>
      <c r="C111" s="53"/>
      <c r="D111" s="53"/>
      <c r="E111" s="53"/>
      <c r="F111" s="53">
        <f>F109-F110</f>
        <v>78520</v>
      </c>
    </row>
    <row r="112" spans="2:6" x14ac:dyDescent="0.25">
      <c r="B112" s="2" t="s">
        <v>104</v>
      </c>
      <c r="C112" s="49"/>
      <c r="D112" s="49"/>
      <c r="E112" s="60"/>
      <c r="F112" s="49">
        <v>45000</v>
      </c>
    </row>
    <row r="113" spans="2:7" x14ac:dyDescent="0.25">
      <c r="B113" s="2" t="s">
        <v>105</v>
      </c>
      <c r="C113" s="49"/>
      <c r="D113" s="49"/>
      <c r="E113" s="60"/>
      <c r="F113" s="49">
        <f>F111-F112</f>
        <v>33520</v>
      </c>
    </row>
    <row r="114" spans="2:7" x14ac:dyDescent="0.25">
      <c r="B114" s="2" t="s">
        <v>106</v>
      </c>
      <c r="C114" s="49"/>
      <c r="D114" s="49"/>
      <c r="E114" s="60"/>
      <c r="F114" s="49">
        <v>12</v>
      </c>
    </row>
    <row r="115" spans="2:7" x14ac:dyDescent="0.25">
      <c r="B115" s="13" t="s">
        <v>107</v>
      </c>
      <c r="C115" s="53"/>
      <c r="D115" s="53"/>
      <c r="E115" s="53"/>
      <c r="F115" s="53">
        <f>F113/F114</f>
        <v>2793.3333333333335</v>
      </c>
    </row>
    <row r="116" spans="2:7" x14ac:dyDescent="0.25">
      <c r="C116" s="16"/>
      <c r="D116" s="15"/>
      <c r="E116" s="49"/>
      <c r="F116" s="15"/>
    </row>
    <row r="117" spans="2:7" x14ac:dyDescent="0.25">
      <c r="C117" s="16"/>
      <c r="D117" s="16"/>
      <c r="E117" s="16"/>
      <c r="F117" s="16"/>
    </row>
    <row r="118" spans="2:7" x14ac:dyDescent="0.25">
      <c r="C118" s="16"/>
      <c r="D118" s="16"/>
      <c r="E118" s="16"/>
      <c r="F118" s="16"/>
    </row>
    <row r="119" spans="2:7" x14ac:dyDescent="0.25">
      <c r="C119" s="16"/>
      <c r="D119" s="16"/>
      <c r="E119" s="16"/>
      <c r="F119" s="16"/>
    </row>
    <row r="120" spans="2:7" x14ac:dyDescent="0.25">
      <c r="D120" s="16"/>
      <c r="E120" s="16"/>
      <c r="F120" s="16"/>
      <c r="G120" s="59"/>
    </row>
    <row r="121" spans="2:7" x14ac:dyDescent="0.25">
      <c r="D121" s="16"/>
      <c r="E121" s="16"/>
      <c r="F121" s="16"/>
      <c r="G121" s="59"/>
    </row>
    <row r="122" spans="2:7" x14ac:dyDescent="0.25">
      <c r="D122" s="16"/>
      <c r="E122" s="16"/>
      <c r="F122" s="16"/>
      <c r="G122" s="59"/>
    </row>
    <row r="123" spans="2:7" x14ac:dyDescent="0.25">
      <c r="D123" s="16"/>
      <c r="E123" s="16"/>
      <c r="F123" s="16"/>
      <c r="G123" s="59"/>
    </row>
    <row r="124" spans="2:7" x14ac:dyDescent="0.25">
      <c r="D124" s="16"/>
      <c r="E124" s="16"/>
      <c r="F124" s="16"/>
      <c r="G124" s="59"/>
    </row>
    <row r="125" spans="2:7" x14ac:dyDescent="0.25">
      <c r="D125" s="16"/>
      <c r="E125" s="16"/>
      <c r="F125" s="16"/>
      <c r="G125" s="59"/>
    </row>
    <row r="126" spans="2:7" x14ac:dyDescent="0.25">
      <c r="D126" s="16"/>
      <c r="E126" s="16"/>
      <c r="F126" s="16"/>
      <c r="G126" s="59"/>
    </row>
    <row r="127" spans="2:7" x14ac:dyDescent="0.25">
      <c r="D127" s="16"/>
      <c r="E127" s="16"/>
      <c r="F127" s="16"/>
      <c r="G127" s="59"/>
    </row>
    <row r="128" spans="2:7" x14ac:dyDescent="0.25">
      <c r="D128" s="16"/>
      <c r="E128" s="16"/>
      <c r="F128" s="16"/>
      <c r="G128" s="59"/>
    </row>
    <row r="129" spans="4:7" x14ac:dyDescent="0.25">
      <c r="D129" s="16"/>
      <c r="E129" s="16"/>
      <c r="F129" s="16"/>
      <c r="G129" s="59"/>
    </row>
    <row r="130" spans="4:7" x14ac:dyDescent="0.25">
      <c r="D130" s="16"/>
      <c r="E130" s="16"/>
      <c r="F130" s="16"/>
      <c r="G130" s="59"/>
    </row>
    <row r="131" spans="4:7" x14ac:dyDescent="0.25">
      <c r="D131" s="16"/>
      <c r="E131" s="16"/>
      <c r="F131" s="16"/>
      <c r="G131" s="59"/>
    </row>
    <row r="132" spans="4:7" x14ac:dyDescent="0.25">
      <c r="D132" s="16"/>
      <c r="E132" s="16"/>
      <c r="F132" s="16"/>
      <c r="G132" s="59"/>
    </row>
    <row r="133" spans="4:7" x14ac:dyDescent="0.25">
      <c r="D133" s="16"/>
      <c r="E133" s="16"/>
      <c r="F133" s="16"/>
      <c r="G133" s="59"/>
    </row>
    <row r="134" spans="4:7" x14ac:dyDescent="0.25">
      <c r="D134" s="16"/>
      <c r="E134" s="16"/>
      <c r="F134" s="16"/>
      <c r="G134" s="59"/>
    </row>
    <row r="135" spans="4:7" x14ac:dyDescent="0.25">
      <c r="D135" s="16"/>
      <c r="E135" s="16"/>
      <c r="F135" s="16"/>
      <c r="G135" s="59"/>
    </row>
    <row r="136" spans="4:7" x14ac:dyDescent="0.25">
      <c r="D136" s="16"/>
      <c r="E136" s="16"/>
      <c r="F136" s="16"/>
      <c r="G136" s="59"/>
    </row>
  </sheetData>
  <sheetProtection sheet="1" objects="1" scenarios="1"/>
  <protectedRanges>
    <protectedRange algorithmName="SHA-512" hashValue="p66Pao42x27uy8aIjzNbWBAWQU79LniBLnP9dtgAUEQb87ibNbUPo4AGi6Hs7mS8q3zy9shm3TblXJT5H3sgIQ==" saltValue="sM7/9zPpz85iedmsgKGPrA==" spinCount="100000" sqref="E20:F22" name="Range1"/>
  </protectedRanges>
  <mergeCells count="2">
    <mergeCell ref="D18:E18"/>
    <mergeCell ref="B5:F5"/>
  </mergeCells>
  <dataValidations count="3">
    <dataValidation type="list" allowBlank="1" showInputMessage="1" showErrorMessage="1" sqref="F11:F14" xr:uid="{E57A39ED-0A86-4A37-8A58-5963907A7E9C}">
      <formula1>$O$22:$O$26</formula1>
    </dataValidation>
    <dataValidation type="list" allowBlank="1" showInputMessage="1" showErrorMessage="1" sqref="C15 E11:E14" xr:uid="{7A41E948-FBF1-4573-AF9C-D94477EC48C3}">
      <formula1>$N$23:$N$24</formula1>
    </dataValidation>
    <dataValidation type="list" allowBlank="1" showInputMessage="1" showErrorMessage="1" promptTitle="City" sqref="C7" xr:uid="{A462A915-16A5-4C62-991D-0BC36064879B}">
      <formula1>$N$30:$N$31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 salary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Samanna</dc:creator>
  <cp:lastModifiedBy>Samanna</cp:lastModifiedBy>
  <dcterms:created xsi:type="dcterms:W3CDTF">2019-04-03T09:26:00Z</dcterms:created>
  <dcterms:modified xsi:type="dcterms:W3CDTF">2019-04-12T10:43:11Z</dcterms:modified>
</cp:coreProperties>
</file>