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mit Bansal\Desktop\"/>
    </mc:Choice>
  </mc:AlternateContent>
  <bookViews>
    <workbookView xWindow="0" yWindow="0" windowWidth="20490" windowHeight="775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2" i="1" l="1"/>
  <c r="D7" i="1"/>
  <c r="Y72" i="1"/>
  <c r="Y86" i="1"/>
  <c r="Z85" i="1"/>
  <c r="Y80" i="1"/>
  <c r="Y79" i="1"/>
  <c r="Z78" i="1"/>
  <c r="Y73" i="1"/>
  <c r="Z71" i="1"/>
  <c r="G38" i="1"/>
  <c r="H38" i="1" s="1"/>
  <c r="G67" i="1"/>
  <c r="G37" i="1"/>
  <c r="G65" i="1"/>
  <c r="H54" i="1"/>
  <c r="G59" i="1"/>
  <c r="AH56" i="1"/>
  <c r="AI56" i="1" s="1"/>
  <c r="G58" i="1" s="1"/>
  <c r="AC56" i="1"/>
  <c r="G57" i="1" s="1"/>
  <c r="T56" i="1"/>
  <c r="U56" i="1" s="1"/>
  <c r="G56" i="1" s="1"/>
  <c r="F21" i="1"/>
  <c r="F9" i="2"/>
  <c r="E9" i="2"/>
  <c r="W71" i="1" l="1"/>
  <c r="W78" i="1"/>
  <c r="W85" i="1"/>
  <c r="E11" i="2"/>
  <c r="G64" i="1" l="1"/>
  <c r="G63" i="1"/>
  <c r="G62" i="1"/>
  <c r="G61" i="1"/>
  <c r="G60" i="1"/>
  <c r="G36" i="1"/>
  <c r="H35" i="1" s="1"/>
  <c r="G29" i="1"/>
  <c r="H29" i="1" s="1"/>
  <c r="G26" i="1"/>
  <c r="G25" i="1"/>
  <c r="G24" i="1"/>
  <c r="H55" i="1" l="1"/>
  <c r="G23" i="1"/>
  <c r="G22" i="1"/>
  <c r="G20" i="1" s="1"/>
  <c r="H17" i="1"/>
  <c r="G19" i="1"/>
  <c r="D10" i="1" l="1"/>
  <c r="G69" i="1"/>
  <c r="H18" i="1"/>
  <c r="H27" i="1" l="1"/>
  <c r="H66" i="1" s="1"/>
  <c r="D14" i="1" s="1"/>
  <c r="D11" i="1"/>
  <c r="Y74" i="1"/>
  <c r="Z86" i="1"/>
  <c r="Z79" i="1"/>
  <c r="Y87" i="1"/>
  <c r="Y81" i="1"/>
  <c r="Z72" i="1" l="1"/>
  <c r="W72" i="1" s="1"/>
  <c r="Z73" i="1"/>
  <c r="Z87" i="1"/>
  <c r="W87" i="1" s="1"/>
  <c r="W86" i="1"/>
  <c r="W79" i="1"/>
  <c r="Z80" i="1"/>
  <c r="W88" i="1" l="1"/>
  <c r="Z81" i="1"/>
  <c r="W81" i="1" s="1"/>
  <c r="W80" i="1"/>
  <c r="Z74" i="1"/>
  <c r="W74" i="1" s="1"/>
  <c r="W73" i="1"/>
  <c r="W82" i="1" l="1"/>
  <c r="W75" i="1"/>
  <c r="G68" i="1" s="1"/>
  <c r="G70" i="1" s="1"/>
  <c r="G71" i="1" l="1"/>
  <c r="G73" i="1" s="1"/>
  <c r="D15" i="1" s="1"/>
</calcChain>
</file>

<file path=xl/comments1.xml><?xml version="1.0" encoding="utf-8"?>
<comments xmlns="http://schemas.openxmlformats.org/spreadsheetml/2006/main">
  <authors>
    <author>Amit Bansal</author>
    <author>akuma68</author>
  </authors>
  <commentList>
    <comment ref="D6" authorId="0" shapeId="0">
      <text>
        <r>
          <rPr>
            <b/>
            <sz val="9"/>
            <color indexed="81"/>
            <rFont val="Tahoma"/>
            <family val="2"/>
          </rPr>
          <t>Amit Bansal:</t>
        </r>
        <r>
          <rPr>
            <sz val="9"/>
            <color indexed="81"/>
            <rFont val="Tahoma"/>
            <family val="2"/>
          </rPr>
          <t xml:space="preserve">
Enter DOB in Day-MON-YY format. For e.g 03-April-83
</t>
        </r>
      </text>
    </comment>
    <comment ref="G22" authorId="1" shapeId="0">
      <text>
        <r>
          <rPr>
            <b/>
            <sz val="8"/>
            <color indexed="81"/>
            <rFont val="Tahoma"/>
            <family val="2"/>
          </rPr>
          <t xml:space="preserve">
40% of (basic+DA) for Non Metro &amp; 50% for Metro</t>
        </r>
      </text>
    </comment>
    <comment ref="G23" authorId="1" shapeId="0">
      <text>
        <r>
          <rPr>
            <b/>
            <sz val="8"/>
            <color indexed="81"/>
            <rFont val="Tahoma"/>
            <family val="2"/>
          </rPr>
          <t xml:space="preserve">
Rent Paid - 10% of Basic</t>
        </r>
      </text>
    </comment>
  </commentList>
</comments>
</file>

<file path=xl/sharedStrings.xml><?xml version="1.0" encoding="utf-8"?>
<sst xmlns="http://schemas.openxmlformats.org/spreadsheetml/2006/main" count="145" uniqueCount="121">
  <si>
    <t>Less: Additional Deduction under Sec 80CCD NPS (Max Rs 50,000/-)</t>
  </si>
  <si>
    <t>Less: Deduction under chapter VI A</t>
  </si>
  <si>
    <t>D. 80 DD Medical Treatment of handicapped Dependent</t>
  </si>
  <si>
    <t>E. 80DDB Expenditure on Selected Medical Treatment for self/ dependent</t>
  </si>
  <si>
    <t>F. 80G, 80GGA, 80GGC Donation to approved funds</t>
  </si>
  <si>
    <t>H. 80U For Physically Disable Assesse</t>
  </si>
  <si>
    <r>
      <t xml:space="preserve">I. 80TTA (Rs 50,000 for Senior Citizens &amp; Rs 10,000 for others) </t>
    </r>
    <r>
      <rPr>
        <b/>
        <sz val="8"/>
        <rFont val="Arial"/>
        <family val="2"/>
      </rPr>
      <t>(Budget 2018)</t>
    </r>
  </si>
  <si>
    <t>Excel Based Income Tax calculation sheet for FY 2018-19, AY (2019-2020)</t>
  </si>
  <si>
    <t>Click to Explore - https://financialcontrol.in/</t>
  </si>
  <si>
    <t>Name :</t>
  </si>
  <si>
    <t>PAN Number :</t>
  </si>
  <si>
    <t>DOB :</t>
  </si>
  <si>
    <t>Age :</t>
  </si>
  <si>
    <t>City of Employeement :</t>
  </si>
  <si>
    <t>Gross Income/Salary Annually (Don’t deduct any allowance)</t>
  </si>
  <si>
    <t>Dedcution allowed U/s 10</t>
  </si>
  <si>
    <t>(i) Standared Deduction (salaried and Pensioner)</t>
  </si>
  <si>
    <t>(ii) House Rent Allowance (HRA)</t>
  </si>
  <si>
    <t>Type of City</t>
  </si>
  <si>
    <t>(iii) Any Other Exempted amount</t>
  </si>
  <si>
    <t>(iv) Misc amount</t>
  </si>
  <si>
    <t xml:space="preserve">Final Taxabale Income for salaried </t>
  </si>
  <si>
    <t>ADD:</t>
  </si>
  <si>
    <t>(i) Interest received</t>
  </si>
  <si>
    <t>(ii) Any other Income</t>
  </si>
  <si>
    <t>Less: Exemption on Home Loan Interest (Sec 24)</t>
  </si>
  <si>
    <t>Summarised Data</t>
  </si>
  <si>
    <t xml:space="preserve">    A. EPF &amp; VPF Contribution</t>
  </si>
  <si>
    <t xml:space="preserve">    B. Public Provident Fund (PPF)</t>
  </si>
  <si>
    <t xml:space="preserve">    C. Senior Citizen’s Saving Scheme (SCSS)</t>
  </si>
  <si>
    <t xml:space="preserve">    D. N.S.C (Investment + accrued Interest before Maturity Year)</t>
  </si>
  <si>
    <t xml:space="preserve">    E. Tax Saving Fixed Deposit (5 Years and above)</t>
  </si>
  <si>
    <t xml:space="preserve">    F. Tax Savings Bonds</t>
  </si>
  <si>
    <t xml:space="preserve">    G. E.L.S.S (Tax Saving Mutual Fund)</t>
  </si>
  <si>
    <t xml:space="preserve">    H. Life Insurance Premiums</t>
  </si>
  <si>
    <t xml:space="preserve">    I. New Pension Scheme (NPS) (u/s 80CCC)</t>
  </si>
  <si>
    <t xml:space="preserve">    J. Pension Plan from Insurance Companies/Mutual Funds (u/s 80CCC)</t>
  </si>
  <si>
    <t xml:space="preserve">    K. 80 CCD Central Govt. Employees Pension Plan (u/s 80CCD)</t>
  </si>
  <si>
    <t xml:space="preserve">    L. Housing. Loan (Principal Repayment)</t>
  </si>
  <si>
    <t xml:space="preserve">    M. Sukanya Samriddhi Account </t>
  </si>
  <si>
    <t xml:space="preserve">    N. Stamp Duty &amp; Registration Charges</t>
  </si>
  <si>
    <t xml:space="preserve">    O. Tuition fees for 2 children</t>
  </si>
  <si>
    <t xml:space="preserve">Less: Deduction under Sec 80C </t>
  </si>
  <si>
    <t xml:space="preserve">You will get Final Taxable Income </t>
  </si>
  <si>
    <t>Gross Income:</t>
  </si>
  <si>
    <t>Taxable Income after deduction u/s 10:</t>
  </si>
  <si>
    <t>Other Deduction:</t>
  </si>
  <si>
    <t>Total Deduction u/s 80:</t>
  </si>
  <si>
    <t>Final Taxable Income:</t>
  </si>
  <si>
    <t>Income Tax:</t>
  </si>
  <si>
    <t>Amount of HRA (Basic + DA) - Annually</t>
  </si>
  <si>
    <t>Amount of Actual rent paid - - Annually</t>
  </si>
  <si>
    <r>
      <t xml:space="preserve">HRA amount received </t>
    </r>
    <r>
      <rPr>
        <sz val="11"/>
        <color rgb="FFFF0000"/>
        <rFont val="Calibri"/>
        <family val="2"/>
        <scheme val="minor"/>
      </rPr>
      <t>from Employer</t>
    </r>
  </si>
  <si>
    <t xml:space="preserve">Insert details of Income &amp; Dedcution </t>
  </si>
  <si>
    <t>Bank account</t>
  </si>
  <si>
    <t>N.S.C.</t>
  </si>
  <si>
    <t>Post office</t>
  </si>
  <si>
    <t>Any income from other sources</t>
  </si>
  <si>
    <t>Dec</t>
  </si>
  <si>
    <r>
      <t>Type : </t>
    </r>
    <r>
      <rPr>
        <sz val="11"/>
        <color theme="1"/>
        <rFont val="Verdana"/>
        <family val="2"/>
      </rPr>
      <t>Individual Commodity</t>
    </r>
  </si>
  <si>
    <t>Year</t>
  </si>
  <si>
    <t>Jan</t>
  </si>
  <si>
    <t>Feb</t>
  </si>
  <si>
    <t>Mar</t>
  </si>
  <si>
    <t>Apr</t>
  </si>
  <si>
    <t>May</t>
  </si>
  <si>
    <t>Jun</t>
  </si>
  <si>
    <t>Jul</t>
  </si>
  <si>
    <t>Aug</t>
  </si>
  <si>
    <t>Sep</t>
  </si>
  <si>
    <t>Oct</t>
  </si>
  <si>
    <t>Nov</t>
  </si>
  <si>
    <t>Metro</t>
  </si>
  <si>
    <t>Non-Metro</t>
  </si>
  <si>
    <t>A. 80 D Health Insurance premiums</t>
  </si>
  <si>
    <t>B. 80 D Medical Expenditure</t>
  </si>
  <si>
    <t>B. 80 D Preventive Health Checkup</t>
  </si>
  <si>
    <t>Self &amp; Family</t>
  </si>
  <si>
    <t>Self (senior Citizen) &amp; Family</t>
  </si>
  <si>
    <t>Parents</t>
  </si>
  <si>
    <t>Parents (senior Citizen)</t>
  </si>
  <si>
    <t>Self &amp; Family including parents</t>
  </si>
  <si>
    <t>Self &amp; Family including senior citizen parents</t>
  </si>
  <si>
    <t>Self (senior Citizen) &amp; Family including senior citizen parents</t>
  </si>
  <si>
    <t>Self &amp; Family including Parents</t>
  </si>
  <si>
    <t>Self &amp; Family &amp; Parents</t>
  </si>
  <si>
    <t>XXXXXXXXXX</t>
  </si>
  <si>
    <t>Income Tax for General</t>
  </si>
  <si>
    <t>Tax</t>
  </si>
  <si>
    <t>Tax Slabs</t>
  </si>
  <si>
    <t>Incremental</t>
  </si>
  <si>
    <t>Taxable Inc</t>
  </si>
  <si>
    <t>Tax Bracket</t>
  </si>
  <si>
    <t>0 -250000</t>
  </si>
  <si>
    <t>250001 - 500000</t>
  </si>
  <si>
    <t>500001 - 1000000</t>
  </si>
  <si>
    <t>500001 +</t>
  </si>
  <si>
    <t>Total Tax</t>
  </si>
  <si>
    <t>Income Tax for Senior Citizen</t>
  </si>
  <si>
    <t>0 -300000</t>
  </si>
  <si>
    <t>300001 - 500000</t>
  </si>
  <si>
    <t>Income Tax for very Senior Citizen</t>
  </si>
  <si>
    <t>0 - 500000</t>
  </si>
  <si>
    <t>1000001 +</t>
  </si>
  <si>
    <t>Tax Rebate u/s 87A</t>
  </si>
  <si>
    <t>Surcharge @ 10% (if your income is above 50 Lakhs)</t>
  </si>
  <si>
    <t>Add: Edecation Cess + Health Cess @ 4%</t>
  </si>
  <si>
    <t>Calculated Tax amount after rebate</t>
  </si>
  <si>
    <t>Net Tax Payable (Total Tax and Cess)</t>
  </si>
  <si>
    <t>C. 80 E Interest on Loan taken for Higher education</t>
  </si>
  <si>
    <t>G. 80GG For Rent in case of NO HRA Component.</t>
  </si>
  <si>
    <t>Important Note:</t>
  </si>
  <si>
    <t>Fillup only yellow blocks</t>
  </si>
  <si>
    <t>Advance Tax payable</t>
  </si>
  <si>
    <t>Remaining Tax</t>
  </si>
  <si>
    <r>
      <rPr>
        <b/>
        <sz val="14"/>
        <rFont val="Arial"/>
        <family val="2"/>
      </rPr>
      <t>Terms of Usage:</t>
    </r>
    <r>
      <rPr>
        <sz val="14"/>
        <color theme="1"/>
        <rFont val="Calibri"/>
        <family val="2"/>
        <scheme val="minor"/>
      </rPr>
      <t xml:space="preserve"> I encourage you to share this Income Tax Calculator for benefit of your friends and family. The usage is restricted to non commercial use only.</t>
    </r>
  </si>
  <si>
    <r>
      <rPr>
        <b/>
        <sz val="14"/>
        <rFont val="Arial"/>
        <family val="2"/>
      </rPr>
      <t>Disclaimer:</t>
    </r>
    <r>
      <rPr>
        <sz val="14"/>
        <color theme="1"/>
        <rFont val="Calibri"/>
        <family val="2"/>
        <scheme val="minor"/>
      </rPr>
      <t xml:space="preserve"> All care has been taken to keep the information upto date and correct and is for educational purpose only. You are encouraged to consult your Tax Advisor before taking any decesion based on this calculator.</t>
    </r>
  </si>
  <si>
    <t>Don’t left yellow blocks empty, Enter '0' if nothing is applicable.</t>
  </si>
  <si>
    <t xml:space="preserve">If you are not getting any amount under HRA from your employer, you are free to enter actual rent amount paid u/s 80GG. </t>
  </si>
  <si>
    <t>(B) Interest paid against home loan</t>
  </si>
  <si>
    <t>(A) U/s 24 Amount of Home Loan Interest exempted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</si>
</sst>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quot; (&quot;#,##0\);&quot; -&quot;#\ ;@\ "/>
  </numFmts>
  <fonts count="26" x14ac:knownFonts="1">
    <font>
      <sz val="11"/>
      <color theme="1"/>
      <name val="Calibri"/>
      <family val="2"/>
      <scheme val="minor"/>
    </font>
    <font>
      <sz val="11"/>
      <color rgb="FFFF0000"/>
      <name val="Calibri"/>
      <family val="2"/>
      <scheme val="minor"/>
    </font>
    <font>
      <b/>
      <sz val="11"/>
      <color theme="1"/>
      <name val="Calibri"/>
      <family val="2"/>
      <scheme val="minor"/>
    </font>
    <font>
      <b/>
      <sz val="11"/>
      <name val="Arial"/>
      <family val="2"/>
    </font>
    <font>
      <b/>
      <sz val="8"/>
      <name val="Arial"/>
      <family val="2"/>
    </font>
    <font>
      <b/>
      <sz val="12"/>
      <color theme="1"/>
      <name val="Calibri"/>
      <family val="2"/>
      <scheme val="minor"/>
    </font>
    <font>
      <b/>
      <sz val="16"/>
      <color theme="1"/>
      <name val="Calibri"/>
      <family val="2"/>
      <scheme val="minor"/>
    </font>
    <font>
      <u/>
      <sz val="11"/>
      <color theme="10"/>
      <name val="Calibri"/>
      <family val="2"/>
      <scheme val="minor"/>
    </font>
    <font>
      <sz val="12"/>
      <color theme="1"/>
      <name val="Calibri"/>
      <family val="2"/>
      <scheme val="minor"/>
    </font>
    <font>
      <u/>
      <sz val="14"/>
      <color theme="4"/>
      <name val="Calibri"/>
      <family val="2"/>
      <scheme val="minor"/>
    </font>
    <font>
      <b/>
      <sz val="11"/>
      <color rgb="FFFF0000"/>
      <name val="Calibri"/>
      <family val="2"/>
      <scheme val="minor"/>
    </font>
    <font>
      <b/>
      <sz val="12"/>
      <color rgb="FFFF0000"/>
      <name val="Calibri"/>
      <family val="2"/>
      <scheme val="minor"/>
    </font>
    <font>
      <b/>
      <sz val="8"/>
      <color indexed="81"/>
      <name val="Tahoma"/>
      <family val="2"/>
    </font>
    <font>
      <i/>
      <sz val="11"/>
      <color theme="1"/>
      <name val="Calibri"/>
      <family val="2"/>
      <scheme val="minor"/>
    </font>
    <font>
      <b/>
      <sz val="11"/>
      <color theme="1"/>
      <name val="Verdana"/>
      <family val="2"/>
    </font>
    <font>
      <sz val="11"/>
      <color theme="1"/>
      <name val="Verdana"/>
      <family val="2"/>
    </font>
    <font>
      <b/>
      <sz val="18"/>
      <color theme="1"/>
      <name val="Calibri"/>
      <family val="2"/>
      <scheme val="minor"/>
    </font>
    <font>
      <b/>
      <sz val="24"/>
      <color theme="1"/>
      <name val="Calibri"/>
      <family val="2"/>
      <scheme val="minor"/>
    </font>
    <font>
      <sz val="12"/>
      <color indexed="62"/>
      <name val="Calibri"/>
      <family val="2"/>
    </font>
    <font>
      <sz val="14"/>
      <color theme="1"/>
      <name val="Calibri"/>
      <family val="2"/>
      <scheme val="minor"/>
    </font>
    <font>
      <b/>
      <sz val="10"/>
      <name val="Arial"/>
      <family val="2"/>
    </font>
    <font>
      <b/>
      <sz val="16"/>
      <color rgb="FFFF0000"/>
      <name val="Calibri"/>
      <family val="2"/>
      <scheme val="minor"/>
    </font>
    <font>
      <b/>
      <sz val="14"/>
      <name val="Arial"/>
      <family val="2"/>
    </font>
    <font>
      <sz val="9"/>
      <color indexed="81"/>
      <name val="Tahoma"/>
      <family val="2"/>
    </font>
    <font>
      <b/>
      <sz val="9"/>
      <color indexed="81"/>
      <name val="Tahoma"/>
      <family val="2"/>
    </font>
    <font>
      <b/>
      <u/>
      <sz val="14"/>
      <color theme="1"/>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theme="8" tint="0.59999389629810485"/>
        <bgColor indexed="64"/>
      </patternFill>
    </fill>
    <fill>
      <patternFill patternType="solid">
        <fgColor rgb="FFFFFFFF"/>
        <bgColor indexed="64"/>
      </patternFill>
    </fill>
    <fill>
      <patternFill patternType="solid">
        <fgColor indexed="44"/>
        <bgColor indexed="64"/>
      </patternFill>
    </fill>
    <fill>
      <patternFill patternType="solid">
        <fgColor rgb="FFFFFF00"/>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56"/>
      </top>
      <bottom style="thin">
        <color indexed="23"/>
      </bottom>
      <diagonal/>
    </border>
    <border>
      <left style="thin">
        <color indexed="23"/>
      </left>
      <right style="thin">
        <color indexed="23"/>
      </right>
      <top/>
      <bottom style="thin">
        <color indexed="23"/>
      </bottom>
      <diagonal/>
    </border>
    <border>
      <left style="thin">
        <color indexed="64"/>
      </left>
      <right style="thin">
        <color indexed="64"/>
      </right>
      <top/>
      <bottom style="thin">
        <color indexed="64"/>
      </bottom>
      <diagonal/>
    </border>
    <border>
      <left style="thick">
        <color rgb="FF800000"/>
      </left>
      <right style="thick">
        <color rgb="FF800000"/>
      </right>
      <top style="thick">
        <color rgb="FF800000"/>
      </top>
      <bottom style="thick">
        <color rgb="FF800000"/>
      </bottom>
      <diagonal/>
    </border>
    <border>
      <left/>
      <right style="thin">
        <color indexed="23"/>
      </right>
      <top/>
      <bottom/>
      <diagonal/>
    </border>
    <border>
      <left/>
      <right style="thin">
        <color indexed="23"/>
      </right>
      <top style="thin">
        <color indexed="56"/>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s>
  <cellStyleXfs count="2">
    <xf numFmtId="0" fontId="0" fillId="0" borderId="0"/>
    <xf numFmtId="0" fontId="7" fillId="0" borderId="0" applyNumberFormat="0" applyFill="0" applyBorder="0" applyAlignment="0" applyProtection="0"/>
  </cellStyleXfs>
  <cellXfs count="99">
    <xf numFmtId="0" fontId="0" fillId="0" borderId="0" xfId="0"/>
    <xf numFmtId="0" fontId="8" fillId="4" borderId="1" xfId="0" applyFont="1" applyFill="1" applyBorder="1" applyAlignment="1">
      <alignment vertical="center"/>
    </xf>
    <xf numFmtId="0" fontId="3" fillId="2" borderId="0" xfId="0" applyFont="1" applyFill="1" applyBorder="1" applyAlignment="1" applyProtection="1">
      <alignment vertical="center"/>
      <protection hidden="1"/>
    </xf>
    <xf numFmtId="3" fontId="0" fillId="2" borderId="0" xfId="0" applyNumberFormat="1" applyFont="1" applyFill="1" applyBorder="1" applyAlignment="1" applyProtection="1">
      <alignment horizontal="right" vertical="center"/>
      <protection hidden="1"/>
    </xf>
    <xf numFmtId="0" fontId="0" fillId="0" borderId="0" xfId="0" applyBorder="1" applyAlignment="1" applyProtection="1">
      <alignment horizontal="right" vertical="center"/>
      <protection hidden="1"/>
    </xf>
    <xf numFmtId="0" fontId="0" fillId="2" borderId="0" xfId="0" applyFill="1" applyBorder="1" applyAlignment="1" applyProtection="1">
      <alignment horizontal="left" vertical="center"/>
      <protection hidden="1"/>
    </xf>
    <xf numFmtId="0" fontId="5" fillId="0" borderId="0" xfId="0" applyFont="1" applyFill="1" applyBorder="1" applyAlignment="1">
      <alignment horizontal="left" vertical="center"/>
    </xf>
    <xf numFmtId="3" fontId="8" fillId="4" borderId="1" xfId="0" applyNumberFormat="1" applyFont="1" applyFill="1" applyBorder="1" applyAlignment="1">
      <alignment vertical="center"/>
    </xf>
    <xf numFmtId="0" fontId="5" fillId="3" borderId="1" xfId="0" applyFont="1" applyFill="1" applyBorder="1" applyAlignment="1">
      <alignment horizontal="center" vertical="center"/>
    </xf>
    <xf numFmtId="0" fontId="5" fillId="0" borderId="0" xfId="0" applyFont="1" applyFill="1" applyBorder="1" applyAlignment="1">
      <alignment horizontal="left" vertical="center"/>
    </xf>
    <xf numFmtId="0" fontId="0" fillId="2" borderId="0" xfId="0" applyFill="1" applyBorder="1" applyAlignment="1" applyProtection="1">
      <alignment horizontal="left" vertical="center"/>
      <protection hidden="1"/>
    </xf>
    <xf numFmtId="0" fontId="14" fillId="0" borderId="0" xfId="0" applyFont="1" applyAlignment="1">
      <alignment horizontal="left" wrapText="1"/>
    </xf>
    <xf numFmtId="0" fontId="14" fillId="5" borderId="5"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0" fillId="2" borderId="0" xfId="0" applyFill="1" applyBorder="1" applyAlignment="1" applyProtection="1">
      <alignment horizontal="center" vertical="center"/>
      <protection hidden="1"/>
    </xf>
    <xf numFmtId="0" fontId="0" fillId="2" borderId="6" xfId="0" applyFill="1" applyBorder="1" applyAlignment="1" applyProtection="1">
      <alignment horizontal="center" vertical="center"/>
      <protection hidden="1"/>
    </xf>
    <xf numFmtId="0" fontId="0" fillId="0" borderId="0" xfId="0" applyAlignment="1">
      <alignment horizontal="center" vertical="center"/>
    </xf>
    <xf numFmtId="3" fontId="0" fillId="0" borderId="0" xfId="0" applyNumberFormat="1"/>
    <xf numFmtId="0" fontId="8" fillId="4" borderId="4" xfId="0" applyFont="1" applyFill="1" applyBorder="1" applyAlignment="1">
      <alignment vertical="center"/>
    </xf>
    <xf numFmtId="3" fontId="8" fillId="4" borderId="1" xfId="0" applyNumberFormat="1" applyFont="1" applyFill="1" applyBorder="1" applyAlignment="1">
      <alignment horizontal="center" vertical="center"/>
    </xf>
    <xf numFmtId="0" fontId="20" fillId="6" borderId="0" xfId="0" applyFont="1" applyFill="1" applyAlignment="1" applyProtection="1">
      <alignment vertical="center"/>
      <protection hidden="1"/>
    </xf>
    <xf numFmtId="0" fontId="20" fillId="0" borderId="0" xfId="0" applyFont="1" applyAlignment="1" applyProtection="1">
      <alignment vertical="center"/>
      <protection hidden="1"/>
    </xf>
    <xf numFmtId="164" fontId="0" fillId="0" borderId="0" xfId="0" applyNumberFormat="1" applyFont="1" applyFill="1" applyBorder="1" applyAlignment="1" applyProtection="1">
      <alignment vertical="center"/>
      <protection hidden="1"/>
    </xf>
    <xf numFmtId="1" fontId="0" fillId="0" borderId="0" xfId="0" applyNumberFormat="1" applyFont="1" applyFill="1" applyBorder="1" applyAlignment="1" applyProtection="1">
      <alignment vertical="center"/>
      <protection hidden="1"/>
    </xf>
    <xf numFmtId="9" fontId="0" fillId="0" borderId="0" xfId="0" applyNumberFormat="1" applyAlignment="1" applyProtection="1">
      <alignment vertical="center"/>
      <protection hidden="1"/>
    </xf>
    <xf numFmtId="3" fontId="0" fillId="0" borderId="0" xfId="0" applyNumberFormat="1" applyFont="1" applyFill="1" applyBorder="1" applyAlignment="1" applyProtection="1">
      <alignment vertical="center"/>
      <protection hidden="1"/>
    </xf>
    <xf numFmtId="164" fontId="20" fillId="0" borderId="0" xfId="0" applyNumberFormat="1" applyFont="1" applyFill="1" applyBorder="1" applyAlignment="1" applyProtection="1">
      <alignment vertical="center"/>
      <protection hidden="1"/>
    </xf>
    <xf numFmtId="0" fontId="0" fillId="0" borderId="0" xfId="0" applyAlignment="1" applyProtection="1">
      <alignment vertical="center"/>
      <protection hidden="1"/>
    </xf>
    <xf numFmtId="1" fontId="0" fillId="0" borderId="0" xfId="0" applyNumberFormat="1"/>
    <xf numFmtId="0" fontId="0" fillId="2" borderId="0" xfId="0" applyFill="1" applyBorder="1" applyAlignment="1" applyProtection="1">
      <alignment vertical="center"/>
      <protection hidden="1"/>
    </xf>
    <xf numFmtId="0" fontId="0" fillId="7" borderId="0" xfId="0" applyFill="1"/>
    <xf numFmtId="0" fontId="0" fillId="8" borderId="0" xfId="0" applyFill="1"/>
    <xf numFmtId="0" fontId="0" fillId="0" borderId="8" xfId="0" applyBorder="1"/>
    <xf numFmtId="0" fontId="17" fillId="0" borderId="9" xfId="0" applyFont="1" applyBorder="1" applyAlignment="1">
      <alignment horizontal="left"/>
    </xf>
    <xf numFmtId="0" fontId="0" fillId="0" borderId="11" xfId="0" applyBorder="1"/>
    <xf numFmtId="0" fontId="9" fillId="0" borderId="0" xfId="1" applyFont="1" applyBorder="1" applyAlignment="1">
      <alignment horizontal="center"/>
    </xf>
    <xf numFmtId="0" fontId="5" fillId="0" borderId="0" xfId="0" applyFont="1" applyBorder="1"/>
    <xf numFmtId="0" fontId="0" fillId="0" borderId="0" xfId="0" applyBorder="1"/>
    <xf numFmtId="0" fontId="0" fillId="0" borderId="12" xfId="0" applyBorder="1"/>
    <xf numFmtId="14" fontId="0" fillId="0" borderId="0" xfId="0" applyNumberFormat="1" applyBorder="1"/>
    <xf numFmtId="0" fontId="11" fillId="0" borderId="0" xfId="0" applyFont="1" applyBorder="1" applyAlignment="1">
      <alignment horizontal="center"/>
    </xf>
    <xf numFmtId="0" fontId="8" fillId="0" borderId="0" xfId="0" applyFont="1" applyBorder="1" applyAlignment="1">
      <alignment vertical="center"/>
    </xf>
    <xf numFmtId="0" fontId="8" fillId="0" borderId="0" xfId="0" applyFont="1" applyBorder="1"/>
    <xf numFmtId="0" fontId="0" fillId="0" borderId="0" xfId="0" applyBorder="1" applyAlignment="1">
      <alignment horizontal="left" vertical="center"/>
    </xf>
    <xf numFmtId="0" fontId="0" fillId="0" borderId="0" xfId="0" applyBorder="1" applyAlignment="1">
      <alignment horizontal="left" vertical="center"/>
    </xf>
    <xf numFmtId="0" fontId="1" fillId="0" borderId="0" xfId="0" applyFont="1" applyBorder="1"/>
    <xf numFmtId="0" fontId="10" fillId="0" borderId="0" xfId="0" applyFont="1" applyBorder="1"/>
    <xf numFmtId="0" fontId="2" fillId="0" borderId="0" xfId="0" applyFont="1" applyBorder="1"/>
    <xf numFmtId="0" fontId="0" fillId="0" borderId="0" xfId="0" applyBorder="1" applyAlignment="1">
      <alignment horizontal="left"/>
    </xf>
    <xf numFmtId="0" fontId="0" fillId="0" borderId="0" xfId="0" applyBorder="1" applyAlignment="1">
      <alignment horizontal="left"/>
    </xf>
    <xf numFmtId="0" fontId="13" fillId="0" borderId="0" xfId="0" applyFont="1" applyBorder="1" applyAlignment="1">
      <alignment horizontal="left"/>
    </xf>
    <xf numFmtId="0" fontId="2" fillId="0" borderId="11" xfId="0" applyFont="1" applyBorder="1" applyAlignment="1">
      <alignment horizontal="left"/>
    </xf>
    <xf numFmtId="0" fontId="2" fillId="0" borderId="0" xfId="0" applyFont="1" applyBorder="1" applyAlignment="1">
      <alignment horizontal="left"/>
    </xf>
    <xf numFmtId="0" fontId="0" fillId="2" borderId="11" xfId="0" applyFill="1" applyBorder="1" applyAlignment="1" applyProtection="1">
      <alignment horizontal="left" vertical="center"/>
      <protection hidden="1"/>
    </xf>
    <xf numFmtId="0" fontId="21" fillId="0" borderId="0" xfId="0" applyFont="1" applyBorder="1" applyAlignment="1">
      <alignment horizontal="left" vertical="center"/>
    </xf>
    <xf numFmtId="0" fontId="6" fillId="0" borderId="0" xfId="0" applyFont="1" applyBorder="1"/>
    <xf numFmtId="0" fontId="0" fillId="0" borderId="13" xfId="0" applyBorder="1"/>
    <xf numFmtId="0" fontId="6" fillId="0" borderId="14" xfId="0" applyFont="1" applyBorder="1"/>
    <xf numFmtId="0" fontId="0" fillId="0" borderId="14" xfId="0" applyBorder="1"/>
    <xf numFmtId="0" fontId="0" fillId="0" borderId="16" xfId="0" applyBorder="1"/>
    <xf numFmtId="0" fontId="0" fillId="0" borderId="9" xfId="0" applyBorder="1"/>
    <xf numFmtId="0" fontId="0" fillId="0" borderId="10" xfId="0" applyBorder="1"/>
    <xf numFmtId="3" fontId="0" fillId="0" borderId="12" xfId="0" applyNumberFormat="1" applyBorder="1"/>
    <xf numFmtId="3" fontId="0" fillId="7" borderId="0" xfId="0" applyNumberFormat="1" applyFill="1"/>
    <xf numFmtId="164" fontId="0" fillId="8" borderId="0" xfId="0" applyNumberFormat="1" applyFont="1" applyFill="1" applyBorder="1" applyAlignment="1" applyProtection="1">
      <alignment vertical="center"/>
      <protection hidden="1"/>
    </xf>
    <xf numFmtId="3" fontId="0" fillId="8" borderId="0" xfId="0" applyNumberFormat="1" applyFont="1" applyFill="1" applyBorder="1" applyAlignment="1" applyProtection="1">
      <alignment vertical="center"/>
      <protection hidden="1"/>
    </xf>
    <xf numFmtId="49" fontId="0" fillId="8" borderId="0" xfId="0" applyNumberFormat="1" applyFont="1" applyFill="1" applyBorder="1" applyAlignment="1" applyProtection="1">
      <alignment vertical="center"/>
      <protection hidden="1"/>
    </xf>
    <xf numFmtId="9" fontId="0" fillId="8" borderId="0" xfId="0" applyNumberFormat="1" applyFill="1" applyAlignment="1" applyProtection="1">
      <alignment vertical="center"/>
      <protection hidden="1"/>
    </xf>
    <xf numFmtId="0" fontId="19" fillId="0" borderId="8" xfId="0" applyFont="1" applyBorder="1" applyAlignment="1" applyProtection="1">
      <alignment horizontal="left" vertical="center" wrapText="1"/>
      <protection hidden="1"/>
    </xf>
    <xf numFmtId="0" fontId="19" fillId="0" borderId="9" xfId="0" applyFont="1" applyBorder="1" applyAlignment="1" applyProtection="1">
      <alignment horizontal="left" vertical="center" wrapText="1"/>
      <protection hidden="1"/>
    </xf>
    <xf numFmtId="0" fontId="19" fillId="0" borderId="10" xfId="0" applyFont="1" applyBorder="1" applyAlignment="1" applyProtection="1">
      <alignment horizontal="left" vertical="center" wrapText="1"/>
      <protection hidden="1"/>
    </xf>
    <xf numFmtId="0" fontId="19" fillId="0" borderId="11" xfId="0" applyFont="1" applyBorder="1" applyAlignment="1" applyProtection="1">
      <alignment horizontal="left" vertical="center"/>
      <protection hidden="1"/>
    </xf>
    <xf numFmtId="0" fontId="19" fillId="0" borderId="0" xfId="0" applyFont="1" applyBorder="1" applyAlignment="1">
      <alignment horizontal="left"/>
    </xf>
    <xf numFmtId="0" fontId="19" fillId="0" borderId="12" xfId="0" applyFont="1" applyBorder="1" applyAlignment="1">
      <alignment horizontal="left"/>
    </xf>
    <xf numFmtId="0" fontId="19" fillId="0" borderId="13" xfId="0" applyFont="1" applyBorder="1" applyAlignment="1" applyProtection="1">
      <alignment horizontal="left" vertical="center" wrapText="1"/>
      <protection hidden="1"/>
    </xf>
    <xf numFmtId="0" fontId="19" fillId="0" borderId="14" xfId="0" applyFont="1" applyBorder="1" applyAlignment="1" applyProtection="1">
      <alignment horizontal="left" vertical="center" wrapText="1"/>
      <protection hidden="1"/>
    </xf>
    <xf numFmtId="0" fontId="19" fillId="0" borderId="16" xfId="0" applyFont="1" applyBorder="1" applyAlignment="1" applyProtection="1">
      <alignment horizontal="left" vertical="center" wrapText="1"/>
      <protection hidden="1"/>
    </xf>
    <xf numFmtId="0" fontId="19" fillId="0" borderId="9" xfId="0" applyFont="1" applyBorder="1"/>
    <xf numFmtId="0" fontId="19" fillId="0" borderId="10" xfId="0" applyFont="1" applyBorder="1"/>
    <xf numFmtId="0" fontId="19" fillId="0" borderId="0" xfId="0" applyFont="1" applyBorder="1" applyAlignment="1">
      <alignment horizontal="left"/>
    </xf>
    <xf numFmtId="0" fontId="19" fillId="0" borderId="12" xfId="0" applyFont="1" applyBorder="1" applyAlignment="1">
      <alignment horizontal="left"/>
    </xf>
    <xf numFmtId="0" fontId="19" fillId="0" borderId="0" xfId="0" applyFont="1" applyBorder="1"/>
    <xf numFmtId="0" fontId="19" fillId="0" borderId="12" xfId="0" applyFont="1" applyBorder="1"/>
    <xf numFmtId="0" fontId="19" fillId="0" borderId="14" xfId="0" applyFont="1" applyBorder="1"/>
    <xf numFmtId="0" fontId="19" fillId="0" borderId="16" xfId="0" applyFont="1" applyBorder="1"/>
    <xf numFmtId="0" fontId="19" fillId="0" borderId="11" xfId="0" applyFont="1" applyBorder="1" applyAlignment="1">
      <alignment horizontal="center"/>
    </xf>
    <xf numFmtId="0" fontId="19" fillId="0" borderId="13" xfId="0" applyFont="1" applyBorder="1" applyAlignment="1">
      <alignment horizontal="center"/>
    </xf>
    <xf numFmtId="3" fontId="16" fillId="4" borderId="15" xfId="0" applyNumberFormat="1" applyFont="1" applyFill="1" applyBorder="1" applyAlignment="1">
      <alignment horizontal="right" vertical="center"/>
    </xf>
    <xf numFmtId="0" fontId="8" fillId="4" borderId="1" xfId="0" applyNumberFormat="1" applyFont="1" applyFill="1" applyBorder="1" applyAlignment="1">
      <alignment horizontal="center" vertical="center"/>
    </xf>
    <xf numFmtId="0" fontId="8" fillId="4" borderId="1" xfId="0" applyFont="1" applyFill="1" applyBorder="1" applyAlignment="1">
      <alignment horizontal="center" vertical="center"/>
    </xf>
    <xf numFmtId="0" fontId="25" fillId="0" borderId="8" xfId="0" applyFont="1" applyBorder="1" applyAlignment="1">
      <alignment horizontal="center"/>
    </xf>
    <xf numFmtId="0" fontId="25" fillId="0" borderId="9" xfId="0" applyFont="1" applyBorder="1" applyAlignment="1">
      <alignment horizontal="center"/>
    </xf>
    <xf numFmtId="3" fontId="18" fillId="7" borderId="2" xfId="0" applyNumberFormat="1" applyFont="1" applyFill="1" applyBorder="1" applyAlignment="1" applyProtection="1">
      <alignment horizontal="center" vertical="center"/>
      <protection locked="0"/>
    </xf>
    <xf numFmtId="14" fontId="18" fillId="7" borderId="2" xfId="0" applyNumberFormat="1" applyFont="1" applyFill="1" applyBorder="1" applyAlignment="1" applyProtection="1">
      <alignment horizontal="center" vertical="center"/>
      <protection locked="0"/>
    </xf>
    <xf numFmtId="3" fontId="18" fillId="7" borderId="3" xfId="0" applyNumberFormat="1" applyFont="1" applyFill="1" applyBorder="1" applyAlignment="1" applyProtection="1">
      <alignment vertical="center"/>
      <protection locked="0"/>
    </xf>
    <xf numFmtId="3" fontId="18" fillId="7" borderId="2" xfId="0" applyNumberFormat="1" applyFont="1" applyFill="1" applyBorder="1" applyAlignment="1" applyProtection="1">
      <alignment vertical="center"/>
      <protection locked="0"/>
    </xf>
    <xf numFmtId="0" fontId="0" fillId="7" borderId="1" xfId="0" applyFill="1" applyBorder="1" applyAlignment="1" applyProtection="1">
      <alignment horizontal="center" vertical="center"/>
      <protection locked="0"/>
    </xf>
    <xf numFmtId="3" fontId="18" fillId="7" borderId="7" xfId="0" applyNumberFormat="1" applyFont="1" applyFill="1" applyBorder="1" applyAlignment="1" applyProtection="1">
      <alignment vertical="center"/>
      <protection locked="0"/>
    </xf>
    <xf numFmtId="3" fontId="8" fillId="7" borderId="1" xfId="0" applyNumberFormat="1" applyFont="1" applyFill="1" applyBorder="1" applyAlignment="1" applyProtection="1">
      <alignment vertical="center"/>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https://financialcontrol.in/section-80d-health-medical-treatment/" TargetMode="External"/><Relationship Id="rId13" Type="http://schemas.openxmlformats.org/officeDocument/2006/relationships/image" Target="../media/image3.png"/><Relationship Id="rId3" Type="http://schemas.openxmlformats.org/officeDocument/2006/relationships/hyperlink" Target="https://financialcontrol.in/tax-exemption-of-hra/" TargetMode="External"/><Relationship Id="rId7" Type="http://schemas.openxmlformats.org/officeDocument/2006/relationships/hyperlink" Target="https://financialcontrol.in/complete-guide-on-80c/" TargetMode="External"/><Relationship Id="rId12" Type="http://schemas.openxmlformats.org/officeDocument/2006/relationships/hyperlink" Target="https://financialcontrol.in/" TargetMode="External"/><Relationship Id="rId2" Type="http://schemas.openxmlformats.org/officeDocument/2006/relationships/image" Target="../media/image1.png"/><Relationship Id="rId1" Type="http://schemas.openxmlformats.org/officeDocument/2006/relationships/hyperlink" Target="https://www.facebook.com/groups/financialcontol.in" TargetMode="External"/><Relationship Id="rId6" Type="http://schemas.openxmlformats.org/officeDocument/2006/relationships/image" Target="../media/image2.png"/><Relationship Id="rId11" Type="http://schemas.openxmlformats.org/officeDocument/2006/relationships/hyperlink" Target="https://financialcontrol.in/advance-tax-payment-processor/" TargetMode="External"/><Relationship Id="rId5" Type="http://schemas.openxmlformats.org/officeDocument/2006/relationships/hyperlink" Target="https://twitter.com/amitkumbansal" TargetMode="External"/><Relationship Id="rId10" Type="http://schemas.openxmlformats.org/officeDocument/2006/relationships/hyperlink" Target="https://financialcontrol.in/income-tax-rebate/" TargetMode="External"/><Relationship Id="rId4" Type="http://schemas.openxmlformats.org/officeDocument/2006/relationships/hyperlink" Target="https://financialcontrol.in/standard-deduction-for-salaried-individual/" TargetMode="External"/><Relationship Id="rId9" Type="http://schemas.openxmlformats.org/officeDocument/2006/relationships/hyperlink" Target="https://financialcontrol.in/deduction-under-80tta-80ttb/" TargetMode="External"/><Relationship Id="rId14" Type="http://schemas.openxmlformats.org/officeDocument/2006/relationships/hyperlink" Target="https://financialcontrol.in/section-80dd-income-tax-dedcution/"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371475</xdr:colOff>
      <xdr:row>1</xdr:row>
      <xdr:rowOff>19050</xdr:rowOff>
    </xdr:from>
    <xdr:to>
      <xdr:col>7</xdr:col>
      <xdr:colOff>1276350</xdr:colOff>
      <xdr:row>4</xdr:row>
      <xdr:rowOff>86284</xdr:rowOff>
    </xdr:to>
    <xdr:pic>
      <xdr:nvPicPr>
        <xdr:cNvPr id="3" name="Picture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8458200" y="19050"/>
          <a:ext cx="904875" cy="904875"/>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6</xdr:col>
      <xdr:colOff>238124</xdr:colOff>
      <xdr:row>12</xdr:row>
      <xdr:rowOff>133349</xdr:rowOff>
    </xdr:from>
    <xdr:to>
      <xdr:col>9</xdr:col>
      <xdr:colOff>495299</xdr:colOff>
      <xdr:row>14</xdr:row>
      <xdr:rowOff>85724</xdr:rowOff>
    </xdr:to>
    <xdr:sp macro="" textlink="">
      <xdr:nvSpPr>
        <xdr:cNvPr id="4" name="Rectangular Callout 3"/>
        <xdr:cNvSpPr/>
      </xdr:nvSpPr>
      <xdr:spPr>
        <a:xfrm>
          <a:off x="9292477" y="2452967"/>
          <a:ext cx="2980204" cy="355786"/>
        </a:xfrm>
        <a:prstGeom prst="wedgeRectCallout">
          <a:avLst>
            <a:gd name="adj1" fmla="val -55777"/>
            <a:gd name="adj2" fmla="val 199997"/>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Insert Gross Salary received from your Employer</a:t>
          </a:r>
        </a:p>
        <a:p>
          <a:pPr algn="l"/>
          <a:endParaRPr lang="en-US" sz="1100">
            <a:solidFill>
              <a:schemeClr val="lt1"/>
            </a:solidFill>
          </a:endParaRPr>
        </a:p>
      </xdr:txBody>
    </xdr:sp>
    <xdr:clientData/>
  </xdr:twoCellAnchor>
  <xdr:twoCellAnchor>
    <xdr:from>
      <xdr:col>7</xdr:col>
      <xdr:colOff>257175</xdr:colOff>
      <xdr:row>21</xdr:row>
      <xdr:rowOff>9525</xdr:rowOff>
    </xdr:from>
    <xdr:to>
      <xdr:col>7</xdr:col>
      <xdr:colOff>666750</xdr:colOff>
      <xdr:row>23</xdr:row>
      <xdr:rowOff>171450</xdr:rowOff>
    </xdr:to>
    <xdr:sp macro="" textlink="">
      <xdr:nvSpPr>
        <xdr:cNvPr id="5" name="Right Brace 4"/>
        <xdr:cNvSpPr/>
      </xdr:nvSpPr>
      <xdr:spPr>
        <a:xfrm>
          <a:off x="7629525" y="4419600"/>
          <a:ext cx="409575" cy="542925"/>
        </a:xfrm>
        <a:prstGeom prst="rightBrace">
          <a:avLst/>
        </a:prstGeom>
        <a:ln>
          <a:solidFill>
            <a:schemeClr val="tx1"/>
          </a:solidFill>
        </a:ln>
      </xdr:spPr>
      <xdr:style>
        <a:lnRef idx="3">
          <a:schemeClr val="accent4"/>
        </a:lnRef>
        <a:fillRef idx="0">
          <a:schemeClr val="accent4"/>
        </a:fillRef>
        <a:effectRef idx="2">
          <a:schemeClr val="accent4"/>
        </a:effectRef>
        <a:fontRef idx="minor">
          <a:schemeClr val="tx1"/>
        </a:fontRef>
      </xdr:style>
      <xdr:txBody>
        <a:bodyPr vertOverflow="clip" horzOverflow="clip" rtlCol="0" anchor="t"/>
        <a:lstStyle/>
        <a:p>
          <a:pPr algn="l"/>
          <a:endParaRPr lang="en-US" sz="1100"/>
        </a:p>
      </xdr:txBody>
    </xdr:sp>
    <xdr:clientData/>
  </xdr:twoCellAnchor>
  <xdr:twoCellAnchor>
    <xdr:from>
      <xdr:col>8</xdr:col>
      <xdr:colOff>219075</xdr:colOff>
      <xdr:row>20</xdr:row>
      <xdr:rowOff>47625</xdr:rowOff>
    </xdr:from>
    <xdr:to>
      <xdr:col>13</xdr:col>
      <xdr:colOff>152400</xdr:colOff>
      <xdr:row>22</xdr:row>
      <xdr:rowOff>161925</xdr:rowOff>
    </xdr:to>
    <xdr:sp macro="" textlink="">
      <xdr:nvSpPr>
        <xdr:cNvPr id="6" name="Rectangular Callout 5"/>
        <xdr:cNvSpPr/>
      </xdr:nvSpPr>
      <xdr:spPr>
        <a:xfrm>
          <a:off x="8934450" y="4267200"/>
          <a:ext cx="2981325" cy="495300"/>
        </a:xfrm>
        <a:prstGeom prst="wedgeRectCallout">
          <a:avLst>
            <a:gd name="adj1" fmla="val -74946"/>
            <a:gd name="adj2" fmla="val 33490"/>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For getting Actual HRA exemption data it is mandatory to fill the column</a:t>
          </a:r>
          <a:r>
            <a:rPr lang="en-US" sz="1100" baseline="0">
              <a:solidFill>
                <a:sysClr val="windowText" lastClr="000000"/>
              </a:solidFill>
            </a:rPr>
            <a:t> in orange colour.</a:t>
          </a:r>
          <a:endParaRPr lang="en-US" sz="1100">
            <a:solidFill>
              <a:sysClr val="windowText" lastClr="000000"/>
            </a:solidFill>
          </a:endParaRPr>
        </a:p>
        <a:p>
          <a:pPr algn="l"/>
          <a:endParaRPr lang="en-US" sz="1100">
            <a:solidFill>
              <a:schemeClr val="lt1"/>
            </a:solidFill>
          </a:endParaRPr>
        </a:p>
      </xdr:txBody>
    </xdr:sp>
    <xdr:clientData/>
  </xdr:twoCellAnchor>
  <xdr:twoCellAnchor>
    <xdr:from>
      <xdr:col>8</xdr:col>
      <xdr:colOff>219075</xdr:colOff>
      <xdr:row>16</xdr:row>
      <xdr:rowOff>212910</xdr:rowOff>
    </xdr:from>
    <xdr:to>
      <xdr:col>13</xdr:col>
      <xdr:colOff>152400</xdr:colOff>
      <xdr:row>19</xdr:row>
      <xdr:rowOff>161924</xdr:rowOff>
    </xdr:to>
    <xdr:sp macro="" textlink="">
      <xdr:nvSpPr>
        <xdr:cNvPr id="7" name="Rectangular Callout 6">
          <a:hlinkClick xmlns:r="http://schemas.openxmlformats.org/officeDocument/2006/relationships" r:id="rId3"/>
        </xdr:cNvPr>
        <xdr:cNvSpPr/>
      </xdr:nvSpPr>
      <xdr:spPr>
        <a:xfrm>
          <a:off x="11391340" y="3384175"/>
          <a:ext cx="2958913" cy="632573"/>
        </a:xfrm>
        <a:prstGeom prst="wedgeRectCallout">
          <a:avLst>
            <a:gd name="adj1" fmla="val -97629"/>
            <a:gd name="adj2" fmla="val 34259"/>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a:solidFill>
                <a:sysClr val="windowText" lastClr="000000"/>
              </a:solidFill>
              <a:effectLst/>
              <a:latin typeface="+mn-lt"/>
              <a:ea typeface="+mn-ea"/>
              <a:cs typeface="+mn-cs"/>
            </a:rPr>
            <a:t>For Income Tax purpose - </a:t>
          </a:r>
          <a:r>
            <a:rPr lang="en-US" sz="1100" b="1">
              <a:solidFill>
                <a:sysClr val="windowText" lastClr="000000"/>
              </a:solidFill>
              <a:effectLst/>
              <a:latin typeface="+mn-lt"/>
              <a:ea typeface="+mn-ea"/>
              <a:cs typeface="+mn-cs"/>
            </a:rPr>
            <a:t>Tax</a:t>
          </a:r>
          <a:r>
            <a:rPr lang="en-US" sz="1100" b="1" baseline="0">
              <a:solidFill>
                <a:sysClr val="windowText" lastClr="000000"/>
              </a:solidFill>
              <a:effectLst/>
              <a:latin typeface="+mn-lt"/>
              <a:ea typeface="+mn-ea"/>
              <a:cs typeface="+mn-cs"/>
            </a:rPr>
            <a:t> benefit according to metro /Non metro cities will be avail by the employee. For more details click here</a:t>
          </a:r>
          <a:endParaRPr lang="en-US">
            <a:solidFill>
              <a:sysClr val="windowText" lastClr="000000"/>
            </a:solidFill>
            <a:effectLst/>
          </a:endParaRPr>
        </a:p>
        <a:p>
          <a:pPr algn="l"/>
          <a:endParaRPr lang="en-US" sz="1100">
            <a:solidFill>
              <a:schemeClr val="lt1"/>
            </a:solidFill>
          </a:endParaRPr>
        </a:p>
      </xdr:txBody>
    </xdr:sp>
    <xdr:clientData/>
  </xdr:twoCellAnchor>
  <xdr:twoCellAnchor>
    <xdr:from>
      <xdr:col>3</xdr:col>
      <xdr:colOff>9525</xdr:colOff>
      <xdr:row>20</xdr:row>
      <xdr:rowOff>47625</xdr:rowOff>
    </xdr:from>
    <xdr:to>
      <xdr:col>3</xdr:col>
      <xdr:colOff>2466974</xdr:colOff>
      <xdr:row>22</xdr:row>
      <xdr:rowOff>133350</xdr:rowOff>
    </xdr:to>
    <xdr:sp macro="" textlink="">
      <xdr:nvSpPr>
        <xdr:cNvPr id="8" name="Right Arrow 7"/>
        <xdr:cNvSpPr/>
      </xdr:nvSpPr>
      <xdr:spPr>
        <a:xfrm>
          <a:off x="3333750" y="4267200"/>
          <a:ext cx="2457449" cy="466725"/>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1100">
              <a:solidFill>
                <a:srgbClr val="0070C0"/>
              </a:solidFill>
            </a:rPr>
            <a:t>Will Get the Data from Salary Slip</a:t>
          </a:r>
        </a:p>
      </xdr:txBody>
    </xdr:sp>
    <xdr:clientData/>
  </xdr:twoCellAnchor>
  <xdr:twoCellAnchor>
    <xdr:from>
      <xdr:col>3</xdr:col>
      <xdr:colOff>0</xdr:colOff>
      <xdr:row>22</xdr:row>
      <xdr:rowOff>76200</xdr:rowOff>
    </xdr:from>
    <xdr:to>
      <xdr:col>3</xdr:col>
      <xdr:colOff>2466975</xdr:colOff>
      <xdr:row>24</xdr:row>
      <xdr:rowOff>161925</xdr:rowOff>
    </xdr:to>
    <xdr:sp macro="" textlink="">
      <xdr:nvSpPr>
        <xdr:cNvPr id="9" name="Right Arrow 8"/>
        <xdr:cNvSpPr/>
      </xdr:nvSpPr>
      <xdr:spPr>
        <a:xfrm>
          <a:off x="3324225" y="4676775"/>
          <a:ext cx="2466975" cy="466725"/>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1100">
              <a:solidFill>
                <a:srgbClr val="0070C0"/>
              </a:solidFill>
            </a:rPr>
            <a:t>Will Get the Data from Salary Slip</a:t>
          </a:r>
        </a:p>
      </xdr:txBody>
    </xdr:sp>
    <xdr:clientData/>
  </xdr:twoCellAnchor>
  <xdr:twoCellAnchor>
    <xdr:from>
      <xdr:col>8</xdr:col>
      <xdr:colOff>219075</xdr:colOff>
      <xdr:row>14</xdr:row>
      <xdr:rowOff>112058</xdr:rowOff>
    </xdr:from>
    <xdr:to>
      <xdr:col>13</xdr:col>
      <xdr:colOff>161925</xdr:colOff>
      <xdr:row>16</xdr:row>
      <xdr:rowOff>156881</xdr:rowOff>
    </xdr:to>
    <xdr:sp macro="" textlink="">
      <xdr:nvSpPr>
        <xdr:cNvPr id="11" name="Rectangular Callout 10">
          <a:hlinkClick xmlns:r="http://schemas.openxmlformats.org/officeDocument/2006/relationships" r:id="rId4"/>
        </xdr:cNvPr>
        <xdr:cNvSpPr/>
      </xdr:nvSpPr>
      <xdr:spPr>
        <a:xfrm>
          <a:off x="11391340" y="2835087"/>
          <a:ext cx="2968438" cy="493059"/>
        </a:xfrm>
        <a:prstGeom prst="wedgeRectCallout">
          <a:avLst>
            <a:gd name="adj1" fmla="val -97502"/>
            <a:gd name="adj2" fmla="val 132703"/>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Standared Deduction of </a:t>
          </a:r>
          <a:r>
            <a:rPr lang="en-US" sz="1100" b="1" i="0">
              <a:solidFill>
                <a:sysClr val="windowText" lastClr="000000"/>
              </a:solidFill>
              <a:effectLst/>
              <a:latin typeface="+mn-lt"/>
              <a:ea typeface="+mn-ea"/>
              <a:cs typeface="+mn-cs"/>
            </a:rPr>
            <a:t>₹ 40000 </a:t>
          </a:r>
          <a:r>
            <a:rPr lang="en-US" sz="1100" b="0" i="0">
              <a:solidFill>
                <a:sysClr val="windowText" lastClr="000000"/>
              </a:solidFill>
              <a:effectLst/>
              <a:latin typeface="+mn-lt"/>
              <a:ea typeface="+mn-ea"/>
              <a:cs typeface="+mn-cs"/>
            </a:rPr>
            <a:t>is reintroduced</a:t>
          </a:r>
          <a:r>
            <a:rPr lang="en-US" sz="1100" b="0" i="0" baseline="0">
              <a:solidFill>
                <a:sysClr val="windowText" lastClr="000000"/>
              </a:solidFill>
              <a:effectLst/>
              <a:latin typeface="+mn-lt"/>
              <a:ea typeface="+mn-ea"/>
              <a:cs typeface="+mn-cs"/>
            </a:rPr>
            <a:t> in Budget 2018.</a:t>
          </a:r>
          <a:endParaRPr lang="en-US" sz="1100" b="0">
            <a:solidFill>
              <a:sysClr val="windowText" lastClr="000000"/>
            </a:solidFill>
          </a:endParaRPr>
        </a:p>
        <a:p>
          <a:pPr algn="l"/>
          <a:endParaRPr lang="en-US" sz="1100">
            <a:solidFill>
              <a:schemeClr val="lt1"/>
            </a:solidFill>
          </a:endParaRPr>
        </a:p>
      </xdr:txBody>
    </xdr:sp>
    <xdr:clientData/>
  </xdr:twoCellAnchor>
  <xdr:twoCellAnchor>
    <xdr:from>
      <xdr:col>6</xdr:col>
      <xdr:colOff>142875</xdr:colOff>
      <xdr:row>30</xdr:row>
      <xdr:rowOff>28575</xdr:rowOff>
    </xdr:from>
    <xdr:to>
      <xdr:col>6</xdr:col>
      <xdr:colOff>552450</xdr:colOff>
      <xdr:row>34</xdr:row>
      <xdr:rowOff>0</xdr:rowOff>
    </xdr:to>
    <xdr:sp macro="" textlink="">
      <xdr:nvSpPr>
        <xdr:cNvPr id="10" name="Right Brace 9"/>
        <xdr:cNvSpPr/>
      </xdr:nvSpPr>
      <xdr:spPr>
        <a:xfrm>
          <a:off x="6743700" y="6172200"/>
          <a:ext cx="409575" cy="904875"/>
        </a:xfrm>
        <a:prstGeom prst="rightBrace">
          <a:avLst/>
        </a:prstGeom>
        <a:ln>
          <a:solidFill>
            <a:schemeClr val="tx1"/>
          </a:solidFill>
        </a:ln>
      </xdr:spPr>
      <xdr:style>
        <a:lnRef idx="3">
          <a:schemeClr val="accent4"/>
        </a:lnRef>
        <a:fillRef idx="0">
          <a:schemeClr val="accent4"/>
        </a:fillRef>
        <a:effectRef idx="2">
          <a:schemeClr val="accent4"/>
        </a:effectRef>
        <a:fontRef idx="minor">
          <a:schemeClr val="tx1"/>
        </a:fontRef>
      </xdr:style>
      <xdr:txBody>
        <a:bodyPr vertOverflow="clip" horzOverflow="clip" rtlCol="0" anchor="t"/>
        <a:lstStyle/>
        <a:p>
          <a:pPr algn="l"/>
          <a:endParaRPr lang="en-US" sz="1100"/>
        </a:p>
      </xdr:txBody>
    </xdr:sp>
    <xdr:clientData/>
  </xdr:twoCellAnchor>
  <xdr:twoCellAnchor>
    <xdr:from>
      <xdr:col>7</xdr:col>
      <xdr:colOff>733425</xdr:colOff>
      <xdr:row>30</xdr:row>
      <xdr:rowOff>104774</xdr:rowOff>
    </xdr:from>
    <xdr:to>
      <xdr:col>11</xdr:col>
      <xdr:colOff>571500</xdr:colOff>
      <xdr:row>31</xdr:row>
      <xdr:rowOff>190499</xdr:rowOff>
    </xdr:to>
    <xdr:sp macro="" textlink="">
      <xdr:nvSpPr>
        <xdr:cNvPr id="12" name="Rectangular Callout 11"/>
        <xdr:cNvSpPr/>
      </xdr:nvSpPr>
      <xdr:spPr>
        <a:xfrm>
          <a:off x="8105775" y="6248399"/>
          <a:ext cx="3009900" cy="276225"/>
        </a:xfrm>
        <a:prstGeom prst="wedgeRectCallout">
          <a:avLst>
            <a:gd name="adj1" fmla="val -76863"/>
            <a:gd name="adj2" fmla="val 48874"/>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Enter the amount earned in particular head</a:t>
          </a:r>
        </a:p>
      </xdr:txBody>
    </xdr:sp>
    <xdr:clientData/>
  </xdr:twoCellAnchor>
  <xdr:twoCellAnchor editAs="oneCell">
    <xdr:from>
      <xdr:col>7</xdr:col>
      <xdr:colOff>400050</xdr:colOff>
      <xdr:row>5</xdr:row>
      <xdr:rowOff>114300</xdr:rowOff>
    </xdr:from>
    <xdr:to>
      <xdr:col>7</xdr:col>
      <xdr:colOff>1247776</xdr:colOff>
      <xdr:row>9</xdr:row>
      <xdr:rowOff>161926</xdr:rowOff>
    </xdr:to>
    <xdr:pic>
      <xdr:nvPicPr>
        <xdr:cNvPr id="2" name="Picture 1">
          <a:hlinkClick xmlns:r="http://schemas.openxmlformats.org/officeDocument/2006/relationships" r:id="rId5"/>
        </xdr:cNvPr>
        <xdr:cNvPicPr>
          <a:picLocks noChangeAspect="1"/>
        </xdr:cNvPicPr>
      </xdr:nvPicPr>
      <xdr:blipFill>
        <a:blip xmlns:r="http://schemas.openxmlformats.org/officeDocument/2006/relationships" r:embed="rId6"/>
        <a:stretch>
          <a:fillRect/>
        </a:stretch>
      </xdr:blipFill>
      <xdr:spPr>
        <a:xfrm>
          <a:off x="7772400" y="1019175"/>
          <a:ext cx="847726" cy="847726"/>
        </a:xfrm>
        <a:prstGeom prst="roundRect">
          <a:avLst>
            <a:gd name="adj" fmla="val 4167"/>
          </a:avLst>
        </a:prstGeom>
        <a:solidFill>
          <a:srgbClr val="FFFFFF"/>
        </a:solidFill>
        <a:ln w="76200" cap="sq">
          <a:solidFill>
            <a:srgbClr val="292929"/>
          </a:solidFill>
          <a:miter lim="800000"/>
        </a:ln>
        <a:effectLst>
          <a:reflection blurRad="12700" stA="28000" endPos="28000" dist="5000" dir="5400000" sy="-100000" algn="bl" rotWithShape="0"/>
        </a:effectLst>
        <a:scene3d>
          <a:camera prst="orthographicFront"/>
          <a:lightRig rig="threePt" dir="t">
            <a:rot lat="0" lon="0" rev="2700000"/>
          </a:lightRig>
        </a:scene3d>
        <a:sp3d>
          <a:bevelT h="38100"/>
          <a:contourClr>
            <a:srgbClr val="C0C0C0"/>
          </a:contourClr>
        </a:sp3d>
      </xdr:spPr>
    </xdr:pic>
    <xdr:clientData/>
  </xdr:twoCellAnchor>
  <xdr:twoCellAnchor>
    <xdr:from>
      <xdr:col>8</xdr:col>
      <xdr:colOff>228600</xdr:colOff>
      <xdr:row>34</xdr:row>
      <xdr:rowOff>9525</xdr:rowOff>
    </xdr:from>
    <xdr:to>
      <xdr:col>13</xdr:col>
      <xdr:colOff>161925</xdr:colOff>
      <xdr:row>36</xdr:row>
      <xdr:rowOff>114300</xdr:rowOff>
    </xdr:to>
    <xdr:sp macro="" textlink="">
      <xdr:nvSpPr>
        <xdr:cNvPr id="14" name="Rectangular Callout 13"/>
        <xdr:cNvSpPr/>
      </xdr:nvSpPr>
      <xdr:spPr>
        <a:xfrm>
          <a:off x="10048875" y="6915150"/>
          <a:ext cx="2981325" cy="495300"/>
        </a:xfrm>
        <a:prstGeom prst="wedgeRectCallout">
          <a:avLst>
            <a:gd name="adj1" fmla="val -98269"/>
            <a:gd name="adj2" fmla="val 25798"/>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For getting Actual HRA exemption data, it is mandatory to fill the column</a:t>
          </a:r>
          <a:r>
            <a:rPr lang="en-US" sz="1100" baseline="0">
              <a:solidFill>
                <a:sysClr val="windowText" lastClr="000000"/>
              </a:solidFill>
            </a:rPr>
            <a:t>.</a:t>
          </a:r>
          <a:endParaRPr lang="en-US" sz="1100">
            <a:solidFill>
              <a:schemeClr val="lt1"/>
            </a:solidFill>
          </a:endParaRPr>
        </a:p>
      </xdr:txBody>
    </xdr:sp>
    <xdr:clientData/>
  </xdr:twoCellAnchor>
  <xdr:twoCellAnchor>
    <xdr:from>
      <xdr:col>6</xdr:col>
      <xdr:colOff>123825</xdr:colOff>
      <xdr:row>38</xdr:row>
      <xdr:rowOff>57150</xdr:rowOff>
    </xdr:from>
    <xdr:to>
      <xdr:col>6</xdr:col>
      <xdr:colOff>533400</xdr:colOff>
      <xdr:row>52</xdr:row>
      <xdr:rowOff>123825</xdr:rowOff>
    </xdr:to>
    <xdr:sp macro="" textlink="">
      <xdr:nvSpPr>
        <xdr:cNvPr id="15" name="Right Brace 14"/>
        <xdr:cNvSpPr/>
      </xdr:nvSpPr>
      <xdr:spPr>
        <a:xfrm>
          <a:off x="6724650" y="7734300"/>
          <a:ext cx="409575" cy="2733675"/>
        </a:xfrm>
        <a:prstGeom prst="rightBrace">
          <a:avLst/>
        </a:prstGeom>
        <a:ln>
          <a:solidFill>
            <a:schemeClr val="tx1"/>
          </a:solidFill>
        </a:ln>
      </xdr:spPr>
      <xdr:style>
        <a:lnRef idx="3">
          <a:schemeClr val="accent4"/>
        </a:lnRef>
        <a:fillRef idx="0">
          <a:schemeClr val="accent4"/>
        </a:fillRef>
        <a:effectRef idx="2">
          <a:schemeClr val="accent4"/>
        </a:effectRef>
        <a:fontRef idx="minor">
          <a:schemeClr val="tx1"/>
        </a:fontRef>
      </xdr:style>
      <xdr:txBody>
        <a:bodyPr vertOverflow="clip" horzOverflow="clip" rtlCol="0" anchor="t"/>
        <a:lstStyle/>
        <a:p>
          <a:pPr algn="l"/>
          <a:endParaRPr lang="en-US" sz="1100"/>
        </a:p>
      </xdr:txBody>
    </xdr:sp>
    <xdr:clientData/>
  </xdr:twoCellAnchor>
  <xdr:twoCellAnchor>
    <xdr:from>
      <xdr:col>7</xdr:col>
      <xdr:colOff>762000</xdr:colOff>
      <xdr:row>43</xdr:row>
      <xdr:rowOff>76200</xdr:rowOff>
    </xdr:from>
    <xdr:to>
      <xdr:col>11</xdr:col>
      <xdr:colOff>571500</xdr:colOff>
      <xdr:row>45</xdr:row>
      <xdr:rowOff>161925</xdr:rowOff>
    </xdr:to>
    <xdr:sp macro="" textlink="">
      <xdr:nvSpPr>
        <xdr:cNvPr id="16" name="Rectangular Callout 15">
          <a:hlinkClick xmlns:r="http://schemas.openxmlformats.org/officeDocument/2006/relationships" r:id="rId7"/>
        </xdr:cNvPr>
        <xdr:cNvSpPr/>
      </xdr:nvSpPr>
      <xdr:spPr>
        <a:xfrm>
          <a:off x="8134350" y="8705850"/>
          <a:ext cx="2981325" cy="466725"/>
        </a:xfrm>
        <a:prstGeom prst="wedgeRectCallout">
          <a:avLst>
            <a:gd name="adj1" fmla="val -78141"/>
            <a:gd name="adj2" fmla="val 33726"/>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Under Section 80C the maximum exemption allowed is </a:t>
          </a:r>
          <a:r>
            <a:rPr lang="en-US" sz="1100" b="1" i="0">
              <a:solidFill>
                <a:sysClr val="windowText" lastClr="000000"/>
              </a:solidFill>
              <a:effectLst/>
              <a:latin typeface="+mn-lt"/>
              <a:ea typeface="+mn-ea"/>
              <a:cs typeface="+mn-cs"/>
            </a:rPr>
            <a:t>₹ 1,50,000.</a:t>
          </a:r>
          <a:r>
            <a:rPr lang="en-US" sz="1100" b="1" i="0" baseline="0">
              <a:solidFill>
                <a:sysClr val="windowText" lastClr="000000"/>
              </a:solidFill>
              <a:effectLst/>
              <a:latin typeface="+mn-lt"/>
              <a:ea typeface="+mn-ea"/>
              <a:cs typeface="+mn-cs"/>
            </a:rPr>
            <a:t> </a:t>
          </a:r>
          <a:endParaRPr lang="en-US" sz="1100">
            <a:solidFill>
              <a:sysClr val="windowText" lastClr="000000"/>
            </a:solidFill>
          </a:endParaRPr>
        </a:p>
      </xdr:txBody>
    </xdr:sp>
    <xdr:clientData/>
  </xdr:twoCellAnchor>
  <xdr:twoCellAnchor>
    <xdr:from>
      <xdr:col>8</xdr:col>
      <xdr:colOff>0</xdr:colOff>
      <xdr:row>55</xdr:row>
      <xdr:rowOff>38100</xdr:rowOff>
    </xdr:from>
    <xdr:to>
      <xdr:col>12</xdr:col>
      <xdr:colOff>22412</xdr:colOff>
      <xdr:row>59</xdr:row>
      <xdr:rowOff>114300</xdr:rowOff>
    </xdr:to>
    <xdr:sp macro="" textlink="">
      <xdr:nvSpPr>
        <xdr:cNvPr id="17" name="Rectangular Callout 16">
          <a:hlinkClick xmlns:r="http://schemas.openxmlformats.org/officeDocument/2006/relationships" r:id="rId8"/>
        </xdr:cNvPr>
        <xdr:cNvSpPr/>
      </xdr:nvSpPr>
      <xdr:spPr>
        <a:xfrm>
          <a:off x="11172265" y="10986247"/>
          <a:ext cx="2442882" cy="838200"/>
        </a:xfrm>
        <a:prstGeom prst="wedgeRectCallout">
          <a:avLst>
            <a:gd name="adj1" fmla="val -86142"/>
            <a:gd name="adj2" fmla="val -21505"/>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a:solidFill>
                <a:sysClr val="windowText" lastClr="000000"/>
              </a:solidFill>
            </a:rPr>
            <a:t>Under Section 80D</a:t>
          </a:r>
          <a:r>
            <a:rPr lang="en-US" sz="1100" baseline="0">
              <a:solidFill>
                <a:sysClr val="windowText" lastClr="000000"/>
              </a:solidFill>
            </a:rPr>
            <a:t> Insurance premium, Medical Expenditure &amp; health Checkup up to certain extend </a:t>
          </a:r>
          <a:r>
            <a:rPr lang="en-US" sz="1100" baseline="0">
              <a:solidFill>
                <a:sysClr val="windowText" lastClr="000000"/>
              </a:solidFill>
              <a:effectLst/>
              <a:latin typeface="+mn-lt"/>
              <a:ea typeface="+mn-ea"/>
              <a:cs typeface="+mn-cs"/>
            </a:rPr>
            <a:t>is exempted</a:t>
          </a:r>
          <a:r>
            <a:rPr lang="en-US" sz="1100" baseline="0">
              <a:solidFill>
                <a:sysClr val="windowText" lastClr="000000"/>
              </a:solidFill>
            </a:rPr>
            <a:t>. Click here for more information.</a:t>
          </a:r>
          <a:r>
            <a:rPr lang="en-US" sz="1100" b="1" i="0">
              <a:solidFill>
                <a:sysClr val="windowText" lastClr="000000"/>
              </a:solidFill>
              <a:effectLst/>
              <a:latin typeface="+mn-lt"/>
              <a:ea typeface="+mn-ea"/>
              <a:cs typeface="+mn-cs"/>
            </a:rPr>
            <a:t> </a:t>
          </a:r>
          <a:endParaRPr lang="en-US" sz="1100">
            <a:solidFill>
              <a:sysClr val="windowText" lastClr="000000"/>
            </a:solidFill>
          </a:endParaRPr>
        </a:p>
      </xdr:txBody>
    </xdr:sp>
    <xdr:clientData/>
  </xdr:twoCellAnchor>
  <xdr:twoCellAnchor>
    <xdr:from>
      <xdr:col>7</xdr:col>
      <xdr:colOff>66675</xdr:colOff>
      <xdr:row>55</xdr:row>
      <xdr:rowOff>28576</xdr:rowOff>
    </xdr:from>
    <xdr:to>
      <xdr:col>7</xdr:col>
      <xdr:colOff>257174</xdr:colOff>
      <xdr:row>57</xdr:row>
      <xdr:rowOff>152400</xdr:rowOff>
    </xdr:to>
    <xdr:sp macro="" textlink="">
      <xdr:nvSpPr>
        <xdr:cNvPr id="18" name="Right Brace 17"/>
        <xdr:cNvSpPr/>
      </xdr:nvSpPr>
      <xdr:spPr>
        <a:xfrm>
          <a:off x="9886950" y="10944226"/>
          <a:ext cx="190499" cy="504824"/>
        </a:xfrm>
        <a:prstGeom prst="rightBrace">
          <a:avLst/>
        </a:prstGeom>
        <a:ln>
          <a:solidFill>
            <a:schemeClr val="tx1"/>
          </a:solidFill>
        </a:ln>
      </xdr:spPr>
      <xdr:style>
        <a:lnRef idx="3">
          <a:schemeClr val="accent4"/>
        </a:lnRef>
        <a:fillRef idx="0">
          <a:schemeClr val="accent4"/>
        </a:fillRef>
        <a:effectRef idx="2">
          <a:schemeClr val="accent4"/>
        </a:effectRef>
        <a:fontRef idx="minor">
          <a:schemeClr val="tx1"/>
        </a:fontRef>
      </xdr:style>
      <xdr:txBody>
        <a:bodyPr vertOverflow="clip" horzOverflow="clip" rtlCol="0" anchor="t"/>
        <a:lstStyle/>
        <a:p>
          <a:pPr algn="l"/>
          <a:endParaRPr lang="en-US" sz="1100"/>
        </a:p>
      </xdr:txBody>
    </xdr:sp>
    <xdr:clientData/>
  </xdr:twoCellAnchor>
  <xdr:twoCellAnchor>
    <xdr:from>
      <xdr:col>8</xdr:col>
      <xdr:colOff>0</xdr:colOff>
      <xdr:row>61</xdr:row>
      <xdr:rowOff>0</xdr:rowOff>
    </xdr:from>
    <xdr:to>
      <xdr:col>12</xdr:col>
      <xdr:colOff>22412</xdr:colOff>
      <xdr:row>64</xdr:row>
      <xdr:rowOff>89647</xdr:rowOff>
    </xdr:to>
    <xdr:sp macro="" textlink="">
      <xdr:nvSpPr>
        <xdr:cNvPr id="19" name="Rectangular Callout 18">
          <a:hlinkClick xmlns:r="http://schemas.openxmlformats.org/officeDocument/2006/relationships" r:id="rId9"/>
        </xdr:cNvPr>
        <xdr:cNvSpPr/>
      </xdr:nvSpPr>
      <xdr:spPr>
        <a:xfrm>
          <a:off x="11172265" y="11889441"/>
          <a:ext cx="2442882" cy="661147"/>
        </a:xfrm>
        <a:prstGeom prst="wedgeRectCallout">
          <a:avLst>
            <a:gd name="adj1" fmla="val -99903"/>
            <a:gd name="adj2" fmla="val 46292"/>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a:solidFill>
                <a:sysClr val="windowText" lastClr="000000"/>
              </a:solidFill>
            </a:rPr>
            <a:t>Under Section 80TTA</a:t>
          </a:r>
          <a:r>
            <a:rPr lang="en-US" sz="1100" baseline="0">
              <a:solidFill>
                <a:sysClr val="windowText" lastClr="000000"/>
              </a:solidFill>
            </a:rPr>
            <a:t> </a:t>
          </a:r>
          <a:r>
            <a:rPr lang="en-US" sz="1100" b="1" i="0">
              <a:solidFill>
                <a:sysClr val="windowText" lastClr="000000"/>
              </a:solidFill>
              <a:effectLst/>
              <a:latin typeface="+mn-lt"/>
              <a:ea typeface="+mn-ea"/>
              <a:cs typeface="+mn-cs"/>
            </a:rPr>
            <a:t>₹ 50,000 for Senior citizen and ₹ 10,000 for others is exempted.</a:t>
          </a:r>
          <a:r>
            <a:rPr lang="en-US" sz="1100" b="1" i="0" baseline="0">
              <a:solidFill>
                <a:sysClr val="windowText" lastClr="000000"/>
              </a:solidFill>
              <a:effectLst/>
              <a:latin typeface="+mn-lt"/>
              <a:ea typeface="+mn-ea"/>
              <a:cs typeface="+mn-cs"/>
            </a:rPr>
            <a:t> </a:t>
          </a:r>
          <a:r>
            <a:rPr lang="en-US" sz="1100" b="1" i="0">
              <a:solidFill>
                <a:sysClr val="windowText" lastClr="000000"/>
              </a:solidFill>
              <a:effectLst/>
              <a:latin typeface="+mn-lt"/>
              <a:ea typeface="+mn-ea"/>
              <a:cs typeface="+mn-cs"/>
            </a:rPr>
            <a:t> </a:t>
          </a:r>
          <a:endParaRPr lang="en-US" sz="1100">
            <a:solidFill>
              <a:sysClr val="windowText" lastClr="000000"/>
            </a:solidFill>
          </a:endParaRPr>
        </a:p>
      </xdr:txBody>
    </xdr:sp>
    <xdr:clientData/>
  </xdr:twoCellAnchor>
  <xdr:twoCellAnchor>
    <xdr:from>
      <xdr:col>8</xdr:col>
      <xdr:colOff>22412</xdr:colOff>
      <xdr:row>65</xdr:row>
      <xdr:rowOff>134472</xdr:rowOff>
    </xdr:from>
    <xdr:to>
      <xdr:col>13</xdr:col>
      <xdr:colOff>100853</xdr:colOff>
      <xdr:row>69</xdr:row>
      <xdr:rowOff>11206</xdr:rowOff>
    </xdr:to>
    <xdr:sp macro="" textlink="">
      <xdr:nvSpPr>
        <xdr:cNvPr id="20" name="Rectangular Callout 19">
          <a:hlinkClick xmlns:r="http://schemas.openxmlformats.org/officeDocument/2006/relationships" r:id="rId10"/>
        </xdr:cNvPr>
        <xdr:cNvSpPr/>
      </xdr:nvSpPr>
      <xdr:spPr>
        <a:xfrm>
          <a:off x="11452412" y="13391031"/>
          <a:ext cx="3104029" cy="661146"/>
        </a:xfrm>
        <a:prstGeom prst="wedgeRectCallout">
          <a:avLst>
            <a:gd name="adj1" fmla="val -87259"/>
            <a:gd name="adj2" fmla="val -18224"/>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b="1">
              <a:solidFill>
                <a:sysClr val="windowText" lastClr="000000"/>
              </a:solidFill>
              <a:latin typeface="+mn-lt"/>
              <a:ea typeface="+mn-ea"/>
              <a:cs typeface="+mn-cs"/>
            </a:rPr>
            <a:t>Tax Rebate u/s 87A has been revised in Budget for people with income less than Rs 3.5 Lakhs</a:t>
          </a:r>
        </a:p>
        <a:p>
          <a:r>
            <a:rPr lang="en-US" sz="1100" b="1">
              <a:solidFill>
                <a:sysClr val="windowText" lastClr="000000"/>
              </a:solidFill>
              <a:latin typeface="+mn-lt"/>
              <a:ea typeface="+mn-ea"/>
              <a:cs typeface="+mn-cs"/>
            </a:rPr>
            <a:t>Income - Click for more details</a:t>
          </a:r>
        </a:p>
      </xdr:txBody>
    </xdr:sp>
    <xdr:clientData/>
  </xdr:twoCellAnchor>
  <xdr:twoCellAnchor>
    <xdr:from>
      <xdr:col>3</xdr:col>
      <xdr:colOff>369793</xdr:colOff>
      <xdr:row>49</xdr:row>
      <xdr:rowOff>123263</xdr:rowOff>
    </xdr:from>
    <xdr:to>
      <xdr:col>4</xdr:col>
      <xdr:colOff>493058</xdr:colOff>
      <xdr:row>51</xdr:row>
      <xdr:rowOff>177052</xdr:rowOff>
    </xdr:to>
    <xdr:sp macro="" textlink="">
      <xdr:nvSpPr>
        <xdr:cNvPr id="21" name="Rectangular Callout 20"/>
        <xdr:cNvSpPr/>
      </xdr:nvSpPr>
      <xdr:spPr>
        <a:xfrm>
          <a:off x="5546911" y="10320616"/>
          <a:ext cx="2442882" cy="445995"/>
        </a:xfrm>
        <a:prstGeom prst="wedgeRectCallout">
          <a:avLst>
            <a:gd name="adj1" fmla="val -20546"/>
            <a:gd name="adj2" fmla="val 177580"/>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a:solidFill>
                <a:sysClr val="windowText" lastClr="000000"/>
              </a:solidFill>
              <a:effectLst/>
              <a:latin typeface="+mn-lt"/>
              <a:ea typeface="+mn-ea"/>
              <a:cs typeface="+mn-cs"/>
            </a:rPr>
            <a:t>Select the category by click on to it u/s 80D.</a:t>
          </a:r>
          <a:endParaRPr lang="en-US" sz="1100">
            <a:solidFill>
              <a:sysClr val="windowText" lastClr="000000"/>
            </a:solidFill>
          </a:endParaRPr>
        </a:p>
      </xdr:txBody>
    </xdr:sp>
    <xdr:clientData/>
  </xdr:twoCellAnchor>
  <xdr:twoCellAnchor>
    <xdr:from>
      <xdr:col>8</xdr:col>
      <xdr:colOff>493058</xdr:colOff>
      <xdr:row>8</xdr:row>
      <xdr:rowOff>123265</xdr:rowOff>
    </xdr:from>
    <xdr:to>
      <xdr:col>13</xdr:col>
      <xdr:colOff>302559</xdr:colOff>
      <xdr:row>11</xdr:row>
      <xdr:rowOff>145678</xdr:rowOff>
    </xdr:to>
    <xdr:sp macro="" textlink="">
      <xdr:nvSpPr>
        <xdr:cNvPr id="24" name="Rounded Rectangle 23"/>
        <xdr:cNvSpPr/>
      </xdr:nvSpPr>
      <xdr:spPr>
        <a:xfrm>
          <a:off x="11474823" y="1972236"/>
          <a:ext cx="2835089" cy="627530"/>
        </a:xfrm>
        <a:prstGeom prst="roundRect">
          <a:avLst/>
        </a:prstGeom>
        <a:solidFill>
          <a:schemeClr val="bg2">
            <a:lumMod val="7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400">
              <a:solidFill>
                <a:sysClr val="windowText" lastClr="000000"/>
              </a:solidFill>
            </a:rPr>
            <a:t>For Any Queries or solution mail @ amit.financialcontrol@gmail.com</a:t>
          </a:r>
        </a:p>
      </xdr:txBody>
    </xdr:sp>
    <xdr:clientData/>
  </xdr:twoCellAnchor>
  <xdr:twoCellAnchor>
    <xdr:from>
      <xdr:col>8</xdr:col>
      <xdr:colOff>67236</xdr:colOff>
      <xdr:row>70</xdr:row>
      <xdr:rowOff>33618</xdr:rowOff>
    </xdr:from>
    <xdr:to>
      <xdr:col>13</xdr:col>
      <xdr:colOff>145677</xdr:colOff>
      <xdr:row>71</xdr:row>
      <xdr:rowOff>201706</xdr:rowOff>
    </xdr:to>
    <xdr:sp macro="" textlink="">
      <xdr:nvSpPr>
        <xdr:cNvPr id="26" name="Rectangular Callout 25">
          <a:hlinkClick xmlns:r="http://schemas.openxmlformats.org/officeDocument/2006/relationships" r:id="rId11"/>
        </xdr:cNvPr>
        <xdr:cNvSpPr/>
      </xdr:nvSpPr>
      <xdr:spPr>
        <a:xfrm>
          <a:off x="11127442" y="14836589"/>
          <a:ext cx="3104029" cy="437029"/>
        </a:xfrm>
        <a:prstGeom prst="wedgeRectCallout">
          <a:avLst>
            <a:gd name="adj1" fmla="val -91591"/>
            <a:gd name="adj2" fmla="val 35316"/>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b="1">
              <a:solidFill>
                <a:sysClr val="windowText" lastClr="000000"/>
              </a:solidFill>
              <a:latin typeface="+mn-lt"/>
              <a:ea typeface="+mn-ea"/>
              <a:cs typeface="+mn-cs"/>
            </a:rPr>
            <a:t>Click here to get Step by Step guide of</a:t>
          </a:r>
          <a:r>
            <a:rPr lang="en-US" sz="1100" b="1" baseline="0">
              <a:solidFill>
                <a:sysClr val="windowText" lastClr="000000"/>
              </a:solidFill>
              <a:latin typeface="+mn-lt"/>
              <a:ea typeface="+mn-ea"/>
              <a:cs typeface="+mn-cs"/>
            </a:rPr>
            <a:t> Advance Tax</a:t>
          </a:r>
          <a:endParaRPr lang="en-US" sz="1100" b="1">
            <a:solidFill>
              <a:sysClr val="windowText" lastClr="000000"/>
            </a:solidFill>
            <a:latin typeface="+mn-lt"/>
            <a:ea typeface="+mn-ea"/>
            <a:cs typeface="+mn-cs"/>
          </a:endParaRPr>
        </a:p>
      </xdr:txBody>
    </xdr:sp>
    <xdr:clientData/>
  </xdr:twoCellAnchor>
  <xdr:twoCellAnchor editAs="oneCell">
    <xdr:from>
      <xdr:col>9</xdr:col>
      <xdr:colOff>134470</xdr:colOff>
      <xdr:row>1</xdr:row>
      <xdr:rowOff>112059</xdr:rowOff>
    </xdr:from>
    <xdr:to>
      <xdr:col>12</xdr:col>
      <xdr:colOff>537883</xdr:colOff>
      <xdr:row>7</xdr:row>
      <xdr:rowOff>158519</xdr:rowOff>
    </xdr:to>
    <xdr:pic>
      <xdr:nvPicPr>
        <xdr:cNvPr id="27" name="Picture 26" descr="Financial Control">
          <a:hlinkClick xmlns:r="http://schemas.openxmlformats.org/officeDocument/2006/relationships" r:id="rId12"/>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1799794" y="313765"/>
          <a:ext cx="2218765" cy="1492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56029</xdr:colOff>
      <xdr:row>58</xdr:row>
      <xdr:rowOff>112059</xdr:rowOff>
    </xdr:from>
    <xdr:to>
      <xdr:col>4</xdr:col>
      <xdr:colOff>179294</xdr:colOff>
      <xdr:row>60</xdr:row>
      <xdr:rowOff>154642</xdr:rowOff>
    </xdr:to>
    <xdr:sp macro="" textlink="">
      <xdr:nvSpPr>
        <xdr:cNvPr id="28" name="Rectangular Callout 27">
          <a:hlinkClick xmlns:r="http://schemas.openxmlformats.org/officeDocument/2006/relationships" r:id="rId14"/>
        </xdr:cNvPr>
        <xdr:cNvSpPr/>
      </xdr:nvSpPr>
      <xdr:spPr>
        <a:xfrm>
          <a:off x="5233147" y="12113559"/>
          <a:ext cx="2442882" cy="445995"/>
        </a:xfrm>
        <a:prstGeom prst="wedgeRectCallout">
          <a:avLst>
            <a:gd name="adj1" fmla="val 64316"/>
            <a:gd name="adj2" fmla="val 4213"/>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a:solidFill>
                <a:sysClr val="windowText" lastClr="000000"/>
              </a:solidFill>
              <a:effectLst/>
              <a:latin typeface="+mn-lt"/>
              <a:ea typeface="+mn-ea"/>
              <a:cs typeface="+mn-cs"/>
            </a:rPr>
            <a:t>For more information about 80DD click here</a:t>
          </a:r>
          <a:endParaRPr lang="en-US" sz="1100">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inancialcontrol.in/"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2"/>
  <sheetViews>
    <sheetView showGridLines="0" tabSelected="1" zoomScale="85" zoomScaleNormal="85" workbookViewId="0">
      <selection activeCell="F40" sqref="F40"/>
    </sheetView>
  </sheetViews>
  <sheetFormatPr defaultRowHeight="15" x14ac:dyDescent="0.25"/>
  <cols>
    <col min="1" max="1" width="2.28515625" style="30" customWidth="1"/>
    <col min="3" max="3" width="66.28515625" customWidth="1"/>
    <col min="4" max="4" width="34.85546875" customWidth="1"/>
    <col min="5" max="5" width="9.140625" customWidth="1"/>
    <col min="6" max="6" width="11.42578125" customWidth="1"/>
    <col min="7" max="7" width="12.7109375" customWidth="1"/>
    <col min="8" max="8" width="20.140625" customWidth="1"/>
    <col min="15" max="15" width="2.7109375" style="30" customWidth="1"/>
    <col min="17" max="20" width="0" hidden="1" customWidth="1"/>
    <col min="21" max="21" width="10.85546875" hidden="1" customWidth="1"/>
    <col min="22" max="22" width="59" hidden="1" customWidth="1"/>
    <col min="23" max="23" width="10.5703125" hidden="1" customWidth="1"/>
    <col min="24" max="24" width="10" hidden="1" customWidth="1"/>
    <col min="25" max="25" width="12.28515625" hidden="1" customWidth="1"/>
    <col min="26" max="26" width="11.7109375" hidden="1" customWidth="1"/>
    <col min="27" max="39" width="0" hidden="1" customWidth="1"/>
  </cols>
  <sheetData>
    <row r="1" spans="2:22" s="30" customFormat="1" ht="12" customHeight="1" thickBot="1" x14ac:dyDescent="0.3"/>
    <row r="2" spans="2:22" ht="31.5" x14ac:dyDescent="0.5">
      <c r="B2" s="32"/>
      <c r="C2" s="33" t="s">
        <v>7</v>
      </c>
      <c r="D2" s="33"/>
      <c r="E2" s="33"/>
      <c r="F2" s="33"/>
      <c r="G2" s="33"/>
      <c r="H2" s="33"/>
      <c r="I2" s="33"/>
      <c r="J2" s="60"/>
      <c r="K2" s="60"/>
      <c r="L2" s="60"/>
      <c r="M2" s="60"/>
      <c r="N2" s="61"/>
    </row>
    <row r="3" spans="2:22" ht="18.75" x14ac:dyDescent="0.3">
      <c r="B3" s="34"/>
      <c r="C3" s="35" t="s">
        <v>8</v>
      </c>
      <c r="D3" s="35"/>
      <c r="E3" s="35"/>
      <c r="F3" s="35"/>
      <c r="G3" s="35"/>
      <c r="H3" s="35"/>
      <c r="I3" s="35"/>
      <c r="J3" s="37"/>
      <c r="L3" s="37"/>
      <c r="M3" s="37"/>
      <c r="N3" s="38"/>
    </row>
    <row r="4" spans="2:22" ht="15.75" x14ac:dyDescent="0.25">
      <c r="B4" s="34"/>
      <c r="C4" s="36" t="s">
        <v>9</v>
      </c>
      <c r="D4" s="92" t="s">
        <v>86</v>
      </c>
      <c r="E4" s="37"/>
      <c r="F4" s="37"/>
      <c r="G4" s="37"/>
      <c r="H4" s="37"/>
      <c r="I4" s="37"/>
      <c r="J4" s="37"/>
      <c r="K4" s="37"/>
      <c r="L4" s="37"/>
      <c r="M4" s="37"/>
      <c r="N4" s="38"/>
    </row>
    <row r="5" spans="2:22" ht="15.75" x14ac:dyDescent="0.25">
      <c r="B5" s="34"/>
      <c r="C5" s="36" t="s">
        <v>10</v>
      </c>
      <c r="D5" s="92" t="s">
        <v>86</v>
      </c>
      <c r="E5" s="37"/>
      <c r="F5" s="37"/>
      <c r="G5" s="37"/>
      <c r="H5" s="37"/>
      <c r="I5" s="37"/>
      <c r="J5" s="37"/>
      <c r="K5" s="37"/>
      <c r="L5" s="37"/>
      <c r="M5" s="37"/>
      <c r="N5" s="38"/>
    </row>
    <row r="6" spans="2:22" ht="15.75" x14ac:dyDescent="0.25">
      <c r="B6" s="34"/>
      <c r="C6" s="36" t="s">
        <v>11</v>
      </c>
      <c r="D6" s="93">
        <v>30409</v>
      </c>
      <c r="E6" s="37"/>
      <c r="F6" s="37"/>
      <c r="G6" s="37"/>
      <c r="H6" s="37"/>
      <c r="I6" s="37"/>
      <c r="J6" s="37"/>
      <c r="K6" s="37"/>
      <c r="L6" s="37"/>
      <c r="M6" s="37"/>
      <c r="N6" s="38"/>
    </row>
    <row r="7" spans="2:22" ht="15.75" x14ac:dyDescent="0.25">
      <c r="B7" s="34"/>
      <c r="C7" s="36" t="s">
        <v>12</v>
      </c>
      <c r="D7" s="88">
        <f>DATEDIF(D6,U7,"Y")</f>
        <v>35</v>
      </c>
      <c r="E7" s="37"/>
      <c r="F7" s="39"/>
      <c r="G7" s="37"/>
      <c r="H7" s="37"/>
      <c r="I7" s="37"/>
      <c r="J7" s="37"/>
      <c r="K7" s="37"/>
      <c r="L7" s="37"/>
      <c r="M7" s="37"/>
      <c r="N7" s="38"/>
      <c r="U7" s="39">
        <v>43555</v>
      </c>
    </row>
    <row r="8" spans="2:22" ht="15.75" x14ac:dyDescent="0.25">
      <c r="B8" s="34"/>
      <c r="C8" s="36" t="s">
        <v>13</v>
      </c>
      <c r="D8" s="92" t="s">
        <v>72</v>
      </c>
      <c r="E8" s="37"/>
      <c r="F8" s="37"/>
      <c r="G8" s="37"/>
      <c r="H8" s="37"/>
      <c r="I8" s="37"/>
      <c r="J8" s="37"/>
      <c r="K8" s="37"/>
      <c r="L8" s="37"/>
      <c r="M8" s="37"/>
      <c r="N8" s="38"/>
      <c r="U8" t="s">
        <v>72</v>
      </c>
      <c r="V8" t="s">
        <v>73</v>
      </c>
    </row>
    <row r="9" spans="2:22" ht="15.75" x14ac:dyDescent="0.25">
      <c r="B9" s="34"/>
      <c r="C9" s="40" t="s">
        <v>26</v>
      </c>
      <c r="D9" s="40"/>
      <c r="E9" s="37"/>
      <c r="F9" s="37"/>
      <c r="G9" s="37"/>
      <c r="H9" s="37"/>
      <c r="I9" s="37"/>
      <c r="J9" s="37"/>
      <c r="K9" s="37"/>
      <c r="L9" s="37"/>
      <c r="M9" s="37"/>
      <c r="N9" s="38"/>
    </row>
    <row r="10" spans="2:22" ht="15.75" x14ac:dyDescent="0.25">
      <c r="B10" s="34"/>
      <c r="C10" s="36" t="s">
        <v>44</v>
      </c>
      <c r="D10" s="89">
        <f>H17</f>
        <v>500000</v>
      </c>
      <c r="E10" s="37"/>
      <c r="F10" s="37"/>
      <c r="G10" s="37"/>
      <c r="H10" s="37"/>
      <c r="I10" s="37"/>
      <c r="J10" s="37"/>
      <c r="K10" s="37"/>
      <c r="L10" s="37"/>
      <c r="M10" s="37"/>
      <c r="N10" s="38"/>
    </row>
    <row r="11" spans="2:22" ht="15.75" x14ac:dyDescent="0.25">
      <c r="B11" s="34"/>
      <c r="C11" s="36" t="s">
        <v>45</v>
      </c>
      <c r="D11" s="19">
        <f>-H18</f>
        <v>40000</v>
      </c>
      <c r="E11" s="37"/>
      <c r="F11" s="37"/>
      <c r="G11" s="37"/>
      <c r="H11" s="37"/>
      <c r="I11" s="37"/>
      <c r="J11" s="37"/>
      <c r="K11" s="37"/>
      <c r="L11" s="37"/>
      <c r="M11" s="37"/>
      <c r="N11" s="38"/>
    </row>
    <row r="12" spans="2:22" ht="15.75" x14ac:dyDescent="0.25">
      <c r="B12" s="34"/>
      <c r="C12" s="36" t="s">
        <v>47</v>
      </c>
      <c r="D12" s="19">
        <f>H38+H54+H55</f>
        <v>0</v>
      </c>
      <c r="E12" s="37"/>
      <c r="F12" s="37"/>
      <c r="G12" s="37"/>
      <c r="H12" s="37"/>
      <c r="I12" s="37"/>
      <c r="J12" s="37"/>
      <c r="K12" s="37"/>
      <c r="L12" s="37"/>
      <c r="M12" s="37"/>
      <c r="N12" s="38"/>
    </row>
    <row r="13" spans="2:22" ht="15.75" x14ac:dyDescent="0.25">
      <c r="B13" s="34"/>
      <c r="C13" s="36" t="s">
        <v>46</v>
      </c>
      <c r="D13" s="89"/>
      <c r="E13" s="37"/>
      <c r="F13" s="37"/>
      <c r="G13" s="37"/>
      <c r="H13" s="37"/>
      <c r="I13" s="37"/>
      <c r="J13" s="37"/>
      <c r="K13" s="37"/>
      <c r="L13" s="37"/>
      <c r="M13" s="37"/>
      <c r="N13" s="38"/>
    </row>
    <row r="14" spans="2:22" ht="15.75" x14ac:dyDescent="0.25">
      <c r="B14" s="34"/>
      <c r="C14" s="36" t="s">
        <v>48</v>
      </c>
      <c r="D14" s="19">
        <f>H66</f>
        <v>460000</v>
      </c>
      <c r="E14" s="37"/>
      <c r="F14" s="37"/>
      <c r="G14" s="37"/>
      <c r="H14" s="37"/>
      <c r="I14" s="37"/>
      <c r="J14" s="37"/>
      <c r="K14" s="37"/>
      <c r="L14" s="37"/>
      <c r="M14" s="37"/>
      <c r="N14" s="38"/>
    </row>
    <row r="15" spans="2:22" ht="15.75" x14ac:dyDescent="0.25">
      <c r="B15" s="34"/>
      <c r="C15" s="36" t="s">
        <v>49</v>
      </c>
      <c r="D15" s="19">
        <f>G73</f>
        <v>8320</v>
      </c>
      <c r="E15" s="37"/>
      <c r="F15" s="37"/>
      <c r="G15" s="37"/>
      <c r="H15" s="37"/>
      <c r="I15" s="37"/>
      <c r="J15" s="37"/>
      <c r="K15" s="37"/>
      <c r="L15" s="37"/>
      <c r="M15" s="37"/>
      <c r="N15" s="38"/>
    </row>
    <row r="16" spans="2:22" ht="19.5" customHeight="1" x14ac:dyDescent="0.25">
      <c r="B16" s="34"/>
      <c r="C16" s="8" t="s">
        <v>53</v>
      </c>
      <c r="D16" s="8"/>
      <c r="E16" s="8"/>
      <c r="F16" s="8"/>
      <c r="G16" s="8"/>
      <c r="H16" s="8"/>
      <c r="I16" s="37"/>
      <c r="J16" s="37"/>
      <c r="K16" s="37"/>
      <c r="L16" s="37"/>
      <c r="M16" s="37"/>
      <c r="N16" s="38"/>
    </row>
    <row r="17" spans="2:14" ht="18.75" customHeight="1" x14ac:dyDescent="0.25">
      <c r="B17" s="34"/>
      <c r="C17" s="9" t="s">
        <v>14</v>
      </c>
      <c r="D17" s="9"/>
      <c r="E17" s="6"/>
      <c r="F17" s="94">
        <v>500000</v>
      </c>
      <c r="G17" s="41"/>
      <c r="H17" s="18">
        <f>F17</f>
        <v>500000</v>
      </c>
      <c r="I17" s="37"/>
      <c r="J17" s="37"/>
      <c r="K17" s="37"/>
      <c r="L17" s="37"/>
      <c r="M17" s="37"/>
      <c r="N17" s="38"/>
    </row>
    <row r="18" spans="2:14" ht="17.25" customHeight="1" x14ac:dyDescent="0.25">
      <c r="B18" s="34"/>
      <c r="C18" s="9" t="s">
        <v>15</v>
      </c>
      <c r="D18" s="9"/>
      <c r="E18" s="6"/>
      <c r="F18" s="42"/>
      <c r="G18" s="42"/>
      <c r="H18" s="7">
        <f>-SUM(G19,G20,G25,G26)</f>
        <v>-40000</v>
      </c>
      <c r="I18" s="37"/>
      <c r="J18" s="37"/>
      <c r="K18" s="37"/>
      <c r="L18" s="37"/>
      <c r="M18" s="37"/>
      <c r="N18" s="38"/>
    </row>
    <row r="19" spans="2:14" ht="17.25" customHeight="1" x14ac:dyDescent="0.25">
      <c r="B19" s="34"/>
      <c r="C19" s="43" t="s">
        <v>16</v>
      </c>
      <c r="D19" s="43"/>
      <c r="E19" s="44"/>
      <c r="F19" s="7">
        <v>40000</v>
      </c>
      <c r="G19" s="7">
        <f>F19</f>
        <v>40000</v>
      </c>
      <c r="H19" s="42"/>
      <c r="I19" s="37"/>
      <c r="J19" s="37"/>
      <c r="K19" s="37"/>
      <c r="L19" s="37"/>
      <c r="M19" s="37"/>
      <c r="N19" s="38"/>
    </row>
    <row r="20" spans="2:14" ht="15.75" x14ac:dyDescent="0.25">
      <c r="B20" s="34"/>
      <c r="C20" s="37" t="s">
        <v>17</v>
      </c>
      <c r="D20" s="37"/>
      <c r="E20" s="37"/>
      <c r="F20" s="42"/>
      <c r="G20" s="7">
        <f>MAX(MIN(G22:G24),0)</f>
        <v>0</v>
      </c>
      <c r="H20" s="42"/>
      <c r="I20" s="37"/>
      <c r="J20" s="37"/>
      <c r="K20" s="37"/>
      <c r="L20" s="37"/>
      <c r="M20" s="37"/>
      <c r="N20" s="38"/>
    </row>
    <row r="21" spans="2:14" ht="15.75" x14ac:dyDescent="0.25">
      <c r="B21" s="34"/>
      <c r="C21" s="45" t="s">
        <v>18</v>
      </c>
      <c r="D21" s="37"/>
      <c r="E21" s="37"/>
      <c r="F21" s="19" t="str">
        <f>D8</f>
        <v>Metro</v>
      </c>
      <c r="G21" s="42"/>
      <c r="H21" s="42"/>
      <c r="I21" s="37"/>
      <c r="J21" s="37"/>
      <c r="K21" s="37"/>
      <c r="L21" s="37"/>
      <c r="M21" s="37"/>
      <c r="N21" s="38"/>
    </row>
    <row r="22" spans="2:14" ht="15.75" x14ac:dyDescent="0.25">
      <c r="B22" s="34"/>
      <c r="C22" s="37" t="s">
        <v>50</v>
      </c>
      <c r="D22" s="37"/>
      <c r="E22" s="37"/>
      <c r="F22" s="95">
        <v>0</v>
      </c>
      <c r="G22" s="7">
        <f>IF(UPPER(F21)=U8,F22*0.5,F22*0.4)</f>
        <v>0</v>
      </c>
      <c r="H22" s="42"/>
      <c r="I22" s="37"/>
      <c r="J22" s="37"/>
      <c r="K22" s="37"/>
      <c r="L22" s="37"/>
      <c r="M22" s="37"/>
      <c r="N22" s="38"/>
    </row>
    <row r="23" spans="2:14" ht="15.75" x14ac:dyDescent="0.25">
      <c r="B23" s="34"/>
      <c r="C23" s="37" t="s">
        <v>51</v>
      </c>
      <c r="D23" s="37"/>
      <c r="E23" s="37"/>
      <c r="F23" s="95">
        <v>0</v>
      </c>
      <c r="G23" s="7">
        <f>F23-0.1*F22</f>
        <v>0</v>
      </c>
      <c r="H23" s="42"/>
      <c r="I23" s="37"/>
      <c r="J23" s="37"/>
      <c r="K23" s="37"/>
      <c r="L23" s="37"/>
      <c r="M23" s="37"/>
      <c r="N23" s="38"/>
    </row>
    <row r="24" spans="2:14" ht="15.75" x14ac:dyDescent="0.25">
      <c r="B24" s="34"/>
      <c r="C24" s="37" t="s">
        <v>52</v>
      </c>
      <c r="D24" s="37"/>
      <c r="E24" s="37"/>
      <c r="F24" s="95">
        <v>0</v>
      </c>
      <c r="G24" s="7">
        <f>F24</f>
        <v>0</v>
      </c>
      <c r="H24" s="42"/>
      <c r="I24" s="37"/>
      <c r="J24" s="37"/>
      <c r="K24" s="37"/>
      <c r="L24" s="37"/>
      <c r="M24" s="37"/>
      <c r="N24" s="38"/>
    </row>
    <row r="25" spans="2:14" ht="15.75" x14ac:dyDescent="0.25">
      <c r="B25" s="34"/>
      <c r="C25" s="37" t="s">
        <v>19</v>
      </c>
      <c r="D25" s="37"/>
      <c r="E25" s="37"/>
      <c r="F25" s="95">
        <v>0</v>
      </c>
      <c r="G25" s="7">
        <f>F25</f>
        <v>0</v>
      </c>
      <c r="H25" s="42"/>
      <c r="I25" s="37"/>
      <c r="J25" s="37"/>
      <c r="K25" s="37"/>
      <c r="L25" s="37"/>
      <c r="M25" s="37"/>
      <c r="N25" s="38"/>
    </row>
    <row r="26" spans="2:14" ht="15.75" x14ac:dyDescent="0.25">
      <c r="B26" s="34"/>
      <c r="C26" s="37" t="s">
        <v>20</v>
      </c>
      <c r="D26" s="37"/>
      <c r="E26" s="37"/>
      <c r="F26" s="95">
        <v>0</v>
      </c>
      <c r="G26" s="7">
        <f>F26</f>
        <v>0</v>
      </c>
      <c r="H26" s="42"/>
      <c r="I26" s="37"/>
      <c r="J26" s="37"/>
      <c r="K26" s="37"/>
      <c r="L26" s="37"/>
      <c r="M26" s="37"/>
      <c r="N26" s="38"/>
    </row>
    <row r="27" spans="2:14" ht="15.75" x14ac:dyDescent="0.25">
      <c r="B27" s="34"/>
      <c r="C27" s="46" t="s">
        <v>21</v>
      </c>
      <c r="D27" s="37"/>
      <c r="E27" s="37"/>
      <c r="F27" s="42"/>
      <c r="G27" s="42"/>
      <c r="H27" s="1">
        <f>H17+H18</f>
        <v>460000</v>
      </c>
      <c r="I27" s="37"/>
      <c r="J27" s="37"/>
      <c r="K27" s="37"/>
      <c r="L27" s="37"/>
      <c r="M27" s="37"/>
      <c r="N27" s="38"/>
    </row>
    <row r="28" spans="2:14" ht="15.75" x14ac:dyDescent="0.25">
      <c r="B28" s="34"/>
      <c r="C28" s="47" t="s">
        <v>22</v>
      </c>
      <c r="D28" s="37"/>
      <c r="E28" s="37"/>
      <c r="F28" s="42"/>
      <c r="G28" s="42"/>
      <c r="H28" s="42"/>
      <c r="I28" s="37"/>
      <c r="J28" s="37"/>
      <c r="K28" s="37"/>
      <c r="L28" s="37"/>
      <c r="M28" s="37"/>
      <c r="N28" s="38"/>
    </row>
    <row r="29" spans="2:14" ht="15.75" x14ac:dyDescent="0.25">
      <c r="B29" s="34"/>
      <c r="C29" s="48" t="s">
        <v>57</v>
      </c>
      <c r="D29" s="48"/>
      <c r="E29" s="49"/>
      <c r="F29" s="42"/>
      <c r="G29" s="7">
        <f>SUM(F31:F34)</f>
        <v>0</v>
      </c>
      <c r="H29" s="7">
        <f>G29</f>
        <v>0</v>
      </c>
      <c r="I29" s="37"/>
      <c r="J29" s="37"/>
      <c r="K29" s="37"/>
      <c r="L29" s="37"/>
      <c r="M29" s="37"/>
      <c r="N29" s="38"/>
    </row>
    <row r="30" spans="2:14" ht="15.75" x14ac:dyDescent="0.25">
      <c r="B30" s="34"/>
      <c r="C30" s="37" t="s">
        <v>23</v>
      </c>
      <c r="D30" s="37"/>
      <c r="E30" s="37"/>
      <c r="F30" s="42"/>
      <c r="G30" s="42"/>
      <c r="H30" s="42"/>
      <c r="I30" s="37"/>
      <c r="J30" s="37"/>
      <c r="K30" s="37"/>
      <c r="L30" s="37"/>
      <c r="M30" s="37"/>
      <c r="N30" s="38"/>
    </row>
    <row r="31" spans="2:14" ht="15.75" x14ac:dyDescent="0.25">
      <c r="B31" s="34"/>
      <c r="C31" s="50" t="s">
        <v>54</v>
      </c>
      <c r="D31" s="37"/>
      <c r="E31" s="37"/>
      <c r="F31" s="95">
        <v>0</v>
      </c>
      <c r="G31" s="42"/>
      <c r="H31" s="42"/>
      <c r="I31" s="37"/>
      <c r="J31" s="37"/>
      <c r="K31" s="37"/>
      <c r="L31" s="37"/>
      <c r="M31" s="37"/>
      <c r="N31" s="38"/>
    </row>
    <row r="32" spans="2:14" ht="15.75" x14ac:dyDescent="0.25">
      <c r="B32" s="34"/>
      <c r="C32" s="50" t="s">
        <v>55</v>
      </c>
      <c r="D32" s="37"/>
      <c r="E32" s="37"/>
      <c r="F32" s="95">
        <v>0</v>
      </c>
      <c r="G32" s="42"/>
      <c r="H32" s="42"/>
      <c r="I32" s="37"/>
      <c r="J32" s="37"/>
      <c r="K32" s="37"/>
      <c r="L32" s="37"/>
      <c r="M32" s="37"/>
      <c r="N32" s="38"/>
    </row>
    <row r="33" spans="2:14" ht="15.75" x14ac:dyDescent="0.25">
      <c r="B33" s="34"/>
      <c r="C33" s="50" t="s">
        <v>56</v>
      </c>
      <c r="D33" s="37"/>
      <c r="E33" s="37"/>
      <c r="F33" s="95">
        <v>0</v>
      </c>
      <c r="G33" s="42"/>
      <c r="H33" s="42"/>
      <c r="I33" s="37"/>
      <c r="J33" s="37"/>
      <c r="K33" s="37"/>
      <c r="L33" s="37"/>
      <c r="M33" s="37"/>
      <c r="N33" s="38"/>
    </row>
    <row r="34" spans="2:14" ht="15.75" x14ac:dyDescent="0.25">
      <c r="B34" s="34"/>
      <c r="C34" s="49" t="s">
        <v>24</v>
      </c>
      <c r="D34" s="37"/>
      <c r="E34" s="37"/>
      <c r="F34" s="95">
        <v>0</v>
      </c>
      <c r="G34" s="42"/>
      <c r="H34" s="42"/>
      <c r="I34" s="37"/>
      <c r="J34" s="37"/>
      <c r="K34" s="37"/>
      <c r="L34" s="37"/>
      <c r="M34" s="37"/>
      <c r="N34" s="38"/>
    </row>
    <row r="35" spans="2:14" ht="15.75" x14ac:dyDescent="0.25">
      <c r="B35" s="34"/>
      <c r="C35" s="48" t="s">
        <v>25</v>
      </c>
      <c r="D35" s="48"/>
      <c r="E35" s="49"/>
      <c r="F35" s="42"/>
      <c r="G35" s="42"/>
      <c r="H35" s="1">
        <f>-IF(-SUM(G36:G37)&gt;200000,-200000,SUM(G36:G37))</f>
        <v>0</v>
      </c>
      <c r="I35" s="37"/>
      <c r="J35" s="37"/>
      <c r="K35" s="37"/>
      <c r="L35" s="37"/>
      <c r="M35" s="37"/>
      <c r="N35" s="38"/>
    </row>
    <row r="36" spans="2:14" ht="15.75" x14ac:dyDescent="0.25">
      <c r="B36" s="34"/>
      <c r="C36" s="48" t="s">
        <v>120</v>
      </c>
      <c r="D36" s="48"/>
      <c r="E36" s="49"/>
      <c r="F36" s="95">
        <v>0</v>
      </c>
      <c r="G36" s="7">
        <f>-IF(F36&gt;200000,200000,F36)</f>
        <v>0</v>
      </c>
      <c r="H36" s="42"/>
      <c r="I36" s="37"/>
      <c r="J36" s="37"/>
      <c r="K36" s="37"/>
      <c r="L36" s="37"/>
      <c r="M36" s="37"/>
      <c r="N36" s="38"/>
    </row>
    <row r="37" spans="2:14" ht="15.75" x14ac:dyDescent="0.25">
      <c r="B37" s="34"/>
      <c r="C37" s="48" t="s">
        <v>119</v>
      </c>
      <c r="D37" s="48"/>
      <c r="E37" s="49"/>
      <c r="F37" s="95">
        <v>0</v>
      </c>
      <c r="G37" s="7">
        <f>IF(F37&gt;30000,30000,F37)</f>
        <v>0</v>
      </c>
      <c r="H37" s="42"/>
      <c r="I37" s="37"/>
      <c r="J37" s="37"/>
      <c r="K37" s="37"/>
      <c r="L37" s="37"/>
      <c r="M37" s="37"/>
      <c r="N37" s="38"/>
    </row>
    <row r="38" spans="2:14" ht="15.75" x14ac:dyDescent="0.25">
      <c r="B38" s="51" t="s">
        <v>42</v>
      </c>
      <c r="C38" s="52"/>
      <c r="D38" s="52"/>
      <c r="E38" s="49"/>
      <c r="F38" s="42"/>
      <c r="G38" s="7">
        <f>IF(SUM(F39:F53)&gt;150001,150000,SUM(F39:F53))</f>
        <v>0</v>
      </c>
      <c r="H38" s="7">
        <f>-G38</f>
        <v>0</v>
      </c>
      <c r="I38" s="37"/>
      <c r="J38" s="37"/>
      <c r="K38" s="37"/>
      <c r="L38" s="37"/>
      <c r="M38" s="37"/>
      <c r="N38" s="38"/>
    </row>
    <row r="39" spans="2:14" ht="15.75" x14ac:dyDescent="0.25">
      <c r="B39" s="34"/>
      <c r="C39" s="29" t="s">
        <v>27</v>
      </c>
      <c r="D39" s="29"/>
      <c r="E39" s="5"/>
      <c r="F39" s="95">
        <v>0</v>
      </c>
      <c r="G39" s="42"/>
      <c r="H39" s="42"/>
      <c r="I39" s="37"/>
      <c r="J39" s="37"/>
      <c r="K39" s="37"/>
      <c r="L39" s="37"/>
      <c r="M39" s="37"/>
      <c r="N39" s="38"/>
    </row>
    <row r="40" spans="2:14" ht="15.75" x14ac:dyDescent="0.25">
      <c r="B40" s="34"/>
      <c r="C40" s="29" t="s">
        <v>28</v>
      </c>
      <c r="D40" s="29"/>
      <c r="E40" s="5"/>
      <c r="F40" s="95">
        <v>0</v>
      </c>
      <c r="G40" s="42"/>
      <c r="H40" s="42"/>
      <c r="I40" s="37"/>
      <c r="J40" s="37"/>
      <c r="K40" s="37"/>
      <c r="L40" s="37"/>
      <c r="M40" s="37"/>
      <c r="N40" s="38"/>
    </row>
    <row r="41" spans="2:14" ht="15.75" x14ac:dyDescent="0.25">
      <c r="B41" s="34"/>
      <c r="C41" s="29" t="s">
        <v>29</v>
      </c>
      <c r="D41" s="29"/>
      <c r="E41" s="5"/>
      <c r="F41" s="95">
        <v>0</v>
      </c>
      <c r="G41" s="42"/>
      <c r="H41" s="42"/>
      <c r="I41" s="37"/>
      <c r="J41" s="37"/>
      <c r="K41" s="37"/>
      <c r="L41" s="37"/>
      <c r="M41" s="37"/>
      <c r="N41" s="38"/>
    </row>
    <row r="42" spans="2:14" ht="15.75" x14ac:dyDescent="0.25">
      <c r="B42" s="34"/>
      <c r="C42" s="29" t="s">
        <v>30</v>
      </c>
      <c r="D42" s="29"/>
      <c r="E42" s="5"/>
      <c r="F42" s="95">
        <v>0</v>
      </c>
      <c r="G42" s="42"/>
      <c r="H42" s="42"/>
      <c r="I42" s="37"/>
      <c r="J42" s="37"/>
      <c r="K42" s="37"/>
      <c r="L42" s="37"/>
      <c r="M42" s="37"/>
      <c r="N42" s="38"/>
    </row>
    <row r="43" spans="2:14" ht="15.75" x14ac:dyDescent="0.25">
      <c r="B43" s="34"/>
      <c r="C43" s="29" t="s">
        <v>31</v>
      </c>
      <c r="D43" s="29"/>
      <c r="E43" s="5"/>
      <c r="F43" s="95">
        <v>0</v>
      </c>
      <c r="G43" s="42"/>
      <c r="H43" s="42"/>
      <c r="I43" s="37"/>
      <c r="J43" s="37"/>
      <c r="K43" s="37"/>
      <c r="L43" s="37"/>
      <c r="M43" s="37"/>
      <c r="N43" s="38"/>
    </row>
    <row r="44" spans="2:14" ht="15.75" x14ac:dyDescent="0.25">
      <c r="B44" s="34"/>
      <c r="C44" s="29" t="s">
        <v>32</v>
      </c>
      <c r="D44" s="29"/>
      <c r="E44" s="5"/>
      <c r="F44" s="95">
        <v>0</v>
      </c>
      <c r="G44" s="42"/>
      <c r="H44" s="42"/>
      <c r="I44" s="37"/>
      <c r="J44" s="37"/>
      <c r="K44" s="37"/>
      <c r="L44" s="37"/>
      <c r="M44" s="37"/>
      <c r="N44" s="38"/>
    </row>
    <row r="45" spans="2:14" ht="15.75" x14ac:dyDescent="0.25">
      <c r="B45" s="34"/>
      <c r="C45" s="29" t="s">
        <v>33</v>
      </c>
      <c r="D45" s="29"/>
      <c r="E45" s="5"/>
      <c r="F45" s="95">
        <v>0</v>
      </c>
      <c r="G45" s="42"/>
      <c r="H45" s="42"/>
      <c r="I45" s="37"/>
      <c r="J45" s="37"/>
      <c r="K45" s="37"/>
      <c r="L45" s="37"/>
      <c r="M45" s="37"/>
      <c r="N45" s="38"/>
    </row>
    <row r="46" spans="2:14" ht="15.75" x14ac:dyDescent="0.25">
      <c r="B46" s="34"/>
      <c r="C46" s="29" t="s">
        <v>34</v>
      </c>
      <c r="D46" s="29"/>
      <c r="E46" s="5"/>
      <c r="F46" s="95">
        <v>0</v>
      </c>
      <c r="G46" s="42"/>
      <c r="H46" s="42"/>
      <c r="I46" s="37"/>
      <c r="J46" s="37"/>
      <c r="K46" s="37"/>
      <c r="L46" s="37"/>
      <c r="M46" s="37"/>
      <c r="N46" s="38"/>
    </row>
    <row r="47" spans="2:14" ht="15.75" x14ac:dyDescent="0.25">
      <c r="B47" s="34"/>
      <c r="C47" s="29" t="s">
        <v>35</v>
      </c>
      <c r="D47" s="29"/>
      <c r="E47" s="5"/>
      <c r="F47" s="95">
        <v>0</v>
      </c>
      <c r="G47" s="42"/>
      <c r="H47" s="42"/>
      <c r="I47" s="37"/>
      <c r="J47" s="37"/>
      <c r="K47" s="37"/>
      <c r="L47" s="37"/>
      <c r="M47" s="37"/>
      <c r="N47" s="38"/>
    </row>
    <row r="48" spans="2:14" ht="15.75" x14ac:dyDescent="0.25">
      <c r="B48" s="34"/>
      <c r="C48" s="29" t="s">
        <v>36</v>
      </c>
      <c r="D48" s="29"/>
      <c r="E48" s="5"/>
      <c r="F48" s="95">
        <v>0</v>
      </c>
      <c r="G48" s="42"/>
      <c r="H48" s="42"/>
      <c r="I48" s="37"/>
      <c r="J48" s="37"/>
      <c r="K48" s="37"/>
      <c r="L48" s="37"/>
      <c r="M48" s="37"/>
      <c r="N48" s="38"/>
    </row>
    <row r="49" spans="2:37" ht="15.75" x14ac:dyDescent="0.25">
      <c r="B49" s="34"/>
      <c r="C49" s="29" t="s">
        <v>37</v>
      </c>
      <c r="D49" s="29"/>
      <c r="E49" s="5"/>
      <c r="F49" s="95">
        <v>0</v>
      </c>
      <c r="G49" s="42"/>
      <c r="H49" s="42"/>
      <c r="I49" s="37"/>
      <c r="J49" s="37"/>
      <c r="K49" s="37"/>
      <c r="L49" s="37"/>
      <c r="M49" s="37"/>
      <c r="N49" s="38"/>
    </row>
    <row r="50" spans="2:37" ht="15" customHeight="1" x14ac:dyDescent="0.25">
      <c r="B50" s="34"/>
      <c r="C50" s="29" t="s">
        <v>38</v>
      </c>
      <c r="D50" s="29"/>
      <c r="E50" s="5"/>
      <c r="F50" s="95">
        <v>0</v>
      </c>
      <c r="G50" s="42"/>
      <c r="H50" s="42"/>
      <c r="I50" s="37"/>
      <c r="J50" s="37"/>
      <c r="K50" s="37"/>
      <c r="L50" s="37"/>
      <c r="M50" s="37"/>
      <c r="N50" s="38"/>
    </row>
    <row r="51" spans="2:37" ht="15.75" x14ac:dyDescent="0.25">
      <c r="B51" s="34"/>
      <c r="C51" s="29" t="s">
        <v>39</v>
      </c>
      <c r="D51" s="29"/>
      <c r="E51" s="5"/>
      <c r="F51" s="95">
        <v>0</v>
      </c>
      <c r="G51" s="42"/>
      <c r="H51" s="42"/>
      <c r="I51" s="37"/>
      <c r="J51" s="37"/>
      <c r="K51" s="37"/>
      <c r="L51" s="37"/>
      <c r="M51" s="37"/>
      <c r="N51" s="38"/>
    </row>
    <row r="52" spans="2:37" ht="15.75" x14ac:dyDescent="0.25">
      <c r="B52" s="34"/>
      <c r="C52" s="29" t="s">
        <v>40</v>
      </c>
      <c r="D52" s="29"/>
      <c r="E52" s="5"/>
      <c r="F52" s="95">
        <v>0</v>
      </c>
      <c r="G52" s="42"/>
      <c r="H52" s="42"/>
      <c r="I52" s="37"/>
      <c r="J52" s="37"/>
      <c r="K52" s="37"/>
      <c r="L52" s="37"/>
      <c r="M52" s="37"/>
      <c r="N52" s="38"/>
    </row>
    <row r="53" spans="2:37" ht="15.75" x14ac:dyDescent="0.25">
      <c r="B53" s="34"/>
      <c r="C53" s="29" t="s">
        <v>41</v>
      </c>
      <c r="D53" s="29"/>
      <c r="E53" s="5"/>
      <c r="F53" s="95">
        <v>0</v>
      </c>
      <c r="G53" s="42"/>
      <c r="H53" s="42"/>
      <c r="I53" s="37"/>
      <c r="J53" s="37"/>
      <c r="K53" s="37"/>
      <c r="L53" s="37"/>
      <c r="M53" s="37"/>
      <c r="N53" s="38"/>
    </row>
    <row r="54" spans="2:37" ht="15.75" x14ac:dyDescent="0.25">
      <c r="B54" s="34"/>
      <c r="C54" s="2" t="s">
        <v>0</v>
      </c>
      <c r="D54" s="3"/>
      <c r="E54" s="3"/>
      <c r="F54" s="95">
        <v>0</v>
      </c>
      <c r="G54" s="42"/>
      <c r="H54" s="7">
        <f>-MIN(F54,50000)</f>
        <v>0</v>
      </c>
      <c r="I54" s="37"/>
      <c r="J54" s="37"/>
      <c r="K54" s="37"/>
      <c r="L54" s="37"/>
      <c r="M54" s="37"/>
      <c r="N54" s="38"/>
    </row>
    <row r="55" spans="2:37" ht="15.75" x14ac:dyDescent="0.25">
      <c r="B55" s="34"/>
      <c r="C55" s="2" t="s">
        <v>1</v>
      </c>
      <c r="D55" s="4"/>
      <c r="E55" s="4"/>
      <c r="F55" s="42"/>
      <c r="G55" s="42"/>
      <c r="H55" s="7">
        <f>-IF(SUM(G56:G65)&gt;150001,150000,SUM(G56:G65))</f>
        <v>0</v>
      </c>
      <c r="I55" s="37"/>
      <c r="J55" s="37"/>
      <c r="K55" s="37"/>
      <c r="L55" s="37"/>
      <c r="M55" s="37"/>
      <c r="N55" s="38"/>
    </row>
    <row r="56" spans="2:37" ht="15.75" x14ac:dyDescent="0.25">
      <c r="B56" s="53" t="s">
        <v>74</v>
      </c>
      <c r="C56" s="10"/>
      <c r="D56" s="96" t="s">
        <v>77</v>
      </c>
      <c r="E56" s="96"/>
      <c r="F56" s="97">
        <v>0</v>
      </c>
      <c r="G56" s="7">
        <f>MIN(F56,U56)</f>
        <v>0</v>
      </c>
      <c r="H56" s="42"/>
      <c r="I56" s="37"/>
      <c r="J56" s="37"/>
      <c r="K56" s="37"/>
      <c r="L56" s="37"/>
      <c r="M56" s="37"/>
      <c r="N56" s="62"/>
      <c r="O56" s="63"/>
      <c r="P56" s="17"/>
      <c r="Q56" s="17"/>
      <c r="R56" s="17"/>
      <c r="S56" s="17"/>
      <c r="T56" s="16">
        <f>MATCH(D56,V56:V62,0)</f>
        <v>1</v>
      </c>
      <c r="U56" s="16">
        <f>INDEX(Z56:Z62,T56)</f>
        <v>25000</v>
      </c>
      <c r="V56" t="s">
        <v>77</v>
      </c>
      <c r="Z56">
        <v>25000</v>
      </c>
      <c r="AC56">
        <f>INDEX(AF56:AF58,AB56)</f>
        <v>30000</v>
      </c>
      <c r="AD56" t="s">
        <v>77</v>
      </c>
      <c r="AF56">
        <v>30000</v>
      </c>
      <c r="AH56">
        <f>MATCH(D58,AJ56:AJ58,0)</f>
        <v>1</v>
      </c>
      <c r="AI56">
        <f>INDEX(AK56:AK58,AH56)</f>
        <v>5000</v>
      </c>
      <c r="AJ56" t="s">
        <v>77</v>
      </c>
      <c r="AK56">
        <v>5000</v>
      </c>
    </row>
    <row r="57" spans="2:37" ht="15.75" x14ac:dyDescent="0.25">
      <c r="B57" s="53" t="s">
        <v>75</v>
      </c>
      <c r="C57" s="10"/>
      <c r="D57" s="96" t="s">
        <v>84</v>
      </c>
      <c r="E57" s="96"/>
      <c r="F57" s="97">
        <v>0</v>
      </c>
      <c r="G57" s="7">
        <f>MIN(F57,AC56)</f>
        <v>0</v>
      </c>
      <c r="H57" s="42"/>
      <c r="I57" s="37"/>
      <c r="J57" s="37"/>
      <c r="K57" s="37"/>
      <c r="L57" s="37"/>
      <c r="M57" s="37"/>
      <c r="N57" s="38"/>
      <c r="V57" t="s">
        <v>78</v>
      </c>
      <c r="Z57">
        <v>30000</v>
      </c>
      <c r="AD57" t="s">
        <v>79</v>
      </c>
      <c r="AF57">
        <v>30000</v>
      </c>
      <c r="AJ57" t="s">
        <v>79</v>
      </c>
      <c r="AK57">
        <v>5000</v>
      </c>
    </row>
    <row r="58" spans="2:37" ht="15.75" x14ac:dyDescent="0.25">
      <c r="B58" s="53" t="s">
        <v>76</v>
      </c>
      <c r="C58" s="10"/>
      <c r="D58" s="96" t="s">
        <v>77</v>
      </c>
      <c r="E58" s="96"/>
      <c r="F58" s="97">
        <v>0</v>
      </c>
      <c r="G58" s="7">
        <f>MIN(F58,AI56)</f>
        <v>0</v>
      </c>
      <c r="H58" s="42"/>
      <c r="I58" s="37"/>
      <c r="J58" s="37"/>
      <c r="K58" s="37"/>
      <c r="L58" s="37"/>
      <c r="M58" s="37"/>
      <c r="N58" s="38"/>
      <c r="V58" t="s">
        <v>79</v>
      </c>
      <c r="Z58">
        <v>25000</v>
      </c>
      <c r="AD58" t="s">
        <v>84</v>
      </c>
      <c r="AF58">
        <v>60000</v>
      </c>
      <c r="AJ58" t="s">
        <v>85</v>
      </c>
      <c r="AK58">
        <v>5000</v>
      </c>
    </row>
    <row r="59" spans="2:37" ht="15.75" x14ac:dyDescent="0.25">
      <c r="B59" s="53" t="s">
        <v>109</v>
      </c>
      <c r="C59" s="10"/>
      <c r="D59" s="14"/>
      <c r="E59" s="15"/>
      <c r="F59" s="95">
        <v>0</v>
      </c>
      <c r="G59" s="7">
        <f>F59</f>
        <v>0</v>
      </c>
      <c r="H59" s="42"/>
      <c r="I59" s="37"/>
      <c r="J59" s="37"/>
      <c r="K59" s="37"/>
      <c r="L59" s="37"/>
      <c r="M59" s="37"/>
      <c r="N59" s="38"/>
      <c r="V59" t="s">
        <v>80</v>
      </c>
      <c r="Z59">
        <v>30000</v>
      </c>
    </row>
    <row r="60" spans="2:37" ht="15.75" x14ac:dyDescent="0.25">
      <c r="B60" s="53" t="s">
        <v>2</v>
      </c>
      <c r="C60" s="10"/>
      <c r="D60" s="14"/>
      <c r="E60" s="15"/>
      <c r="F60" s="95">
        <v>0</v>
      </c>
      <c r="G60" s="7">
        <f>IF(F60&gt;125001,125000,F60)</f>
        <v>0</v>
      </c>
      <c r="H60" s="42"/>
      <c r="I60" s="37"/>
      <c r="J60" s="37"/>
      <c r="K60" s="37"/>
      <c r="L60" s="37"/>
      <c r="M60" s="37"/>
      <c r="N60" s="38"/>
      <c r="V60" t="s">
        <v>81</v>
      </c>
      <c r="Z60">
        <v>50000</v>
      </c>
    </row>
    <row r="61" spans="2:37" ht="15.75" x14ac:dyDescent="0.25">
      <c r="B61" s="53" t="s">
        <v>3</v>
      </c>
      <c r="C61" s="10"/>
      <c r="D61" s="14"/>
      <c r="E61" s="15"/>
      <c r="F61" s="95">
        <v>0</v>
      </c>
      <c r="G61" s="7">
        <f>IF(F61&gt;100001,100000,F61)</f>
        <v>0</v>
      </c>
      <c r="H61" s="42"/>
      <c r="I61" s="37"/>
      <c r="J61" s="37"/>
      <c r="K61" s="37"/>
      <c r="L61" s="37"/>
      <c r="M61" s="37"/>
      <c r="N61" s="38"/>
      <c r="V61" t="s">
        <v>82</v>
      </c>
      <c r="Z61">
        <v>55000</v>
      </c>
    </row>
    <row r="62" spans="2:37" ht="15.75" x14ac:dyDescent="0.25">
      <c r="B62" s="53" t="s">
        <v>4</v>
      </c>
      <c r="C62" s="10"/>
      <c r="D62" s="14"/>
      <c r="E62" s="15"/>
      <c r="F62" s="95">
        <v>0</v>
      </c>
      <c r="G62" s="7">
        <f>F62</f>
        <v>0</v>
      </c>
      <c r="H62" s="42"/>
      <c r="I62" s="37"/>
      <c r="J62" s="37"/>
      <c r="K62" s="37"/>
      <c r="L62" s="37"/>
      <c r="M62" s="37"/>
      <c r="N62" s="38"/>
      <c r="V62" t="s">
        <v>83</v>
      </c>
    </row>
    <row r="63" spans="2:37" ht="15.75" x14ac:dyDescent="0.25">
      <c r="B63" s="53" t="s">
        <v>110</v>
      </c>
      <c r="C63" s="10"/>
      <c r="D63" s="14"/>
      <c r="E63" s="15"/>
      <c r="F63" s="95">
        <v>0</v>
      </c>
      <c r="G63" s="7">
        <f>IF(F63&gt;60001,60000,F63)</f>
        <v>0</v>
      </c>
      <c r="H63" s="42"/>
      <c r="I63" s="37"/>
      <c r="J63" s="37"/>
      <c r="K63" s="37"/>
      <c r="L63" s="37"/>
      <c r="M63" s="37"/>
      <c r="N63" s="38"/>
    </row>
    <row r="64" spans="2:37" ht="15.75" x14ac:dyDescent="0.25">
      <c r="B64" s="53" t="s">
        <v>5</v>
      </c>
      <c r="C64" s="10"/>
      <c r="D64" s="14"/>
      <c r="E64" s="15"/>
      <c r="F64" s="95">
        <v>0</v>
      </c>
      <c r="G64" s="7">
        <f>IF(F64&gt;125001,125000,F64)</f>
        <v>0</v>
      </c>
      <c r="H64" s="42"/>
      <c r="I64" s="37"/>
      <c r="J64" s="37"/>
      <c r="K64" s="37"/>
      <c r="L64" s="37"/>
      <c r="M64" s="37"/>
      <c r="N64" s="38"/>
    </row>
    <row r="65" spans="1:29" ht="15.75" x14ac:dyDescent="0.25">
      <c r="B65" s="53" t="s">
        <v>6</v>
      </c>
      <c r="C65" s="10"/>
      <c r="D65" s="14"/>
      <c r="E65" s="15"/>
      <c r="F65" s="95">
        <v>0</v>
      </c>
      <c r="G65" s="7">
        <f>IF(F65&gt;10001,10000,F65)</f>
        <v>0</v>
      </c>
      <c r="H65" s="42"/>
      <c r="I65" s="37"/>
      <c r="J65" s="37"/>
      <c r="K65" s="37"/>
      <c r="L65" s="37"/>
      <c r="M65" s="37"/>
      <c r="N65" s="38"/>
    </row>
    <row r="66" spans="1:29" ht="21" x14ac:dyDescent="0.25">
      <c r="B66" s="34"/>
      <c r="C66" s="54" t="s">
        <v>43</v>
      </c>
      <c r="D66" s="37"/>
      <c r="E66" s="37"/>
      <c r="F66" s="42"/>
      <c r="G66" s="42"/>
      <c r="H66" s="7">
        <f>SUM(H27,H29,H35,H38,H54,H55)</f>
        <v>460000</v>
      </c>
      <c r="I66" s="37"/>
      <c r="J66" s="37"/>
      <c r="K66" s="37"/>
      <c r="L66" s="37"/>
      <c r="M66" s="37"/>
      <c r="N66" s="38"/>
    </row>
    <row r="67" spans="1:29" ht="21" x14ac:dyDescent="0.35">
      <c r="B67" s="34"/>
      <c r="C67" s="55" t="s">
        <v>104</v>
      </c>
      <c r="D67" s="37"/>
      <c r="E67" s="37"/>
      <c r="F67" s="37"/>
      <c r="G67" s="7">
        <f>-IF(G66&lt;=350000,2500,0)</f>
        <v>-2500</v>
      </c>
      <c r="H67" s="37"/>
      <c r="I67" s="37"/>
      <c r="J67" s="37"/>
      <c r="K67" s="37"/>
      <c r="L67" s="37"/>
      <c r="M67" s="37"/>
      <c r="N67" s="38"/>
    </row>
    <row r="68" spans="1:29" ht="21" x14ac:dyDescent="0.35">
      <c r="B68" s="34"/>
      <c r="C68" s="55" t="s">
        <v>107</v>
      </c>
      <c r="D68" s="37"/>
      <c r="E68" s="37"/>
      <c r="F68" s="37"/>
      <c r="G68" s="7">
        <f>MAX(SUM(IF(D7&gt;80,W88,(IF(D7&gt;60,W82,W75))),G67),0)</f>
        <v>8000</v>
      </c>
      <c r="H68" s="37"/>
      <c r="I68" s="37"/>
      <c r="J68" s="37"/>
      <c r="K68" s="37"/>
      <c r="L68" s="37"/>
      <c r="M68" s="37"/>
      <c r="N68" s="38"/>
      <c r="V68" s="20" t="s">
        <v>87</v>
      </c>
      <c r="W68" s="21" t="s">
        <v>88</v>
      </c>
      <c r="X68" s="21" t="s">
        <v>89</v>
      </c>
      <c r="Y68" s="21" t="s">
        <v>90</v>
      </c>
      <c r="Z68" s="21" t="s">
        <v>91</v>
      </c>
      <c r="AA68" s="21" t="s">
        <v>92</v>
      </c>
      <c r="AB68" s="21"/>
    </row>
    <row r="69" spans="1:29" ht="21" x14ac:dyDescent="0.35">
      <c r="B69" s="34"/>
      <c r="C69" s="55" t="s">
        <v>105</v>
      </c>
      <c r="D69" s="37"/>
      <c r="E69" s="37"/>
      <c r="F69" s="37"/>
      <c r="G69" s="7">
        <f>IF(SUM(H17,H29)&gt;=5000000,G68*10%,0)</f>
        <v>0</v>
      </c>
      <c r="H69" s="37"/>
      <c r="I69" s="37"/>
      <c r="J69" s="37"/>
      <c r="K69" s="37"/>
      <c r="L69" s="37"/>
      <c r="M69" s="37"/>
      <c r="N69" s="38"/>
      <c r="V69" s="20"/>
      <c r="W69" s="21"/>
      <c r="X69" s="21"/>
      <c r="Y69" s="21"/>
      <c r="Z69" s="21"/>
      <c r="AA69" s="21"/>
    </row>
    <row r="70" spans="1:29" ht="21" x14ac:dyDescent="0.35">
      <c r="B70" s="34"/>
      <c r="C70" s="55" t="s">
        <v>106</v>
      </c>
      <c r="D70" s="37"/>
      <c r="E70" s="37"/>
      <c r="F70" s="37"/>
      <c r="G70" s="7">
        <f>4%*(G68+G69)</f>
        <v>320</v>
      </c>
      <c r="H70" s="37"/>
      <c r="I70" s="37"/>
      <c r="J70" s="37"/>
      <c r="K70" s="37"/>
      <c r="L70" s="37"/>
      <c r="M70" s="37"/>
      <c r="N70" s="38"/>
      <c r="V70" s="20"/>
      <c r="W70" s="21"/>
      <c r="X70" s="21"/>
      <c r="Y70" s="21"/>
      <c r="Z70" s="21"/>
      <c r="AA70" s="21"/>
    </row>
    <row r="71" spans="1:29" ht="21" x14ac:dyDescent="0.35">
      <c r="B71" s="34"/>
      <c r="C71" s="55" t="s">
        <v>108</v>
      </c>
      <c r="D71" s="37"/>
      <c r="E71" s="37"/>
      <c r="F71" s="37"/>
      <c r="G71" s="7">
        <f>SUM(G68:G70)</f>
        <v>8320</v>
      </c>
      <c r="H71" s="37"/>
      <c r="I71" s="37"/>
      <c r="J71" s="37"/>
      <c r="K71" s="37"/>
      <c r="L71" s="37"/>
      <c r="M71" s="37"/>
      <c r="N71" s="38"/>
      <c r="V71" s="20" t="s">
        <v>93</v>
      </c>
      <c r="W71" s="22">
        <f>AA71*Z71</f>
        <v>0</v>
      </c>
      <c r="X71" s="22">
        <v>250000</v>
      </c>
      <c r="Y71" s="22"/>
      <c r="Z71" s="23">
        <f>X71</f>
        <v>250000</v>
      </c>
      <c r="AA71" s="24">
        <v>0</v>
      </c>
    </row>
    <row r="72" spans="1:29" ht="21" x14ac:dyDescent="0.35">
      <c r="B72" s="34"/>
      <c r="C72" s="55" t="s">
        <v>113</v>
      </c>
      <c r="D72" s="37"/>
      <c r="E72" s="37"/>
      <c r="F72" s="37"/>
      <c r="G72" s="98">
        <v>0</v>
      </c>
      <c r="H72" s="37"/>
      <c r="I72" s="37"/>
      <c r="J72" s="37"/>
      <c r="K72" s="37"/>
      <c r="L72" s="37"/>
      <c r="M72" s="37"/>
      <c r="N72" s="38"/>
      <c r="V72" s="20" t="s">
        <v>94</v>
      </c>
      <c r="W72" s="22">
        <f>MAX(0,MIN(AA72*Z72,AA72*Y72))</f>
        <v>10500</v>
      </c>
      <c r="X72" s="22">
        <v>500000</v>
      </c>
      <c r="Y72" s="22">
        <f>X72-X71</f>
        <v>250000</v>
      </c>
      <c r="Z72" s="23">
        <f>H66-Z71</f>
        <v>210000</v>
      </c>
      <c r="AA72" s="24">
        <v>0.05</v>
      </c>
      <c r="AC72" s="28"/>
    </row>
    <row r="73" spans="1:29" ht="21" customHeight="1" thickBot="1" x14ac:dyDescent="0.4">
      <c r="B73" s="56"/>
      <c r="C73" s="57" t="s">
        <v>114</v>
      </c>
      <c r="D73" s="58"/>
      <c r="E73" s="58"/>
      <c r="F73" s="58"/>
      <c r="G73" s="87">
        <f>G71-G72</f>
        <v>8320</v>
      </c>
      <c r="H73" s="58"/>
      <c r="I73" s="58"/>
      <c r="J73" s="58"/>
      <c r="K73" s="58"/>
      <c r="L73" s="58"/>
      <c r="M73" s="58"/>
      <c r="N73" s="59"/>
      <c r="V73" s="20" t="s">
        <v>95</v>
      </c>
      <c r="W73" s="22">
        <f>MAX(0,MIN(AA73*Z73,AA73*Y73))</f>
        <v>0</v>
      </c>
      <c r="X73" s="22">
        <v>1000000</v>
      </c>
      <c r="Y73" s="22">
        <f>X73-X72</f>
        <v>500000</v>
      </c>
      <c r="Z73" s="22">
        <f>Z72-Y72</f>
        <v>-40000</v>
      </c>
      <c r="AA73" s="24">
        <v>0.2</v>
      </c>
    </row>
    <row r="74" spans="1:29" s="31" customFormat="1" ht="10.5" customHeight="1" thickBot="1" x14ac:dyDescent="0.3">
      <c r="A74" s="30"/>
      <c r="B74" s="30"/>
      <c r="C74" s="30"/>
      <c r="D74" s="30"/>
      <c r="E74" s="30"/>
      <c r="F74" s="30"/>
      <c r="G74" s="30"/>
      <c r="H74" s="30"/>
      <c r="I74" s="30"/>
      <c r="J74" s="30"/>
      <c r="K74" s="30"/>
      <c r="L74" s="30"/>
      <c r="M74" s="30"/>
      <c r="N74" s="30"/>
      <c r="O74" s="30"/>
      <c r="P74" s="30"/>
      <c r="Q74" s="30"/>
      <c r="R74" s="30"/>
      <c r="S74" s="30"/>
      <c r="T74" s="30"/>
      <c r="U74" s="30"/>
      <c r="V74" s="20" t="s">
        <v>96</v>
      </c>
      <c r="W74" s="64">
        <f>MAX(0,MIN(AA74*Z74,AA74*Y74))</f>
        <v>0</v>
      </c>
      <c r="X74" s="64"/>
      <c r="Y74" s="65">
        <f>H66-X73</f>
        <v>-540000</v>
      </c>
      <c r="Z74" s="66">
        <f>Z73-Y73</f>
        <v>-540000</v>
      </c>
      <c r="AA74" s="67">
        <v>0.30000000000000004</v>
      </c>
    </row>
    <row r="75" spans="1:29" ht="18.75" x14ac:dyDescent="0.3">
      <c r="B75" s="90" t="s">
        <v>111</v>
      </c>
      <c r="C75" s="91"/>
      <c r="D75" s="77"/>
      <c r="E75" s="77"/>
      <c r="F75" s="77"/>
      <c r="G75" s="78"/>
      <c r="V75" s="20" t="s">
        <v>97</v>
      </c>
      <c r="W75" s="26">
        <f>SUM(W71:W74)</f>
        <v>10500</v>
      </c>
      <c r="X75" s="22"/>
      <c r="Y75" s="22"/>
      <c r="Z75" s="22"/>
      <c r="AA75" s="24"/>
    </row>
    <row r="76" spans="1:29" ht="18.75" x14ac:dyDescent="0.3">
      <c r="B76" s="85">
        <v>1</v>
      </c>
      <c r="C76" s="79" t="s">
        <v>112</v>
      </c>
      <c r="D76" s="79"/>
      <c r="E76" s="79"/>
      <c r="F76" s="79"/>
      <c r="G76" s="80"/>
      <c r="V76" s="27"/>
      <c r="W76" s="27"/>
      <c r="X76" s="27"/>
      <c r="Y76" s="27"/>
      <c r="Z76" s="27"/>
      <c r="AA76" s="27"/>
    </row>
    <row r="77" spans="1:29" ht="18.75" x14ac:dyDescent="0.3">
      <c r="B77" s="85">
        <v>2</v>
      </c>
      <c r="C77" s="81" t="s">
        <v>117</v>
      </c>
      <c r="D77" s="81"/>
      <c r="E77" s="81"/>
      <c r="F77" s="81"/>
      <c r="G77" s="82"/>
      <c r="V77" s="20" t="s">
        <v>98</v>
      </c>
      <c r="W77" s="21" t="s">
        <v>88</v>
      </c>
      <c r="X77" s="21" t="s">
        <v>89</v>
      </c>
      <c r="Y77" s="21" t="s">
        <v>90</v>
      </c>
      <c r="Z77" s="21" t="s">
        <v>91</v>
      </c>
      <c r="AA77" s="21" t="s">
        <v>92</v>
      </c>
    </row>
    <row r="78" spans="1:29" ht="19.5" thickBot="1" x14ac:dyDescent="0.35">
      <c r="B78" s="86">
        <v>3</v>
      </c>
      <c r="C78" s="83" t="s">
        <v>118</v>
      </c>
      <c r="D78" s="83"/>
      <c r="E78" s="83"/>
      <c r="F78" s="83"/>
      <c r="G78" s="84"/>
      <c r="V78" s="20" t="s">
        <v>99</v>
      </c>
      <c r="W78" s="22">
        <f>AA78*Z78</f>
        <v>0</v>
      </c>
      <c r="X78" s="22">
        <v>300000</v>
      </c>
      <c r="Y78" s="22"/>
      <c r="Z78" s="22">
        <f>X78</f>
        <v>300000</v>
      </c>
      <c r="AA78" s="24">
        <v>0</v>
      </c>
    </row>
    <row r="79" spans="1:29" ht="15.75" thickBot="1" x14ac:dyDescent="0.3">
      <c r="V79" s="20" t="s">
        <v>100</v>
      </c>
      <c r="W79" s="22">
        <f>MAX(0,MIN(AA79*Z79,AA79*Y79))</f>
        <v>8000</v>
      </c>
      <c r="X79" s="22">
        <v>500000</v>
      </c>
      <c r="Y79" s="22">
        <f>X79-X78</f>
        <v>200000</v>
      </c>
      <c r="Z79" s="25">
        <f>H66-Z78</f>
        <v>160000</v>
      </c>
      <c r="AA79" s="24">
        <v>0.05</v>
      </c>
    </row>
    <row r="80" spans="1:29" ht="39.75" customHeight="1" x14ac:dyDescent="0.25">
      <c r="B80" s="68" t="s">
        <v>115</v>
      </c>
      <c r="C80" s="69"/>
      <c r="D80" s="69"/>
      <c r="E80" s="69"/>
      <c r="F80" s="69"/>
      <c r="G80" s="70"/>
      <c r="V80" s="20" t="s">
        <v>95</v>
      </c>
      <c r="W80" s="22">
        <f>MAX(0,MIN(AA80*Z80,AA80*Y80))</f>
        <v>0</v>
      </c>
      <c r="X80" s="22">
        <v>1000000</v>
      </c>
      <c r="Y80" s="22">
        <f>X80-X79</f>
        <v>500000</v>
      </c>
      <c r="Z80" s="22">
        <f>Z79-Y79</f>
        <v>-40000</v>
      </c>
      <c r="AA80" s="24">
        <v>0.2</v>
      </c>
    </row>
    <row r="81" spans="2:27" ht="18.75" x14ac:dyDescent="0.3">
      <c r="B81" s="71"/>
      <c r="C81" s="72"/>
      <c r="D81" s="72"/>
      <c r="E81" s="72"/>
      <c r="F81" s="72"/>
      <c r="G81" s="73"/>
      <c r="V81" s="20" t="s">
        <v>96</v>
      </c>
      <c r="W81" s="22">
        <f>MAX(0,MIN(AA81*Z81,AA81*Y81))</f>
        <v>0</v>
      </c>
      <c r="X81" s="22"/>
      <c r="Y81" s="25">
        <f>H66-X80</f>
        <v>-540000</v>
      </c>
      <c r="Z81" s="22">
        <f>Z80-Y80</f>
        <v>-540000</v>
      </c>
      <c r="AA81" s="24">
        <v>0.30000000000000004</v>
      </c>
    </row>
    <row r="82" spans="2:27" ht="45" customHeight="1" thickBot="1" x14ac:dyDescent="0.3">
      <c r="B82" s="74" t="s">
        <v>116</v>
      </c>
      <c r="C82" s="75"/>
      <c r="D82" s="75"/>
      <c r="E82" s="75"/>
      <c r="F82" s="75"/>
      <c r="G82" s="76"/>
      <c r="V82" s="20" t="s">
        <v>97</v>
      </c>
      <c r="W82" s="26">
        <f>SUM(W78:W81)</f>
        <v>8000</v>
      </c>
      <c r="X82" s="22"/>
      <c r="Y82" s="22"/>
      <c r="Z82" s="22"/>
      <c r="AA82" s="24"/>
    </row>
    <row r="83" spans="2:27" ht="9.75" customHeight="1" x14ac:dyDescent="0.25">
      <c r="B83" s="30"/>
      <c r="C83" s="30"/>
      <c r="D83" s="30"/>
      <c r="E83" s="30"/>
      <c r="F83" s="30"/>
      <c r="G83" s="30"/>
      <c r="H83" s="30"/>
      <c r="I83" s="30"/>
      <c r="J83" s="30"/>
      <c r="K83" s="30"/>
      <c r="L83" s="30"/>
      <c r="M83" s="30"/>
      <c r="N83" s="30"/>
      <c r="V83" s="27"/>
      <c r="W83" s="27"/>
      <c r="X83" s="27"/>
      <c r="Y83" s="27"/>
      <c r="Z83" s="27"/>
      <c r="AA83" s="27"/>
    </row>
    <row r="84" spans="2:27" x14ac:dyDescent="0.25">
      <c r="V84" s="20" t="s">
        <v>101</v>
      </c>
      <c r="W84" s="21" t="s">
        <v>88</v>
      </c>
      <c r="X84" s="21" t="s">
        <v>89</v>
      </c>
      <c r="Y84" s="21" t="s">
        <v>90</v>
      </c>
      <c r="Z84" s="21" t="s">
        <v>91</v>
      </c>
      <c r="AA84" s="21" t="s">
        <v>92</v>
      </c>
    </row>
    <row r="85" spans="2:27" x14ac:dyDescent="0.25">
      <c r="V85" s="20" t="s">
        <v>102</v>
      </c>
      <c r="W85" s="22">
        <f>AA85*Z85</f>
        <v>0</v>
      </c>
      <c r="X85" s="22">
        <v>500000</v>
      </c>
      <c r="Y85" s="22"/>
      <c r="Z85" s="22">
        <f>X85</f>
        <v>500000</v>
      </c>
      <c r="AA85" s="24">
        <v>0</v>
      </c>
    </row>
    <row r="86" spans="2:27" x14ac:dyDescent="0.25">
      <c r="V86" s="20" t="s">
        <v>95</v>
      </c>
      <c r="W86" s="22">
        <f>MAX(0,MIN(AA86*Z86,AA86*Y86))</f>
        <v>0</v>
      </c>
      <c r="X86" s="22">
        <v>1000000</v>
      </c>
      <c r="Y86" s="22">
        <f>X86-X85</f>
        <v>500000</v>
      </c>
      <c r="Z86" s="25">
        <f>H66-Z85</f>
        <v>-40000</v>
      </c>
      <c r="AA86" s="24">
        <v>0.2</v>
      </c>
    </row>
    <row r="87" spans="2:27" x14ac:dyDescent="0.25">
      <c r="V87" s="20" t="s">
        <v>103</v>
      </c>
      <c r="W87" s="22">
        <f>MAX(0,MIN(AA87*Z87,AA87*Y87))</f>
        <v>0</v>
      </c>
      <c r="X87" s="22"/>
      <c r="Y87" s="25">
        <f>H66-X86</f>
        <v>-540000</v>
      </c>
      <c r="Z87" s="22">
        <f>Z86-Y86</f>
        <v>-540000</v>
      </c>
      <c r="AA87" s="24">
        <v>0.3</v>
      </c>
    </row>
    <row r="88" spans="2:27" x14ac:dyDescent="0.25">
      <c r="V88" s="20" t="s">
        <v>97</v>
      </c>
      <c r="W88" s="26">
        <f>SUM(W85:W87)</f>
        <v>0</v>
      </c>
      <c r="X88" s="22"/>
      <c r="Y88" s="22"/>
      <c r="Z88" s="22"/>
      <c r="AA88" s="24"/>
    </row>
    <row r="100" ht="17.25" customHeight="1" x14ac:dyDescent="0.25"/>
    <row r="101" ht="17.25" customHeight="1" x14ac:dyDescent="0.25"/>
    <row r="102" ht="17.25" customHeight="1" x14ac:dyDescent="0.25"/>
  </sheetData>
  <sheetProtection algorithmName="SHA-512" hashValue="6mdmtE/hf6uIm8xLznthWCjI100HrrMuJLSa8oCTo3FNL+3UYEXTrJRrvbeUoodwWmGVj7/X/Gr19hKuiaQCiQ==" saltValue="Py3sRbLgakYgFtoaPeeKfA==" spinCount="100000" sheet="1" objects="1" scenarios="1" selectLockedCells="1"/>
  <mergeCells count="36">
    <mergeCell ref="B80:G80"/>
    <mergeCell ref="B82:G82"/>
    <mergeCell ref="B75:C75"/>
    <mergeCell ref="C76:G76"/>
    <mergeCell ref="D61:E61"/>
    <mergeCell ref="D62:E62"/>
    <mergeCell ref="D63:E63"/>
    <mergeCell ref="D64:E64"/>
    <mergeCell ref="D65:E65"/>
    <mergeCell ref="D56:E56"/>
    <mergeCell ref="D57:E57"/>
    <mergeCell ref="D58:E58"/>
    <mergeCell ref="D59:E59"/>
    <mergeCell ref="D60:E60"/>
    <mergeCell ref="B61:C61"/>
    <mergeCell ref="B62:C62"/>
    <mergeCell ref="B63:C63"/>
    <mergeCell ref="B64:C64"/>
    <mergeCell ref="B65:C65"/>
    <mergeCell ref="B56:C56"/>
    <mergeCell ref="B57:C57"/>
    <mergeCell ref="B59:C59"/>
    <mergeCell ref="B60:C60"/>
    <mergeCell ref="B58:C58"/>
    <mergeCell ref="C29:D29"/>
    <mergeCell ref="C36:D36"/>
    <mergeCell ref="B38:D38"/>
    <mergeCell ref="C9:D9"/>
    <mergeCell ref="C37:D37"/>
    <mergeCell ref="C35:D35"/>
    <mergeCell ref="C2:I2"/>
    <mergeCell ref="C3:I3"/>
    <mergeCell ref="C16:H16"/>
    <mergeCell ref="C17:D17"/>
    <mergeCell ref="C18:D18"/>
    <mergeCell ref="C19:D19"/>
  </mergeCells>
  <dataValidations count="5">
    <dataValidation type="list" allowBlank="1" showInputMessage="1" showErrorMessage="1" sqref="D56:E56">
      <formula1>$V$56:$V$62</formula1>
    </dataValidation>
    <dataValidation type="list" allowBlank="1" showInputMessage="1" showErrorMessage="1" sqref="E8">
      <formula1>$U$8:$U$8</formula1>
    </dataValidation>
    <dataValidation type="list" allowBlank="1" showInputMessage="1" showErrorMessage="1" sqref="D57:E57">
      <formula1>$AD$56:$AD$58</formula1>
    </dataValidation>
    <dataValidation type="list" allowBlank="1" showInputMessage="1" showErrorMessage="1" sqref="D58:E58">
      <formula1>$AJ$56:$AJ$58</formula1>
    </dataValidation>
    <dataValidation type="list" allowBlank="1" showInputMessage="1" showErrorMessage="1" sqref="D8">
      <formula1>$U$8:$V$8</formula1>
    </dataValidation>
  </dataValidations>
  <hyperlinks>
    <hyperlink ref="C3" r:id="rId1" display="https://financialcontrol.in/"/>
  </hyperlinks>
  <pageMargins left="0.7" right="0.7" top="0.75" bottom="0.75" header="0.3" footer="0.3"/>
  <pageSetup paperSize="9" orientation="portrait"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5:U13"/>
  <sheetViews>
    <sheetView workbookViewId="0">
      <selection activeCell="K18" sqref="K18"/>
    </sheetView>
  </sheetViews>
  <sheetFormatPr defaultRowHeight="15" x14ac:dyDescent="0.25"/>
  <sheetData>
    <row r="5" spans="5:21" ht="15.75" thickBot="1" x14ac:dyDescent="0.3">
      <c r="I5" s="11" t="s">
        <v>59</v>
      </c>
      <c r="J5" s="11"/>
      <c r="K5" s="11"/>
      <c r="L5" s="11"/>
    </row>
    <row r="6" spans="5:21" ht="16.5" thickTop="1" thickBot="1" x14ac:dyDescent="0.3">
      <c r="F6">
        <v>2012</v>
      </c>
      <c r="I6" s="12" t="s">
        <v>60</v>
      </c>
      <c r="J6" s="12" t="s">
        <v>61</v>
      </c>
      <c r="K6" s="12" t="s">
        <v>62</v>
      </c>
      <c r="L6" s="12" t="s">
        <v>63</v>
      </c>
      <c r="M6" s="12" t="s">
        <v>64</v>
      </c>
      <c r="N6" s="12" t="s">
        <v>65</v>
      </c>
      <c r="O6" s="12" t="s">
        <v>66</v>
      </c>
      <c r="P6" s="12" t="s">
        <v>67</v>
      </c>
      <c r="Q6" s="12" t="s">
        <v>68</v>
      </c>
      <c r="R6" s="12" t="s">
        <v>69</v>
      </c>
      <c r="S6" s="12" t="s">
        <v>70</v>
      </c>
      <c r="T6" s="12" t="s">
        <v>71</v>
      </c>
      <c r="U6" s="12" t="s">
        <v>58</v>
      </c>
    </row>
    <row r="7" spans="5:21" ht="16.5" thickTop="1" thickBot="1" x14ac:dyDescent="0.3">
      <c r="I7" s="12">
        <v>2015</v>
      </c>
      <c r="J7" s="13">
        <v>171.7</v>
      </c>
      <c r="K7" s="13">
        <v>174.6</v>
      </c>
      <c r="L7" s="13">
        <v>178.3</v>
      </c>
      <c r="M7" s="13"/>
      <c r="N7" s="13"/>
      <c r="O7" s="13"/>
      <c r="P7" s="13"/>
      <c r="Q7" s="13"/>
      <c r="R7" s="13"/>
      <c r="S7" s="13"/>
      <c r="T7" s="13"/>
      <c r="U7" s="13"/>
    </row>
    <row r="8" spans="5:21" ht="16.5" thickTop="1" thickBot="1" x14ac:dyDescent="0.3">
      <c r="I8" s="12">
        <v>2014</v>
      </c>
      <c r="J8" s="13">
        <v>163.80000000000001</v>
      </c>
      <c r="K8" s="13">
        <v>164.8</v>
      </c>
      <c r="L8" s="13">
        <v>163.5</v>
      </c>
      <c r="M8" s="13">
        <v>161.80000000000001</v>
      </c>
      <c r="N8" s="13">
        <v>163.1</v>
      </c>
      <c r="O8" s="13">
        <v>165</v>
      </c>
      <c r="P8" s="13">
        <v>165.8</v>
      </c>
      <c r="Q8" s="13">
        <v>167.1</v>
      </c>
      <c r="R8" s="13">
        <v>172.7</v>
      </c>
      <c r="S8" s="13">
        <v>173.4</v>
      </c>
      <c r="T8" s="13">
        <v>170.7</v>
      </c>
      <c r="U8" s="13">
        <v>169.1</v>
      </c>
    </row>
    <row r="9" spans="5:21" ht="16.5" thickTop="1" thickBot="1" x14ac:dyDescent="0.3">
      <c r="E9" t="e">
        <f>MATCH(E6,J6:U6,0)</f>
        <v>#N/A</v>
      </c>
      <c r="F9">
        <f>MATCH(F6,I8:I12,0)</f>
        <v>3</v>
      </c>
      <c r="I9" s="12">
        <v>2013</v>
      </c>
      <c r="J9" s="13">
        <v>168.8</v>
      </c>
      <c r="K9" s="13">
        <v>170.3</v>
      </c>
      <c r="L9" s="13">
        <v>172.9</v>
      </c>
      <c r="M9" s="13">
        <v>171.3</v>
      </c>
      <c r="N9" s="13">
        <v>170.4</v>
      </c>
      <c r="O9" s="13">
        <v>170.6</v>
      </c>
      <c r="P9" s="13">
        <v>171.8</v>
      </c>
      <c r="Q9" s="13">
        <v>168.1</v>
      </c>
      <c r="R9" s="13">
        <v>164</v>
      </c>
      <c r="S9" s="13">
        <v>163.80000000000001</v>
      </c>
      <c r="T9" s="13">
        <v>163.4</v>
      </c>
      <c r="U9" s="13">
        <v>164</v>
      </c>
    </row>
    <row r="10" spans="5:21" ht="16.5" thickTop="1" thickBot="1" x14ac:dyDescent="0.3">
      <c r="I10" s="12">
        <v>2012</v>
      </c>
      <c r="J10" s="13">
        <v>160.1</v>
      </c>
      <c r="K10" s="13">
        <v>160.4</v>
      </c>
      <c r="L10" s="13">
        <v>163.1</v>
      </c>
      <c r="M10" s="13">
        <v>164.6</v>
      </c>
      <c r="N10" s="13">
        <v>164.4</v>
      </c>
      <c r="O10" s="13">
        <v>167.3</v>
      </c>
      <c r="P10" s="13">
        <v>169.5</v>
      </c>
      <c r="Q10" s="13">
        <v>171.9</v>
      </c>
      <c r="R10" s="13">
        <v>171.5</v>
      </c>
      <c r="S10" s="13">
        <v>170.7</v>
      </c>
      <c r="T10" s="13">
        <v>168.3</v>
      </c>
      <c r="U10" s="13">
        <v>164.9</v>
      </c>
    </row>
    <row r="11" spans="5:21" ht="16.5" thickTop="1" thickBot="1" x14ac:dyDescent="0.3">
      <c r="E11" t="e">
        <f>INDEX(J8:U12,F9,E9)</f>
        <v>#N/A</v>
      </c>
      <c r="I11" s="12">
        <v>2011</v>
      </c>
      <c r="J11" s="13">
        <v>147.9</v>
      </c>
      <c r="K11" s="13">
        <v>150.9</v>
      </c>
      <c r="L11" s="13">
        <v>153.69999999999999</v>
      </c>
      <c r="M11" s="13">
        <v>154.4</v>
      </c>
      <c r="N11" s="13">
        <v>155.30000000000001</v>
      </c>
      <c r="O11" s="13">
        <v>153.6</v>
      </c>
      <c r="P11" s="13">
        <v>153</v>
      </c>
      <c r="Q11" s="13">
        <v>151.69999999999999</v>
      </c>
      <c r="R11" s="13">
        <v>152.19999999999999</v>
      </c>
      <c r="S11" s="13">
        <v>157.9</v>
      </c>
      <c r="T11" s="13">
        <v>160.80000000000001</v>
      </c>
      <c r="U11" s="13">
        <v>161.69999999999999</v>
      </c>
    </row>
    <row r="12" spans="5:21" ht="16.5" thickTop="1" thickBot="1" x14ac:dyDescent="0.3">
      <c r="I12" s="12">
        <v>2010</v>
      </c>
      <c r="J12" s="13">
        <v>147.6</v>
      </c>
      <c r="K12" s="13">
        <v>150.6</v>
      </c>
      <c r="L12" s="13">
        <v>151.30000000000001</v>
      </c>
      <c r="M12" s="13">
        <v>151.80000000000001</v>
      </c>
      <c r="N12" s="13">
        <v>152.5</v>
      </c>
      <c r="O12" s="13">
        <v>150.30000000000001</v>
      </c>
      <c r="P12" s="13">
        <v>153.80000000000001</v>
      </c>
      <c r="Q12" s="13">
        <v>151.6</v>
      </c>
      <c r="R12" s="13">
        <v>150.30000000000001</v>
      </c>
      <c r="S12" s="13">
        <v>151.5</v>
      </c>
      <c r="T12" s="13">
        <v>148.30000000000001</v>
      </c>
      <c r="U12" s="13">
        <v>147.80000000000001</v>
      </c>
    </row>
    <row r="13" spans="5:21" ht="15.75" thickTop="1" x14ac:dyDescent="0.25"/>
  </sheetData>
  <mergeCells count="1">
    <mergeCell ref="I5:L5"/>
  </mergeCells>
  <dataValidations count="2">
    <dataValidation type="list" allowBlank="1" showInputMessage="1" showErrorMessage="1" sqref="F6:G6">
      <formula1>$J$5:$J$10</formula1>
    </dataValidation>
    <dataValidation type="list" allowBlank="1" showInputMessage="1" showErrorMessage="1" sqref="E6">
      <formula1>$K$4:$V$4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Amit Bansal</dc:creator>
  <cp:lastModifiedBy>Amit Bansal</cp:lastModifiedBy>
  <dcterms:created xsi:type="dcterms:W3CDTF">2018-05-07T08:51:17Z</dcterms:created>
  <dcterms:modified xsi:type="dcterms:W3CDTF">2019-02-17T09:26:33Z</dcterms:modified>
</cp:coreProperties>
</file>