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 codeName="ThisWorkbook"/>
  <xr:revisionPtr revIDLastSave="0" documentId="13_ncr:1_{435BDFDF-242B-45DE-BC4E-B9DEF31161B9}" xr6:coauthVersionLast="40" xr6:coauthVersionMax="40" xr10:uidLastSave="{00000000-0000-0000-0000-000000000000}"/>
  <bookViews>
    <workbookView xWindow="0" yWindow="0" windowWidth="22260" windowHeight="12645" activeTab="1" xr2:uid="{00000000-000D-0000-FFFF-FFFF00000000}"/>
  </bookViews>
  <sheets>
    <sheet name="Instructions" sheetId="3" r:id="rId1"/>
    <sheet name="Income Tax Calculator AY2020-2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1" l="1"/>
  <c r="D40" i="1" l="1"/>
  <c r="D39" i="1"/>
  <c r="D38" i="1"/>
  <c r="D37" i="1"/>
  <c r="D36" i="1"/>
  <c r="D32" i="1"/>
  <c r="D31" i="1"/>
  <c r="D30" i="1"/>
  <c r="D29" i="1"/>
  <c r="G19" i="1"/>
  <c r="D28" i="1"/>
  <c r="H8" i="1" l="1"/>
  <c r="G17" i="1" s="1"/>
  <c r="G16" i="1" l="1"/>
  <c r="G15" i="1"/>
  <c r="H10" i="1"/>
  <c r="H17" i="1" l="1"/>
  <c r="F12" i="1"/>
  <c r="H12" i="1" s="1"/>
  <c r="F11" i="1"/>
  <c r="H11" i="1" s="1"/>
  <c r="F13" i="1"/>
  <c r="H13" i="1"/>
  <c r="H14" i="1" l="1"/>
  <c r="H18" i="1" s="1"/>
  <c r="H19" i="1" s="1"/>
  <c r="H22" i="1" l="1"/>
  <c r="H31" i="1" l="1"/>
  <c r="H32" i="1" s="1"/>
  <c r="H30" i="1"/>
  <c r="H29" i="1"/>
  <c r="H28" i="1"/>
  <c r="H36" i="1" s="1"/>
  <c r="H37" i="1" l="1"/>
  <c r="H38" i="1" s="1"/>
  <c r="H39" i="1" s="1"/>
</calcChain>
</file>

<file path=xl/sharedStrings.xml><?xml version="1.0" encoding="utf-8"?>
<sst xmlns="http://schemas.openxmlformats.org/spreadsheetml/2006/main" count="35" uniqueCount="33">
  <si>
    <t>Status/AY</t>
  </si>
  <si>
    <t>Net Taxable Income</t>
  </si>
  <si>
    <t>Rate</t>
  </si>
  <si>
    <t>Income Tax</t>
  </si>
  <si>
    <t>Add: Cess</t>
  </si>
  <si>
    <t xml:space="preserve">Income Tax &amp; Cess Payable: </t>
  </si>
  <si>
    <t>Calculate Advance Tax</t>
  </si>
  <si>
    <t>Advance Tax Liability</t>
  </si>
  <si>
    <t>Description</t>
  </si>
  <si>
    <t>Advance Tax Installment</t>
  </si>
  <si>
    <t>Installments</t>
  </si>
  <si>
    <t>Amount</t>
  </si>
  <si>
    <t>Individual</t>
  </si>
  <si>
    <t>Less: Chapter IV A Deduction</t>
  </si>
  <si>
    <t>Slab</t>
  </si>
  <si>
    <t>Nil</t>
  </si>
  <si>
    <t>&gt;1000000</t>
  </si>
  <si>
    <t>Less:Rebate on Senior Citizen</t>
  </si>
  <si>
    <t>Less:Rebate on Super Senior Citizen</t>
  </si>
  <si>
    <t>Less Rebate</t>
  </si>
  <si>
    <t xml:space="preserve">Total </t>
  </si>
  <si>
    <t>Less: Tax Paid As Per Form 16/16A</t>
  </si>
  <si>
    <t>Instructions:</t>
  </si>
  <si>
    <t xml:space="preserve"> This colour indicates cells which can be edited.. Fill in the cells containing this colour only</t>
  </si>
  <si>
    <t>AB12</t>
  </si>
  <si>
    <t>2020-21</t>
  </si>
  <si>
    <r>
      <t>Less: Standard Deduction</t>
    </r>
    <r>
      <rPr>
        <b/>
        <sz val="11"/>
        <rFont val="Arial"/>
        <family val="2"/>
      </rPr>
      <t xml:space="preserve"> </t>
    </r>
    <r>
      <rPr>
        <b/>
        <i/>
        <sz val="9"/>
        <color rgb="FFC00000"/>
        <rFont val="Arial"/>
        <family val="2"/>
      </rPr>
      <t>(Budget 2019)</t>
    </r>
  </si>
  <si>
    <t>Income Tax Calculator For AY 2020-21</t>
  </si>
  <si>
    <t>Income Tax and Advance tax for Individual</t>
  </si>
  <si>
    <t>IT Calculator for FY 2019-20, AY 2020-21</t>
  </si>
  <si>
    <t>Colour in red indicates that it’s a drop down button. (Select ur requirement)</t>
  </si>
  <si>
    <t>Annual Income Before Standard Deduction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</si>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</sst>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rgb="FFFF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6"/>
      <color rgb="FFFF0000"/>
      <name val="Arial"/>
      <family val="2"/>
    </font>
    <font>
      <b/>
      <u/>
      <sz val="18"/>
      <color theme="1"/>
      <name val="Calibri"/>
      <family val="2"/>
      <scheme val="minor"/>
    </font>
    <font>
      <b/>
      <i/>
      <sz val="9"/>
      <color rgb="FFC00000"/>
      <name val="Arial"/>
      <family val="2"/>
    </font>
    <font>
      <b/>
      <sz val="16"/>
      <name val="Arial"/>
      <family val="2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43" fontId="6" fillId="0" borderId="7" xfId="1" applyFont="1" applyFill="1" applyBorder="1" applyProtection="1"/>
    <xf numFmtId="43" fontId="6" fillId="0" borderId="6" xfId="1" applyFont="1" applyFill="1" applyBorder="1" applyProtection="1"/>
    <xf numFmtId="9" fontId="6" fillId="0" borderId="6" xfId="0" applyNumberFormat="1" applyFont="1" applyFill="1" applyBorder="1" applyAlignment="1" applyProtection="1">
      <alignment horizontal="center"/>
    </xf>
    <xf numFmtId="43" fontId="7" fillId="0" borderId="7" xfId="1" applyFont="1" applyFill="1" applyBorder="1" applyProtection="1"/>
    <xf numFmtId="43" fontId="0" fillId="0" borderId="7" xfId="1" applyFont="1" applyBorder="1" applyAlignment="1" applyProtection="1"/>
    <xf numFmtId="0" fontId="6" fillId="0" borderId="17" xfId="0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/>
    </xf>
    <xf numFmtId="43" fontId="11" fillId="0" borderId="7" xfId="1" applyFont="1" applyFill="1" applyBorder="1" applyProtection="1"/>
    <xf numFmtId="43" fontId="9" fillId="0" borderId="7" xfId="1" applyFont="1" applyFill="1" applyBorder="1" applyAlignment="1" applyProtection="1"/>
    <xf numFmtId="43" fontId="13" fillId="0" borderId="7" xfId="1" applyFont="1" applyFill="1" applyBorder="1" applyAlignment="1" applyProtection="1"/>
    <xf numFmtId="43" fontId="13" fillId="0" borderId="7" xfId="0" applyNumberFormat="1" applyFont="1" applyFill="1" applyBorder="1" applyAlignment="1" applyProtection="1"/>
    <xf numFmtId="43" fontId="7" fillId="0" borderId="7" xfId="1" applyFont="1" applyFill="1" applyBorder="1" applyAlignment="1" applyProtection="1">
      <alignment horizontal="center"/>
    </xf>
    <xf numFmtId="0" fontId="13" fillId="0" borderId="7" xfId="0" applyFont="1" applyFill="1" applyBorder="1" applyAlignment="1" applyProtection="1"/>
    <xf numFmtId="43" fontId="12" fillId="2" borderId="7" xfId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14" fillId="2" borderId="25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/>
    <xf numFmtId="43" fontId="0" fillId="0" borderId="29" xfId="0" applyNumberFormat="1" applyFont="1" applyBorder="1" applyAlignment="1" applyProtection="1"/>
    <xf numFmtId="43" fontId="0" fillId="0" borderId="29" xfId="1" applyFont="1" applyBorder="1" applyProtection="1"/>
    <xf numFmtId="0" fontId="0" fillId="0" borderId="0" xfId="0" applyProtection="1"/>
    <xf numFmtId="0" fontId="0" fillId="2" borderId="0" xfId="0" applyFill="1" applyProtection="1"/>
    <xf numFmtId="0" fontId="0" fillId="0" borderId="0" xfId="0" applyFill="1" applyProtection="1"/>
    <xf numFmtId="0" fontId="2" fillId="2" borderId="0" xfId="0" applyFont="1" applyFill="1" applyProtection="1"/>
    <xf numFmtId="0" fontId="0" fillId="0" borderId="30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0" xfId="0" applyBorder="1" applyProtection="1">
      <protection locked="0"/>
    </xf>
    <xf numFmtId="43" fontId="17" fillId="0" borderId="22" xfId="1" applyFont="1" applyFill="1" applyBorder="1" applyProtection="1"/>
    <xf numFmtId="0" fontId="7" fillId="0" borderId="11" xfId="0" applyFont="1" applyFill="1" applyBorder="1" applyProtection="1"/>
    <xf numFmtId="0" fontId="6" fillId="0" borderId="6" xfId="0" applyFont="1" applyFill="1" applyBorder="1" applyAlignment="1" applyProtection="1">
      <alignment horizontal="center" vertical="center"/>
    </xf>
    <xf numFmtId="0" fontId="13" fillId="0" borderId="17" xfId="0" applyFont="1" applyFill="1" applyBorder="1" applyAlignment="1" applyProtection="1">
      <alignment horizontal="center" vertical="center"/>
    </xf>
    <xf numFmtId="0" fontId="18" fillId="0" borderId="0" xfId="0" applyFont="1" applyProtection="1"/>
    <xf numFmtId="0" fontId="11" fillId="2" borderId="6" xfId="0" applyFont="1" applyFill="1" applyBorder="1" applyAlignment="1" applyProtection="1">
      <alignment vertical="center"/>
      <protection locked="0"/>
    </xf>
    <xf numFmtId="43" fontId="12" fillId="0" borderId="7" xfId="1" applyFont="1" applyFill="1" applyBorder="1" applyAlignment="1" applyProtection="1">
      <alignment horizontal="center" vertical="center"/>
    </xf>
    <xf numFmtId="43" fontId="0" fillId="0" borderId="30" xfId="1" applyFont="1" applyBorder="1" applyProtection="1"/>
    <xf numFmtId="0" fontId="0" fillId="0" borderId="13" xfId="0" applyFont="1" applyBorder="1" applyAlignment="1" applyProtection="1"/>
    <xf numFmtId="0" fontId="0" fillId="0" borderId="0" xfId="0" applyFont="1" applyBorder="1" applyAlignment="1" applyProtection="1"/>
    <xf numFmtId="0" fontId="0" fillId="0" borderId="30" xfId="0" applyFont="1" applyBorder="1" applyAlignment="1" applyProtection="1"/>
    <xf numFmtId="0" fontId="11" fillId="0" borderId="4" xfId="0" applyFont="1" applyFill="1" applyBorder="1" applyAlignment="1" applyProtection="1">
      <alignment vertical="center"/>
    </xf>
    <xf numFmtId="0" fontId="11" fillId="0" borderId="5" xfId="0" applyFont="1" applyFill="1" applyBorder="1" applyAlignment="1" applyProtection="1">
      <alignment vertical="center"/>
    </xf>
    <xf numFmtId="0" fontId="6" fillId="0" borderId="4" xfId="0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6" fillId="0" borderId="4" xfId="0" applyFont="1" applyFill="1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horizontal="left" vertical="center"/>
    </xf>
    <xf numFmtId="0" fontId="6" fillId="0" borderId="8" xfId="0" applyFont="1" applyFill="1" applyBorder="1" applyAlignment="1" applyProtection="1">
      <alignment horizontal="left" vertical="center"/>
    </xf>
    <xf numFmtId="0" fontId="9" fillId="0" borderId="4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horizontal="left" vertical="center"/>
    </xf>
    <xf numFmtId="0" fontId="0" fillId="0" borderId="31" xfId="0" applyFont="1" applyBorder="1" applyAlignment="1" applyProtection="1">
      <alignment horizontal="left" vertical="center"/>
    </xf>
    <xf numFmtId="0" fontId="0" fillId="0" borderId="32" xfId="0" applyFont="1" applyBorder="1" applyAlignment="1" applyProtection="1">
      <alignment horizontal="left" vertical="center"/>
    </xf>
    <xf numFmtId="0" fontId="0" fillId="0" borderId="33" xfId="0" applyFont="1" applyBorder="1" applyAlignment="1" applyProtection="1">
      <alignment horizontal="left" vertical="center"/>
    </xf>
    <xf numFmtId="0" fontId="0" fillId="0" borderId="17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top"/>
    </xf>
    <xf numFmtId="0" fontId="5" fillId="0" borderId="6" xfId="0" applyFont="1" applyBorder="1" applyAlignment="1" applyProtection="1">
      <alignment horizontal="left" vertical="top"/>
    </xf>
    <xf numFmtId="0" fontId="5" fillId="0" borderId="26" xfId="0" applyFont="1" applyBorder="1" applyAlignment="1" applyProtection="1">
      <alignment horizontal="center"/>
    </xf>
    <xf numFmtId="0" fontId="5" fillId="0" borderId="27" xfId="0" applyFont="1" applyBorder="1" applyAlignment="1" applyProtection="1">
      <alignment horizontal="center"/>
    </xf>
    <xf numFmtId="0" fontId="5" fillId="0" borderId="28" xfId="0" applyFont="1" applyBorder="1" applyAlignment="1" applyProtection="1">
      <alignment horizontal="center"/>
    </xf>
    <xf numFmtId="0" fontId="15" fillId="0" borderId="23" xfId="0" applyFont="1" applyFill="1" applyBorder="1" applyAlignment="1" applyProtection="1">
      <alignment horizontal="center"/>
    </xf>
    <xf numFmtId="0" fontId="15" fillId="0" borderId="24" xfId="0" applyFont="1" applyFill="1" applyBorder="1" applyAlignment="1" applyProtection="1">
      <alignment horizontal="center"/>
    </xf>
    <xf numFmtId="0" fontId="15" fillId="0" borderId="25" xfId="0" applyFont="1" applyFill="1" applyBorder="1" applyAlignment="1" applyProtection="1">
      <alignment horizontal="center"/>
    </xf>
    <xf numFmtId="0" fontId="6" fillId="0" borderId="4" xfId="0" applyFont="1" applyFill="1" applyBorder="1" applyAlignment="1" applyProtection="1">
      <alignment horizontal="left"/>
    </xf>
    <xf numFmtId="0" fontId="6" fillId="0" borderId="5" xfId="0" applyFont="1" applyFill="1" applyBorder="1" applyAlignment="1" applyProtection="1">
      <alignment horizontal="left"/>
    </xf>
    <xf numFmtId="0" fontId="6" fillId="0" borderId="8" xfId="0" applyFont="1" applyFill="1" applyBorder="1" applyAlignment="1" applyProtection="1">
      <alignment horizontal="left"/>
    </xf>
    <xf numFmtId="0" fontId="3" fillId="0" borderId="23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0" fontId="10" fillId="0" borderId="26" xfId="0" applyFont="1" applyBorder="1" applyAlignment="1" applyProtection="1">
      <alignment horizontal="center"/>
    </xf>
    <xf numFmtId="0" fontId="10" fillId="0" borderId="27" xfId="0" applyFont="1" applyBorder="1" applyAlignment="1" applyProtection="1">
      <alignment horizontal="center"/>
    </xf>
    <xf numFmtId="0" fontId="10" fillId="0" borderId="28" xfId="0" applyFont="1" applyBorder="1" applyAlignment="1" applyProtection="1">
      <alignment horizontal="center"/>
    </xf>
    <xf numFmtId="0" fontId="7" fillId="0" borderId="17" xfId="0" applyFont="1" applyFill="1" applyBorder="1" applyAlignment="1" applyProtection="1">
      <alignment horizontal="left" vertical="center"/>
    </xf>
    <xf numFmtId="0" fontId="7" fillId="0" borderId="6" xfId="0" applyFont="1" applyFill="1" applyBorder="1" applyAlignment="1" applyProtection="1">
      <alignment horizontal="left" vertical="center"/>
    </xf>
    <xf numFmtId="0" fontId="7" fillId="0" borderId="18" xfId="0" applyFont="1" applyFill="1" applyBorder="1" applyAlignment="1" applyProtection="1">
      <alignment horizontal="left" vertical="center"/>
    </xf>
    <xf numFmtId="0" fontId="7" fillId="0" borderId="12" xfId="0" applyFont="1" applyFill="1" applyBorder="1" applyAlignment="1" applyProtection="1">
      <alignment horizontal="left" vertical="center"/>
    </xf>
    <xf numFmtId="43" fontId="7" fillId="2" borderId="7" xfId="1" applyFont="1" applyFill="1" applyBorder="1" applyAlignment="1" applyProtection="1">
      <alignment horizontal="center"/>
      <protection locked="0"/>
    </xf>
    <xf numFmtId="43" fontId="7" fillId="2" borderId="19" xfId="1" applyFont="1" applyFill="1" applyBorder="1" applyAlignment="1" applyProtection="1">
      <alignment horizontal="center"/>
      <protection locked="0"/>
    </xf>
    <xf numFmtId="0" fontId="9" fillId="0" borderId="20" xfId="0" applyFont="1" applyFill="1" applyBorder="1" applyAlignment="1" applyProtection="1">
      <alignment horizontal="center"/>
    </xf>
    <xf numFmtId="0" fontId="9" fillId="0" borderId="21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center"/>
    </xf>
    <xf numFmtId="0" fontId="7" fillId="0" borderId="1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center"/>
    </xf>
    <xf numFmtId="0" fontId="9" fillId="0" borderId="2" xfId="0" applyFont="1" applyFill="1" applyBorder="1" applyAlignment="1" applyProtection="1">
      <alignment horizontal="center"/>
    </xf>
    <xf numFmtId="0" fontId="9" fillId="0" borderId="3" xfId="0" applyFont="1" applyFill="1" applyBorder="1" applyAlignment="1" applyProtection="1">
      <alignment horizontal="center"/>
    </xf>
    <xf numFmtId="0" fontId="9" fillId="0" borderId="4" xfId="0" applyFont="1" applyFill="1" applyBorder="1" applyAlignment="1" applyProtection="1">
      <alignment horizontal="center"/>
    </xf>
    <xf numFmtId="0" fontId="9" fillId="0" borderId="5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left" vertical="center"/>
    </xf>
    <xf numFmtId="0" fontId="8" fillId="0" borderId="5" xfId="0" applyFont="1" applyFill="1" applyBorder="1" applyAlignment="1" applyProtection="1">
      <alignment horizontal="left" vertical="center"/>
    </xf>
    <xf numFmtId="0" fontId="8" fillId="0" borderId="8" xfId="0" applyFont="1" applyFill="1" applyBorder="1" applyAlignment="1" applyProtection="1">
      <alignment horizontal="left" vertical="center"/>
    </xf>
    <xf numFmtId="0" fontId="9" fillId="0" borderId="14" xfId="0" applyFont="1" applyFill="1" applyBorder="1" applyAlignment="1" applyProtection="1">
      <alignment horizontal="center"/>
    </xf>
    <xf numFmtId="0" fontId="9" fillId="0" borderId="15" xfId="0" applyFont="1" applyFill="1" applyBorder="1" applyAlignment="1" applyProtection="1">
      <alignment horizontal="center"/>
    </xf>
    <xf numFmtId="0" fontId="9" fillId="0" borderId="16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/>
    </xf>
    <xf numFmtId="0" fontId="8" fillId="0" borderId="5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/>
    </xf>
  </cellXfs>
  <cellStyles count="2">
    <cellStyle name="Comma" xfId="1" builtinId="3"/>
    <cellStyle name="Normal" xfId="0" builtinId="0"/>
  </cellStyles>
  <dxfs count="2">
    <dxf>
      <font>
        <color rgb="FF9C5700"/>
      </font>
      <fill>
        <patternFill>
          <bgColor rgb="FFFFEB9C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57344-1172-4E09-8128-33B9B1D08108}">
  <sheetPr codeName="Sheet1"/>
  <dimension ref="B1:L6"/>
  <sheetViews>
    <sheetView workbookViewId="0">
      <selection activeCell="E9" sqref="E9"/>
    </sheetView>
  </sheetViews>
  <sheetFormatPr defaultRowHeight="15" x14ac:dyDescent="0.25"/>
  <cols>
    <col min="1" max="16384" width="9.140625" style="17"/>
  </cols>
  <sheetData>
    <row r="1" spans="2:12" ht="15.75" x14ac:dyDescent="0.25">
      <c r="B1" s="33" t="s">
        <v>29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2" x14ac:dyDescent="0.25">
      <c r="B2" s="22" t="s">
        <v>22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2" x14ac:dyDescent="0.25">
      <c r="B3" s="22">
        <v>1</v>
      </c>
      <c r="C3" s="23"/>
      <c r="D3" s="22" t="s">
        <v>23</v>
      </c>
      <c r="E3" s="22"/>
      <c r="F3" s="22"/>
      <c r="G3" s="22"/>
      <c r="H3" s="22"/>
      <c r="I3" s="22"/>
      <c r="J3" s="22"/>
      <c r="K3" s="22"/>
      <c r="L3" s="22"/>
    </row>
    <row r="4" spans="2:12" x14ac:dyDescent="0.25">
      <c r="B4" s="22"/>
      <c r="C4" s="24"/>
      <c r="D4" s="22"/>
      <c r="E4" s="22"/>
      <c r="F4" s="22"/>
      <c r="G4" s="22"/>
      <c r="H4" s="22"/>
      <c r="I4" s="22"/>
      <c r="J4" s="22"/>
      <c r="K4" s="22"/>
      <c r="L4" s="22"/>
    </row>
    <row r="5" spans="2:12" x14ac:dyDescent="0.25">
      <c r="B5" s="22">
        <v>2</v>
      </c>
      <c r="C5" s="25" t="s">
        <v>24</v>
      </c>
      <c r="D5" s="22" t="s">
        <v>30</v>
      </c>
      <c r="E5" s="22"/>
      <c r="F5" s="22"/>
      <c r="G5" s="22"/>
      <c r="H5" s="22"/>
      <c r="I5" s="22"/>
      <c r="J5" s="22"/>
      <c r="K5" s="22"/>
      <c r="L5" s="22"/>
    </row>
    <row r="6" spans="2:12" x14ac:dyDescent="0.25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</sheetData>
  <sheetProtection password="9B0D" sheet="1" selectLockedCells="1"/>
  <dataValidations count="1">
    <dataValidation type="list" allowBlank="1" showInputMessage="1" showErrorMessage="1" sqref="C5" xr:uid="{03698391-4CBB-44DE-A765-E31CACC2D5C9}">
      <formula1>"AB12,AABB,1234"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92D050"/>
  </sheetPr>
  <dimension ref="D1:H40"/>
  <sheetViews>
    <sheetView tabSelected="1" zoomScaleNormal="100" workbookViewId="0">
      <selection activeCell="L25" sqref="L25"/>
    </sheetView>
  </sheetViews>
  <sheetFormatPr defaultRowHeight="15" x14ac:dyDescent="0.25"/>
  <cols>
    <col min="1" max="1" width="9.140625" style="17" customWidth="1"/>
    <col min="2" max="3" width="9.140625" style="17"/>
    <col min="4" max="7" width="18.7109375" style="17" customWidth="1"/>
    <col min="8" max="8" width="21" style="17" bestFit="1" customWidth="1"/>
    <col min="9" max="16384" width="9.140625" style="17"/>
  </cols>
  <sheetData>
    <row r="1" spans="4:8" ht="15.75" thickBot="1" x14ac:dyDescent="0.3"/>
    <row r="2" spans="4:8" ht="24" thickBot="1" x14ac:dyDescent="0.4">
      <c r="D2" s="64" t="s">
        <v>27</v>
      </c>
      <c r="E2" s="65"/>
      <c r="F2" s="65"/>
      <c r="G2" s="65"/>
      <c r="H2" s="66"/>
    </row>
    <row r="3" spans="4:8" ht="15.75" x14ac:dyDescent="0.25">
      <c r="D3" s="87" t="s">
        <v>28</v>
      </c>
      <c r="E3" s="88"/>
      <c r="F3" s="88"/>
      <c r="G3" s="88"/>
      <c r="H3" s="89"/>
    </row>
    <row r="4" spans="4:8" ht="15.75" x14ac:dyDescent="0.25">
      <c r="D4" s="90" t="s">
        <v>0</v>
      </c>
      <c r="E4" s="91"/>
      <c r="F4" s="91"/>
      <c r="G4" s="15" t="s">
        <v>25</v>
      </c>
      <c r="H4" s="16" t="s">
        <v>12</v>
      </c>
    </row>
    <row r="5" spans="4:8" x14ac:dyDescent="0.25">
      <c r="D5" s="92" t="s">
        <v>31</v>
      </c>
      <c r="E5" s="93"/>
      <c r="F5" s="93"/>
      <c r="G5" s="94"/>
      <c r="H5" s="14">
        <v>0</v>
      </c>
    </row>
    <row r="6" spans="4:8" x14ac:dyDescent="0.25">
      <c r="D6" s="40" t="s">
        <v>26</v>
      </c>
      <c r="E6" s="41"/>
      <c r="F6" s="41"/>
      <c r="G6" s="34">
        <v>50000</v>
      </c>
      <c r="H6" s="35">
        <f>MAX(MIN(G6,50000),0)</f>
        <v>50000</v>
      </c>
    </row>
    <row r="7" spans="4:8" x14ac:dyDescent="0.25">
      <c r="D7" s="45" t="s">
        <v>13</v>
      </c>
      <c r="E7" s="46"/>
      <c r="F7" s="46"/>
      <c r="G7" s="47"/>
      <c r="H7" s="14">
        <v>0</v>
      </c>
    </row>
    <row r="8" spans="4:8" ht="15.75" x14ac:dyDescent="0.25">
      <c r="D8" s="48" t="s">
        <v>1</v>
      </c>
      <c r="E8" s="49"/>
      <c r="F8" s="49"/>
      <c r="G8" s="50"/>
      <c r="H8" s="9">
        <f>H5-H7-H6</f>
        <v>-50000</v>
      </c>
    </row>
    <row r="9" spans="4:8" x14ac:dyDescent="0.25">
      <c r="D9" s="84" t="s">
        <v>14</v>
      </c>
      <c r="E9" s="85"/>
      <c r="F9" s="86"/>
      <c r="G9" s="30" t="s">
        <v>2</v>
      </c>
      <c r="H9" s="12" t="s">
        <v>11</v>
      </c>
    </row>
    <row r="10" spans="4:8" x14ac:dyDescent="0.25">
      <c r="D10" s="32">
        <v>0</v>
      </c>
      <c r="E10" s="31">
        <v>250000</v>
      </c>
      <c r="F10" s="31">
        <v>0</v>
      </c>
      <c r="G10" s="7" t="s">
        <v>15</v>
      </c>
      <c r="H10" s="1">
        <f>0</f>
        <v>0</v>
      </c>
    </row>
    <row r="11" spans="4:8" x14ac:dyDescent="0.25">
      <c r="D11" s="6">
        <v>250000</v>
      </c>
      <c r="E11" s="7">
        <v>500000</v>
      </c>
      <c r="F11" s="7">
        <f>IF(H8&gt;E11,E11-D11,H8-D11)</f>
        <v>-300000</v>
      </c>
      <c r="G11" s="3">
        <v>0.05</v>
      </c>
      <c r="H11" s="10">
        <f>MAX(0,F11*G11)</f>
        <v>0</v>
      </c>
    </row>
    <row r="12" spans="4:8" x14ac:dyDescent="0.25">
      <c r="D12" s="6">
        <v>500000</v>
      </c>
      <c r="E12" s="7">
        <v>1000000</v>
      </c>
      <c r="F12" s="7">
        <f>IF(H8&gt;E12,E12-D12,H8-D12)</f>
        <v>-550000</v>
      </c>
      <c r="G12" s="3">
        <v>0.2</v>
      </c>
      <c r="H12" s="10">
        <f>MAX(0,F12*G12)</f>
        <v>0</v>
      </c>
    </row>
    <row r="13" spans="4:8" ht="15" customHeight="1" x14ac:dyDescent="0.25">
      <c r="D13" s="6">
        <v>1000000</v>
      </c>
      <c r="E13" s="7" t="s">
        <v>16</v>
      </c>
      <c r="F13" s="7">
        <f>IF(H8&gt;E13,E13-D13,H8-D13)</f>
        <v>-1050000</v>
      </c>
      <c r="G13" s="3">
        <v>0.3</v>
      </c>
      <c r="H13" s="10">
        <f>IF((H8&gt;1000000),(H8-1000000)*30%,0)</f>
        <v>0</v>
      </c>
    </row>
    <row r="14" spans="4:8" ht="15.75" x14ac:dyDescent="0.25">
      <c r="D14" s="95" t="s">
        <v>3</v>
      </c>
      <c r="E14" s="96"/>
      <c r="F14" s="96"/>
      <c r="G14" s="97"/>
      <c r="H14" s="4">
        <f>SUM(H11:H13)</f>
        <v>0</v>
      </c>
    </row>
    <row r="15" spans="4:8" x14ac:dyDescent="0.25">
      <c r="D15" s="67" t="s">
        <v>17</v>
      </c>
      <c r="E15" s="68"/>
      <c r="F15" s="69"/>
      <c r="G15" s="2">
        <f>IF(H4="Senior Citizen",2500,0)</f>
        <v>0</v>
      </c>
      <c r="H15" s="13"/>
    </row>
    <row r="16" spans="4:8" x14ac:dyDescent="0.25">
      <c r="D16" s="67" t="s">
        <v>18</v>
      </c>
      <c r="E16" s="68"/>
      <c r="F16" s="69"/>
      <c r="G16" s="2">
        <f>IF(H4="Super Senior Citizen",12500,0)</f>
        <v>0</v>
      </c>
      <c r="H16" s="11"/>
    </row>
    <row r="17" spans="4:8" x14ac:dyDescent="0.25">
      <c r="D17" s="42" t="s">
        <v>19</v>
      </c>
      <c r="E17" s="43"/>
      <c r="F17" s="44"/>
      <c r="G17" s="2">
        <f>IF(H8&lt;=500000,12500,0)</f>
        <v>12500</v>
      </c>
      <c r="H17" s="11">
        <f>G15+G16+G17</f>
        <v>12500</v>
      </c>
    </row>
    <row r="18" spans="4:8" x14ac:dyDescent="0.25">
      <c r="D18" s="98" t="s">
        <v>20</v>
      </c>
      <c r="E18" s="99"/>
      <c r="F18" s="99"/>
      <c r="G18" s="100"/>
      <c r="H18" s="8">
        <f>FLOOR(CEILING(IF((H14-H17)&lt;0,0,(H14-H17)),5),10)</f>
        <v>0</v>
      </c>
    </row>
    <row r="19" spans="4:8" x14ac:dyDescent="0.25">
      <c r="D19" s="67" t="s">
        <v>4</v>
      </c>
      <c r="E19" s="68"/>
      <c r="F19" s="69"/>
      <c r="G19" s="3">
        <f>IF(G4="SELECT","SELECT AY",IF(G4="2019-20",4%,4%))</f>
        <v>0.04</v>
      </c>
      <c r="H19" s="36">
        <f>ROUND(IF(G4="2018-19",(H18*3%),IF(G4="2019-20",(H18*4%),IF(G4="2020-21",(H18*4%),0))),0.1)</f>
        <v>0</v>
      </c>
    </row>
    <row r="20" spans="4:8" x14ac:dyDescent="0.25">
      <c r="D20" s="76" t="s">
        <v>21</v>
      </c>
      <c r="E20" s="77"/>
      <c r="F20" s="77"/>
      <c r="G20" s="77"/>
      <c r="H20" s="80">
        <v>0</v>
      </c>
    </row>
    <row r="21" spans="4:8" x14ac:dyDescent="0.25">
      <c r="D21" s="78"/>
      <c r="E21" s="79"/>
      <c r="F21" s="79"/>
      <c r="G21" s="79"/>
      <c r="H21" s="81"/>
    </row>
    <row r="22" spans="4:8" ht="21" thickBot="1" x14ac:dyDescent="0.35">
      <c r="D22" s="82" t="s">
        <v>5</v>
      </c>
      <c r="E22" s="83"/>
      <c r="F22" s="83"/>
      <c r="G22" s="83"/>
      <c r="H22" s="29">
        <f>MAX(0,H18+H19)-H20</f>
        <v>0</v>
      </c>
    </row>
    <row r="23" spans="4:8" ht="16.5" thickTop="1" thickBot="1" x14ac:dyDescent="0.3">
      <c r="D23" s="27"/>
      <c r="E23" s="28"/>
      <c r="F23" s="28"/>
      <c r="G23" s="28"/>
      <c r="H23" s="26"/>
    </row>
    <row r="24" spans="4:8" ht="21" thickBot="1" x14ac:dyDescent="0.3">
      <c r="D24" s="70" t="s">
        <v>6</v>
      </c>
      <c r="E24" s="71"/>
      <c r="F24" s="71"/>
      <c r="G24" s="72"/>
      <c r="H24" s="18" t="s">
        <v>32</v>
      </c>
    </row>
    <row r="25" spans="4:8" ht="15.75" thickBot="1" x14ac:dyDescent="0.3">
      <c r="D25" s="37"/>
      <c r="E25" s="38"/>
      <c r="F25" s="38"/>
      <c r="G25" s="38"/>
      <c r="H25" s="39"/>
    </row>
    <row r="26" spans="4:8" x14ac:dyDescent="0.25">
      <c r="D26" s="73" t="s">
        <v>7</v>
      </c>
      <c r="E26" s="74"/>
      <c r="F26" s="74"/>
      <c r="G26" s="74"/>
      <c r="H26" s="75"/>
    </row>
    <row r="27" spans="4:8" x14ac:dyDescent="0.25">
      <c r="D27" s="59" t="s">
        <v>8</v>
      </c>
      <c r="E27" s="60"/>
      <c r="F27" s="60"/>
      <c r="G27" s="60"/>
      <c r="H27" s="19" t="s">
        <v>7</v>
      </c>
    </row>
    <row r="28" spans="4:8" x14ac:dyDescent="0.25">
      <c r="D28" s="57" t="str">
        <f>IF(G4="2019-20","Advance tax payable upto June 15, 2018 (Cumulative)",IF(G4="2020-21","Advance tax payable upto June 15, 2019 (Cumulative)",0))</f>
        <v>Advance tax payable upto June 15, 2019 (Cumulative)</v>
      </c>
      <c r="E28" s="58"/>
      <c r="F28" s="58"/>
      <c r="G28" s="58"/>
      <c r="H28" s="5">
        <f>FLOOR(CEILING(IF(H24="No",0,IF(H22&gt;=10000,H22*15%,0))*1,1)*1,1)</f>
        <v>0</v>
      </c>
    </row>
    <row r="29" spans="4:8" x14ac:dyDescent="0.25">
      <c r="D29" s="57" t="str">
        <f>IF(G4="2019-20","Advance tax payable upto September 15, 2018 (Cumulative)",IF(G4="2020-21","Advance tax payable upto September 15, 2019 (Cumulative)",0))</f>
        <v>Advance tax payable upto September 15, 2019 (Cumulative)</v>
      </c>
      <c r="E29" s="58"/>
      <c r="F29" s="58"/>
      <c r="G29" s="58"/>
      <c r="H29" s="5">
        <f>FLOOR(CEILING(IF(H24="No",0,IF(H22&gt;=10000,H22*45%,0))*1,1)*1,1)</f>
        <v>0</v>
      </c>
    </row>
    <row r="30" spans="4:8" x14ac:dyDescent="0.25">
      <c r="D30" s="57" t="str">
        <f>IF(G4="2019-20","Advance tax payable upto December 15, 2018 (Cumulative)",IF(G4="2020-21","Advance tax payable upto December 15, 2019 (Cumulative)",0))</f>
        <v>Advance tax payable upto December 15, 2019 (Cumulative)</v>
      </c>
      <c r="E30" s="58"/>
      <c r="F30" s="58"/>
      <c r="G30" s="58"/>
      <c r="H30" s="5">
        <f>FLOOR(CEILING(IF(H24="No",0,IF(H22&gt;=10000,H22*75%,0))*1,1)*1,1)</f>
        <v>0</v>
      </c>
    </row>
    <row r="31" spans="4:8" x14ac:dyDescent="0.25">
      <c r="D31" s="57" t="str">
        <f>IF(G4="2019-20","Advance tax payable upto March 15, 2019 (Cumulative)",IF(G4="2020-21","Advance tax payable upto March 15, 2020 (Cumulative)",0))</f>
        <v>Advance tax payable upto March 15, 2020 (Cumulative)</v>
      </c>
      <c r="E31" s="58"/>
      <c r="F31" s="58"/>
      <c r="G31" s="58"/>
      <c r="H31" s="5">
        <f>FLOOR(CEILING(IF(H24="No",0,IF(H22&gt;=10000,H22*100%,0))*1,1)*1,1)</f>
        <v>0</v>
      </c>
    </row>
    <row r="32" spans="4:8" ht="15.75" thickBot="1" x14ac:dyDescent="0.3">
      <c r="D32" s="57" t="str">
        <f>IF(G4="2019-20","Advance tax payable upto March 31, 2019 (Cumulative)",IF(G4="2020-21","Advance tax payable upto March 31, 2020 (Cumulative)",0))</f>
        <v>Advance tax payable upto March 31, 2020 (Cumulative)</v>
      </c>
      <c r="E32" s="58"/>
      <c r="F32" s="58"/>
      <c r="G32" s="58"/>
      <c r="H32" s="20">
        <f>H31</f>
        <v>0</v>
      </c>
    </row>
    <row r="33" spans="4:8" ht="15.75" thickBot="1" x14ac:dyDescent="0.3">
      <c r="D33" s="37"/>
      <c r="E33" s="38"/>
      <c r="F33" s="38"/>
      <c r="G33" s="38"/>
      <c r="H33" s="39"/>
    </row>
    <row r="34" spans="4:8" x14ac:dyDescent="0.25">
      <c r="D34" s="61" t="s">
        <v>9</v>
      </c>
      <c r="E34" s="62"/>
      <c r="F34" s="62"/>
      <c r="G34" s="62"/>
      <c r="H34" s="63"/>
    </row>
    <row r="35" spans="4:8" x14ac:dyDescent="0.25">
      <c r="D35" s="59" t="s">
        <v>8</v>
      </c>
      <c r="E35" s="60"/>
      <c r="F35" s="60"/>
      <c r="G35" s="60"/>
      <c r="H35" s="19" t="s">
        <v>10</v>
      </c>
    </row>
    <row r="36" spans="4:8" x14ac:dyDescent="0.25">
      <c r="D36" s="51" t="str">
        <f>IF(G4="2019-20","First installment payable for the period April 1, 2018 to June 15, 2018",IF(G4="2020-21","First installment payable for the period April 1, 2019 to June 15, 2019",0))</f>
        <v>First installment payable for the period April 1, 2019 to June 15, 2019</v>
      </c>
      <c r="E36" s="52"/>
      <c r="F36" s="52"/>
      <c r="G36" s="53"/>
      <c r="H36" s="5">
        <f>H28</f>
        <v>0</v>
      </c>
    </row>
    <row r="37" spans="4:8" x14ac:dyDescent="0.25">
      <c r="D37" s="51" t="str">
        <f>IF(G4="2019-20","Second installment payable for the period June 16, 2018 to September 15, 2018",IF(G4="2020-21","Second installment payable for the period June 16, 2019 to September 15, 2019",0))</f>
        <v>Second installment payable for the period June 16, 2019 to September 15, 2019</v>
      </c>
      <c r="E37" s="52"/>
      <c r="F37" s="52"/>
      <c r="G37" s="53"/>
      <c r="H37" s="5">
        <f>H29-SUM(H36)</f>
        <v>0</v>
      </c>
    </row>
    <row r="38" spans="4:8" x14ac:dyDescent="0.25">
      <c r="D38" s="51" t="str">
        <f>IF(G4="2019-20","Third installment payable for the period September 16, 2018 to December 15, 2018",IF(G4="2020-21","Third installment payable for the period September 16, 2019 to December 15, 2019",0))</f>
        <v>Third installment payable for the period September 16, 2019 to December 15, 2019</v>
      </c>
      <c r="E38" s="52"/>
      <c r="F38" s="52"/>
      <c r="G38" s="53"/>
      <c r="H38" s="5">
        <f>H30-SUM(H36:H37)</f>
        <v>0</v>
      </c>
    </row>
    <row r="39" spans="4:8" x14ac:dyDescent="0.25">
      <c r="D39" s="51" t="str">
        <f>IF(G4="2019-20","Last installment payable for the period December 16, 2018 to March 15, 2019",IF(G4="2020-21","Last installment payable for the period December 16, 2019 to March 15, 2020",0))</f>
        <v>Last installment payable for the period December 16, 2019 to March 15, 2020</v>
      </c>
      <c r="E39" s="52"/>
      <c r="F39" s="52"/>
      <c r="G39" s="53"/>
      <c r="H39" s="5">
        <f>H31-SUM(H36:H38)</f>
        <v>0</v>
      </c>
    </row>
    <row r="40" spans="4:8" ht="15.75" thickBot="1" x14ac:dyDescent="0.3">
      <c r="D40" s="54" t="str">
        <f>IF(G4="2019-20","Last installment payable for the period December 16, 2018 to March 15, 2019",IF(G4="2020-21","Last installment payable for the period December 16, 2019 to March 15, 2020",0))</f>
        <v>Last installment payable for the period December 16, 2019 to March 15, 2020</v>
      </c>
      <c r="E40" s="55"/>
      <c r="F40" s="55"/>
      <c r="G40" s="56"/>
      <c r="H40" s="21">
        <v>0</v>
      </c>
    </row>
  </sheetData>
  <sheetProtection password="9B0D" sheet="1" selectLockedCells="1"/>
  <mergeCells count="32">
    <mergeCell ref="D2:H2"/>
    <mergeCell ref="D19:F19"/>
    <mergeCell ref="D24:G24"/>
    <mergeCell ref="D26:H26"/>
    <mergeCell ref="D20:G21"/>
    <mergeCell ref="H20:H21"/>
    <mergeCell ref="D22:G22"/>
    <mergeCell ref="D9:F9"/>
    <mergeCell ref="D3:H3"/>
    <mergeCell ref="D4:F4"/>
    <mergeCell ref="D5:G5"/>
    <mergeCell ref="D14:G14"/>
    <mergeCell ref="D15:F15"/>
    <mergeCell ref="D18:G18"/>
    <mergeCell ref="D16:F16"/>
    <mergeCell ref="D39:G39"/>
    <mergeCell ref="D40:G40"/>
    <mergeCell ref="D28:G28"/>
    <mergeCell ref="D29:G29"/>
    <mergeCell ref="D30:G30"/>
    <mergeCell ref="D31:G31"/>
    <mergeCell ref="D32:G32"/>
    <mergeCell ref="D34:H34"/>
    <mergeCell ref="D35:G35"/>
    <mergeCell ref="D36:G36"/>
    <mergeCell ref="D37:G37"/>
    <mergeCell ref="D6:F6"/>
    <mergeCell ref="D17:F17"/>
    <mergeCell ref="D7:G7"/>
    <mergeCell ref="D8:G8"/>
    <mergeCell ref="D38:G38"/>
    <mergeCell ref="D27:G27"/>
  </mergeCells>
  <conditionalFormatting sqref="H5:H7">
    <cfRule type="expression" dxfId="1" priority="1">
      <formula>#REF!=0</formula>
    </cfRule>
    <cfRule type="cellIs" dxfId="0" priority="2" operator="greaterThan">
      <formula>#REF!&gt;0</formula>
    </cfRule>
  </conditionalFormatting>
  <dataValidations count="3">
    <dataValidation type="list" allowBlank="1" showErrorMessage="1" promptTitle="select assessment year" prompt="select assessment year" sqref="G4" xr:uid="{7B06B8B1-38A4-4E8E-B67A-AAC7EFFD6285}">
      <formula1>"SELECT,2019-20,2020-21"</formula1>
    </dataValidation>
    <dataValidation type="list" allowBlank="1" showInputMessage="1" showErrorMessage="1" sqref="H4" xr:uid="{CABF9C5E-F32E-4591-8E9A-269259BB48A4}">
      <formula1>"Status,Individual,Senior Citizen,Super Senior Citizen"</formula1>
    </dataValidation>
    <dataValidation type="list" allowBlank="1" showInputMessage="1" showErrorMessage="1" sqref="H24" xr:uid="{10E09AC2-7BD2-4A92-B2BE-F83BE45D45FB}">
      <formula1>"Yes,No"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Income Tax Calculator AY2020-21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2019-02-04T05:01:10Z</dcterms:modified>
</cp:coreProperties>
</file>