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74ECC289-89F6-4BF6-93CA-AEDFC93E22C5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Salary Statement" sheetId="1" r:id="rId1"/>
    <sheet name="Computation" sheetId="3" r:id="rId2"/>
  </sheets>
  <externalReferences>
    <externalReference r:id="rId3"/>
  </externalReferences>
  <definedNames>
    <definedName name="all_list">'[1]Tax Computation &amp; CTC Structure'!$L$30:$L$46</definedName>
    <definedName name="Annual_CTC">#REF!</definedName>
    <definedName name="Basic">#REF!</definedName>
    <definedName name="bonus_paid">#REF!</definedName>
    <definedName name="Effectivedate">#REF!</definedName>
    <definedName name="ESI_Ap">#REF!</definedName>
    <definedName name="Gratuity_Ap">#REF!</definedName>
    <definedName name="Gross_Annual">#REF!</definedName>
    <definedName name="Gross_Monthly">#REF!</definedName>
    <definedName name="PF_Ap">#REF!</definedName>
    <definedName name="PPF">'[1]Tax Computation &amp; CTC Structure'!$D$35</definedName>
    <definedName name="_xlnm.Print_Area" localSheetId="1">Computation!$A$1:$D$64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l="1"/>
  <c r="C25" i="3"/>
  <c r="C24" i="3"/>
  <c r="D23" i="3" s="1"/>
  <c r="C54" i="3" l="1"/>
  <c r="I7" i="1" l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G7" i="1"/>
  <c r="G8" i="1" s="1"/>
  <c r="G11" i="1" s="1"/>
  <c r="G12" i="1" s="1"/>
  <c r="G13" i="1" s="1"/>
  <c r="G14" i="1" s="1"/>
  <c r="G15" i="1" s="1"/>
  <c r="G16" i="1" s="1"/>
  <c r="F7" i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D7" i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B7" i="1"/>
  <c r="B8" i="1" l="1"/>
  <c r="D18" i="1"/>
  <c r="C27" i="3"/>
  <c r="B9" i="1" l="1"/>
  <c r="B3" i="3"/>
  <c r="B2" i="3"/>
  <c r="B1" i="3"/>
  <c r="A3" i="3"/>
  <c r="A2" i="3"/>
  <c r="A1" i="3"/>
  <c r="F25" i="1"/>
  <c r="B10" i="1" l="1"/>
  <c r="C53" i="3"/>
  <c r="C52" i="3"/>
  <c r="C51" i="3"/>
  <c r="C50" i="3"/>
  <c r="C49" i="3"/>
  <c r="C48" i="3"/>
  <c r="C47" i="3"/>
  <c r="C46" i="3"/>
  <c r="D44" i="3"/>
  <c r="D43" i="3"/>
  <c r="D27" i="3"/>
  <c r="C15" i="3"/>
  <c r="D15" i="3" s="1"/>
  <c r="C12" i="3"/>
  <c r="C11" i="3"/>
  <c r="B11" i="1" l="1"/>
  <c r="D45" i="3"/>
  <c r="B12" i="1" l="1"/>
  <c r="H18" i="1"/>
  <c r="G18" i="1"/>
  <c r="E18" i="1"/>
  <c r="B13" i="1" l="1"/>
  <c r="K18" i="1"/>
  <c r="L18" i="1"/>
  <c r="B13" i="3" s="1"/>
  <c r="C13" i="3" s="1"/>
  <c r="I18" i="1"/>
  <c r="F18" i="1"/>
  <c r="B10" i="3"/>
  <c r="C10" i="3" s="1"/>
  <c r="J13" i="1"/>
  <c r="J12" i="1"/>
  <c r="J11" i="1"/>
  <c r="J10" i="1"/>
  <c r="J9" i="1"/>
  <c r="J8" i="1"/>
  <c r="J7" i="1"/>
  <c r="J6" i="1"/>
  <c r="B14" i="1" l="1"/>
  <c r="B15" i="1" l="1"/>
  <c r="J14" i="1"/>
  <c r="B16" i="1" l="1"/>
  <c r="J15" i="1"/>
  <c r="B17" i="1" l="1"/>
  <c r="J16" i="1"/>
  <c r="B18" i="1"/>
  <c r="B8" i="3" s="1"/>
  <c r="C8" i="3" l="1"/>
  <c r="C9" i="3"/>
  <c r="J17" i="1"/>
  <c r="J18" i="1" s="1"/>
  <c r="B4" i="3" s="1"/>
  <c r="D4" i="3" s="1"/>
  <c r="C6" i="3" l="1"/>
  <c r="D5" i="3" s="1"/>
  <c r="D14" i="3" s="1"/>
  <c r="D26" i="3" s="1"/>
  <c r="D55" i="3" s="1"/>
  <c r="D58" i="3" l="1"/>
  <c r="D56" i="3"/>
  <c r="F23" i="1"/>
  <c r="F28" i="1" l="1"/>
  <c r="D27" i="1"/>
  <c r="F27" i="1" s="1"/>
  <c r="D26" i="1"/>
  <c r="F26" i="1" s="1"/>
  <c r="D28" i="1"/>
  <c r="F29" i="1" l="1"/>
  <c r="D57" i="3" s="1"/>
  <c r="D59" i="3" s="1"/>
  <c r="D60" i="3" s="1"/>
  <c r="D62" i="3" s="1"/>
  <c r="D64" i="3" s="1"/>
  <c r="M6" i="1" s="1"/>
  <c r="M7" i="1" l="1"/>
  <c r="N6" i="1"/>
  <c r="O6" i="1" s="1"/>
  <c r="M8" i="1" l="1"/>
  <c r="N7" i="1"/>
  <c r="O7" i="1" s="1"/>
  <c r="M9" i="1" l="1"/>
  <c r="N8" i="1"/>
  <c r="O8" i="1" s="1"/>
  <c r="M10" i="1" l="1"/>
  <c r="N9" i="1"/>
  <c r="O9" i="1" s="1"/>
  <c r="M11" i="1" l="1"/>
  <c r="N10" i="1"/>
  <c r="O10" i="1" s="1"/>
  <c r="M12" i="1" l="1"/>
  <c r="N11" i="1"/>
  <c r="O11" i="1" s="1"/>
  <c r="M13" i="1" l="1"/>
  <c r="N12" i="1"/>
  <c r="O12" i="1" l="1"/>
  <c r="M14" i="1"/>
  <c r="N13" i="1"/>
  <c r="O13" i="1" s="1"/>
  <c r="M15" i="1" l="1"/>
  <c r="N14" i="1"/>
  <c r="O14" i="1" s="1"/>
  <c r="M16" i="1" l="1"/>
  <c r="N15" i="1"/>
  <c r="M17" i="1" l="1"/>
  <c r="N17" i="1" s="1"/>
  <c r="O17" i="1" s="1"/>
  <c r="N16" i="1"/>
  <c r="O16" i="1" s="1"/>
  <c r="O15" i="1"/>
  <c r="O18" i="1" s="1"/>
  <c r="M18" i="1" l="1"/>
  <c r="N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" authorId="0" shapeId="0" xr:uid="{8ECD391B-CEF7-4058-A6BA-8E4C7691519B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Total Annual Income</t>
        </r>
      </text>
    </comment>
    <comment ref="C6" authorId="0" shapeId="0" xr:uid="{54942275-C28F-4B3A-A754-CFB3D4C196A3}">
      <text>
        <r>
          <rPr>
            <b/>
            <sz val="8"/>
            <color indexed="81"/>
            <rFont val="Tahoma"/>
            <family val="2"/>
          </rPr>
          <t>ACCOUNTS:
Least of Below 3 criteria</t>
        </r>
      </text>
    </comment>
    <comment ref="C8" authorId="0" shapeId="0" xr:uid="{DDB4BFCF-D9EA-4DD4-BEE3-CCB7EB52D2C9}">
      <text>
        <r>
          <rPr>
            <b/>
            <sz val="8"/>
            <color indexed="81"/>
            <rFont val="Tahoma"/>
            <family val="2"/>
          </rPr>
          <t>ACCOUNTS:
40% of (basic+DA) for Non Metro &amp; 50% for Metro</t>
        </r>
      </text>
    </comment>
    <comment ref="C9" authorId="0" shapeId="0" xr:uid="{064CC4F8-750E-432B-BC7D-025912D952A6}">
      <text>
        <r>
          <rPr>
            <b/>
            <sz val="8"/>
            <color indexed="81"/>
            <rFont val="Tahoma"/>
            <family val="2"/>
          </rPr>
          <t>ACCOUNTS:
Rent Paid - 10% of Basic</t>
        </r>
      </text>
    </comment>
    <comment ref="B24" authorId="0" shapeId="0" xr:uid="{3A5E2AA6-9667-4692-B6B8-463FEB7B1563}">
      <text>
        <r>
          <rPr>
            <b/>
            <sz val="11"/>
            <color indexed="8"/>
            <rFont val="Calibri"/>
            <family val="2"/>
          </rPr>
          <t>ACCOUNTS:</t>
        </r>
        <r>
          <rPr>
            <b/>
            <sz val="8"/>
            <color indexed="81"/>
            <rFont val="Tahoma"/>
            <family val="2"/>
          </rPr>
          <t xml:space="preserve">
Budget 2017 has interest exemption to Rs 2 lakh irrespctive of its rented or self occupied</t>
        </r>
      </text>
    </comment>
    <comment ref="B25" authorId="0" shapeId="0" xr:uid="{1D92886C-B85A-4B93-BBEC-B3A31A428071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Deduction up to Rs 30,000 is allowed on the interest payment for loan taken for Home Improvement</t>
        </r>
      </text>
    </comment>
    <comment ref="B39" authorId="0" shapeId="0" xr:uid="{769CD24C-593D-4970-BEB2-C8FC58B942E3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50% of invested amount is eligible for Tax Deduction</t>
        </r>
      </text>
    </comment>
    <comment ref="B44" authorId="0" shapeId="0" xr:uid="{3CC7DA3C-2A13-4D6C-85F2-FC6C23919853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50% of invested amount is eligible for Tax Deduction</t>
        </r>
      </text>
    </comment>
    <comment ref="B46" authorId="0" shapeId="0" xr:uid="{28894CBC-6BD1-40AD-87A4-6AC8441D7800}">
      <text>
        <r>
          <rPr>
            <b/>
            <sz val="8"/>
            <color indexed="81"/>
            <rFont val="Tahoma"/>
            <family val="2"/>
          </rPr>
          <t>ACCOUNTS:
Self here includes spouse &amp; children</t>
        </r>
      </text>
    </comment>
    <comment ref="B49" authorId="0" shapeId="0" xr:uid="{1DF9F452-B598-4045-9437-DF5B8AD11329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Deduction in respect of maintenance including medical treatment of dependent who is a person with disability. Maximum deduction Rs. 125,000/- in case of severe disability (more than 80%) and Rs. 75,000/- in other cases.</t>
        </r>
      </text>
    </comment>
    <comment ref="B50" authorId="0" shapeId="0" xr:uid="{B476675D-CBDC-471B-8D38-133B0385FED0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For senior citizens the deduction amount is up to Rs 1,00,000;  while for all others its Rs 40,000
</t>
        </r>
      </text>
    </comment>
    <comment ref="B52" authorId="0" shapeId="0" xr:uid="{1DDF5015-719C-4451-A702-7C21E6DC9FC0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For paying rent in case you do not receive HRA</t>
        </r>
      </text>
    </comment>
    <comment ref="B53" authorId="0" shapeId="0" xr:uid="{E048782D-DE70-45F2-954C-B6AA9A35B643}">
      <text>
        <r>
          <rPr>
            <b/>
            <sz val="8"/>
            <color indexed="81"/>
            <rFont val="Tahoma"/>
            <family val="2"/>
          </rPr>
          <t>ACCOUNTS:</t>
        </r>
        <r>
          <rPr>
            <sz val="8"/>
            <color indexed="81"/>
            <rFont val="Tahoma"/>
            <family val="2"/>
          </rPr>
          <t xml:space="preserve">
Deduction of Rs. 75,000 (Rs 1,25,000 in case of severe disability) to an individual who suffers from physical disability.</t>
        </r>
      </text>
    </comment>
    <comment ref="B54" authorId="0" shapeId="0" xr:uid="{9C5C1164-5D8F-438F-B349-10237A318CC5}">
      <text>
        <r>
          <rPr>
            <b/>
            <sz val="9"/>
            <color indexed="81"/>
            <rFont val="Tahoma"/>
            <family val="2"/>
          </rPr>
          <t>Author:
as per budget 2018 interest u/s 80TTA has been increased to Rs50000 for Senior citizen</t>
        </r>
      </text>
    </comment>
  </commentList>
</comments>
</file>

<file path=xl/sharedStrings.xml><?xml version="1.0" encoding="utf-8"?>
<sst xmlns="http://schemas.openxmlformats.org/spreadsheetml/2006/main" count="97" uniqueCount="96">
  <si>
    <t>Basic</t>
  </si>
  <si>
    <t>HRA</t>
  </si>
  <si>
    <t>Conveyance Allowance</t>
  </si>
  <si>
    <t>Others</t>
  </si>
  <si>
    <t>Gross Pay</t>
  </si>
  <si>
    <t>Professional Tax</t>
  </si>
  <si>
    <t>Income tax</t>
  </si>
  <si>
    <t>Total Deductions</t>
  </si>
  <si>
    <t>Net Pay</t>
  </si>
  <si>
    <t>Month</t>
  </si>
  <si>
    <t>Provident Fund</t>
  </si>
  <si>
    <t>Living Allowance</t>
  </si>
  <si>
    <t>LTA</t>
  </si>
  <si>
    <t>Male</t>
  </si>
  <si>
    <t>Income Tax</t>
  </si>
  <si>
    <t>City of Residence</t>
  </si>
  <si>
    <t>Rent Paid</t>
  </si>
  <si>
    <t>Trivandrum</t>
  </si>
  <si>
    <t>A. EPF &amp; VPF Contribution</t>
  </si>
  <si>
    <t>B. Public Provident Fund (PPF)</t>
  </si>
  <si>
    <t>C. Senior Citizen’s Saving Scheme (SCSS)</t>
  </si>
  <si>
    <t>D. N.S.C (Investment + accrued Interest before Maturity Year)</t>
  </si>
  <si>
    <t>E. Tax Saving Fixed Deposit (5 Years and above)</t>
  </si>
  <si>
    <t>F. Tax Savings Bonds</t>
  </si>
  <si>
    <t>G. E.L.S.S (Tax Saving Mutual Fund)</t>
  </si>
  <si>
    <t>H. Life Insurance Premiums</t>
  </si>
  <si>
    <t>I. New Pension Scheme (NPS) (u/s 80CCC)</t>
  </si>
  <si>
    <t>J. Pension Plan from Insurance Companies/Mutual Funds (u/s 80CCC)</t>
  </si>
  <si>
    <t>K. 80 CCD Central Govt. Employees Pension Plan (u/s 80CCD)</t>
  </si>
  <si>
    <t>L. Housing. Loan (Principal Repayment)</t>
  </si>
  <si>
    <t xml:space="preserve">M. Sukanya Samriddhi Account </t>
  </si>
  <si>
    <t>N. Stamp Duty &amp; Registration Charges</t>
  </si>
  <si>
    <t>O. Tuition fees for 2 children</t>
  </si>
  <si>
    <t>Gross Total Income</t>
  </si>
  <si>
    <t>Gross Annual Income/Salary (with all allowances)</t>
  </si>
  <si>
    <t>Basic Salary (Basic+DA)</t>
  </si>
  <si>
    <t>H.R.A received</t>
  </si>
  <si>
    <t>(iii) Any Other Exempted Receipts/ allowances</t>
  </si>
  <si>
    <t>(iv) Professional Tax</t>
  </si>
  <si>
    <t>Income under the head salaries</t>
  </si>
  <si>
    <t>Add: Any other income from other sources</t>
  </si>
  <si>
    <t>1. Interest received from following Investments</t>
  </si>
  <si>
    <t>a. Bank ( Saving /FD /Rec )</t>
  </si>
  <si>
    <t>b. N.S.C.(accrued/ Recd )</t>
  </si>
  <si>
    <t>c. Post Ofice M.I.S (6 yrs.)</t>
  </si>
  <si>
    <t>d. Post Office Recring Deposit (5 yrs.)</t>
  </si>
  <si>
    <t>2. Any Other Income</t>
  </si>
  <si>
    <t>3. Any Other Income</t>
  </si>
  <si>
    <t>Less: Exemption on Home Loan Interest (Sec 24)</t>
  </si>
  <si>
    <t>Loss from house property (Section 24)</t>
  </si>
  <si>
    <t>Interest paid on Home Improvement Loan (max 30,000)</t>
  </si>
  <si>
    <t>Less: Deduction under Sec 80C (Max Rs.1,50,000/-)</t>
  </si>
  <si>
    <t>Less: Additional Deduction under Sec 80CCD NPS (Max Rs 50,000/-)</t>
  </si>
  <si>
    <t>Less: Deduction under RGESS Sec 80CCG (Max Rs. 50,000/-)</t>
  </si>
  <si>
    <t>Less: Deduction under chapter VI A</t>
  </si>
  <si>
    <t>A. 80 D Medical Insurance premiums (for Self )</t>
  </si>
  <si>
    <t>B. 80 D Medical Insurance premiums (for Parents)</t>
  </si>
  <si>
    <t>C. 80 E Int Paid on Education Loan</t>
  </si>
  <si>
    <t>D. 80 DD Medical Treatment of handicapped Dependent</t>
  </si>
  <si>
    <t>E. 80DDB Expenditure on Selected Medical Treatment for self/ dependent</t>
  </si>
  <si>
    <t>F. 80G, 80GGA, 80GGC Donation to approved funds</t>
  </si>
  <si>
    <t>H. 80U For Physically Disable Assesse</t>
  </si>
  <si>
    <t>Total Income</t>
  </si>
  <si>
    <t>Tax Rebate of Rs. 2,500 (For Income of less than 3.5 lakhs)</t>
  </si>
  <si>
    <t>Total Tax Payable</t>
  </si>
  <si>
    <t>Net Tax Payable</t>
  </si>
  <si>
    <t>Slab</t>
  </si>
  <si>
    <t>Rate</t>
  </si>
  <si>
    <t>Amount</t>
  </si>
  <si>
    <t>Up To 250000</t>
  </si>
  <si>
    <t>Nil</t>
  </si>
  <si>
    <t>Calculation of Income Tax</t>
  </si>
  <si>
    <t>1000000 &amp; above</t>
  </si>
  <si>
    <t>Tax Deducted Till Now</t>
  </si>
  <si>
    <t>Tax to be Deducted</t>
  </si>
  <si>
    <t>No of Months</t>
  </si>
  <si>
    <t>TDS Per Month</t>
  </si>
  <si>
    <t>Less: Allowances exempt u/s 10</t>
  </si>
  <si>
    <t>Name:</t>
  </si>
  <si>
    <t>Designation:</t>
  </si>
  <si>
    <t>Gender:</t>
  </si>
  <si>
    <t>EMP Code:</t>
  </si>
  <si>
    <t>PAN No:</t>
  </si>
  <si>
    <t>Period:</t>
  </si>
  <si>
    <t>(i) H.R.A. exemption</t>
  </si>
  <si>
    <r>
      <t xml:space="preserve">Tax Surcharge @ 10% (For Income of more than 50 Lakhs) </t>
    </r>
    <r>
      <rPr>
        <sz val="10"/>
        <rFont val="Arial"/>
        <family val="2"/>
      </rPr>
      <t>(Budget 2017)</t>
    </r>
  </si>
  <si>
    <r>
      <t>I. 80TTA (Rs 50,000 for Senior Citizens &amp; Rs 10,000 for others)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>(Budget 2018)</t>
    </r>
  </si>
  <si>
    <r>
      <t xml:space="preserve">G. 80GG For Rent in case of NO HRA Component </t>
    </r>
    <r>
      <rPr>
        <sz val="9"/>
        <rFont val="Arial"/>
        <family val="2"/>
      </rPr>
      <t>(Budget 2016)</t>
    </r>
  </si>
  <si>
    <t>Software Engineer</t>
  </si>
  <si>
    <r>
      <t>(ii) Standard Deduction for Salaried &amp; Pensioner (Rs 40,000) (</t>
    </r>
    <r>
      <rPr>
        <sz val="11"/>
        <color theme="1"/>
        <rFont val="Calibri"/>
        <family val="2"/>
        <scheme val="minor"/>
      </rPr>
      <t>Budget 2018</t>
    </r>
    <r>
      <rPr>
        <b/>
        <sz val="10"/>
        <rFont val="Arial"/>
        <family val="2"/>
      </rPr>
      <t>)</t>
    </r>
  </si>
  <si>
    <t>Add; Edn Cess + Health Cess @ 4% (Budget 2018)</t>
  </si>
  <si>
    <t>Incentive</t>
  </si>
  <si>
    <t>SA 11</t>
  </si>
  <si>
    <t>DA</t>
  </si>
  <si>
    <t>XYZ</t>
  </si>
  <si>
    <t>XXXXX1234X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</si>
</sst>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indexed="8"/>
      <name val="Calibri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medium">
        <color indexed="64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medium">
        <color indexed="64"/>
      </right>
      <top style="double">
        <color indexed="63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medium">
        <color indexed="64"/>
      </right>
      <top style="medium">
        <color indexed="64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7" fillId="0" borderId="0">
      <alignment vertical="top"/>
    </xf>
  </cellStyleXfs>
  <cellXfs count="106">
    <xf numFmtId="0" fontId="0" fillId="0" borderId="0" xfId="0"/>
    <xf numFmtId="43" fontId="3" fillId="0" borderId="0" xfId="1" applyFont="1" applyBorder="1" applyAlignment="1">
      <alignment horizontal="center" vertical="center"/>
    </xf>
    <xf numFmtId="43" fontId="2" fillId="0" borderId="0" xfId="2" applyFont="1" applyBorder="1"/>
    <xf numFmtId="43" fontId="0" fillId="0" borderId="0" xfId="1" applyFont="1" applyFill="1"/>
    <xf numFmtId="43" fontId="2" fillId="0" borderId="0" xfId="2" applyFont="1"/>
    <xf numFmtId="43" fontId="0" fillId="0" borderId="0" xfId="2" applyFont="1" applyBorder="1"/>
    <xf numFmtId="43" fontId="0" fillId="0" borderId="0" xfId="1" applyFont="1"/>
    <xf numFmtId="43" fontId="0" fillId="0" borderId="0" xfId="2" applyFont="1"/>
    <xf numFmtId="43" fontId="2" fillId="0" borderId="4" xfId="2" applyFont="1" applyBorder="1"/>
    <xf numFmtId="17" fontId="0" fillId="0" borderId="0" xfId="0" applyNumberFormat="1"/>
    <xf numFmtId="0" fontId="0" fillId="0" borderId="4" xfId="0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/>
    <xf numFmtId="0" fontId="0" fillId="0" borderId="7" xfId="0" applyFont="1" applyFill="1" applyBorder="1" applyAlignment="1" applyProtection="1">
      <alignment horizontal="left" vertical="center" indent="2"/>
      <protection hidden="1"/>
    </xf>
    <xf numFmtId="0" fontId="0" fillId="0" borderId="7" xfId="0" applyFont="1" applyFill="1" applyBorder="1" applyAlignment="1" applyProtection="1">
      <alignment horizontal="left" vertical="center" wrapText="1" indent="2"/>
      <protection hidden="1"/>
    </xf>
    <xf numFmtId="0" fontId="8" fillId="0" borderId="0" xfId="4" applyFont="1" applyBorder="1" applyAlignment="1">
      <alignment horizontal="left" vertical="top" readingOrder="1"/>
    </xf>
    <xf numFmtId="0" fontId="8" fillId="0" borderId="0" xfId="4" applyFont="1" applyBorder="1">
      <alignment vertical="top"/>
    </xf>
    <xf numFmtId="4" fontId="8" fillId="0" borderId="0" xfId="4" applyNumberFormat="1" applyFont="1" applyBorder="1" applyAlignment="1">
      <alignment horizontal="right" vertical="top" readingOrder="1"/>
    </xf>
    <xf numFmtId="0" fontId="9" fillId="0" borderId="7" xfId="0" applyFont="1" applyFill="1" applyBorder="1" applyAlignment="1" applyProtection="1">
      <alignment vertical="center"/>
      <protection hidden="1"/>
    </xf>
    <xf numFmtId="0" fontId="5" fillId="0" borderId="7" xfId="0" applyFont="1" applyFill="1" applyBorder="1" applyAlignment="1" applyProtection="1">
      <alignment vertical="center"/>
      <protection hidden="1"/>
    </xf>
    <xf numFmtId="0" fontId="5" fillId="0" borderId="7" xfId="0" applyFont="1" applyFill="1" applyBorder="1" applyAlignment="1" applyProtection="1">
      <alignment horizontal="left" vertical="center" indent="2"/>
      <protection hidden="1"/>
    </xf>
    <xf numFmtId="0" fontId="10" fillId="0" borderId="13" xfId="0" applyNumberFormat="1" applyFont="1" applyFill="1" applyBorder="1" applyAlignment="1" applyProtection="1">
      <alignment vertical="center"/>
      <protection hidden="1"/>
    </xf>
    <xf numFmtId="0" fontId="10" fillId="0" borderId="7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/>
    <xf numFmtId="3" fontId="0" fillId="0" borderId="0" xfId="0" applyNumberFormat="1"/>
    <xf numFmtId="0" fontId="9" fillId="0" borderId="19" xfId="0" applyFont="1" applyFill="1" applyBorder="1" applyAlignment="1" applyProtection="1">
      <alignment vertical="center"/>
      <protection hidden="1"/>
    </xf>
    <xf numFmtId="0" fontId="11" fillId="0" borderId="7" xfId="0" applyNumberFormat="1" applyFont="1" applyFill="1" applyBorder="1" applyAlignment="1" applyProtection="1">
      <alignment vertical="center"/>
      <protection hidden="1"/>
    </xf>
    <xf numFmtId="0" fontId="10" fillId="0" borderId="15" xfId="0" applyNumberFormat="1" applyFont="1" applyFill="1" applyBorder="1" applyAlignment="1" applyProtection="1">
      <alignment vertical="center"/>
      <protection hidden="1"/>
    </xf>
    <xf numFmtId="164" fontId="16" fillId="0" borderId="20" xfId="1" applyNumberFormat="1" applyFont="1" applyFill="1" applyBorder="1" applyAlignment="1" applyProtection="1">
      <alignment vertical="center"/>
      <protection locked="0" hidden="1"/>
    </xf>
    <xf numFmtId="164" fontId="19" fillId="0" borderId="21" xfId="1" applyNumberFormat="1" applyFont="1" applyFill="1" applyBorder="1" applyAlignment="1" applyProtection="1">
      <alignment vertical="center"/>
      <protection hidden="1"/>
    </xf>
    <xf numFmtId="164" fontId="19" fillId="0" borderId="0" xfId="1" applyNumberFormat="1" applyFont="1" applyFill="1" applyBorder="1" applyAlignment="1" applyProtection="1">
      <alignment vertical="center"/>
      <protection hidden="1"/>
    </xf>
    <xf numFmtId="164" fontId="9" fillId="0" borderId="9" xfId="1" applyNumberFormat="1" applyFont="1" applyFill="1" applyBorder="1" applyAlignment="1" applyProtection="1">
      <alignment vertical="center"/>
      <protection hidden="1"/>
    </xf>
    <xf numFmtId="164" fontId="16" fillId="0" borderId="11" xfId="1" applyNumberFormat="1" applyFont="1" applyFill="1" applyBorder="1" applyAlignment="1" applyProtection="1">
      <alignment vertical="center"/>
      <protection locked="0" hidden="1"/>
    </xf>
    <xf numFmtId="164" fontId="16" fillId="0" borderId="11" xfId="1" applyNumberFormat="1" applyFont="1" applyFill="1" applyBorder="1" applyAlignment="1" applyProtection="1">
      <alignment vertical="center"/>
      <protection locked="0"/>
    </xf>
    <xf numFmtId="164" fontId="19" fillId="0" borderId="0" xfId="1" applyNumberFormat="1" applyFont="1" applyFill="1" applyBorder="1" applyAlignment="1" applyProtection="1">
      <alignment vertical="center"/>
      <protection locked="0"/>
    </xf>
    <xf numFmtId="164" fontId="9" fillId="0" borderId="12" xfId="1" applyNumberFormat="1" applyFont="1" applyFill="1" applyBorder="1" applyAlignment="1" applyProtection="1">
      <alignment vertical="center"/>
      <protection hidden="1"/>
    </xf>
    <xf numFmtId="164" fontId="16" fillId="0" borderId="8" xfId="1" applyNumberFormat="1" applyFont="1" applyFill="1" applyBorder="1" applyAlignment="1" applyProtection="1">
      <alignment vertical="center"/>
      <protection locked="0" hidden="1"/>
    </xf>
    <xf numFmtId="164" fontId="19" fillId="0" borderId="16" xfId="1" applyNumberFormat="1" applyFont="1" applyBorder="1"/>
    <xf numFmtId="164" fontId="20" fillId="0" borderId="17" xfId="1" applyNumberFormat="1" applyFont="1" applyBorder="1"/>
    <xf numFmtId="164" fontId="16" fillId="0" borderId="22" xfId="1" applyNumberFormat="1" applyFont="1" applyFill="1" applyBorder="1" applyAlignment="1" applyProtection="1">
      <alignment vertical="center"/>
      <protection hidden="1"/>
    </xf>
    <xf numFmtId="164" fontId="16" fillId="0" borderId="8" xfId="1" applyNumberFormat="1" applyFont="1" applyFill="1" applyBorder="1" applyAlignment="1" applyProtection="1">
      <alignment vertical="center"/>
      <protection hidden="1"/>
    </xf>
    <xf numFmtId="164" fontId="16" fillId="0" borderId="10" xfId="1" applyNumberFormat="1" applyFont="1" applyFill="1" applyBorder="1" applyAlignment="1" applyProtection="1">
      <alignment vertical="center"/>
      <protection hidden="1"/>
    </xf>
    <xf numFmtId="164" fontId="9" fillId="0" borderId="14" xfId="1" applyNumberFormat="1" applyFont="1" applyFill="1" applyBorder="1" applyAlignment="1" applyProtection="1">
      <alignment vertical="center"/>
      <protection hidden="1"/>
    </xf>
    <xf numFmtId="164" fontId="9" fillId="0" borderId="8" xfId="1" applyNumberFormat="1" applyFont="1" applyFill="1" applyBorder="1" applyAlignment="1" applyProtection="1">
      <alignment vertical="center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14" fontId="0" fillId="0" borderId="0" xfId="0" applyNumberFormat="1" applyAlignment="1">
      <alignment horizontal="left"/>
    </xf>
    <xf numFmtId="43" fontId="0" fillId="0" borderId="0" xfId="0" applyNumberFormat="1"/>
    <xf numFmtId="164" fontId="0" fillId="0" borderId="0" xfId="0" applyNumberFormat="1"/>
    <xf numFmtId="0" fontId="23" fillId="0" borderId="0" xfId="0" applyFont="1"/>
    <xf numFmtId="164" fontId="19" fillId="0" borderId="2" xfId="1" applyNumberFormat="1" applyFont="1" applyBorder="1" applyAlignment="1">
      <alignment horizontal="right"/>
    </xf>
    <xf numFmtId="164" fontId="16" fillId="0" borderId="18" xfId="1" applyNumberFormat="1" applyFont="1" applyFill="1" applyBorder="1" applyAlignment="1" applyProtection="1">
      <alignment vertical="center"/>
      <protection locked="0"/>
    </xf>
    <xf numFmtId="164" fontId="9" fillId="0" borderId="27" xfId="1" applyNumberFormat="1" applyFont="1" applyFill="1" applyBorder="1" applyAlignment="1" applyProtection="1">
      <alignment vertical="center"/>
      <protection hidden="1"/>
    </xf>
    <xf numFmtId="164" fontId="16" fillId="0" borderId="28" xfId="1" applyNumberFormat="1" applyFont="1" applyFill="1" applyBorder="1" applyAlignment="1" applyProtection="1">
      <alignment vertical="center"/>
      <protection locked="0" hidden="1"/>
    </xf>
    <xf numFmtId="164" fontId="9" fillId="0" borderId="29" xfId="1" applyNumberFormat="1" applyFont="1" applyFill="1" applyBorder="1" applyAlignment="1" applyProtection="1">
      <alignment vertical="center"/>
      <protection hidden="1"/>
    </xf>
    <xf numFmtId="164" fontId="16" fillId="0" borderId="30" xfId="1" applyNumberFormat="1" applyFont="1" applyFill="1" applyBorder="1" applyAlignment="1" applyProtection="1">
      <alignment vertical="center"/>
      <protection locked="0" hidden="1"/>
    </xf>
    <xf numFmtId="164" fontId="16" fillId="0" borderId="31" xfId="1" applyNumberFormat="1" applyFont="1" applyFill="1" applyBorder="1" applyAlignment="1" applyProtection="1">
      <alignment vertical="center"/>
      <protection locked="0" hidden="1"/>
    </xf>
    <xf numFmtId="164" fontId="9" fillId="0" borderId="32" xfId="1" applyNumberFormat="1" applyFont="1" applyFill="1" applyBorder="1" applyAlignment="1" applyProtection="1">
      <alignment vertical="center"/>
      <protection hidden="1"/>
    </xf>
    <xf numFmtId="0" fontId="2" fillId="0" borderId="19" xfId="0" applyFont="1" applyBorder="1"/>
    <xf numFmtId="0" fontId="2" fillId="0" borderId="7" xfId="0" applyFont="1" applyBorder="1"/>
    <xf numFmtId="0" fontId="2" fillId="0" borderId="15" xfId="0" applyFont="1" applyBorder="1"/>
    <xf numFmtId="0" fontId="16" fillId="0" borderId="1" xfId="0" applyFont="1" applyBorder="1" applyAlignment="1" applyProtection="1">
      <alignment horizontal="center"/>
    </xf>
    <xf numFmtId="9" fontId="16" fillId="0" borderId="1" xfId="0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164" fontId="16" fillId="0" borderId="1" xfId="1" applyNumberFormat="1" applyFont="1" applyBorder="1" applyAlignment="1" applyProtection="1">
      <alignment horizontal="center"/>
    </xf>
    <xf numFmtId="0" fontId="17" fillId="0" borderId="1" xfId="0" applyFont="1" applyBorder="1" applyAlignment="1" applyProtection="1">
      <alignment vertical="center"/>
    </xf>
    <xf numFmtId="0" fontId="18" fillId="0" borderId="5" xfId="0" applyFont="1" applyBorder="1" applyAlignment="1" applyProtection="1"/>
    <xf numFmtId="0" fontId="17" fillId="0" borderId="0" xfId="0" applyFont="1" applyBorder="1" applyAlignment="1" applyProtection="1"/>
    <xf numFmtId="0" fontId="17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/>
    <xf numFmtId="0" fontId="9" fillId="0" borderId="0" xfId="0" applyFont="1" applyBorder="1" applyAlignment="1" applyProtection="1"/>
    <xf numFmtId="43" fontId="15" fillId="0" borderId="35" xfId="1" applyFont="1" applyBorder="1" applyAlignment="1" applyProtection="1"/>
    <xf numFmtId="43" fontId="17" fillId="0" borderId="35" xfId="1" applyFont="1" applyBorder="1" applyAlignment="1" applyProtection="1">
      <alignment horizontal="center"/>
    </xf>
    <xf numFmtId="43" fontId="16" fillId="0" borderId="35" xfId="1" applyFont="1" applyBorder="1" applyProtection="1"/>
    <xf numFmtId="164" fontId="16" fillId="0" borderId="34" xfId="1" applyNumberFormat="1" applyFont="1" applyBorder="1" applyAlignment="1" applyProtection="1">
      <alignment horizontal="center"/>
    </xf>
    <xf numFmtId="43" fontId="0" fillId="0" borderId="35" xfId="1" applyFont="1" applyBorder="1" applyAlignment="1" applyProtection="1"/>
    <xf numFmtId="164" fontId="16" fillId="0" borderId="34" xfId="1" applyNumberFormat="1" applyFont="1" applyBorder="1" applyAlignment="1" applyProtection="1"/>
    <xf numFmtId="0" fontId="9" fillId="0" borderId="36" xfId="0" applyFont="1" applyBorder="1" applyAlignment="1" applyProtection="1"/>
    <xf numFmtId="0" fontId="9" fillId="0" borderId="37" xfId="0" applyFont="1" applyBorder="1" applyAlignment="1" applyProtection="1"/>
    <xf numFmtId="43" fontId="9" fillId="0" borderId="38" xfId="1" applyFont="1" applyBorder="1" applyProtection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7" fillId="0" borderId="39" xfId="0" applyFont="1" applyBorder="1" applyAlignment="1" applyProtection="1">
      <alignment horizontal="center"/>
    </xf>
    <xf numFmtId="0" fontId="17" fillId="0" borderId="24" xfId="0" applyFont="1" applyBorder="1" applyAlignment="1" applyProtection="1">
      <alignment horizontal="center"/>
    </xf>
    <xf numFmtId="0" fontId="17" fillId="0" borderId="40" xfId="0" applyFont="1" applyBorder="1" applyAlignment="1" applyProtection="1">
      <alignment horizontal="center"/>
    </xf>
    <xf numFmtId="0" fontId="17" fillId="0" borderId="41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1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8" fillId="0" borderId="41" xfId="0" applyFont="1" applyBorder="1" applyAlignment="1" applyProtection="1">
      <alignment horizontal="center"/>
    </xf>
    <xf numFmtId="0" fontId="18" fillId="0" borderId="6" xfId="0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6" xfId="0" applyFont="1" applyBorder="1" applyAlignment="1">
      <alignment horizontal="left"/>
    </xf>
  </cellXfs>
  <cellStyles count="5">
    <cellStyle name="Comma" xfId="1" builtinId="3"/>
    <cellStyle name="Comma 2" xfId="2" xr:uid="{C294434E-5670-4387-A043-8D8F103493E5}"/>
    <cellStyle name="Normal" xfId="0" builtinId="0"/>
    <cellStyle name="Normal 3" xfId="3" xr:uid="{CEAAD43E-DA39-4675-BD01-8768FC4CDBD5}"/>
    <cellStyle name="Normal_YTD" xfId="4" xr:uid="{039C5E29-34EE-496E-81F9-DB484F9C3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hers/Income-Tax-CTC-Structure-and-PaySlip-Computation-2018-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Computation &amp; CTC Structure"/>
      <sheetName val="Welcome"/>
      <sheetName val="PaySlip"/>
    </sheetNames>
    <sheetDataSet>
      <sheetData sheetId="0">
        <row r="30">
          <cell r="L30" t="str">
            <v>Conveyance Allowance</v>
          </cell>
        </row>
        <row r="31">
          <cell r="L31" t="str">
            <v>Special Allowance</v>
          </cell>
        </row>
        <row r="32">
          <cell r="L32" t="str">
            <v>Other Allowance</v>
          </cell>
        </row>
        <row r="33">
          <cell r="L33" t="str">
            <v>Medical Allowance</v>
          </cell>
        </row>
        <row r="34">
          <cell r="L34" t="str">
            <v>LTA Reimbursement</v>
          </cell>
        </row>
        <row r="35">
          <cell r="D35">
            <v>0</v>
          </cell>
          <cell r="L35" t="str">
            <v>Car Reimbursement</v>
          </cell>
        </row>
        <row r="36">
          <cell r="L36" t="str">
            <v>Driver Reimbursement</v>
          </cell>
        </row>
        <row r="37">
          <cell r="L37" t="str">
            <v>Washing Reimbursement</v>
          </cell>
        </row>
        <row r="38">
          <cell r="L38" t="str">
            <v>Uniform Reimbursement</v>
          </cell>
        </row>
        <row r="39">
          <cell r="L39" t="str">
            <v>Professional Development</v>
          </cell>
        </row>
        <row r="40">
          <cell r="L40" t="str">
            <v>Entertainment Reimbursement</v>
          </cell>
        </row>
        <row r="41">
          <cell r="L41" t="str">
            <v>Child Education Allowance</v>
          </cell>
        </row>
        <row r="42">
          <cell r="L42" t="str">
            <v>Hostel Allowance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Normal="100" workbookViewId="0"/>
  </sheetViews>
  <sheetFormatPr defaultRowHeight="15" x14ac:dyDescent="0.25"/>
  <cols>
    <col min="1" max="1" width="11.5703125" bestFit="1" customWidth="1"/>
    <col min="2" max="15" width="12.7109375" customWidth="1"/>
    <col min="16" max="16" width="66" bestFit="1" customWidth="1"/>
    <col min="17" max="17" width="12.7109375" customWidth="1"/>
  </cols>
  <sheetData>
    <row r="1" spans="1:15" x14ac:dyDescent="0.25">
      <c r="A1" t="s">
        <v>78</v>
      </c>
      <c r="B1" t="s">
        <v>94</v>
      </c>
      <c r="J1" t="s">
        <v>81</v>
      </c>
      <c r="K1" s="12" t="s">
        <v>92</v>
      </c>
    </row>
    <row r="2" spans="1:15" x14ac:dyDescent="0.25">
      <c r="A2" t="s">
        <v>79</v>
      </c>
      <c r="B2" t="s">
        <v>88</v>
      </c>
      <c r="J2" t="s">
        <v>82</v>
      </c>
      <c r="K2" t="s">
        <v>95</v>
      </c>
    </row>
    <row r="3" spans="1:15" x14ac:dyDescent="0.25">
      <c r="A3" t="s">
        <v>80</v>
      </c>
      <c r="B3" t="s">
        <v>13</v>
      </c>
      <c r="J3" t="s">
        <v>83</v>
      </c>
      <c r="K3" s="46">
        <v>43191</v>
      </c>
      <c r="L3" s="46">
        <v>43555</v>
      </c>
    </row>
    <row r="4" spans="1:15" x14ac:dyDescent="0.25">
      <c r="A4" s="80" t="s">
        <v>9</v>
      </c>
      <c r="B4" s="83" t="s">
        <v>0</v>
      </c>
      <c r="C4" s="85" t="s">
        <v>93</v>
      </c>
      <c r="D4" s="83" t="s">
        <v>1</v>
      </c>
      <c r="E4" s="81" t="s">
        <v>11</v>
      </c>
      <c r="F4" s="84" t="s">
        <v>2</v>
      </c>
      <c r="G4" s="81" t="s">
        <v>91</v>
      </c>
      <c r="H4" s="81" t="s">
        <v>12</v>
      </c>
      <c r="I4" s="81" t="s">
        <v>3</v>
      </c>
      <c r="J4" s="83" t="s">
        <v>4</v>
      </c>
      <c r="K4" s="81" t="s">
        <v>10</v>
      </c>
      <c r="L4" s="81" t="s">
        <v>5</v>
      </c>
      <c r="M4" s="98" t="s">
        <v>6</v>
      </c>
      <c r="N4" s="81" t="s">
        <v>7</v>
      </c>
      <c r="O4" s="98" t="s">
        <v>8</v>
      </c>
    </row>
    <row r="5" spans="1:15" x14ac:dyDescent="0.25">
      <c r="A5" s="80"/>
      <c r="B5" s="83"/>
      <c r="C5" s="86"/>
      <c r="D5" s="83"/>
      <c r="E5" s="82"/>
      <c r="F5" s="84"/>
      <c r="G5" s="82"/>
      <c r="H5" s="82"/>
      <c r="I5" s="82"/>
      <c r="J5" s="83"/>
      <c r="K5" s="82"/>
      <c r="L5" s="82"/>
      <c r="M5" s="99"/>
      <c r="N5" s="82"/>
      <c r="O5" s="99"/>
    </row>
    <row r="6" spans="1:15" x14ac:dyDescent="0.25">
      <c r="A6" s="9">
        <v>43191</v>
      </c>
      <c r="B6" s="5">
        <v>0</v>
      </c>
      <c r="C6" s="5">
        <v>0</v>
      </c>
      <c r="D6" s="6">
        <v>0</v>
      </c>
      <c r="E6" s="11">
        <v>0</v>
      </c>
      <c r="F6" s="6">
        <v>0</v>
      </c>
      <c r="G6" s="6">
        <v>0</v>
      </c>
      <c r="H6" s="6">
        <v>0</v>
      </c>
      <c r="I6" s="6">
        <v>0</v>
      </c>
      <c r="J6" s="2">
        <f t="shared" ref="J6:J17" si="0">SUM(B6:I6)</f>
        <v>0</v>
      </c>
      <c r="K6" s="2">
        <v>0</v>
      </c>
      <c r="L6" s="3">
        <v>0</v>
      </c>
      <c r="M6" s="7">
        <f>ROUND((Computation!D64),0.1)</f>
        <v>0</v>
      </c>
      <c r="N6" s="4">
        <f>L6+M6</f>
        <v>0</v>
      </c>
      <c r="O6" s="1">
        <f t="shared" ref="O6:O17" si="1">J6-N6</f>
        <v>0</v>
      </c>
    </row>
    <row r="7" spans="1:15" x14ac:dyDescent="0.25">
      <c r="A7" s="9">
        <v>43221</v>
      </c>
      <c r="B7" s="5">
        <f t="shared" ref="B7:I7" si="2">B6</f>
        <v>0</v>
      </c>
      <c r="C7" s="5">
        <f>C6</f>
        <v>0</v>
      </c>
      <c r="D7" s="6">
        <f t="shared" si="2"/>
        <v>0</v>
      </c>
      <c r="E7" s="11">
        <f t="shared" si="2"/>
        <v>0</v>
      </c>
      <c r="F7" s="6">
        <f t="shared" si="2"/>
        <v>0</v>
      </c>
      <c r="G7" s="6">
        <f t="shared" si="2"/>
        <v>0</v>
      </c>
      <c r="H7" s="6">
        <f t="shared" si="2"/>
        <v>0</v>
      </c>
      <c r="I7" s="6">
        <f t="shared" si="2"/>
        <v>0</v>
      </c>
      <c r="J7" s="2">
        <f t="shared" si="0"/>
        <v>0</v>
      </c>
      <c r="K7" s="2">
        <v>0</v>
      </c>
      <c r="L7" s="3">
        <v>0</v>
      </c>
      <c r="M7" s="7">
        <f>M6</f>
        <v>0</v>
      </c>
      <c r="N7" s="4">
        <f t="shared" ref="N7:N17" si="3">L7+M7</f>
        <v>0</v>
      </c>
      <c r="O7" s="1">
        <f t="shared" si="1"/>
        <v>0</v>
      </c>
    </row>
    <row r="8" spans="1:15" x14ac:dyDescent="0.25">
      <c r="A8" s="9">
        <v>43252</v>
      </c>
      <c r="B8" s="5">
        <f t="shared" ref="B8:C17" si="4">B7</f>
        <v>0</v>
      </c>
      <c r="C8" s="5">
        <f>C7</f>
        <v>0</v>
      </c>
      <c r="D8" s="6">
        <f t="shared" ref="D8:D17" si="5">D7</f>
        <v>0</v>
      </c>
      <c r="E8" s="11">
        <f t="shared" ref="E8:E17" si="6">E7</f>
        <v>0</v>
      </c>
      <c r="F8" s="6">
        <f t="shared" ref="F8:F17" si="7">F7</f>
        <v>0</v>
      </c>
      <c r="G8" s="6">
        <f t="shared" ref="G8:G16" si="8">G7</f>
        <v>0</v>
      </c>
      <c r="H8" s="6">
        <f t="shared" ref="H8:H17" si="9">H7</f>
        <v>0</v>
      </c>
      <c r="I8" s="6">
        <f t="shared" ref="I8:I17" si="10">I7</f>
        <v>0</v>
      </c>
      <c r="J8" s="2">
        <f t="shared" si="0"/>
        <v>0</v>
      </c>
      <c r="K8" s="2">
        <v>0</v>
      </c>
      <c r="L8" s="3">
        <v>0</v>
      </c>
      <c r="M8" s="7">
        <f t="shared" ref="M8:M17" si="11">M7</f>
        <v>0</v>
      </c>
      <c r="N8" s="4">
        <f t="shared" si="3"/>
        <v>0</v>
      </c>
      <c r="O8" s="1">
        <f t="shared" si="1"/>
        <v>0</v>
      </c>
    </row>
    <row r="9" spans="1:15" x14ac:dyDescent="0.25">
      <c r="A9" s="9">
        <v>43282</v>
      </c>
      <c r="B9" s="5">
        <f t="shared" si="4"/>
        <v>0</v>
      </c>
      <c r="C9" s="5">
        <f t="shared" si="4"/>
        <v>0</v>
      </c>
      <c r="D9" s="6">
        <f t="shared" si="5"/>
        <v>0</v>
      </c>
      <c r="E9" s="11">
        <f t="shared" si="6"/>
        <v>0</v>
      </c>
      <c r="F9" s="6">
        <f t="shared" si="7"/>
        <v>0</v>
      </c>
      <c r="G9" s="6">
        <v>0</v>
      </c>
      <c r="H9" s="6">
        <f t="shared" si="9"/>
        <v>0</v>
      </c>
      <c r="I9" s="6">
        <f t="shared" si="10"/>
        <v>0</v>
      </c>
      <c r="J9" s="2">
        <f t="shared" si="0"/>
        <v>0</v>
      </c>
      <c r="K9" s="2">
        <v>0</v>
      </c>
      <c r="L9" s="3">
        <v>0</v>
      </c>
      <c r="M9" s="7">
        <f t="shared" si="11"/>
        <v>0</v>
      </c>
      <c r="N9" s="4">
        <f t="shared" si="3"/>
        <v>0</v>
      </c>
      <c r="O9" s="1">
        <f t="shared" si="1"/>
        <v>0</v>
      </c>
    </row>
    <row r="10" spans="1:15" x14ac:dyDescent="0.25">
      <c r="A10" s="9">
        <v>43313</v>
      </c>
      <c r="B10" s="5">
        <f t="shared" si="4"/>
        <v>0</v>
      </c>
      <c r="C10" s="5">
        <f t="shared" si="4"/>
        <v>0</v>
      </c>
      <c r="D10" s="6">
        <f t="shared" si="5"/>
        <v>0</v>
      </c>
      <c r="E10" s="11">
        <f t="shared" si="6"/>
        <v>0</v>
      </c>
      <c r="F10" s="6">
        <f t="shared" si="7"/>
        <v>0</v>
      </c>
      <c r="G10" s="6">
        <v>0</v>
      </c>
      <c r="H10" s="6">
        <f t="shared" si="9"/>
        <v>0</v>
      </c>
      <c r="I10" s="6">
        <f t="shared" si="10"/>
        <v>0</v>
      </c>
      <c r="J10" s="2">
        <f t="shared" si="0"/>
        <v>0</v>
      </c>
      <c r="K10" s="2">
        <v>0</v>
      </c>
      <c r="L10" s="3">
        <v>0</v>
      </c>
      <c r="M10" s="7">
        <f t="shared" si="11"/>
        <v>0</v>
      </c>
      <c r="N10" s="4">
        <f t="shared" si="3"/>
        <v>0</v>
      </c>
      <c r="O10" s="1">
        <f t="shared" si="1"/>
        <v>0</v>
      </c>
    </row>
    <row r="11" spans="1:15" x14ac:dyDescent="0.25">
      <c r="A11" s="9">
        <v>43344</v>
      </c>
      <c r="B11" s="5">
        <f t="shared" si="4"/>
        <v>0</v>
      </c>
      <c r="C11" s="5">
        <f t="shared" si="4"/>
        <v>0</v>
      </c>
      <c r="D11" s="6">
        <f t="shared" si="5"/>
        <v>0</v>
      </c>
      <c r="E11" s="11">
        <f t="shared" si="6"/>
        <v>0</v>
      </c>
      <c r="F11" s="6">
        <f t="shared" si="7"/>
        <v>0</v>
      </c>
      <c r="G11" s="6">
        <f t="shared" si="8"/>
        <v>0</v>
      </c>
      <c r="H11" s="6">
        <f t="shared" si="9"/>
        <v>0</v>
      </c>
      <c r="I11" s="6">
        <f t="shared" si="10"/>
        <v>0</v>
      </c>
      <c r="J11" s="2">
        <f t="shared" si="0"/>
        <v>0</v>
      </c>
      <c r="K11" s="2">
        <v>0</v>
      </c>
      <c r="L11" s="3">
        <v>0</v>
      </c>
      <c r="M11" s="7">
        <f t="shared" si="11"/>
        <v>0</v>
      </c>
      <c r="N11" s="4">
        <f t="shared" si="3"/>
        <v>0</v>
      </c>
      <c r="O11" s="1">
        <f t="shared" si="1"/>
        <v>0</v>
      </c>
    </row>
    <row r="12" spans="1:15" x14ac:dyDescent="0.25">
      <c r="A12" s="9">
        <v>43374</v>
      </c>
      <c r="B12" s="5">
        <f t="shared" si="4"/>
        <v>0</v>
      </c>
      <c r="C12" s="5">
        <f t="shared" si="4"/>
        <v>0</v>
      </c>
      <c r="D12" s="6">
        <f t="shared" si="5"/>
        <v>0</v>
      </c>
      <c r="E12" s="11">
        <f t="shared" si="6"/>
        <v>0</v>
      </c>
      <c r="F12" s="6">
        <f t="shared" si="7"/>
        <v>0</v>
      </c>
      <c r="G12" s="6">
        <f t="shared" si="8"/>
        <v>0</v>
      </c>
      <c r="H12" s="6">
        <f t="shared" si="9"/>
        <v>0</v>
      </c>
      <c r="I12" s="6">
        <f t="shared" si="10"/>
        <v>0</v>
      </c>
      <c r="J12" s="2">
        <f t="shared" si="0"/>
        <v>0</v>
      </c>
      <c r="K12" s="2">
        <v>0</v>
      </c>
      <c r="L12" s="3">
        <v>0</v>
      </c>
      <c r="M12" s="7">
        <f t="shared" si="11"/>
        <v>0</v>
      </c>
      <c r="N12" s="4">
        <f t="shared" si="3"/>
        <v>0</v>
      </c>
      <c r="O12" s="1">
        <f t="shared" si="1"/>
        <v>0</v>
      </c>
    </row>
    <row r="13" spans="1:15" x14ac:dyDescent="0.25">
      <c r="A13" s="9">
        <v>43405</v>
      </c>
      <c r="B13" s="5">
        <f t="shared" si="4"/>
        <v>0</v>
      </c>
      <c r="C13" s="5">
        <f t="shared" si="4"/>
        <v>0</v>
      </c>
      <c r="D13" s="6">
        <f t="shared" si="5"/>
        <v>0</v>
      </c>
      <c r="E13" s="11">
        <f t="shared" si="6"/>
        <v>0</v>
      </c>
      <c r="F13" s="6">
        <f t="shared" si="7"/>
        <v>0</v>
      </c>
      <c r="G13" s="6">
        <f t="shared" si="8"/>
        <v>0</v>
      </c>
      <c r="H13" s="6">
        <f t="shared" si="9"/>
        <v>0</v>
      </c>
      <c r="I13" s="6">
        <f t="shared" si="10"/>
        <v>0</v>
      </c>
      <c r="J13" s="2">
        <f t="shared" si="0"/>
        <v>0</v>
      </c>
      <c r="K13" s="2">
        <v>0</v>
      </c>
      <c r="L13" s="3">
        <v>0</v>
      </c>
      <c r="M13" s="7">
        <f t="shared" si="11"/>
        <v>0</v>
      </c>
      <c r="N13" s="4">
        <f t="shared" si="3"/>
        <v>0</v>
      </c>
      <c r="O13" s="1">
        <f t="shared" si="1"/>
        <v>0</v>
      </c>
    </row>
    <row r="14" spans="1:15" x14ac:dyDescent="0.25">
      <c r="A14" s="9">
        <v>43435</v>
      </c>
      <c r="B14" s="5">
        <f t="shared" si="4"/>
        <v>0</v>
      </c>
      <c r="C14" s="5">
        <f t="shared" si="4"/>
        <v>0</v>
      </c>
      <c r="D14" s="6">
        <f t="shared" si="5"/>
        <v>0</v>
      </c>
      <c r="E14" s="11">
        <f t="shared" si="6"/>
        <v>0</v>
      </c>
      <c r="F14" s="6">
        <f t="shared" si="7"/>
        <v>0</v>
      </c>
      <c r="G14" s="6">
        <f t="shared" si="8"/>
        <v>0</v>
      </c>
      <c r="H14" s="6">
        <f t="shared" si="9"/>
        <v>0</v>
      </c>
      <c r="I14" s="6">
        <f t="shared" si="10"/>
        <v>0</v>
      </c>
      <c r="J14" s="2">
        <f t="shared" si="0"/>
        <v>0</v>
      </c>
      <c r="K14" s="2">
        <v>0</v>
      </c>
      <c r="L14" s="3">
        <v>0</v>
      </c>
      <c r="M14" s="7">
        <f t="shared" si="11"/>
        <v>0</v>
      </c>
      <c r="N14" s="4">
        <f t="shared" si="3"/>
        <v>0</v>
      </c>
      <c r="O14" s="1">
        <f t="shared" si="1"/>
        <v>0</v>
      </c>
    </row>
    <row r="15" spans="1:15" x14ac:dyDescent="0.25">
      <c r="A15" s="9">
        <v>43466</v>
      </c>
      <c r="B15" s="5">
        <f t="shared" si="4"/>
        <v>0</v>
      </c>
      <c r="C15" s="5">
        <f t="shared" si="4"/>
        <v>0</v>
      </c>
      <c r="D15" s="6">
        <f t="shared" si="5"/>
        <v>0</v>
      </c>
      <c r="E15" s="11">
        <f t="shared" si="6"/>
        <v>0</v>
      </c>
      <c r="F15" s="6">
        <f t="shared" si="7"/>
        <v>0</v>
      </c>
      <c r="G15" s="6">
        <f t="shared" si="8"/>
        <v>0</v>
      </c>
      <c r="H15" s="6">
        <f t="shared" si="9"/>
        <v>0</v>
      </c>
      <c r="I15" s="6">
        <f t="shared" si="10"/>
        <v>0</v>
      </c>
      <c r="J15" s="2">
        <f t="shared" si="0"/>
        <v>0</v>
      </c>
      <c r="K15" s="2">
        <v>0</v>
      </c>
      <c r="L15" s="3">
        <v>0</v>
      </c>
      <c r="M15" s="7">
        <f t="shared" si="11"/>
        <v>0</v>
      </c>
      <c r="N15" s="4">
        <f t="shared" si="3"/>
        <v>0</v>
      </c>
      <c r="O15" s="1">
        <f t="shared" si="1"/>
        <v>0</v>
      </c>
    </row>
    <row r="16" spans="1:15" x14ac:dyDescent="0.25">
      <c r="A16" s="9">
        <v>43497</v>
      </c>
      <c r="B16" s="5">
        <f t="shared" si="4"/>
        <v>0</v>
      </c>
      <c r="C16" s="5">
        <f t="shared" si="4"/>
        <v>0</v>
      </c>
      <c r="D16" s="6">
        <f t="shared" si="5"/>
        <v>0</v>
      </c>
      <c r="E16" s="11">
        <f t="shared" si="6"/>
        <v>0</v>
      </c>
      <c r="F16" s="6">
        <f t="shared" si="7"/>
        <v>0</v>
      </c>
      <c r="G16" s="6">
        <f t="shared" si="8"/>
        <v>0</v>
      </c>
      <c r="H16" s="6">
        <f t="shared" si="9"/>
        <v>0</v>
      </c>
      <c r="I16" s="6">
        <f t="shared" si="10"/>
        <v>0</v>
      </c>
      <c r="J16" s="2">
        <f t="shared" si="0"/>
        <v>0</v>
      </c>
      <c r="K16" s="2">
        <v>0</v>
      </c>
      <c r="L16" s="3">
        <v>0</v>
      </c>
      <c r="M16" s="7">
        <f t="shared" si="11"/>
        <v>0</v>
      </c>
      <c r="N16" s="4">
        <f t="shared" si="3"/>
        <v>0</v>
      </c>
      <c r="O16" s="1">
        <f t="shared" si="1"/>
        <v>0</v>
      </c>
    </row>
    <row r="17" spans="1:15" x14ac:dyDescent="0.25">
      <c r="A17" s="9">
        <v>43525</v>
      </c>
      <c r="B17" s="5">
        <f t="shared" si="4"/>
        <v>0</v>
      </c>
      <c r="C17" s="5">
        <f t="shared" si="4"/>
        <v>0</v>
      </c>
      <c r="D17" s="6">
        <f t="shared" si="5"/>
        <v>0</v>
      </c>
      <c r="E17" s="11">
        <f t="shared" si="6"/>
        <v>0</v>
      </c>
      <c r="F17" s="6">
        <f t="shared" si="7"/>
        <v>0</v>
      </c>
      <c r="G17" s="6">
        <v>0</v>
      </c>
      <c r="H17" s="6">
        <f t="shared" si="9"/>
        <v>0</v>
      </c>
      <c r="I17" s="6">
        <f t="shared" si="10"/>
        <v>0</v>
      </c>
      <c r="J17" s="2">
        <f t="shared" si="0"/>
        <v>0</v>
      </c>
      <c r="K17" s="2">
        <v>0</v>
      </c>
      <c r="L17" s="3">
        <v>0</v>
      </c>
      <c r="M17" s="7">
        <f t="shared" si="11"/>
        <v>0</v>
      </c>
      <c r="N17" s="4">
        <f t="shared" si="3"/>
        <v>0</v>
      </c>
      <c r="O17" s="1">
        <f t="shared" si="1"/>
        <v>0</v>
      </c>
    </row>
    <row r="18" spans="1:15" ht="15.75" thickBot="1" x14ac:dyDescent="0.3">
      <c r="A18" s="10"/>
      <c r="B18" s="8">
        <f>SUM(B6:B17)</f>
        <v>0</v>
      </c>
      <c r="C18" s="8">
        <f>SUM(C6:C17)</f>
        <v>0</v>
      </c>
      <c r="D18" s="8">
        <f>SUM(D6:D17)</f>
        <v>0</v>
      </c>
      <c r="E18" s="8">
        <f t="shared" ref="E18:O18" si="12">SUM(E6:E17)</f>
        <v>0</v>
      </c>
      <c r="F18" s="8">
        <f t="shared" si="12"/>
        <v>0</v>
      </c>
      <c r="G18" s="8">
        <f t="shared" si="12"/>
        <v>0</v>
      </c>
      <c r="H18" s="8">
        <f t="shared" si="12"/>
        <v>0</v>
      </c>
      <c r="I18" s="8">
        <f t="shared" si="12"/>
        <v>0</v>
      </c>
      <c r="J18" s="8">
        <f t="shared" si="12"/>
        <v>0</v>
      </c>
      <c r="K18" s="8">
        <f t="shared" si="12"/>
        <v>0</v>
      </c>
      <c r="L18" s="8">
        <f t="shared" si="12"/>
        <v>0</v>
      </c>
      <c r="M18" s="8">
        <f t="shared" si="12"/>
        <v>0</v>
      </c>
      <c r="N18" s="8">
        <f t="shared" si="12"/>
        <v>0</v>
      </c>
      <c r="O18" s="8">
        <f t="shared" si="12"/>
        <v>0</v>
      </c>
    </row>
    <row r="19" spans="1:15" ht="15.75" thickTop="1" x14ac:dyDescent="0.25"/>
    <row r="21" spans="1:15" ht="15.75" thickBot="1" x14ac:dyDescent="0.3">
      <c r="A21" s="13"/>
    </row>
    <row r="22" spans="1:15" x14ac:dyDescent="0.25">
      <c r="A22" s="67"/>
      <c r="B22" s="87" t="s">
        <v>71</v>
      </c>
      <c r="C22" s="88"/>
      <c r="D22" s="88"/>
      <c r="E22" s="88"/>
      <c r="F22" s="89"/>
    </row>
    <row r="23" spans="1:15" x14ac:dyDescent="0.25">
      <c r="A23" s="68"/>
      <c r="B23" s="90" t="s">
        <v>62</v>
      </c>
      <c r="C23" s="91"/>
      <c r="D23" s="92"/>
      <c r="E23" s="65"/>
      <c r="F23" s="71">
        <f>Computation!D55</f>
        <v>-40000</v>
      </c>
    </row>
    <row r="24" spans="1:15" x14ac:dyDescent="0.25">
      <c r="A24" s="67"/>
      <c r="B24" s="93" t="s">
        <v>66</v>
      </c>
      <c r="C24" s="94"/>
      <c r="D24" s="95"/>
      <c r="E24" s="63" t="s">
        <v>67</v>
      </c>
      <c r="F24" s="72" t="s">
        <v>68</v>
      </c>
    </row>
    <row r="25" spans="1:15" x14ac:dyDescent="0.25">
      <c r="A25" s="69"/>
      <c r="B25" s="96" t="s">
        <v>69</v>
      </c>
      <c r="C25" s="97"/>
      <c r="D25" s="66"/>
      <c r="E25" s="61" t="s">
        <v>70</v>
      </c>
      <c r="F25" s="73">
        <f>0</f>
        <v>0</v>
      </c>
    </row>
    <row r="26" spans="1:15" x14ac:dyDescent="0.25">
      <c r="A26" s="13"/>
      <c r="B26" s="74">
        <v>250000</v>
      </c>
      <c r="C26" s="64">
        <v>500000</v>
      </c>
      <c r="D26" s="64">
        <f>IF(F23&gt;C26,C26-B26,F23-B26)</f>
        <v>-290000</v>
      </c>
      <c r="E26" s="62">
        <v>0.05</v>
      </c>
      <c r="F26" s="75">
        <f>MAX(0,D26*E26)</f>
        <v>0</v>
      </c>
    </row>
    <row r="27" spans="1:15" x14ac:dyDescent="0.25">
      <c r="A27" s="13"/>
      <c r="B27" s="74">
        <v>500000</v>
      </c>
      <c r="C27" s="64">
        <v>1000000</v>
      </c>
      <c r="D27" s="64">
        <f>IF(F23&gt;C27,C27-B27,F23-B27)</f>
        <v>-540000</v>
      </c>
      <c r="E27" s="62">
        <v>0.2</v>
      </c>
      <c r="F27" s="75">
        <f>MAX(0,D27*E27)</f>
        <v>0</v>
      </c>
    </row>
    <row r="28" spans="1:15" x14ac:dyDescent="0.25">
      <c r="A28" s="13"/>
      <c r="B28" s="76" t="s">
        <v>72</v>
      </c>
      <c r="C28" s="64"/>
      <c r="D28" s="64">
        <f>IF(F23&gt;=1000000,F23-1000000,0)</f>
        <v>0</v>
      </c>
      <c r="E28" s="62">
        <v>0.3</v>
      </c>
      <c r="F28" s="75">
        <f>IF((F23&gt;1000000),(F23-1000000)*30%,0)</f>
        <v>0</v>
      </c>
    </row>
    <row r="29" spans="1:15" ht="15.75" thickBot="1" x14ac:dyDescent="0.3">
      <c r="A29" s="70"/>
      <c r="B29" s="77" t="s">
        <v>14</v>
      </c>
      <c r="C29" s="78"/>
      <c r="D29" s="78"/>
      <c r="E29" s="78"/>
      <c r="F29" s="79">
        <f>SUM(F26:F28)</f>
        <v>0</v>
      </c>
    </row>
    <row r="30" spans="1:15" x14ac:dyDescent="0.25">
      <c r="A30" s="13"/>
      <c r="F30" s="6"/>
    </row>
    <row r="36" spans="5:8" x14ac:dyDescent="0.25">
      <c r="E36" s="16"/>
      <c r="F36" s="16"/>
      <c r="G36" s="17"/>
      <c r="H36" s="18"/>
    </row>
    <row r="37" spans="5:8" x14ac:dyDescent="0.25">
      <c r="E37" s="16"/>
      <c r="F37" s="16"/>
      <c r="G37" s="17"/>
      <c r="H37" s="18"/>
    </row>
    <row r="38" spans="5:8" x14ac:dyDescent="0.25">
      <c r="E38" s="16"/>
      <c r="F38" s="16"/>
      <c r="G38" s="17"/>
      <c r="H38" s="18"/>
    </row>
    <row r="39" spans="5:8" x14ac:dyDescent="0.25">
      <c r="E39" s="16"/>
      <c r="F39" s="16"/>
      <c r="G39" s="17"/>
      <c r="H39" s="18"/>
    </row>
    <row r="40" spans="5:8" x14ac:dyDescent="0.25">
      <c r="E40" s="16"/>
      <c r="F40" s="17"/>
      <c r="G40" s="17"/>
      <c r="H40" s="18"/>
    </row>
    <row r="41" spans="5:8" x14ac:dyDescent="0.25">
      <c r="E41" s="16"/>
      <c r="F41" s="17"/>
      <c r="G41" s="17"/>
      <c r="H41" s="18"/>
    </row>
    <row r="42" spans="5:8" x14ac:dyDescent="0.25">
      <c r="E42" s="16"/>
      <c r="F42" s="17"/>
      <c r="G42" s="17"/>
      <c r="H42" s="18"/>
    </row>
    <row r="43" spans="5:8" x14ac:dyDescent="0.25">
      <c r="E43" s="16"/>
      <c r="F43" s="17"/>
      <c r="G43" s="17"/>
      <c r="H43" s="18"/>
    </row>
    <row r="44" spans="5:8" x14ac:dyDescent="0.25">
      <c r="E44" s="16"/>
      <c r="F44" s="17"/>
      <c r="G44" s="17"/>
      <c r="H44" s="18"/>
    </row>
    <row r="45" spans="5:8" x14ac:dyDescent="0.25">
      <c r="E45" s="16"/>
      <c r="F45" s="17"/>
      <c r="G45" s="17"/>
      <c r="H45" s="18"/>
    </row>
    <row r="46" spans="5:8" x14ac:dyDescent="0.25">
      <c r="E46" s="16"/>
      <c r="F46" s="17"/>
      <c r="G46" s="17"/>
      <c r="H46" s="18"/>
    </row>
    <row r="47" spans="5:8" x14ac:dyDescent="0.25">
      <c r="E47" s="16"/>
      <c r="F47" s="17"/>
      <c r="G47" s="17"/>
      <c r="H47" s="18"/>
    </row>
  </sheetData>
  <mergeCells count="19">
    <mergeCell ref="B22:F22"/>
    <mergeCell ref="B23:D23"/>
    <mergeCell ref="B24:D24"/>
    <mergeCell ref="B25:C25"/>
    <mergeCell ref="O4:O5"/>
    <mergeCell ref="L4:L5"/>
    <mergeCell ref="M4:M5"/>
    <mergeCell ref="N4:N5"/>
    <mergeCell ref="A4:A5"/>
    <mergeCell ref="K4:K5"/>
    <mergeCell ref="E4:E5"/>
    <mergeCell ref="G4:G5"/>
    <mergeCell ref="H4:H5"/>
    <mergeCell ref="B4:B5"/>
    <mergeCell ref="D4:D5"/>
    <mergeCell ref="F4:F5"/>
    <mergeCell ref="I4:I5"/>
    <mergeCell ref="J4:J5"/>
    <mergeCell ref="C4:C5"/>
  </mergeCells>
  <dataValidations count="1">
    <dataValidation type="list" allowBlank="1" showInputMessage="1" showErrorMessage="1" sqref="B3:C3" xr:uid="{0CFD150F-08E9-4438-BC95-1CA4ED14C1BE}">
      <formula1>"Male,Female"</formula1>
    </dataValidation>
  </dataValidations>
  <pageMargins left="0.70866141732283472" right="0.19685039370078741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C2568-688D-461A-B56C-F947E39D7B8B}">
  <dimension ref="A1:G67"/>
  <sheetViews>
    <sheetView zoomScaleNormal="100" workbookViewId="0"/>
  </sheetViews>
  <sheetFormatPr defaultRowHeight="15" x14ac:dyDescent="0.25"/>
  <cols>
    <col min="1" max="1" width="72.85546875" bestFit="1" customWidth="1"/>
    <col min="2" max="5" width="13.28515625" customWidth="1"/>
    <col min="6" max="6" width="10" customWidth="1"/>
    <col min="7" max="7" width="9.140625" customWidth="1"/>
  </cols>
  <sheetData>
    <row r="1" spans="1:7" x14ac:dyDescent="0.25">
      <c r="A1" s="58" t="str">
        <f>'Salary Statement'!A1</f>
        <v>Name:</v>
      </c>
      <c r="B1" s="100" t="str">
        <f>'Salary Statement'!B1</f>
        <v>XYZ</v>
      </c>
      <c r="C1" s="100"/>
      <c r="D1" s="101"/>
    </row>
    <row r="2" spans="1:7" x14ac:dyDescent="0.25">
      <c r="A2" s="59" t="str">
        <f>'Salary Statement'!A2</f>
        <v>Designation:</v>
      </c>
      <c r="B2" s="102" t="str">
        <f>'Salary Statement'!B2</f>
        <v>Software Engineer</v>
      </c>
      <c r="C2" s="102"/>
      <c r="D2" s="103"/>
    </row>
    <row r="3" spans="1:7" ht="15.75" thickBot="1" x14ac:dyDescent="0.3">
      <c r="A3" s="60" t="str">
        <f>'Salary Statement'!J2</f>
        <v>PAN No:</v>
      </c>
      <c r="B3" s="104" t="str">
        <f>'Salary Statement'!K2</f>
        <v>XXXXX1234X</v>
      </c>
      <c r="C3" s="104"/>
      <c r="D3" s="105"/>
      <c r="F3" s="49"/>
    </row>
    <row r="4" spans="1:7" ht="15.75" thickBot="1" x14ac:dyDescent="0.3">
      <c r="A4" s="26" t="s">
        <v>34</v>
      </c>
      <c r="B4" s="29">
        <f>'Salary Statement'!J18</f>
        <v>0</v>
      </c>
      <c r="C4" s="30"/>
      <c r="D4" s="40">
        <f>B4</f>
        <v>0</v>
      </c>
    </row>
    <row r="5" spans="1:7" ht="16.5" thickTop="1" thickBot="1" x14ac:dyDescent="0.3">
      <c r="A5" s="19" t="s">
        <v>77</v>
      </c>
      <c r="B5" s="31"/>
      <c r="C5" s="31"/>
      <c r="D5" s="41">
        <f>-SUM(C6,C11,C12,C13)</f>
        <v>-40000</v>
      </c>
    </row>
    <row r="6" spans="1:7" ht="15.75" thickTop="1" x14ac:dyDescent="0.25">
      <c r="A6" s="20" t="s">
        <v>84</v>
      </c>
      <c r="B6" s="31"/>
      <c r="C6" s="32">
        <f>MAX(MIN(C8:C10),0)</f>
        <v>0</v>
      </c>
      <c r="D6" s="42"/>
    </row>
    <row r="7" spans="1:7" ht="15.75" thickBot="1" x14ac:dyDescent="0.3">
      <c r="A7" s="14" t="s">
        <v>15</v>
      </c>
      <c r="B7" s="50" t="s">
        <v>17</v>
      </c>
      <c r="C7" s="31"/>
      <c r="D7" s="42"/>
    </row>
    <row r="8" spans="1:7" x14ac:dyDescent="0.25">
      <c r="A8" s="14" t="s">
        <v>35</v>
      </c>
      <c r="B8" s="53">
        <f>'Salary Statement'!B18+'Salary Statement'!C18</f>
        <v>0</v>
      </c>
      <c r="C8" s="54">
        <f>B8*0.4</f>
        <v>0</v>
      </c>
      <c r="D8" s="42"/>
    </row>
    <row r="9" spans="1:7" x14ac:dyDescent="0.25">
      <c r="A9" s="14" t="s">
        <v>16</v>
      </c>
      <c r="B9" s="55">
        <v>0</v>
      </c>
      <c r="C9" s="36">
        <f>B9-0.1*B8</f>
        <v>0</v>
      </c>
      <c r="D9" s="42"/>
      <c r="F9" s="24"/>
    </row>
    <row r="10" spans="1:7" ht="15.75" thickBot="1" x14ac:dyDescent="0.3">
      <c r="A10" s="14" t="s">
        <v>36</v>
      </c>
      <c r="B10" s="56">
        <f>'Salary Statement'!D18</f>
        <v>0</v>
      </c>
      <c r="C10" s="57">
        <f>B10</f>
        <v>0</v>
      </c>
      <c r="D10" s="42"/>
    </row>
    <row r="11" spans="1:7" x14ac:dyDescent="0.25">
      <c r="A11" s="20" t="s">
        <v>89</v>
      </c>
      <c r="B11" s="51">
        <v>40000</v>
      </c>
      <c r="C11" s="52">
        <f>MAX(MIN(B11,40000),0)</f>
        <v>40000</v>
      </c>
      <c r="D11" s="42"/>
    </row>
    <row r="12" spans="1:7" x14ac:dyDescent="0.25">
      <c r="A12" s="20" t="s">
        <v>37</v>
      </c>
      <c r="B12" s="34">
        <v>0</v>
      </c>
      <c r="C12" s="32">
        <f>B12</f>
        <v>0</v>
      </c>
      <c r="D12" s="42"/>
      <c r="G12" s="25"/>
    </row>
    <row r="13" spans="1:7" ht="15.75" thickBot="1" x14ac:dyDescent="0.3">
      <c r="A13" s="20" t="s">
        <v>38</v>
      </c>
      <c r="B13" s="34">
        <f>'Salary Statement'!L18</f>
        <v>0</v>
      </c>
      <c r="C13" s="32">
        <f>B13</f>
        <v>0</v>
      </c>
      <c r="D13" s="42"/>
    </row>
    <row r="14" spans="1:7" ht="16.5" thickTop="1" thickBot="1" x14ac:dyDescent="0.3">
      <c r="A14" s="19" t="s">
        <v>39</v>
      </c>
      <c r="B14" s="31"/>
      <c r="C14" s="31"/>
      <c r="D14" s="41">
        <f>SUM(D4:D5)</f>
        <v>-40000</v>
      </c>
    </row>
    <row r="15" spans="1:7" ht="16.5" thickTop="1" thickBot="1" x14ac:dyDescent="0.3">
      <c r="A15" s="19" t="s">
        <v>40</v>
      </c>
      <c r="B15" s="31"/>
      <c r="C15" s="32">
        <f>SUM(B17:B22)</f>
        <v>0</v>
      </c>
      <c r="D15" s="41">
        <f>C15</f>
        <v>0</v>
      </c>
    </row>
    <row r="16" spans="1:7" ht="15.75" thickTop="1" x14ac:dyDescent="0.25">
      <c r="A16" s="20" t="s">
        <v>41</v>
      </c>
      <c r="B16" s="31"/>
      <c r="C16" s="31"/>
      <c r="D16" s="42"/>
    </row>
    <row r="17" spans="1:6" x14ac:dyDescent="0.25">
      <c r="A17" s="14" t="s">
        <v>42</v>
      </c>
      <c r="B17" s="34">
        <v>0</v>
      </c>
      <c r="C17" s="31"/>
      <c r="D17" s="42"/>
    </row>
    <row r="18" spans="1:6" x14ac:dyDescent="0.25">
      <c r="A18" s="14" t="s">
        <v>43</v>
      </c>
      <c r="B18" s="34">
        <v>0</v>
      </c>
      <c r="C18" s="31"/>
      <c r="D18" s="42"/>
    </row>
    <row r="19" spans="1:6" x14ac:dyDescent="0.25">
      <c r="A19" s="14" t="s">
        <v>44</v>
      </c>
      <c r="B19" s="34">
        <v>0</v>
      </c>
      <c r="C19" s="31"/>
      <c r="D19" s="42"/>
    </row>
    <row r="20" spans="1:6" x14ac:dyDescent="0.25">
      <c r="A20" s="14" t="s">
        <v>45</v>
      </c>
      <c r="B20" s="34">
        <v>0</v>
      </c>
      <c r="C20" s="31"/>
      <c r="D20" s="42"/>
    </row>
    <row r="21" spans="1:6" x14ac:dyDescent="0.25">
      <c r="A21" s="20" t="s">
        <v>46</v>
      </c>
      <c r="B21" s="34">
        <v>0</v>
      </c>
      <c r="C21" s="31"/>
      <c r="D21" s="42"/>
    </row>
    <row r="22" spans="1:6" ht="15.75" thickBot="1" x14ac:dyDescent="0.3">
      <c r="A22" s="20" t="s">
        <v>47</v>
      </c>
      <c r="B22" s="34">
        <v>0</v>
      </c>
      <c r="C22" s="31"/>
      <c r="D22" s="42"/>
    </row>
    <row r="23" spans="1:6" ht="16.5" thickTop="1" thickBot="1" x14ac:dyDescent="0.3">
      <c r="A23" s="19" t="s">
        <v>48</v>
      </c>
      <c r="B23" s="31"/>
      <c r="C23" s="31"/>
      <c r="D23" s="41">
        <f>IF(SUM(C24:C25)&gt;200000,-200000,-SUM(C24:C25))</f>
        <v>0</v>
      </c>
    </row>
    <row r="24" spans="1:6" ht="15.75" thickTop="1" x14ac:dyDescent="0.25">
      <c r="A24" s="21" t="s">
        <v>49</v>
      </c>
      <c r="B24" s="34">
        <v>0</v>
      </c>
      <c r="C24" s="32">
        <f>B24</f>
        <v>0</v>
      </c>
      <c r="D24" s="42"/>
    </row>
    <row r="25" spans="1:6" ht="15.75" thickBot="1" x14ac:dyDescent="0.3">
      <c r="A25" s="21" t="s">
        <v>50</v>
      </c>
      <c r="B25" s="34">
        <v>0</v>
      </c>
      <c r="C25" s="32">
        <f>IF(B25&gt;30000,30000,B25)</f>
        <v>0</v>
      </c>
      <c r="D25" s="42"/>
    </row>
    <row r="26" spans="1:6" ht="16.5" thickTop="1" thickBot="1" x14ac:dyDescent="0.3">
      <c r="A26" s="19" t="s">
        <v>33</v>
      </c>
      <c r="B26" s="31"/>
      <c r="C26" s="31"/>
      <c r="D26" s="41">
        <f>SUM(D23,D14,D15)</f>
        <v>-40000</v>
      </c>
    </row>
    <row r="27" spans="1:6" ht="16.5" thickTop="1" thickBot="1" x14ac:dyDescent="0.3">
      <c r="A27" s="19" t="s">
        <v>51</v>
      </c>
      <c r="B27" s="31"/>
      <c r="C27" s="32">
        <f>IF(SUM(B28:B42)&gt;150001,150000,SUM(B28:B42))</f>
        <v>0</v>
      </c>
      <c r="D27" s="41">
        <f>-C27</f>
        <v>0</v>
      </c>
    </row>
    <row r="28" spans="1:6" ht="15.75" thickTop="1" x14ac:dyDescent="0.25">
      <c r="A28" s="14" t="s">
        <v>18</v>
      </c>
      <c r="B28" s="33">
        <v>0</v>
      </c>
      <c r="C28" s="31"/>
      <c r="D28" s="42"/>
    </row>
    <row r="29" spans="1:6" x14ac:dyDescent="0.25">
      <c r="A29" s="14" t="s">
        <v>19</v>
      </c>
      <c r="B29" s="33">
        <v>0</v>
      </c>
      <c r="C29" s="31"/>
      <c r="D29" s="42"/>
      <c r="F29" s="13"/>
    </row>
    <row r="30" spans="1:6" x14ac:dyDescent="0.25">
      <c r="A30" s="14" t="s">
        <v>20</v>
      </c>
      <c r="B30" s="33">
        <v>0</v>
      </c>
      <c r="C30" s="31"/>
      <c r="D30" s="42"/>
    </row>
    <row r="31" spans="1:6" x14ac:dyDescent="0.25">
      <c r="A31" s="14" t="s">
        <v>21</v>
      </c>
      <c r="B31" s="33">
        <v>0</v>
      </c>
      <c r="C31" s="31"/>
      <c r="D31" s="42"/>
    </row>
    <row r="32" spans="1:6" x14ac:dyDescent="0.25">
      <c r="A32" s="14" t="s">
        <v>22</v>
      </c>
      <c r="B32" s="33">
        <v>0</v>
      </c>
      <c r="C32" s="31"/>
      <c r="D32" s="42"/>
    </row>
    <row r="33" spans="1:4" x14ac:dyDescent="0.25">
      <c r="A33" s="14" t="s">
        <v>23</v>
      </c>
      <c r="B33" s="33">
        <v>0</v>
      </c>
      <c r="C33" s="31"/>
      <c r="D33" s="42"/>
    </row>
    <row r="34" spans="1:4" x14ac:dyDescent="0.25">
      <c r="A34" s="14" t="s">
        <v>24</v>
      </c>
      <c r="B34" s="33">
        <v>0</v>
      </c>
      <c r="C34" s="31"/>
      <c r="D34" s="42"/>
    </row>
    <row r="35" spans="1:4" x14ac:dyDescent="0.25">
      <c r="A35" s="14" t="s">
        <v>25</v>
      </c>
      <c r="B35" s="33">
        <v>0</v>
      </c>
      <c r="C35" s="31"/>
      <c r="D35" s="42"/>
    </row>
    <row r="36" spans="1:4" x14ac:dyDescent="0.25">
      <c r="A36" s="14" t="s">
        <v>26</v>
      </c>
      <c r="B36" s="33">
        <v>0</v>
      </c>
      <c r="C36" s="31"/>
      <c r="D36" s="42"/>
    </row>
    <row r="37" spans="1:4" x14ac:dyDescent="0.25">
      <c r="A37" s="14" t="s">
        <v>27</v>
      </c>
      <c r="B37" s="33">
        <v>0</v>
      </c>
      <c r="C37" s="31"/>
      <c r="D37" s="42"/>
    </row>
    <row r="38" spans="1:4" x14ac:dyDescent="0.25">
      <c r="A38" s="14" t="s">
        <v>28</v>
      </c>
      <c r="B38" s="33">
        <v>0</v>
      </c>
      <c r="C38" s="31"/>
      <c r="D38" s="42"/>
    </row>
    <row r="39" spans="1:4" x14ac:dyDescent="0.25">
      <c r="A39" s="15" t="s">
        <v>29</v>
      </c>
      <c r="B39" s="33">
        <v>0</v>
      </c>
      <c r="C39" s="31"/>
      <c r="D39" s="42"/>
    </row>
    <row r="40" spans="1:4" x14ac:dyDescent="0.25">
      <c r="A40" s="15" t="s">
        <v>30</v>
      </c>
      <c r="B40" s="33"/>
      <c r="C40" s="31"/>
      <c r="D40" s="42"/>
    </row>
    <row r="41" spans="1:4" x14ac:dyDescent="0.25">
      <c r="A41" s="15" t="s">
        <v>31</v>
      </c>
      <c r="B41" s="34">
        <v>0</v>
      </c>
      <c r="C41" s="31"/>
      <c r="D41" s="42"/>
    </row>
    <row r="42" spans="1:4" ht="15.75" thickBot="1" x14ac:dyDescent="0.3">
      <c r="A42" s="14" t="s">
        <v>32</v>
      </c>
      <c r="B42" s="34">
        <v>0</v>
      </c>
      <c r="C42" s="31"/>
      <c r="D42" s="42"/>
    </row>
    <row r="43" spans="1:4" ht="16.5" thickTop="1" thickBot="1" x14ac:dyDescent="0.3">
      <c r="A43" s="19" t="s">
        <v>52</v>
      </c>
      <c r="B43" s="34">
        <v>0</v>
      </c>
      <c r="C43" s="31"/>
      <c r="D43" s="41">
        <f>-MIN(B43,50000)</f>
        <v>0</v>
      </c>
    </row>
    <row r="44" spans="1:4" ht="16.5" thickTop="1" thickBot="1" x14ac:dyDescent="0.3">
      <c r="A44" s="19" t="s">
        <v>53</v>
      </c>
      <c r="B44" s="34">
        <v>0</v>
      </c>
      <c r="C44" s="31"/>
      <c r="D44" s="41">
        <f>-MIN(B44,50000)/2</f>
        <v>0</v>
      </c>
    </row>
    <row r="45" spans="1:4" ht="16.5" thickTop="1" thickBot="1" x14ac:dyDescent="0.3">
      <c r="A45" s="19" t="s">
        <v>54</v>
      </c>
      <c r="B45" s="35"/>
      <c r="C45" s="31"/>
      <c r="D45" s="41">
        <f>-SUM(C46:C54)</f>
        <v>0</v>
      </c>
    </row>
    <row r="46" spans="1:4" ht="15.75" thickTop="1" x14ac:dyDescent="0.25">
      <c r="A46" s="14" t="s">
        <v>55</v>
      </c>
      <c r="B46" s="34">
        <v>0</v>
      </c>
      <c r="C46" s="32">
        <f>IF(B46&gt;25001,25000,B46)</f>
        <v>0</v>
      </c>
      <c r="D46" s="42"/>
    </row>
    <row r="47" spans="1:4" x14ac:dyDescent="0.25">
      <c r="A47" s="14" t="s">
        <v>56</v>
      </c>
      <c r="B47" s="33">
        <v>0</v>
      </c>
      <c r="C47" s="32">
        <f>IF(B47&gt;50001,50000,B47)</f>
        <v>0</v>
      </c>
      <c r="D47" s="42"/>
    </row>
    <row r="48" spans="1:4" x14ac:dyDescent="0.25">
      <c r="A48" s="14" t="s">
        <v>57</v>
      </c>
      <c r="B48" s="34">
        <v>0</v>
      </c>
      <c r="C48" s="32">
        <f>B48</f>
        <v>0</v>
      </c>
      <c r="D48" s="42"/>
    </row>
    <row r="49" spans="1:6" x14ac:dyDescent="0.25">
      <c r="A49" s="14" t="s">
        <v>58</v>
      </c>
      <c r="B49" s="34">
        <v>0</v>
      </c>
      <c r="C49" s="32">
        <f>IF(B49&gt;125001,125000,B49)</f>
        <v>0</v>
      </c>
      <c r="D49" s="42"/>
    </row>
    <row r="50" spans="1:6" x14ac:dyDescent="0.25">
      <c r="A50" s="14" t="s">
        <v>59</v>
      </c>
      <c r="B50" s="34">
        <v>0</v>
      </c>
      <c r="C50" s="32">
        <f>IF(B50&gt;100001,100000,B50)</f>
        <v>0</v>
      </c>
      <c r="D50" s="42"/>
    </row>
    <row r="51" spans="1:6" x14ac:dyDescent="0.25">
      <c r="A51" s="14" t="s">
        <v>60</v>
      </c>
      <c r="B51" s="34">
        <v>0</v>
      </c>
      <c r="C51" s="32">
        <f>B51</f>
        <v>0</v>
      </c>
      <c r="D51" s="42"/>
      <c r="F51" s="13"/>
    </row>
    <row r="52" spans="1:6" x14ac:dyDescent="0.25">
      <c r="A52" s="14" t="s">
        <v>87</v>
      </c>
      <c r="B52" s="34">
        <v>0</v>
      </c>
      <c r="C52" s="32">
        <f>IF(B52&gt;60001,60000,B52)</f>
        <v>0</v>
      </c>
      <c r="D52" s="42"/>
    </row>
    <row r="53" spans="1:6" x14ac:dyDescent="0.25">
      <c r="A53" s="14" t="s">
        <v>61</v>
      </c>
      <c r="B53" s="34">
        <v>0</v>
      </c>
      <c r="C53" s="32">
        <f>IF(B53&gt;125001,125000,B53)</f>
        <v>0</v>
      </c>
      <c r="D53" s="42"/>
    </row>
    <row r="54" spans="1:6" x14ac:dyDescent="0.25">
      <c r="A54" s="14" t="s">
        <v>86</v>
      </c>
      <c r="B54" s="33">
        <v>0</v>
      </c>
      <c r="C54" s="32">
        <f>IF(B54&gt;50001,50000,B54)</f>
        <v>0</v>
      </c>
      <c r="D54" s="42"/>
    </row>
    <row r="55" spans="1:6" x14ac:dyDescent="0.25">
      <c r="A55" s="19" t="s">
        <v>62</v>
      </c>
      <c r="B55" s="31"/>
      <c r="C55" s="31"/>
      <c r="D55" s="36">
        <f>SUM(D26,D27,D43,D44,D45)</f>
        <v>-40000</v>
      </c>
      <c r="F55" s="25"/>
    </row>
    <row r="56" spans="1:6" x14ac:dyDescent="0.25">
      <c r="A56" s="19" t="s">
        <v>63</v>
      </c>
      <c r="B56" s="31"/>
      <c r="C56" s="31"/>
      <c r="D56" s="36">
        <f>-IF(D55&lt;=350000,2500,0)</f>
        <v>-2500</v>
      </c>
    </row>
    <row r="57" spans="1:6" x14ac:dyDescent="0.25">
      <c r="A57" s="20" t="s">
        <v>64</v>
      </c>
      <c r="B57" s="31"/>
      <c r="C57" s="31"/>
      <c r="D57" s="36">
        <f>IF('Salary Statement'!F29+Computation!D56&lt;0,0,('Salary Statement'!F29+Computation!D56))</f>
        <v>0</v>
      </c>
    </row>
    <row r="58" spans="1:6" x14ac:dyDescent="0.25">
      <c r="A58" s="19" t="s">
        <v>85</v>
      </c>
      <c r="B58" s="31"/>
      <c r="C58" s="31"/>
      <c r="D58" s="36">
        <f>IF(SUM(D55)&gt;=5000000,D57*10%,0)</f>
        <v>0</v>
      </c>
    </row>
    <row r="59" spans="1:6" ht="15.75" thickBot="1" x14ac:dyDescent="0.3">
      <c r="A59" s="20" t="s">
        <v>90</v>
      </c>
      <c r="B59" s="31"/>
      <c r="C59" s="31"/>
      <c r="D59" s="36">
        <f>0.04*SUM(D57,D58)</f>
        <v>0</v>
      </c>
    </row>
    <row r="60" spans="1:6" ht="20.25" thickTop="1" thickBot="1" x14ac:dyDescent="0.3">
      <c r="A60" s="22" t="s">
        <v>65</v>
      </c>
      <c r="B60" s="43"/>
      <c r="C60" s="43"/>
      <c r="D60" s="44">
        <f>SUM(D57:D59)</f>
        <v>0</v>
      </c>
      <c r="E60" s="48"/>
    </row>
    <row r="61" spans="1:6" ht="20.25" thickTop="1" thickBot="1" x14ac:dyDescent="0.3">
      <c r="A61" s="23" t="s">
        <v>73</v>
      </c>
      <c r="B61" s="45"/>
      <c r="C61" s="45"/>
      <c r="D61" s="37">
        <v>0</v>
      </c>
    </row>
    <row r="62" spans="1:6" ht="20.25" thickTop="1" thickBot="1" x14ac:dyDescent="0.3">
      <c r="A62" s="23" t="s">
        <v>74</v>
      </c>
      <c r="B62" s="45"/>
      <c r="C62" s="45"/>
      <c r="D62" s="44">
        <f>D60-D61</f>
        <v>0</v>
      </c>
      <c r="F62" s="47"/>
    </row>
    <row r="63" spans="1:6" ht="17.25" thickTop="1" thickBot="1" x14ac:dyDescent="0.3">
      <c r="A63" s="27" t="s">
        <v>75</v>
      </c>
      <c r="B63" s="45"/>
      <c r="C63" s="45"/>
      <c r="D63" s="44">
        <v>12</v>
      </c>
      <c r="F63" s="47"/>
    </row>
    <row r="64" spans="1:6" ht="20.25" thickTop="1" thickBot="1" x14ac:dyDescent="0.3">
      <c r="A64" s="28" t="s">
        <v>76</v>
      </c>
      <c r="B64" s="38"/>
      <c r="C64" s="38"/>
      <c r="D64" s="39">
        <f>ROUNDUP((D62/D63),1)</f>
        <v>0</v>
      </c>
    </row>
    <row r="65" spans="1:4" x14ac:dyDescent="0.25">
      <c r="A65" s="13"/>
      <c r="B65" s="13"/>
      <c r="C65" s="13"/>
      <c r="D65" s="13"/>
    </row>
    <row r="66" spans="1:4" x14ac:dyDescent="0.25">
      <c r="A66" s="13"/>
      <c r="B66" s="13"/>
      <c r="C66" s="13"/>
      <c r="D66" s="13"/>
    </row>
    <row r="67" spans="1:4" x14ac:dyDescent="0.25">
      <c r="A67" s="13"/>
      <c r="B67" s="13"/>
      <c r="C67" s="13"/>
      <c r="D67" s="13"/>
    </row>
  </sheetData>
  <mergeCells count="3">
    <mergeCell ref="B1:D1"/>
    <mergeCell ref="B2:D2"/>
    <mergeCell ref="B3:D3"/>
  </mergeCells>
  <pageMargins left="0.70866141732283472" right="0.26" top="0.31" bottom="0.4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Salary Statement</vt:lpstr>
      <vt:lpstr>Computation</vt:lpstr>
      <vt:lpstr>Computation!Print_Area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2019-01-25T09:35:59Z</dcterms:modified>
</cp:coreProperties>
</file>