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1hZYJAVuyQjELPEB8MnWl90I9WsROwLqq0r8u6e+m/Xydi1Eqar2YBeGBVFvimVC4Vu4GkhepBGJxEtAZRkGOQ==" workbookSaltValue="eatDxTrPOPdFmCG5UVwctQ==" workbookSpinCount="100000" lockStructure="1"/>
  <bookViews>
    <workbookView xWindow="0" yWindow="0" windowWidth="28800" windowHeight="12300" activeTab="1"/>
  </bookViews>
  <sheets>
    <sheet name="EMPLOYEE &amp; INCOME" sheetId="1" r:id="rId1"/>
    <sheet name="FINAL CALCULATION" sheetId="3" r:id="rId2"/>
  </sheets>
  <definedNames>
    <definedName name="_xlnm.Print_Area" localSheetId="0">'EMPLOYEE &amp; INCOME'!$A$1:$R$61</definedName>
    <definedName name="_xlnm.Print_Area" localSheetId="1">'FINAL CALCULATION'!$A$1:$I$121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15" i="3" l="1"/>
  <c r="Q39" i="1" l="1"/>
  <c r="G11" i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G89" i="3"/>
  <c r="G94" i="3" l="1"/>
  <c r="H4" i="3" l="1"/>
  <c r="F70" i="1"/>
  <c r="F66" i="1"/>
  <c r="F68" i="1" s="1"/>
  <c r="V9" i="1"/>
  <c r="N4" i="1" s="1"/>
  <c r="F67" i="1" l="1"/>
  <c r="G103" i="3"/>
  <c r="F103" i="3"/>
  <c r="E103" i="3"/>
  <c r="I103" i="3" l="1"/>
  <c r="G45" i="1" l="1"/>
  <c r="H45" i="1" s="1"/>
  <c r="I45" i="1" s="1"/>
  <c r="J45" i="1" s="1"/>
  <c r="K45" i="1" s="1"/>
  <c r="L45" i="1" s="1"/>
  <c r="M45" i="1" s="1"/>
  <c r="N45" i="1" s="1"/>
  <c r="O45" i="1" s="1"/>
  <c r="P45" i="1" s="1"/>
  <c r="Q45" i="1" s="1"/>
  <c r="G44" i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H43" i="1"/>
  <c r="I43" i="1" s="1"/>
  <c r="J43" i="1" s="1"/>
  <c r="K43" i="1" s="1"/>
  <c r="L43" i="1" s="1"/>
  <c r="M43" i="1" s="1"/>
  <c r="N43" i="1" s="1"/>
  <c r="O43" i="1" s="1"/>
  <c r="P43" i="1" s="1"/>
  <c r="Q43" i="1" s="1"/>
  <c r="G43" i="1"/>
  <c r="G42" i="1"/>
  <c r="H42" i="1" s="1"/>
  <c r="I42" i="1" s="1"/>
  <c r="J42" i="1" s="1"/>
  <c r="K42" i="1" s="1"/>
  <c r="L42" i="1" s="1"/>
  <c r="M42" i="1" s="1"/>
  <c r="N42" i="1" s="1"/>
  <c r="O42" i="1" s="1"/>
  <c r="P42" i="1" s="1"/>
  <c r="Q42" i="1" s="1"/>
  <c r="G41" i="1"/>
  <c r="H41" i="1" s="1"/>
  <c r="I41" i="1" s="1"/>
  <c r="J41" i="1" s="1"/>
  <c r="K41" i="1" s="1"/>
  <c r="L41" i="1" s="1"/>
  <c r="M41" i="1" s="1"/>
  <c r="N41" i="1" s="1"/>
  <c r="O41" i="1" s="1"/>
  <c r="P41" i="1" s="1"/>
  <c r="Q41" i="1" s="1"/>
  <c r="G40" i="1"/>
  <c r="H40" i="1" s="1"/>
  <c r="I40" i="1" s="1"/>
  <c r="J40" i="1" s="1"/>
  <c r="K40" i="1" s="1"/>
  <c r="L40" i="1" s="1"/>
  <c r="M40" i="1" s="1"/>
  <c r="N40" i="1" s="1"/>
  <c r="O40" i="1" s="1"/>
  <c r="G39" i="1"/>
  <c r="H39" i="1" s="1"/>
  <c r="I39" i="1" s="1"/>
  <c r="J39" i="1" s="1"/>
  <c r="K39" i="1" s="1"/>
  <c r="L39" i="1" s="1"/>
  <c r="M39" i="1" s="1"/>
  <c r="N39" i="1" s="1"/>
  <c r="O39" i="1" s="1"/>
  <c r="P39" i="1" s="1"/>
  <c r="G38" i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G37" i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G20" i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G19" i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G18" i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G17" i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G16" i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H15" i="1"/>
  <c r="I15" i="1" s="1"/>
  <c r="J15" i="1" s="1"/>
  <c r="K15" i="1" s="1"/>
  <c r="L15" i="1" s="1"/>
  <c r="M15" i="1" s="1"/>
  <c r="N15" i="1" s="1"/>
  <c r="O15" i="1" s="1"/>
  <c r="P15" i="1" s="1"/>
  <c r="Q15" i="1" s="1"/>
  <c r="G14" i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G13" i="1"/>
  <c r="G12" i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H13" i="1" l="1"/>
  <c r="G70" i="1"/>
  <c r="G48" i="3"/>
  <c r="H49" i="3" s="1"/>
  <c r="H51" i="3" s="1"/>
  <c r="I13" i="1" l="1"/>
  <c r="H70" i="1"/>
  <c r="G21" i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J13" i="1" l="1"/>
  <c r="I70" i="1"/>
  <c r="G59" i="1"/>
  <c r="H59" i="1" s="1"/>
  <c r="I59" i="1" s="1"/>
  <c r="J59" i="1" s="1"/>
  <c r="K59" i="1" s="1"/>
  <c r="L59" i="1" s="1"/>
  <c r="M59" i="1" s="1"/>
  <c r="N59" i="1" s="1"/>
  <c r="O59" i="1" s="1"/>
  <c r="P59" i="1" s="1"/>
  <c r="Q59" i="1" s="1"/>
  <c r="K13" i="1" l="1"/>
  <c r="J70" i="1"/>
  <c r="R33" i="1"/>
  <c r="H31" i="3" s="1"/>
  <c r="R32" i="1"/>
  <c r="H30" i="3" s="1"/>
  <c r="R31" i="1"/>
  <c r="H29" i="3" s="1"/>
  <c r="R30" i="1"/>
  <c r="H28" i="3" s="1"/>
  <c r="R29" i="1"/>
  <c r="H27" i="3" s="1"/>
  <c r="R28" i="1"/>
  <c r="H26" i="3" s="1"/>
  <c r="R27" i="1"/>
  <c r="H25" i="3" s="1"/>
  <c r="R26" i="1"/>
  <c r="H24" i="3" s="1"/>
  <c r="Q65" i="1"/>
  <c r="P65" i="1"/>
  <c r="O65" i="1"/>
  <c r="N65" i="1"/>
  <c r="M65" i="1"/>
  <c r="L65" i="1"/>
  <c r="K65" i="1"/>
  <c r="J65" i="1"/>
  <c r="I65" i="1"/>
  <c r="H65" i="1"/>
  <c r="G65" i="1"/>
  <c r="F65" i="1"/>
  <c r="G66" i="1"/>
  <c r="G67" i="1" s="1"/>
  <c r="L13" i="1" l="1"/>
  <c r="K70" i="1"/>
  <c r="F69" i="1"/>
  <c r="F72" i="1" s="1"/>
  <c r="F73" i="1" s="1"/>
  <c r="F61" i="1" s="1"/>
  <c r="G69" i="1"/>
  <c r="G60" i="1"/>
  <c r="H60" i="1" s="1"/>
  <c r="I60" i="1" s="1"/>
  <c r="J60" i="1" s="1"/>
  <c r="K60" i="1" s="1"/>
  <c r="L60" i="1" s="1"/>
  <c r="M60" i="1" s="1"/>
  <c r="N60" i="1" s="1"/>
  <c r="O60" i="1" s="1"/>
  <c r="P60" i="1" s="1"/>
  <c r="Q60" i="1" s="1"/>
  <c r="R59" i="1"/>
  <c r="F22" i="1"/>
  <c r="M13" i="1" l="1"/>
  <c r="M66" i="1" s="1"/>
  <c r="M67" i="1" s="1"/>
  <c r="M69" i="1" s="1"/>
  <c r="L70" i="1"/>
  <c r="I66" i="1"/>
  <c r="I67" i="1" s="1"/>
  <c r="I69" i="1" s="1"/>
  <c r="J66" i="1"/>
  <c r="J67" i="1" s="1"/>
  <c r="J69" i="1" s="1"/>
  <c r="H66" i="1"/>
  <c r="H67" i="1" s="1"/>
  <c r="H69" i="1" s="1"/>
  <c r="J22" i="1"/>
  <c r="K66" i="1"/>
  <c r="K67" i="1" s="1"/>
  <c r="K69" i="1" s="1"/>
  <c r="K22" i="1"/>
  <c r="L22" i="1"/>
  <c r="L66" i="1"/>
  <c r="L67" i="1" s="1"/>
  <c r="L69" i="1" s="1"/>
  <c r="G68" i="1"/>
  <c r="G72" i="1" s="1"/>
  <c r="G73" i="1" s="1"/>
  <c r="G61" i="1" s="1"/>
  <c r="R60" i="1"/>
  <c r="G88" i="3"/>
  <c r="G85" i="3"/>
  <c r="G92" i="3"/>
  <c r="G90" i="3"/>
  <c r="G87" i="3"/>
  <c r="G86" i="3"/>
  <c r="G84" i="3"/>
  <c r="G83" i="3"/>
  <c r="H8" i="3"/>
  <c r="H7" i="3"/>
  <c r="H6" i="3"/>
  <c r="H5" i="3"/>
  <c r="H3" i="3"/>
  <c r="C7" i="3"/>
  <c r="C8" i="3"/>
  <c r="C6" i="3"/>
  <c r="C5" i="3"/>
  <c r="C4" i="3"/>
  <c r="C3" i="3"/>
  <c r="N13" i="1" l="1"/>
  <c r="M70" i="1"/>
  <c r="H68" i="1"/>
  <c r="Q34" i="1"/>
  <c r="P34" i="1"/>
  <c r="O34" i="1"/>
  <c r="N34" i="1"/>
  <c r="M34" i="1"/>
  <c r="L34" i="1"/>
  <c r="K34" i="1"/>
  <c r="J34" i="1"/>
  <c r="I34" i="1"/>
  <c r="H34" i="1"/>
  <c r="G34" i="1"/>
  <c r="F34" i="1"/>
  <c r="R25" i="1"/>
  <c r="H23" i="3" s="1"/>
  <c r="O13" i="1" l="1"/>
  <c r="N70" i="1"/>
  <c r="N66" i="1"/>
  <c r="N67" i="1" s="1"/>
  <c r="N69" i="1" s="1"/>
  <c r="I68" i="1"/>
  <c r="H72" i="1"/>
  <c r="H73" i="1" s="1"/>
  <c r="H61" i="1" s="1"/>
  <c r="R34" i="1"/>
  <c r="R21" i="1"/>
  <c r="H22" i="3" s="1"/>
  <c r="R45" i="1"/>
  <c r="R44" i="1"/>
  <c r="R43" i="1"/>
  <c r="R42" i="1"/>
  <c r="R41" i="1"/>
  <c r="R40" i="1"/>
  <c r="H113" i="3" s="1"/>
  <c r="R39" i="1"/>
  <c r="G69" i="3" s="1"/>
  <c r="R55" i="1"/>
  <c r="H59" i="3" s="1"/>
  <c r="R54" i="1"/>
  <c r="H58" i="3" s="1"/>
  <c r="R53" i="1"/>
  <c r="H57" i="3" s="1"/>
  <c r="R52" i="1"/>
  <c r="H56" i="3" s="1"/>
  <c r="F91" i="3" s="1"/>
  <c r="R51" i="1"/>
  <c r="H55" i="3" s="1"/>
  <c r="R50" i="1"/>
  <c r="H54" i="3" s="1"/>
  <c r="Q56" i="1"/>
  <c r="P56" i="1"/>
  <c r="O56" i="1"/>
  <c r="N56" i="1"/>
  <c r="M56" i="1"/>
  <c r="L56" i="1"/>
  <c r="K56" i="1"/>
  <c r="J56" i="1"/>
  <c r="I56" i="1"/>
  <c r="H56" i="1"/>
  <c r="G56" i="1"/>
  <c r="F56" i="1"/>
  <c r="G91" i="3" l="1"/>
  <c r="P13" i="1"/>
  <c r="O70" i="1"/>
  <c r="O66" i="1"/>
  <c r="O67" i="1" s="1"/>
  <c r="O69" i="1" s="1"/>
  <c r="G72" i="3"/>
  <c r="I72" i="1"/>
  <c r="I73" i="1" s="1"/>
  <c r="I61" i="1" s="1"/>
  <c r="J68" i="1"/>
  <c r="H60" i="3"/>
  <c r="R56" i="1"/>
  <c r="G95" i="3" l="1"/>
  <c r="H95" i="3" s="1"/>
  <c r="Q13" i="1"/>
  <c r="P70" i="1"/>
  <c r="P66" i="1"/>
  <c r="P67" i="1" s="1"/>
  <c r="P69" i="1" s="1"/>
  <c r="J72" i="1"/>
  <c r="J73" i="1" s="1"/>
  <c r="J61" i="1" s="1"/>
  <c r="K68" i="1"/>
  <c r="Q70" i="1" l="1"/>
  <c r="Q66" i="1"/>
  <c r="Q67" i="1" s="1"/>
  <c r="Q69" i="1" s="1"/>
  <c r="L68" i="1"/>
  <c r="K72" i="1"/>
  <c r="K73" i="1" s="1"/>
  <c r="K61" i="1" s="1"/>
  <c r="L72" i="1" l="1"/>
  <c r="L73" i="1" s="1"/>
  <c r="L61" i="1" s="1"/>
  <c r="M68" i="1"/>
  <c r="M72" i="1" l="1"/>
  <c r="M73" i="1" s="1"/>
  <c r="M61" i="1" s="1"/>
  <c r="N68" i="1"/>
  <c r="O68" i="1" l="1"/>
  <c r="N72" i="1"/>
  <c r="N73" i="1" s="1"/>
  <c r="N61" i="1" s="1"/>
  <c r="P68" i="1" l="1"/>
  <c r="O72" i="1"/>
  <c r="O73" i="1" s="1"/>
  <c r="O61" i="1" s="1"/>
  <c r="P72" i="1" l="1"/>
  <c r="P73" i="1" s="1"/>
  <c r="P61" i="1" s="1"/>
  <c r="Q68" i="1"/>
  <c r="Q72" i="1" s="1"/>
  <c r="Q73" i="1" s="1"/>
  <c r="Q61" i="1" s="1"/>
  <c r="R37" i="1"/>
  <c r="R61" i="1" l="1"/>
  <c r="G35" i="3" s="1"/>
  <c r="H41" i="3"/>
  <c r="G40" i="3" s="1"/>
  <c r="G22" i="1"/>
  <c r="R13" i="1" l="1"/>
  <c r="H14" i="3" s="1"/>
  <c r="R20" i="1"/>
  <c r="H21" i="3" s="1"/>
  <c r="R15" i="1"/>
  <c r="H16" i="3" s="1"/>
  <c r="R17" i="1"/>
  <c r="H18" i="3" s="1"/>
  <c r="R19" i="1"/>
  <c r="H20" i="3" s="1"/>
  <c r="H22" i="1" l="1"/>
  <c r="I22" i="1"/>
  <c r="R14" i="1"/>
  <c r="H15" i="3" s="1"/>
  <c r="R18" i="1"/>
  <c r="H19" i="3" s="1"/>
  <c r="R12" i="1"/>
  <c r="R16" i="1"/>
  <c r="H17" i="3" s="1"/>
  <c r="H13" i="3" l="1"/>
  <c r="I46" i="1"/>
  <c r="I47" i="1" s="1"/>
  <c r="J46" i="1" l="1"/>
  <c r="J47" i="1" s="1"/>
  <c r="F46" i="1"/>
  <c r="F47" i="1" s="1"/>
  <c r="G46" i="1"/>
  <c r="G47" i="1" s="1"/>
  <c r="H46" i="1"/>
  <c r="H47" i="1" s="1"/>
  <c r="M22" i="1"/>
  <c r="L46" i="1" l="1"/>
  <c r="L47" i="1" s="1"/>
  <c r="N22" i="1"/>
  <c r="K46" i="1" l="1"/>
  <c r="K47" i="1" s="1"/>
  <c r="M46" i="1"/>
  <c r="M47" i="1" s="1"/>
  <c r="O22" i="1"/>
  <c r="N46" i="1" l="1"/>
  <c r="N47" i="1" s="1"/>
  <c r="P22" i="1"/>
  <c r="O46" i="1" l="1"/>
  <c r="O47" i="1" s="1"/>
  <c r="R11" i="1" l="1"/>
  <c r="H12" i="3" s="1"/>
  <c r="H32" i="3" s="1"/>
  <c r="Q22" i="1"/>
  <c r="R22" i="1" l="1"/>
  <c r="Q46" i="1"/>
  <c r="Q47" i="1" s="1"/>
  <c r="P46" i="1"/>
  <c r="P47" i="1" s="1"/>
  <c r="G37" i="3" l="1"/>
  <c r="H38" i="3" s="1"/>
  <c r="H43" i="3" s="1"/>
  <c r="H62" i="3" s="1"/>
  <c r="R38" i="1"/>
  <c r="G68" i="3" s="1"/>
  <c r="G80" i="3" s="1"/>
  <c r="H80" i="3" s="1"/>
  <c r="R46" i="1"/>
  <c r="R47" i="1" s="1"/>
  <c r="G97" i="3" l="1"/>
  <c r="H97" i="3" s="1"/>
  <c r="H103" i="3" l="1"/>
  <c r="E104" i="3" s="1"/>
  <c r="F104" i="3"/>
  <c r="H104" i="3" l="1"/>
  <c r="E105" i="3" s="1"/>
  <c r="H105" i="3" s="1"/>
  <c r="E106" i="3" s="1"/>
  <c r="I106" i="3" s="1"/>
  <c r="I104" i="3"/>
  <c r="I105" i="3" l="1"/>
  <c r="H100" i="3" s="1"/>
  <c r="H107" i="3" l="1"/>
  <c r="H108" i="3" s="1"/>
  <c r="H109" i="3"/>
  <c r="H110" i="3" l="1"/>
  <c r="H111" i="3" s="1"/>
  <c r="H112" i="3" s="1"/>
  <c r="L116" i="3" l="1"/>
  <c r="H116" i="3" s="1"/>
  <c r="L117" i="3"/>
  <c r="H117" i="3" s="1"/>
</calcChain>
</file>

<file path=xl/comments1.xml><?xml version="1.0" encoding="utf-8"?>
<comments xmlns="http://schemas.openxmlformats.org/spreadsheetml/2006/main">
  <authors>
    <author>Author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 xml:space="preserve">Author:
સાતમાં પગારનું બેઝીક </t>
        </r>
      </text>
    </comment>
    <comment ref="D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વિદ્યા સહાયક</t>
        </r>
      </text>
    </comment>
    <comment ref="D13" authorId="0" shapeId="0">
      <text>
        <r>
          <rPr>
            <b/>
            <sz val="9"/>
            <color indexed="81"/>
            <rFont val="Tahoma"/>
            <charset val="1"/>
          </rPr>
          <t>Author:
મોગવારી ભથું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આચાર્ય ભથું</t>
        </r>
      </text>
    </comment>
    <comment ref="D1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મેડીકલ ભથું/ એલાઉન્સ</t>
        </r>
      </text>
    </comment>
    <comment ref="D1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એચ આર એ
ઘરભાડા ભથું</t>
        </r>
      </text>
    </comment>
    <comment ref="D1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વિકલાંગતા ભથું/એલાઉન્સ/ દિવ્યાંગ ભથું/એલાઉન્સ</t>
        </r>
      </text>
    </comment>
    <comment ref="D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કેશ એલાઉન્સ</t>
        </r>
      </text>
    </comment>
    <comment ref="D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ફેમીલી પ્લાનિંગ એલાઉન્સ</t>
        </r>
      </text>
    </comment>
    <comment ref="D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સી.એલ.એ. ભથું/ એલાઉન્સ</t>
        </r>
      </text>
    </comment>
    <comment ref="D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અન્ય ભથું</t>
        </r>
      </text>
    </comment>
    <comment ref="D25" authorId="0" shapeId="0">
      <text>
        <r>
          <rPr>
            <b/>
            <sz val="9"/>
            <color indexed="81"/>
            <rFont val="Tahoma"/>
            <charset val="1"/>
          </rPr>
          <t>Author:
ડી.એ. ડીફરન્સ/ વધારો ૧</t>
        </r>
      </text>
    </comment>
    <comment ref="D2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ડી.એ. ડીફરન્સ/ વધારો૨</t>
        </r>
      </text>
    </comment>
    <comment ref="D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સાતમાં પગાર પંચનો પ્રથમ હપ્તો</t>
        </r>
      </text>
    </comment>
    <comment ref="D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સાતમાં પગાર પંચનો બીજો હપ્તો</t>
        </r>
      </text>
    </comment>
    <comment ref="D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સાતમાં પગાર પંચનો ત્રીજો હપ્તો</t>
        </r>
      </text>
    </comment>
    <comment ref="D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એચ આર એ ડીફરન્સ</t>
        </r>
      </text>
    </comment>
    <comment ref="D3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અન્ય મળેલ ડીફરન્સ</t>
        </r>
      </text>
    </comment>
    <comment ref="D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અન્ય મળેલ ડીફરન્સ</t>
        </r>
      </text>
    </comment>
    <comment ref="D3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અન્ય મળેલ ડીફરન્સ</t>
        </r>
      </text>
    </comment>
    <comment ref="D3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પ્રોફેશનલ ટેક્ષની કપાત</t>
        </r>
      </text>
    </comment>
    <comment ref="D3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કપાયેલ પ્રોવિડંડ ફંડ</t>
        </r>
      </text>
    </comment>
    <comment ref="D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સી.પી.એફ./ વી.પી.એફ./ સ્વેછીક</t>
        </r>
      </text>
    </comment>
    <comment ref="D4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ઇન્કમટેક્ષ કપાત</t>
        </r>
      </text>
    </comment>
    <comment ref="D41" authorId="0" shapeId="0">
      <text>
        <r>
          <rPr>
            <b/>
            <sz val="11"/>
            <color indexed="81"/>
            <rFont val="Tahoma"/>
            <family val="2"/>
          </rPr>
          <t>Author:</t>
        </r>
        <r>
          <rPr>
            <sz val="11"/>
            <color indexed="81"/>
            <rFont val="Tahoma"/>
            <family val="2"/>
          </rPr>
          <t xml:space="preserve">
એલ.આઈ .સી. પેટેની કપાત માત્ર પગારમાંથી થયેલી કપાત દર્શાવવી</t>
        </r>
      </text>
    </comment>
    <comment ref="D42" authorId="0" shapeId="0">
      <text>
        <r>
          <rPr>
            <b/>
            <sz val="11"/>
            <color indexed="81"/>
            <rFont val="Tahoma"/>
            <family val="2"/>
          </rPr>
          <t>Author:</t>
        </r>
        <r>
          <rPr>
            <sz val="11"/>
            <color indexed="81"/>
            <rFont val="Tahoma"/>
            <family val="2"/>
          </rPr>
          <t xml:space="preserve">
ગવર્નમેન્ટ ઈન્સ્યોરન્સની કપાત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અન્ય કપાત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અન્ય કપાત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અન્ય કપાત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સબંધી સિવાય અન્ય વ્યક્તિ પસેથીં મળેલ ગીફ્ટ પુરસ્કારની રકમ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સન્ધિ પાસેથી મળેલ ગીફ્ટ પુરસ્કાર</t>
        </r>
      </text>
    </comment>
    <comment ref="D52" authorId="0" shapeId="0">
      <text>
        <r>
          <rPr>
            <b/>
            <sz val="10"/>
            <color indexed="81"/>
            <rFont val="Tahoma"/>
            <family val="2"/>
          </rPr>
          <t>Author:</t>
        </r>
        <r>
          <rPr>
            <sz val="10"/>
            <color indexed="81"/>
            <rFont val="Tahoma"/>
            <family val="2"/>
          </rPr>
          <t xml:space="preserve">
બચત ખાતાપારનું વ્યાજ</t>
        </r>
      </text>
    </comment>
    <comment ref="D53" authorId="0" shapeId="0">
      <text>
        <r>
          <rPr>
            <b/>
            <sz val="11"/>
            <color indexed="81"/>
            <rFont val="Tahoma"/>
            <family val="2"/>
          </rPr>
          <t>Author:</t>
        </r>
        <r>
          <rPr>
            <sz val="11"/>
            <color indexed="81"/>
            <rFont val="Tahoma"/>
            <family val="2"/>
          </rPr>
          <t xml:space="preserve">
બેંકમાં મુકેલ ફિક્ષ પરનું વ્યાજ</t>
        </r>
        <r>
          <rPr>
            <sz val="9"/>
            <color indexed="81"/>
            <rFont val="Tahoma"/>
            <charset val="1"/>
          </rPr>
          <t>.
બેન્કમાંથી સ્ટેટમેન્ટ મળી શકે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અન્ય કરપાત્ર આવક </t>
        </r>
      </text>
    </comment>
    <comment ref="D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વાસ્તવિક ચૂકવેલ ઘર ભાડું 
ભાડાકરાર મુજબ/ ભાડા ચીઠી સામેલ કરવી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Author:
મેટ્રો સીટી અથવા નોન મેટ્રો સીટી સિલેક/ પસંદ લારવી.
સમગ્ર ગાંધીનગર જીલ્લો નોન મેટ્રો સિટીમાં સમાવેશ થાય છે.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H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કુલ પગાર પેટેની આવક</t>
        </r>
      </text>
    </comment>
    <comment ref="G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મળવા માત્ર એચ.આર.એ 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>Author:
મળેલ/ થયેલ કુલ ટ્રાવેલિંગ માટેનો ખર્ચ.</t>
        </r>
      </text>
    </comment>
    <comment ref="G4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પ્રોફેશનલ ટેક્ષની થયેલ કપાત</t>
        </r>
      </text>
    </comment>
    <comment ref="H4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કરપાત્ર કુલ પગારની આવક</t>
        </r>
      </text>
    </comment>
    <comment ref="G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વર્ષ દરમિયાન ભાડા પેટે મળેલ રકમ.</t>
        </r>
      </text>
    </comment>
    <comment ref="G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વર્ષ દરમિયાન મકાનની લોનનું ચૂકવેલ વ્યાજ</t>
        </r>
      </text>
    </comment>
    <comment ref="H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મકાન મારફતે થયેલ આવક</t>
        </r>
      </text>
    </comment>
    <comment ref="H60" authorId="0" shapeId="0">
      <text>
        <r>
          <rPr>
            <b/>
            <sz val="9"/>
            <color indexed="81"/>
            <rFont val="Tahoma"/>
            <charset val="1"/>
          </rPr>
          <t>Author:
અન્ય હેડ મારફત વર્ષ દરમિયાન થયેલ આવક.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વર્ષ દરમિયાન થયલ કુલ કર પત્ર આવક</t>
        </r>
      </text>
    </comment>
    <comment ref="G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વર્ષ દરમિયાન ક્લારેલ રોકાણો.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</rPr>
          <t>Author:
ઇક્વિટી લીંક વાળા કરમુક્ત રોકાણો.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પગાર માંથી રેગ્યુલર કપાતો સી.પી.એફ. પી.પી.એફ.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પગારમાંથી કપાવેલ વધારાનો પીપીએફ.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વર્ષ દરમિયન મકાન લોન પર ચૂકવેલ મુદ્દલ.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પગારમાંથી થયેલ ઈન્સ્યોરન્સની કપતીની રકમ</t>
        </r>
      </text>
    </comment>
    <comment ref="G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વ્યક્તિગત વીમાનું પ્રીમીયમ</t>
        </r>
      </text>
    </comment>
    <comment ref="G7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કરમુક્ત રોકાણો એનએસસી/ એનએસએસ તથા એસઆઈપી  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ટેક્ષ/ કર મુક્ત  એસ.સી.એસ.એસ. ડીપોઝીટ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ટેક્ષ મુક્ત ફીક્ષ ડીપોઝીટ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સંતાન માટે ચૂકવેલ ટ્યુશન ફી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૮૦ સી.સી.સી એન્યુઈટી પ્લાન અંતર્ગતના રોકાણો</t>
        </r>
      </text>
    </comment>
    <comment ref="G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૮૦સી.સી.ડી. પેન્શન પ્લાન માંટેના રોકાણો.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</rPr>
          <t>Jigar Gajjar
મેડીક્લેમ પરનું પ્રીમીયમ
પોતાનું પત્ની/પતિનું
તથા બાળકોનું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માતા પિતા માટે ચુક્વેલ મેડીક્લેમનું પ્રીમીયમ</t>
        </r>
      </text>
    </comment>
    <comment ref="F8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વિકલાંગતા ધરાવતા આશ્રિત ની મળવાપાત્ર બાદ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સ્પેસિલ પ્રકારની બીમારી માટે કરેલ ખર્ચ </t>
        </r>
      </text>
    </comment>
    <comment ref="F8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ઉચ્ચતર અભ્યાસ માટે લીધેલ લોન પરનું વ્યાજ</t>
        </r>
      </text>
    </comment>
    <comment ref="F8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વિકલાંગતા અંતર્ગત મળવા પત્ર બાદ કેલી વિકલાંગતા છે ટે બરાબર સિલેક્ટ કરવું </t>
        </r>
      </text>
    </comment>
    <comment ref="F8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રાજીવ ગાંધી ઇક્વિટી સેવિંગ સ્કીમ અંતર્ગત કરેલ રોકાણ</t>
        </r>
      </text>
    </comment>
    <comment ref="F90" authorId="0" shapeId="0">
      <text>
        <r>
          <rPr>
            <sz val="11"/>
            <color theme="1"/>
            <rFont val="Calibri"/>
            <family val="2"/>
            <scheme val="minor"/>
          </rPr>
          <t>એન.પી એસ. પર વધારાનું રોકાણ / પગાર માંથી થયેલ કપાત સિવાયનું</t>
        </r>
      </text>
    </comment>
    <comment ref="F9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સેવિંગ ખાતાનું વ્યાજ ૧૦૦૦૦૦ સુધી </t>
        </r>
      </text>
    </comment>
    <comment ref="F9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માત્ર સીનીયર સીટીઝન માટે</t>
        </r>
      </text>
    </comment>
    <comment ref="F9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ઘર ભાડું એચઆરએ ના મળતું હોય તેવા કેશ માટેજ</t>
        </r>
      </text>
    </comment>
    <comment ref="F9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દાન ધર્માદાની રકમ સરકાર સિવાય અન્ય  સંસ્થામાં કરેલ દાનમાં ૫૦% કરમુક્ત છે.</t>
        </r>
      </text>
    </comment>
    <comment ref="H9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નેટ ટેક્ષ ભરવા પાત્ર રકમ</t>
        </r>
      </text>
    </comment>
  </commentList>
</comments>
</file>

<file path=xl/sharedStrings.xml><?xml version="1.0" encoding="utf-8"?>
<sst xmlns="http://schemas.openxmlformats.org/spreadsheetml/2006/main" count="223" uniqueCount="179">
  <si>
    <t>Sr No</t>
  </si>
  <si>
    <t>Particular</t>
  </si>
  <si>
    <t>Leave Travel Allowance (LTA)</t>
  </si>
  <si>
    <t>Gifts From Non-Relatives</t>
  </si>
  <si>
    <t>Gifts From Relatives</t>
  </si>
  <si>
    <t>Saving bank account interest</t>
  </si>
  <si>
    <t>Other income (Fixed deposit /NSC/SCSS Interest)</t>
  </si>
  <si>
    <t>Total</t>
  </si>
  <si>
    <t>Other Income</t>
  </si>
  <si>
    <t>SALARY INCOME</t>
  </si>
  <si>
    <t>Income from Lottery, Crossword Puzzles, prizes etc.</t>
  </si>
  <si>
    <t>Professional Tax</t>
  </si>
  <si>
    <t>PF - Provident Fund</t>
  </si>
  <si>
    <t>Income Tax deducted</t>
  </si>
  <si>
    <t>LIC deduction in salary</t>
  </si>
  <si>
    <t>Other deductions</t>
  </si>
  <si>
    <t>Salary deductions</t>
  </si>
  <si>
    <t>PARTICULAR</t>
  </si>
  <si>
    <t>Total other income</t>
  </si>
  <si>
    <t>Employee Name:</t>
  </si>
  <si>
    <t>Father's Name</t>
  </si>
  <si>
    <t>PAN NO.:</t>
  </si>
  <si>
    <t xml:space="preserve">As Per PAN-Date of Birth </t>
  </si>
  <si>
    <t>Bank Account No.</t>
  </si>
  <si>
    <t>BRANCH:</t>
  </si>
  <si>
    <t>Mobile No.</t>
  </si>
  <si>
    <t>Bank Name:</t>
  </si>
  <si>
    <t>IFSC CODE:</t>
  </si>
  <si>
    <t>Other Allowance</t>
  </si>
  <si>
    <t>Govt. Ins.</t>
  </si>
  <si>
    <t>Qualified</t>
  </si>
  <si>
    <t>OTHER SALARY INCOME</t>
  </si>
  <si>
    <t>7TH PAY INSTALMENT 1</t>
  </si>
  <si>
    <t>7TH PAY INSTALMENT 2</t>
  </si>
  <si>
    <t>7TH PAY INSTALMENT 3</t>
  </si>
  <si>
    <t>D.A.DIFF 1</t>
  </si>
  <si>
    <t>D.A.DIFF 2</t>
  </si>
  <si>
    <t>HRA DIFF</t>
  </si>
  <si>
    <t>OTHER DIFF</t>
  </si>
  <si>
    <t>TOTAL INCOME (A)</t>
  </si>
  <si>
    <t>TOTAL OTHER INCOME AS SALARY (B)</t>
  </si>
  <si>
    <t>TOTAL DEDUCTION ('C)</t>
  </si>
  <si>
    <t>NET SALRY (A+B-C)</t>
  </si>
  <si>
    <t>1. Income from Salary</t>
  </si>
  <si>
    <t>Annual Total</t>
  </si>
  <si>
    <t>Salary Gross income</t>
  </si>
  <si>
    <t>Exemption u/s 10</t>
  </si>
  <si>
    <t>House Rent Allowance</t>
  </si>
  <si>
    <t>Standard Deduction</t>
  </si>
  <si>
    <t>Other Deduction Allowed</t>
  </si>
  <si>
    <t>Professional Tax deducted from salary</t>
  </si>
  <si>
    <t>Deductions under Chapter VI-A</t>
  </si>
  <si>
    <t>(A) sections 80C, 80CCC and 80CCD</t>
  </si>
  <si>
    <t>(a) Deductions in respect of specified investments/savings - 80C</t>
  </si>
  <si>
    <t>(i) ELSS</t>
  </si>
  <si>
    <t>(iv) House Loan principal repay</t>
  </si>
  <si>
    <t>(v) Stamp duty</t>
  </si>
  <si>
    <t>(viii) SCSS deposits</t>
  </si>
  <si>
    <t>(ix) Tax saving fixed depoists</t>
  </si>
  <si>
    <t>(b) section 80CCC</t>
  </si>
  <si>
    <t>(c) section 80CCD</t>
  </si>
  <si>
    <t>(B) Other sections (e.g. 80E, 80G, 80TTA, etc.) under Chapter VI-A.</t>
  </si>
  <si>
    <t>(iv) section 80E</t>
  </si>
  <si>
    <t xml:space="preserve">(vii) Employer NPS deduction u/s 80CCD(2) </t>
  </si>
  <si>
    <t>(ii) EPF Provident Fund</t>
  </si>
  <si>
    <t>(iii) PPF Voluntary PF</t>
  </si>
  <si>
    <t>(vi) Life insurance Premium (Self)</t>
  </si>
  <si>
    <t>(vi) LIC &amp;  GOV.ins. (Salary)</t>
  </si>
  <si>
    <t>(ii) section 80DD 
(Handicapped Dependent Relative)</t>
  </si>
  <si>
    <t>self</t>
  </si>
  <si>
    <t>spouse</t>
  </si>
  <si>
    <t>dependent children</t>
  </si>
  <si>
    <t>(i) section 80D
 self, spouse and dependent children)</t>
  </si>
  <si>
    <t>(i) section 80D
( parents)</t>
  </si>
  <si>
    <t>Parents Age Is Less Than 60 Year</t>
  </si>
  <si>
    <t>Parents Age Is More Than 60 Year</t>
  </si>
  <si>
    <t>section 80D</t>
  </si>
  <si>
    <t>Disability Is 40% To 80%</t>
  </si>
  <si>
    <t>Age if Less Than 60 year</t>
  </si>
  <si>
    <t>(x) 80GG (Home Rent)</t>
  </si>
  <si>
    <t>(ix) 80TTA/B (senior citizens)</t>
  </si>
  <si>
    <t xml:space="preserve">(vi) Section 80CCG </t>
  </si>
  <si>
    <t>(v) section 80U
 (Self-suffering from disability)</t>
  </si>
  <si>
    <t>Total Deduction u/s 10</t>
  </si>
  <si>
    <t>Total deduction VI-A (A)</t>
  </si>
  <si>
    <t>Total deduction VI-A (B)</t>
  </si>
  <si>
    <t>House Rent Income/Notional rent
 (income from house property)</t>
  </si>
  <si>
    <t>2. Other Income</t>
  </si>
  <si>
    <t>(viii) 80TTA</t>
  </si>
  <si>
    <t>Exemptions</t>
  </si>
  <si>
    <t>Actual Rent paid as per rent receipts</t>
  </si>
  <si>
    <t>Place of residence</t>
  </si>
  <si>
    <t>Metro City</t>
  </si>
  <si>
    <t>HRA Exemption</t>
  </si>
  <si>
    <t>None Metro City</t>
  </si>
  <si>
    <t>Income chargeable under the head ‘Salaries’</t>
  </si>
  <si>
    <t>Gross Total Income</t>
  </si>
  <si>
    <t>Net Taxable Income</t>
  </si>
  <si>
    <t>Income Tax on Total Income</t>
  </si>
  <si>
    <t>Tax credit u/s 87A</t>
  </si>
  <si>
    <t>Income tax after Tax credit</t>
  </si>
  <si>
    <t>Surcharge</t>
  </si>
  <si>
    <t>Income tax including surcharge</t>
  </si>
  <si>
    <t>Education Cess @ 4%</t>
  </si>
  <si>
    <t>Income tax including education cess</t>
  </si>
  <si>
    <t>TDS (Tax deducted at source)</t>
  </si>
  <si>
    <t>Pending Tax Payable</t>
  </si>
  <si>
    <t>Above 1000000</t>
  </si>
  <si>
    <t>From 00000 To 250000</t>
  </si>
  <si>
    <t>From 250001 To 500000</t>
  </si>
  <si>
    <t>From 500001 To 1000000</t>
  </si>
  <si>
    <t>Balance</t>
  </si>
  <si>
    <t>Tax</t>
  </si>
  <si>
    <t>Tax Refund</t>
  </si>
  <si>
    <t>Tax Computation</t>
  </si>
  <si>
    <t>Rate</t>
  </si>
  <si>
    <t>MAX HRA</t>
  </si>
  <si>
    <t>ACTUAL RENT PAID</t>
  </si>
  <si>
    <t>ACTUIAL RENT PAID LESS 10% OF SALARY</t>
  </si>
  <si>
    <t>Aadhar No:</t>
  </si>
  <si>
    <t>Disability Is More than 80%</t>
  </si>
  <si>
    <t>Age if More Than 60 year</t>
  </si>
  <si>
    <t>(x) Children tuition fees</t>
  </si>
  <si>
    <t>I  Certified  that  above  information  is  correct  and  no  taxable  income  has  been  excluded.</t>
  </si>
  <si>
    <t>Employee's Signature &amp; Designation</t>
  </si>
  <si>
    <t>Date:</t>
  </si>
  <si>
    <t xml:space="preserve">   /   /2018</t>
  </si>
  <si>
    <t>Place :</t>
  </si>
  <si>
    <t>_______________</t>
  </si>
  <si>
    <t>(vii) NSC/NSS deposits/SIP</t>
  </si>
  <si>
    <t>Home Loan Intrest Paid During the Year</t>
  </si>
  <si>
    <t>Income chargeable under the head ‘Income from House Property’</t>
  </si>
  <si>
    <t>Income chargeable under the head ‘Income from Other Source’</t>
  </si>
  <si>
    <t>1. Income from House Property</t>
  </si>
  <si>
    <t>Rent recived during year</t>
  </si>
  <si>
    <t>Vidha Sahayak</t>
  </si>
  <si>
    <t>Dearness Allowance (DA)</t>
  </si>
  <si>
    <t>Principal Allowance</t>
  </si>
  <si>
    <t>Disability Allowance</t>
  </si>
  <si>
    <t>Cash Allowance</t>
  </si>
  <si>
    <t>INCOME TAX CALCULATOR 2019-20 (F.Y.2018-19)</t>
  </si>
  <si>
    <t>Family Planing Allownace</t>
  </si>
  <si>
    <t>C L A Allowance</t>
  </si>
  <si>
    <t>CPF/VPF - Voluntary PF</t>
  </si>
  <si>
    <t>Annual Vidha Sahayak</t>
  </si>
  <si>
    <t>Annual Dearness Allowance (DA)</t>
  </si>
  <si>
    <t>Annual Principal Allowance</t>
  </si>
  <si>
    <t>Annual Disability Allowance</t>
  </si>
  <si>
    <t>Annual Cash Allowance</t>
  </si>
  <si>
    <t>Annual Family Planing Allownace</t>
  </si>
  <si>
    <t>Annual C L A Allowance</t>
  </si>
  <si>
    <t>Annual Other Allowance</t>
  </si>
  <si>
    <t>Medical Allowance</t>
  </si>
  <si>
    <t>Annual Medical Allowance</t>
  </si>
  <si>
    <t>Annual House Rent Allowance</t>
  </si>
  <si>
    <t>100% Deduction</t>
  </si>
  <si>
    <t>50% Deduction</t>
  </si>
  <si>
    <r>
      <t xml:space="preserve">(xi) 80G (Donation) </t>
    </r>
    <r>
      <rPr>
        <i/>
        <sz val="8"/>
        <color rgb="FF002060"/>
        <rFont val="Arial"/>
        <family val="2"/>
      </rPr>
      <t>(100% For Govt.Trust Only)</t>
    </r>
  </si>
  <si>
    <t>INCOME TAX COMPUTATION 2019-20 (F.Y.2018-19)</t>
  </si>
  <si>
    <r>
      <t xml:space="preserve">Date of Birth </t>
    </r>
    <r>
      <rPr>
        <b/>
        <sz val="8"/>
        <rFont val="Arial"/>
        <family val="2"/>
      </rPr>
      <t>As Per PAN</t>
    </r>
  </si>
  <si>
    <t>Annual D.A.DIFF 1</t>
  </si>
  <si>
    <t>Annual D.A.DIFF 2</t>
  </si>
  <si>
    <t>Annual 7TH PAY INSTALMENT 1</t>
  </si>
  <si>
    <t>Annual 7TH PAY INSTALMENT 2</t>
  </si>
  <si>
    <t>Annual 7TH PAY INSTALMENT 3</t>
  </si>
  <si>
    <t>Annual HRA DIFF</t>
  </si>
  <si>
    <t>Annual OTHER DIFF</t>
  </si>
  <si>
    <r>
      <rPr>
        <b/>
        <u/>
        <sz val="12"/>
        <color theme="4" tint="-0.499984740745262"/>
        <rFont val="Calibri"/>
        <family val="2"/>
        <scheme val="minor"/>
      </rPr>
      <t>Gajjar Associates</t>
    </r>
    <r>
      <rPr>
        <sz val="11"/>
        <color theme="1"/>
        <rFont val="Calibri"/>
        <family val="2"/>
        <scheme val="minor"/>
      </rPr>
      <t xml:space="preserve"> - Mansa, </t>
    </r>
    <r>
      <rPr>
        <i/>
        <sz val="11"/>
        <color theme="1"/>
        <rFont val="Calibri"/>
        <family val="2"/>
        <scheme val="minor"/>
      </rPr>
      <t xml:space="preserve">Email- gajjarassociates2016@gmail.com Contect No = +91 79905 19861 </t>
    </r>
  </si>
  <si>
    <t xml:space="preserve">Gajjar Associates - Mansa, Email- gajjarassociates2016@gmail.com Contect No = +91 79905 19861 </t>
  </si>
  <si>
    <r>
      <rPr>
        <b/>
        <sz val="22"/>
        <color theme="4" tint="-0.499984740745262"/>
        <rFont val="Calibri"/>
        <family val="2"/>
        <scheme val="minor"/>
      </rPr>
      <t>Gajjar Associates</t>
    </r>
    <r>
      <rPr>
        <sz val="18"/>
        <color theme="1"/>
        <rFont val="Calibri"/>
        <family val="2"/>
        <scheme val="minor"/>
      </rPr>
      <t xml:space="preserve"> - Mansa, Email- gajjarassociates2016@gmail.com Contect No = +91 79905 19861  </t>
    </r>
  </si>
  <si>
    <t xml:space="preserve">Other NotionalIncome
</t>
  </si>
  <si>
    <r>
      <t xml:space="preserve">(iii) section 80DDB
 </t>
    </r>
    <r>
      <rPr>
        <i/>
        <sz val="9"/>
        <color rgb="FF002060"/>
        <rFont val="Arial"/>
        <family val="2"/>
      </rPr>
      <t>(Medical Expenditure on Self or Dependent Relative) (certain specified medical diseases )</t>
    </r>
  </si>
  <si>
    <t>TDS (Tax deducted at source other than salary-bank &amp; other)</t>
  </si>
  <si>
    <t>TAN No of Deductor</t>
  </si>
  <si>
    <t>Amount of TDS</t>
  </si>
  <si>
    <t>Basic Pay</t>
  </si>
  <si>
    <t>Employer  Name</t>
  </si>
  <si>
    <t>Address</t>
  </si>
  <si>
    <t>Annual  Basic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</si>
</sst>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&quot;₹&quot;\ #,##0.00"/>
    <numFmt numFmtId="165" formatCode="_ * #,##0_ ;_ * \-#,##0_ ;_ * &quot;-&quot;??_ ;_ @_ 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color rgb="FF002060"/>
      <name val="Arial"/>
      <family val="2"/>
    </font>
    <font>
      <b/>
      <sz val="14"/>
      <color rgb="FF002060"/>
      <name val="Arial Black"/>
      <family val="2"/>
    </font>
    <font>
      <b/>
      <i/>
      <u/>
      <sz val="12"/>
      <color rgb="FF002060"/>
      <name val="Arial Black"/>
      <family val="2"/>
    </font>
    <font>
      <sz val="12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 Black"/>
      <family val="2"/>
    </font>
    <font>
      <b/>
      <sz val="12"/>
      <color theme="1"/>
      <name val="Arial Black"/>
      <family val="2"/>
    </font>
    <font>
      <sz val="18"/>
      <color theme="1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  <font>
      <b/>
      <sz val="13"/>
      <name val="Arial"/>
      <family val="2"/>
    </font>
    <font>
      <sz val="14"/>
      <name val="Arial"/>
      <family val="2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8"/>
      <color rgb="FF002060"/>
      <name val="Arial"/>
      <family val="2"/>
    </font>
    <font>
      <b/>
      <sz val="14"/>
      <name val="Times New Roman"/>
      <family val="1"/>
    </font>
    <font>
      <b/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0"/>
      <color indexed="81"/>
      <name val="Tahoma"/>
      <family val="2"/>
    </font>
    <font>
      <i/>
      <sz val="9"/>
      <color rgb="FF00206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6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1" fillId="4" borderId="11" xfId="0" applyFont="1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1" fontId="1" fillId="0" borderId="0" xfId="0" applyNumberFormat="1" applyFont="1" applyFill="1" applyBorder="1" applyProtection="1">
      <protection hidden="1"/>
    </xf>
    <xf numFmtId="2" fontId="0" fillId="5" borderId="0" xfId="0" applyNumberFormat="1" applyFill="1" applyBorder="1" applyAlignment="1" applyProtection="1">
      <protection locked="0"/>
    </xf>
    <xf numFmtId="2" fontId="1" fillId="5" borderId="0" xfId="0" applyNumberFormat="1" applyFont="1" applyFill="1" applyBorder="1" applyProtection="1">
      <protection locked="0"/>
    </xf>
    <xf numFmtId="0" fontId="24" fillId="0" borderId="0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/>
    </xf>
    <xf numFmtId="0" fontId="26" fillId="0" borderId="30" xfId="0" applyFont="1" applyBorder="1" applyAlignment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7" fillId="8" borderId="10" xfId="0" applyFont="1" applyFill="1" applyBorder="1" applyProtection="1">
      <protection hidden="1"/>
    </xf>
    <xf numFmtId="0" fontId="18" fillId="8" borderId="11" xfId="0" applyFont="1" applyFill="1" applyBorder="1" applyProtection="1">
      <protection hidden="1"/>
    </xf>
    <xf numFmtId="0" fontId="17" fillId="8" borderId="11" xfId="0" applyFont="1" applyFill="1" applyBorder="1" applyProtection="1">
      <protection hidden="1"/>
    </xf>
    <xf numFmtId="0" fontId="13" fillId="8" borderId="11" xfId="0" applyFont="1" applyFill="1" applyBorder="1" applyProtection="1">
      <protection hidden="1"/>
    </xf>
    <xf numFmtId="0" fontId="17" fillId="0" borderId="0" xfId="0" applyFont="1" applyBorder="1" applyProtection="1">
      <protection hidden="1"/>
    </xf>
    <xf numFmtId="0" fontId="17" fillId="0" borderId="0" xfId="0" applyFont="1" applyProtection="1">
      <protection hidden="1"/>
    </xf>
    <xf numFmtId="0" fontId="0" fillId="4" borderId="10" xfId="0" applyFill="1" applyBorder="1" applyProtection="1">
      <protection hidden="1"/>
    </xf>
    <xf numFmtId="0" fontId="19" fillId="4" borderId="11" xfId="0" applyFont="1" applyFill="1" applyBorder="1" applyProtection="1">
      <protection hidden="1"/>
    </xf>
    <xf numFmtId="164" fontId="13" fillId="4" borderId="11" xfId="0" applyNumberFormat="1" applyFont="1" applyFill="1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0" fillId="0" borderId="24" xfId="0" applyBorder="1" applyProtection="1">
      <protection hidden="1"/>
    </xf>
    <xf numFmtId="0" fontId="8" fillId="0" borderId="25" xfId="0" applyFont="1" applyBorder="1" applyProtection="1">
      <protection hidden="1"/>
    </xf>
    <xf numFmtId="0" fontId="0" fillId="0" borderId="25" xfId="0" applyBorder="1" applyProtection="1">
      <protection hidden="1"/>
    </xf>
    <xf numFmtId="0" fontId="1" fillId="0" borderId="25" xfId="0" applyFont="1" applyBorder="1" applyProtection="1">
      <protection hidden="1"/>
    </xf>
    <xf numFmtId="0" fontId="0" fillId="0" borderId="27" xfId="0" applyBorder="1" applyProtection="1">
      <protection hidden="1"/>
    </xf>
    <xf numFmtId="0" fontId="6" fillId="0" borderId="0" xfId="0" applyFont="1" applyBorder="1" applyProtection="1">
      <protection hidden="1"/>
    </xf>
    <xf numFmtId="0" fontId="1" fillId="0" borderId="0" xfId="0" applyFont="1" applyBorder="1" applyProtection="1">
      <protection hidden="1"/>
    </xf>
    <xf numFmtId="164" fontId="0" fillId="2" borderId="0" xfId="0" applyNumberForma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5" fillId="0" borderId="0" xfId="0" applyFont="1" applyBorder="1" applyProtection="1">
      <protection hidden="1"/>
    </xf>
    <xf numFmtId="2" fontId="1" fillId="0" borderId="0" xfId="0" applyNumberFormat="1" applyFont="1" applyFill="1" applyBorder="1" applyProtection="1">
      <protection hidden="1"/>
    </xf>
    <xf numFmtId="2" fontId="1" fillId="4" borderId="11" xfId="0" applyNumberFormat="1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9" fillId="0" borderId="0" xfId="0" applyFont="1" applyFill="1" applyBorder="1" applyProtection="1">
      <protection hidden="1"/>
    </xf>
    <xf numFmtId="164" fontId="13" fillId="0" borderId="0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0" fontId="15" fillId="0" borderId="25" xfId="0" applyFont="1" applyBorder="1" applyProtection="1">
      <protection hidden="1"/>
    </xf>
    <xf numFmtId="0" fontId="0" fillId="0" borderId="27" xfId="0" applyBorder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9" fillId="0" borderId="0" xfId="0" applyFont="1" applyAlignment="1" applyProtection="1">
      <protection hidden="1"/>
    </xf>
    <xf numFmtId="0" fontId="10" fillId="4" borderId="11" xfId="0" applyFont="1" applyFill="1" applyBorder="1" applyProtection="1">
      <protection hidden="1"/>
    </xf>
    <xf numFmtId="1" fontId="10" fillId="4" borderId="11" xfId="0" applyNumberFormat="1" applyFont="1" applyFill="1" applyBorder="1" applyProtection="1">
      <protection hidden="1"/>
    </xf>
    <xf numFmtId="0" fontId="0" fillId="0" borderId="27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9" fontId="0" fillId="0" borderId="0" xfId="2" applyFon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0" fillId="0" borderId="29" xfId="0" applyFill="1" applyBorder="1" applyProtection="1">
      <protection hidden="1"/>
    </xf>
    <xf numFmtId="0" fontId="0" fillId="0" borderId="30" xfId="0" applyFill="1" applyBorder="1" applyProtection="1">
      <protection hidden="1"/>
    </xf>
    <xf numFmtId="164" fontId="13" fillId="0" borderId="30" xfId="0" applyNumberFormat="1" applyFont="1" applyFill="1" applyBorder="1" applyProtection="1">
      <protection hidden="1"/>
    </xf>
    <xf numFmtId="0" fontId="0" fillId="0" borderId="24" xfId="0" applyFill="1" applyBorder="1" applyProtection="1">
      <protection hidden="1"/>
    </xf>
    <xf numFmtId="0" fontId="0" fillId="0" borderId="25" xfId="0" applyFill="1" applyBorder="1" applyProtection="1">
      <protection hidden="1"/>
    </xf>
    <xf numFmtId="0" fontId="1" fillId="0" borderId="25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16" fillId="0" borderId="27" xfId="0" applyFont="1" applyBorder="1" applyAlignment="1" applyProtection="1">
      <protection hidden="1"/>
    </xf>
    <xf numFmtId="0" fontId="16" fillId="0" borderId="0" xfId="0" applyFont="1" applyBorder="1" applyAlignment="1" applyProtection="1">
      <protection hidden="1"/>
    </xf>
    <xf numFmtId="0" fontId="25" fillId="0" borderId="0" xfId="0" applyFont="1" applyBorder="1" applyAlignment="1" applyProtection="1">
      <alignment horizontal="right"/>
      <protection hidden="1"/>
    </xf>
    <xf numFmtId="14" fontId="25" fillId="0" borderId="0" xfId="0" applyNumberFormat="1" applyFont="1" applyBorder="1" applyAlignment="1" applyProtection="1">
      <alignment horizontal="left"/>
      <protection hidden="1"/>
    </xf>
    <xf numFmtId="0" fontId="25" fillId="0" borderId="25" xfId="0" applyFont="1" applyBorder="1" applyAlignment="1" applyProtection="1">
      <protection hidden="1"/>
    </xf>
    <xf numFmtId="0" fontId="25" fillId="0" borderId="26" xfId="0" applyFont="1" applyBorder="1" applyAlignment="1" applyProtection="1">
      <protection hidden="1"/>
    </xf>
    <xf numFmtId="0" fontId="25" fillId="0" borderId="0" xfId="0" applyFont="1" applyBorder="1" applyAlignment="1" applyProtection="1">
      <protection hidden="1"/>
    </xf>
    <xf numFmtId="0" fontId="26" fillId="0" borderId="29" xfId="0" applyFont="1" applyBorder="1" applyAlignment="1" applyProtection="1">
      <protection hidden="1"/>
    </xf>
    <xf numFmtId="0" fontId="25" fillId="0" borderId="30" xfId="0" applyFont="1" applyBorder="1" applyAlignment="1" applyProtection="1">
      <protection hidden="1"/>
    </xf>
    <xf numFmtId="0" fontId="25" fillId="0" borderId="31" xfId="0" applyFont="1" applyBorder="1" applyAlignment="1" applyProtection="1">
      <protection hidden="1"/>
    </xf>
    <xf numFmtId="0" fontId="1" fillId="0" borderId="0" xfId="0" applyFont="1" applyFill="1" applyProtection="1">
      <protection hidden="1"/>
    </xf>
    <xf numFmtId="0" fontId="4" fillId="0" borderId="6" xfId="0" applyFont="1" applyBorder="1" applyAlignment="1" applyProtection="1">
      <alignment horizontal="left" vertical="center"/>
      <protection locked="0" hidden="1"/>
    </xf>
    <xf numFmtId="0" fontId="0" fillId="0" borderId="6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3" borderId="10" xfId="0" applyFont="1" applyFill="1" applyBorder="1" applyProtection="1">
      <protection hidden="1"/>
    </xf>
    <xf numFmtId="17" fontId="1" fillId="3" borderId="11" xfId="0" applyNumberFormat="1" applyFont="1" applyFill="1" applyBorder="1" applyProtection="1"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4" borderId="33" xfId="0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" fillId="4" borderId="34" xfId="0" applyFont="1" applyFill="1" applyBorder="1" applyProtection="1">
      <protection hidden="1"/>
    </xf>
    <xf numFmtId="0" fontId="1" fillId="3" borderId="11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3" borderId="10" xfId="0" applyFont="1" applyFill="1" applyBorder="1" applyAlignment="1" applyProtection="1">
      <protection hidden="1"/>
    </xf>
    <xf numFmtId="0" fontId="1" fillId="3" borderId="11" xfId="0" applyFont="1" applyFill="1" applyBorder="1" applyAlignment="1" applyProtection="1">
      <protection hidden="1"/>
    </xf>
    <xf numFmtId="1" fontId="1" fillId="3" borderId="11" xfId="0" applyNumberFormat="1" applyFont="1" applyFill="1" applyBorder="1" applyProtection="1">
      <protection hidden="1"/>
    </xf>
    <xf numFmtId="1" fontId="1" fillId="7" borderId="36" xfId="0" applyNumberFormat="1" applyFont="1" applyFill="1" applyBorder="1" applyProtection="1">
      <protection hidden="1"/>
    </xf>
    <xf numFmtId="0" fontId="0" fillId="0" borderId="0" xfId="0" applyFont="1" applyProtection="1">
      <protection hidden="1"/>
    </xf>
    <xf numFmtId="0" fontId="1" fillId="4" borderId="38" xfId="0" applyFont="1" applyFill="1" applyBorder="1" applyAlignment="1" applyProtection="1">
      <alignment horizontal="left"/>
      <protection hidden="1"/>
    </xf>
    <xf numFmtId="0" fontId="1" fillId="4" borderId="32" xfId="0" applyFont="1" applyFill="1" applyBorder="1" applyAlignment="1" applyProtection="1">
      <alignment horizontal="left"/>
      <protection hidden="1"/>
    </xf>
    <xf numFmtId="0" fontId="1" fillId="4" borderId="17" xfId="0" applyFont="1" applyFill="1" applyBorder="1" applyProtection="1">
      <protection hidden="1"/>
    </xf>
    <xf numFmtId="0" fontId="1" fillId="4" borderId="3" xfId="0" applyFont="1" applyFill="1" applyBorder="1" applyAlignment="1" applyProtection="1">
      <alignment horizontal="left"/>
      <protection hidden="1"/>
    </xf>
    <xf numFmtId="0" fontId="1" fillId="4" borderId="4" xfId="0" applyFont="1" applyFill="1" applyBorder="1" applyAlignment="1" applyProtection="1">
      <alignment horizontal="left"/>
      <protection hidden="1"/>
    </xf>
    <xf numFmtId="0" fontId="1" fillId="4" borderId="42" xfId="0" applyFont="1" applyFill="1" applyBorder="1" applyProtection="1">
      <protection hidden="1"/>
    </xf>
    <xf numFmtId="0" fontId="1" fillId="4" borderId="7" xfId="0" applyFont="1" applyFill="1" applyBorder="1" applyAlignment="1" applyProtection="1">
      <alignment horizontal="left"/>
      <protection hidden="1"/>
    </xf>
    <xf numFmtId="0" fontId="1" fillId="4" borderId="8" xfId="0" applyFont="1" applyFill="1" applyBorder="1" applyAlignment="1" applyProtection="1">
      <alignment horizontal="left"/>
      <protection hidden="1"/>
    </xf>
    <xf numFmtId="1" fontId="0" fillId="0" borderId="2" xfId="0" applyNumberFormat="1" applyBorder="1" applyAlignment="1" applyProtection="1">
      <alignment wrapText="1"/>
      <protection locked="0" hidden="1"/>
    </xf>
    <xf numFmtId="1" fontId="0" fillId="0" borderId="7" xfId="0" applyNumberFormat="1" applyBorder="1" applyAlignment="1" applyProtection="1">
      <alignment wrapText="1"/>
      <protection locked="0" hidden="1"/>
    </xf>
    <xf numFmtId="0" fontId="1" fillId="3" borderId="43" xfId="0" applyFont="1" applyFill="1" applyBorder="1" applyAlignment="1" applyProtection="1">
      <alignment horizontal="left"/>
      <protection hidden="1"/>
    </xf>
    <xf numFmtId="0" fontId="1" fillId="3" borderId="35" xfId="0" applyFont="1" applyFill="1" applyBorder="1" applyAlignment="1" applyProtection="1">
      <alignment horizontal="left"/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0" fontId="0" fillId="3" borderId="1" xfId="0" applyFill="1" applyBorder="1" applyAlignment="1" applyProtection="1">
      <alignment wrapText="1"/>
      <protection locked="0" hidden="1"/>
    </xf>
    <xf numFmtId="0" fontId="0" fillId="0" borderId="0" xfId="0" applyBorder="1" applyAlignment="1" applyProtection="1">
      <protection locked="0" hidden="1"/>
    </xf>
    <xf numFmtId="0" fontId="0" fillId="3" borderId="2" xfId="0" applyFill="1" applyBorder="1" applyAlignment="1" applyProtection="1">
      <alignment wrapText="1"/>
      <protection locked="0" hidden="1"/>
    </xf>
    <xf numFmtId="0" fontId="19" fillId="0" borderId="0" xfId="0" applyFont="1" applyFill="1" applyBorder="1" applyAlignment="1" applyProtection="1">
      <alignment horizontal="center"/>
      <protection hidden="1"/>
    </xf>
    <xf numFmtId="0" fontId="0" fillId="4" borderId="12" xfId="0" applyFill="1" applyBorder="1" applyProtection="1">
      <protection hidden="1"/>
    </xf>
    <xf numFmtId="164" fontId="0" fillId="0" borderId="0" xfId="0" applyNumberFormat="1" applyBorder="1" applyProtection="1">
      <protection hidden="1"/>
    </xf>
    <xf numFmtId="0" fontId="1" fillId="3" borderId="11" xfId="0" applyFont="1" applyFill="1" applyBorder="1" applyAlignment="1" applyProtection="1">
      <alignment horizontal="center"/>
      <protection hidden="1"/>
    </xf>
    <xf numFmtId="0" fontId="1" fillId="4" borderId="44" xfId="0" applyFont="1" applyFill="1" applyBorder="1" applyProtection="1">
      <protection hidden="1"/>
    </xf>
    <xf numFmtId="0" fontId="1" fillId="4" borderId="45" xfId="0" applyFont="1" applyFill="1" applyBorder="1" applyProtection="1">
      <protection hidden="1"/>
    </xf>
    <xf numFmtId="0" fontId="0" fillId="4" borderId="45" xfId="0" applyFill="1" applyBorder="1" applyProtection="1">
      <protection hidden="1"/>
    </xf>
    <xf numFmtId="0" fontId="1" fillId="4" borderId="47" xfId="0" applyFont="1" applyFill="1" applyBorder="1" applyProtection="1">
      <protection hidden="1"/>
    </xf>
    <xf numFmtId="0" fontId="0" fillId="4" borderId="47" xfId="0" applyFill="1" applyBorder="1" applyProtection="1">
      <protection hidden="1"/>
    </xf>
    <xf numFmtId="0" fontId="1" fillId="4" borderId="48" xfId="0" applyFont="1" applyFill="1" applyBorder="1" applyProtection="1">
      <protection hidden="1"/>
    </xf>
    <xf numFmtId="0" fontId="1" fillId="3" borderId="12" xfId="0" applyFont="1" applyFill="1" applyBorder="1" applyProtection="1"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1" fillId="4" borderId="49" xfId="0" applyFont="1" applyFill="1" applyBorder="1" applyProtection="1">
      <protection hidden="1"/>
    </xf>
    <xf numFmtId="0" fontId="1" fillId="4" borderId="50" xfId="0" applyFont="1" applyFill="1" applyBorder="1" applyAlignment="1" applyProtection="1">
      <alignment horizontal="left"/>
      <protection hidden="1"/>
    </xf>
    <xf numFmtId="0" fontId="1" fillId="4" borderId="51" xfId="0" applyFont="1" applyFill="1" applyBorder="1" applyAlignment="1" applyProtection="1">
      <alignment horizontal="left"/>
      <protection hidden="1"/>
    </xf>
    <xf numFmtId="1" fontId="0" fillId="3" borderId="36" xfId="0" applyNumberFormat="1" applyFill="1" applyBorder="1" applyProtection="1">
      <protection hidden="1"/>
    </xf>
    <xf numFmtId="1" fontId="0" fillId="3" borderId="43" xfId="0" applyNumberFormat="1" applyFill="1" applyBorder="1" applyProtection="1">
      <protection hidden="1"/>
    </xf>
    <xf numFmtId="0" fontId="6" fillId="0" borderId="0" xfId="0" applyFont="1" applyBorder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4" fillId="0" borderId="14" xfId="0" applyFont="1" applyBorder="1" applyAlignment="1" applyProtection="1">
      <alignment vertical="center"/>
      <protection hidden="1"/>
    </xf>
    <xf numFmtId="0" fontId="4" fillId="0" borderId="15" xfId="0" applyFont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1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164" fontId="0" fillId="0" borderId="0" xfId="0" applyNumberFormat="1" applyFill="1" applyProtection="1">
      <protection hidden="1"/>
    </xf>
    <xf numFmtId="0" fontId="0" fillId="0" borderId="28" xfId="0" applyBorder="1" applyProtection="1">
      <protection hidden="1"/>
    </xf>
    <xf numFmtId="0" fontId="17" fillId="8" borderId="12" xfId="0" applyFont="1" applyFill="1" applyBorder="1" applyProtection="1">
      <protection hidden="1"/>
    </xf>
    <xf numFmtId="0" fontId="8" fillId="0" borderId="0" xfId="0" applyFont="1" applyBorder="1" applyProtection="1">
      <protection hidden="1"/>
    </xf>
    <xf numFmtId="0" fontId="0" fillId="2" borderId="28" xfId="0" applyFill="1" applyBorder="1" applyProtection="1">
      <protection hidden="1"/>
    </xf>
    <xf numFmtId="0" fontId="1" fillId="5" borderId="0" xfId="0" applyFont="1" applyFill="1" applyBorder="1" applyProtection="1">
      <protection locked="0" hidden="1"/>
    </xf>
    <xf numFmtId="0" fontId="1" fillId="4" borderId="12" xfId="0" applyFont="1" applyFill="1" applyBorder="1" applyProtection="1">
      <protection hidden="1"/>
    </xf>
    <xf numFmtId="0" fontId="14" fillId="0" borderId="27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Protection="1">
      <protection hidden="1"/>
    </xf>
    <xf numFmtId="0" fontId="14" fillId="0" borderId="28" xfId="0" applyFont="1" applyFill="1" applyBorder="1" applyProtection="1">
      <protection hidden="1"/>
    </xf>
    <xf numFmtId="0" fontId="7" fillId="0" borderId="0" xfId="0" applyFont="1" applyBorder="1" applyProtection="1">
      <protection hidden="1"/>
    </xf>
    <xf numFmtId="0" fontId="19" fillId="0" borderId="27" xfId="0" applyFont="1" applyFill="1" applyBorder="1" applyAlignment="1" applyProtection="1">
      <alignment horizontal="center"/>
      <protection hidden="1"/>
    </xf>
    <xf numFmtId="0" fontId="0" fillId="0" borderId="28" xfId="0" applyFill="1" applyBorder="1" applyProtection="1">
      <protection hidden="1"/>
    </xf>
    <xf numFmtId="0" fontId="0" fillId="0" borderId="26" xfId="0" applyBorder="1" applyProtection="1">
      <protection hidden="1"/>
    </xf>
    <xf numFmtId="0" fontId="0" fillId="0" borderId="28" xfId="0" applyBorder="1" applyAlignment="1" applyProtection="1">
      <protection hidden="1"/>
    </xf>
    <xf numFmtId="0" fontId="10" fillId="4" borderId="12" xfId="0" applyFont="1" applyFill="1" applyBorder="1" applyProtection="1">
      <protection hidden="1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1" fillId="0" borderId="28" xfId="0" applyFont="1" applyFill="1" applyBorder="1" applyProtection="1">
      <protection hidden="1"/>
    </xf>
    <xf numFmtId="1" fontId="1" fillId="0" borderId="28" xfId="0" applyNumberFormat="1" applyFont="1" applyFill="1" applyBorder="1" applyProtection="1">
      <protection hidden="1"/>
    </xf>
    <xf numFmtId="0" fontId="0" fillId="0" borderId="31" xfId="0" applyFill="1" applyBorder="1" applyProtection="1"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3" borderId="13" xfId="0" applyFont="1" applyFill="1" applyBorder="1" applyAlignment="1" applyProtection="1">
      <alignment horizontal="right" vertical="center"/>
      <protection hidden="1"/>
    </xf>
    <xf numFmtId="0" fontId="1" fillId="3" borderId="39" xfId="0" applyFont="1" applyFill="1" applyBorder="1" applyAlignment="1" applyProtection="1">
      <alignment horizontal="right" vertical="center"/>
      <protection hidden="1"/>
    </xf>
    <xf numFmtId="1" fontId="1" fillId="3" borderId="28" xfId="0" applyNumberFormat="1" applyFont="1" applyFill="1" applyBorder="1" applyAlignment="1" applyProtection="1">
      <alignment horizontal="right" vertical="center"/>
      <protection hidden="1"/>
    </xf>
    <xf numFmtId="1" fontId="1" fillId="3" borderId="13" xfId="0" applyNumberFormat="1" applyFont="1" applyFill="1" applyBorder="1" applyAlignment="1" applyProtection="1">
      <alignment horizontal="right" vertical="center"/>
      <protection hidden="1"/>
    </xf>
    <xf numFmtId="1" fontId="1" fillId="7" borderId="37" xfId="0" applyNumberFormat="1" applyFont="1" applyFill="1" applyBorder="1" applyAlignment="1" applyProtection="1">
      <alignment horizontal="right" vertical="center"/>
      <protection hidden="1"/>
    </xf>
    <xf numFmtId="1" fontId="1" fillId="3" borderId="39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 applyProtection="1">
      <alignment horizontal="right" vertical="center"/>
      <protection hidden="1"/>
    </xf>
    <xf numFmtId="165" fontId="28" fillId="0" borderId="1" xfId="3" applyNumberFormat="1" applyFont="1" applyBorder="1" applyAlignment="1" applyProtection="1">
      <protection locked="0"/>
    </xf>
    <xf numFmtId="165" fontId="27" fillId="0" borderId="46" xfId="3" applyNumberFormat="1" applyFont="1" applyBorder="1" applyAlignment="1" applyProtection="1">
      <protection locked="0"/>
    </xf>
    <xf numFmtId="165" fontId="27" fillId="0" borderId="1" xfId="3" applyNumberFormat="1" applyFont="1" applyBorder="1" applyAlignment="1" applyProtection="1">
      <protection locked="0"/>
    </xf>
    <xf numFmtId="165" fontId="27" fillId="0" borderId="2" xfId="3" applyNumberFormat="1" applyFont="1" applyBorder="1" applyAlignment="1" applyProtection="1">
      <protection locked="0"/>
    </xf>
    <xf numFmtId="165" fontId="0" fillId="0" borderId="15" xfId="3" applyNumberFormat="1" applyFont="1" applyBorder="1" applyProtection="1">
      <protection locked="0"/>
    </xf>
    <xf numFmtId="0" fontId="30" fillId="0" borderId="3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1" fontId="4" fillId="0" borderId="0" xfId="0" applyNumberFormat="1" applyFont="1" applyBorder="1" applyAlignment="1" applyProtection="1">
      <alignment vertical="center"/>
      <protection hidden="1"/>
    </xf>
    <xf numFmtId="0" fontId="1" fillId="4" borderId="32" xfId="0" applyFont="1" applyFill="1" applyBorder="1" applyProtection="1">
      <protection hidden="1"/>
    </xf>
    <xf numFmtId="0" fontId="1" fillId="4" borderId="8" xfId="0" applyFont="1" applyFill="1" applyBorder="1" applyProtection="1">
      <protection hidden="1"/>
    </xf>
    <xf numFmtId="0" fontId="1" fillId="3" borderId="35" xfId="0" applyFont="1" applyFill="1" applyBorder="1" applyProtection="1">
      <protection hidden="1"/>
    </xf>
    <xf numFmtId="164" fontId="1" fillId="0" borderId="0" xfId="0" applyNumberFormat="1" applyFont="1" applyFill="1" applyBorder="1" applyProtection="1">
      <protection hidden="1"/>
    </xf>
    <xf numFmtId="0" fontId="6" fillId="0" borderId="52" xfId="0" applyFont="1" applyBorder="1" applyAlignment="1" applyProtection="1">
      <alignment horizontal="left" wrapText="1"/>
      <protection hidden="1"/>
    </xf>
    <xf numFmtId="0" fontId="6" fillId="0" borderId="36" xfId="0" applyFont="1" applyBorder="1" applyAlignment="1" applyProtection="1">
      <alignment horizontal="left" wrapText="1"/>
      <protection hidden="1"/>
    </xf>
    <xf numFmtId="0" fontId="25" fillId="0" borderId="24" xfId="0" applyFont="1" applyBorder="1" applyAlignment="1" applyProtection="1">
      <protection hidden="1"/>
    </xf>
    <xf numFmtId="0" fontId="25" fillId="0" borderId="29" xfId="0" applyFont="1" applyBorder="1" applyAlignment="1" applyProtection="1">
      <protection hidden="1"/>
    </xf>
    <xf numFmtId="2" fontId="0" fillId="0" borderId="0" xfId="0" applyNumberFormat="1" applyFill="1" applyBorder="1" applyAlignment="1" applyProtection="1">
      <protection hidden="1"/>
    </xf>
    <xf numFmtId="0" fontId="1" fillId="3" borderId="40" xfId="0" applyFont="1" applyFill="1" applyBorder="1" applyAlignment="1" applyProtection="1">
      <alignment horizontal="center" vertical="center" textRotation="90"/>
      <protection hidden="1"/>
    </xf>
    <xf numFmtId="0" fontId="1" fillId="3" borderId="39" xfId="0" applyFont="1" applyFill="1" applyBorder="1" applyAlignment="1" applyProtection="1">
      <alignment horizontal="center" vertical="center" textRotation="90"/>
      <protection hidden="1"/>
    </xf>
    <xf numFmtId="0" fontId="1" fillId="3" borderId="41" xfId="0" applyFont="1" applyFill="1" applyBorder="1" applyAlignment="1" applyProtection="1">
      <alignment horizontal="center" vertical="center" textRotation="90"/>
      <protection hidden="1"/>
    </xf>
    <xf numFmtId="0" fontId="1" fillId="3" borderId="25" xfId="0" applyFont="1" applyFill="1" applyBorder="1" applyAlignment="1" applyProtection="1">
      <alignment horizontal="center"/>
      <protection hidden="1"/>
    </xf>
    <xf numFmtId="0" fontId="1" fillId="3" borderId="22" xfId="0" applyFont="1" applyFill="1" applyBorder="1" applyAlignment="1" applyProtection="1">
      <alignment horizontal="center"/>
      <protection hidden="1"/>
    </xf>
    <xf numFmtId="0" fontId="11" fillId="7" borderId="11" xfId="0" applyFont="1" applyFill="1" applyBorder="1" applyAlignment="1" applyProtection="1">
      <alignment horizontal="center"/>
      <protection hidden="1"/>
    </xf>
    <xf numFmtId="0" fontId="11" fillId="7" borderId="12" xfId="0" applyFont="1" applyFill="1" applyBorder="1" applyAlignment="1" applyProtection="1">
      <alignment horizontal="center"/>
      <protection hidden="1"/>
    </xf>
    <xf numFmtId="0" fontId="1" fillId="3" borderId="24" xfId="0" applyFont="1" applyFill="1" applyBorder="1" applyAlignment="1" applyProtection="1">
      <alignment horizontal="center" vertical="center" textRotation="90"/>
      <protection hidden="1"/>
    </xf>
    <xf numFmtId="0" fontId="1" fillId="3" borderId="27" xfId="0" applyFont="1" applyFill="1" applyBorder="1" applyAlignment="1" applyProtection="1">
      <alignment horizontal="center" vertical="center" textRotation="90"/>
      <protection hidden="1"/>
    </xf>
    <xf numFmtId="0" fontId="1" fillId="3" borderId="29" xfId="0" applyFont="1" applyFill="1" applyBorder="1" applyAlignment="1" applyProtection="1">
      <alignment horizontal="center" vertical="center" textRotation="90"/>
      <protection hidden="1"/>
    </xf>
    <xf numFmtId="0" fontId="4" fillId="0" borderId="17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1" fontId="4" fillId="0" borderId="1" xfId="0" applyNumberFormat="1" applyFont="1" applyBorder="1" applyAlignment="1" applyProtection="1">
      <alignment vertical="center"/>
      <protection locked="0"/>
    </xf>
    <xf numFmtId="1" fontId="4" fillId="0" borderId="3" xfId="0" applyNumberFormat="1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0" fontId="4" fillId="0" borderId="15" xfId="0" applyFont="1" applyBorder="1" applyAlignment="1" applyProtection="1">
      <alignment vertical="center"/>
      <protection hidden="1"/>
    </xf>
    <xf numFmtId="0" fontId="1" fillId="0" borderId="11" xfId="0" applyFont="1" applyBorder="1" applyAlignment="1" applyProtection="1">
      <alignment horizontal="right"/>
      <protection locked="0" hidden="1"/>
    </xf>
    <xf numFmtId="0" fontId="1" fillId="3" borderId="10" xfId="0" applyFont="1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center"/>
      <protection hidden="1"/>
    </xf>
    <xf numFmtId="0" fontId="5" fillId="0" borderId="20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4" fillId="0" borderId="17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4" fillId="0" borderId="20" xfId="0" applyFont="1" applyBorder="1" applyAlignment="1" applyProtection="1">
      <alignment horizontal="left" vertical="center"/>
      <protection hidden="1"/>
    </xf>
    <xf numFmtId="1" fontId="4" fillId="0" borderId="17" xfId="0" applyNumberFormat="1" applyFont="1" applyBorder="1" applyAlignment="1" applyProtection="1">
      <alignment vertical="center"/>
      <protection locked="0" hidden="1"/>
    </xf>
    <xf numFmtId="1" fontId="4" fillId="0" borderId="1" xfId="0" applyNumberFormat="1" applyFont="1" applyBorder="1" applyAlignment="1" applyProtection="1">
      <alignment vertical="center"/>
      <protection locked="0" hidden="1"/>
    </xf>
    <xf numFmtId="1" fontId="4" fillId="0" borderId="19" xfId="0" applyNumberFormat="1" applyFont="1" applyBorder="1" applyAlignment="1" applyProtection="1">
      <alignment vertical="center"/>
      <protection locked="0" hidden="1"/>
    </xf>
    <xf numFmtId="1" fontId="4" fillId="0" borderId="20" xfId="0" applyNumberFormat="1" applyFont="1" applyBorder="1" applyAlignment="1" applyProtection="1">
      <alignment vertical="center"/>
      <protection locked="0" hidden="1"/>
    </xf>
    <xf numFmtId="1" fontId="5" fillId="0" borderId="1" xfId="3" applyNumberFormat="1" applyFont="1" applyBorder="1" applyAlignment="1" applyProtection="1">
      <alignment horizontal="left"/>
      <protection locked="0"/>
    </xf>
    <xf numFmtId="1" fontId="5" fillId="0" borderId="18" xfId="3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14" fontId="4" fillId="0" borderId="1" xfId="0" applyNumberFormat="1" applyFont="1" applyBorder="1" applyAlignment="1" applyProtection="1">
      <alignment vertical="center"/>
      <protection locked="0"/>
    </xf>
    <xf numFmtId="14" fontId="4" fillId="0" borderId="3" xfId="0" applyNumberFormat="1" applyFont="1" applyBorder="1" applyAlignment="1" applyProtection="1">
      <alignment vertical="center"/>
      <protection locked="0"/>
    </xf>
    <xf numFmtId="14" fontId="5" fillId="0" borderId="1" xfId="1" applyNumberFormat="1" applyFont="1" applyBorder="1" applyAlignment="1" applyProtection="1">
      <alignment vertical="center"/>
      <protection locked="0"/>
    </xf>
    <xf numFmtId="14" fontId="5" fillId="0" borderId="3" xfId="1" applyNumberFormat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14" fontId="5" fillId="0" borderId="3" xfId="0" applyNumberFormat="1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20" fillId="0" borderId="40" xfId="0" applyFont="1" applyFill="1" applyBorder="1" applyAlignment="1" applyProtection="1">
      <alignment horizontal="center" vertical="center" textRotation="90"/>
      <protection hidden="1"/>
    </xf>
    <xf numFmtId="0" fontId="20" fillId="0" borderId="39" xfId="0" applyFont="1" applyFill="1" applyBorder="1" applyAlignment="1" applyProtection="1">
      <alignment horizontal="center" vertical="center" textRotation="90"/>
      <protection hidden="1"/>
    </xf>
    <xf numFmtId="0" fontId="20" fillId="0" borderId="27" xfId="0" applyFont="1" applyFill="1" applyBorder="1" applyAlignment="1" applyProtection="1">
      <alignment horizontal="center" vertical="center" textRotation="90"/>
      <protection hidden="1"/>
    </xf>
    <xf numFmtId="0" fontId="20" fillId="0" borderId="41" xfId="0" applyFont="1" applyFill="1" applyBorder="1" applyAlignment="1" applyProtection="1">
      <alignment horizontal="center" vertical="center" textRotation="90"/>
      <protection hidden="1"/>
    </xf>
    <xf numFmtId="0" fontId="1" fillId="0" borderId="11" xfId="0" applyFont="1" applyBorder="1" applyAlignment="1" applyProtection="1">
      <alignment horizontal="right"/>
      <protection hidden="1"/>
    </xf>
    <xf numFmtId="0" fontId="1" fillId="3" borderId="25" xfId="0" applyFont="1" applyFill="1" applyBorder="1" applyAlignment="1" applyProtection="1">
      <alignment horizontal="center" vertical="center" textRotation="90"/>
      <protection hidden="1"/>
    </xf>
    <xf numFmtId="0" fontId="1" fillId="3" borderId="0" xfId="0" applyFont="1" applyFill="1" applyBorder="1" applyAlignment="1" applyProtection="1">
      <alignment horizontal="center" vertical="center" textRotation="90"/>
      <protection hidden="1"/>
    </xf>
    <xf numFmtId="0" fontId="1" fillId="3" borderId="30" xfId="0" applyFont="1" applyFill="1" applyBorder="1" applyAlignment="1" applyProtection="1">
      <alignment horizontal="center" vertical="center" textRotation="90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0" fontId="1" fillId="0" borderId="9" xfId="0" applyFont="1" applyFill="1" applyBorder="1" applyAlignment="1" applyProtection="1">
      <alignment horizontal="center" vertical="center" textRotation="90"/>
      <protection hidden="1"/>
    </xf>
    <xf numFmtId="0" fontId="1" fillId="7" borderId="11" xfId="0" applyFont="1" applyFill="1" applyBorder="1" applyAlignment="1" applyProtection="1">
      <alignment horizontal="center" vertical="center"/>
      <protection hidden="1"/>
    </xf>
    <xf numFmtId="0" fontId="1" fillId="7" borderId="35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left" vertical="center"/>
      <protection hidden="1"/>
    </xf>
    <xf numFmtId="0" fontId="16" fillId="6" borderId="15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horizontal="left"/>
      <protection hidden="1"/>
    </xf>
    <xf numFmtId="0" fontId="16" fillId="6" borderId="17" xfId="0" applyFont="1" applyFill="1" applyBorder="1" applyAlignment="1" applyProtection="1">
      <alignment horizontal="left" vertical="center"/>
      <protection hidden="1"/>
    </xf>
    <xf numFmtId="0" fontId="16" fillId="6" borderId="1" xfId="0" applyFont="1" applyFill="1" applyBorder="1" applyAlignment="1" applyProtection="1">
      <alignment horizontal="left" vertical="center"/>
      <protection hidden="1"/>
    </xf>
    <xf numFmtId="0" fontId="10" fillId="6" borderId="1" xfId="0" applyFont="1" applyFill="1" applyBorder="1" applyAlignment="1" applyProtection="1">
      <alignment horizontal="left"/>
      <protection hidden="1"/>
    </xf>
    <xf numFmtId="0" fontId="16" fillId="6" borderId="1" xfId="0" applyFont="1" applyFill="1" applyBorder="1" applyAlignment="1" applyProtection="1">
      <alignment horizontal="left" vertical="center" wrapText="1"/>
      <protection hidden="1"/>
    </xf>
    <xf numFmtId="14" fontId="10" fillId="6" borderId="1" xfId="0" applyNumberFormat="1" applyFont="1" applyFill="1" applyBorder="1" applyAlignment="1" applyProtection="1">
      <alignment horizontal="left"/>
      <protection hidden="1"/>
    </xf>
    <xf numFmtId="14" fontId="10" fillId="6" borderId="18" xfId="0" applyNumberFormat="1" applyFont="1" applyFill="1" applyBorder="1" applyAlignment="1" applyProtection="1">
      <alignment horizontal="left"/>
      <protection hidden="1"/>
    </xf>
    <xf numFmtId="1" fontId="10" fillId="6" borderId="1" xfId="3" applyNumberFormat="1" applyFont="1" applyFill="1" applyBorder="1" applyAlignment="1" applyProtection="1">
      <alignment horizontal="left"/>
      <protection hidden="1"/>
    </xf>
    <xf numFmtId="1" fontId="10" fillId="6" borderId="18" xfId="3" applyNumberFormat="1" applyFont="1" applyFill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 wrapText="1"/>
      <protection hidden="1"/>
    </xf>
    <xf numFmtId="1" fontId="16" fillId="6" borderId="20" xfId="0" applyNumberFormat="1" applyFont="1" applyFill="1" applyBorder="1" applyAlignment="1" applyProtection="1">
      <alignment horizontal="left" vertical="center"/>
      <protection locked="0" hidden="1"/>
    </xf>
    <xf numFmtId="1" fontId="16" fillId="6" borderId="1" xfId="0" applyNumberFormat="1" applyFont="1" applyFill="1" applyBorder="1" applyAlignment="1" applyProtection="1">
      <alignment horizontal="left" vertical="center"/>
      <protection locked="0" hidden="1"/>
    </xf>
    <xf numFmtId="0" fontId="10" fillId="6" borderId="18" xfId="0" applyFont="1" applyFill="1" applyBorder="1" applyAlignment="1" applyProtection="1">
      <alignment horizontal="left"/>
      <protection hidden="1"/>
    </xf>
    <xf numFmtId="0" fontId="19" fillId="4" borderId="10" xfId="0" applyFont="1" applyFill="1" applyBorder="1" applyAlignment="1" applyProtection="1">
      <alignment horizontal="center"/>
      <protection hidden="1"/>
    </xf>
    <xf numFmtId="0" fontId="19" fillId="4" borderId="1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24" xfId="0" applyFont="1" applyBorder="1" applyAlignment="1" applyProtection="1">
      <alignment horizontal="center"/>
      <protection hidden="1"/>
    </xf>
    <xf numFmtId="0" fontId="11" fillId="0" borderId="25" xfId="0" applyFont="1" applyBorder="1" applyAlignment="1" applyProtection="1">
      <alignment horizontal="center"/>
      <protection hidden="1"/>
    </xf>
    <xf numFmtId="0" fontId="11" fillId="0" borderId="26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left" wrapText="1"/>
      <protection hidden="1"/>
    </xf>
    <xf numFmtId="1" fontId="10" fillId="6" borderId="1" xfId="0" applyNumberFormat="1" applyFont="1" applyFill="1" applyBorder="1" applyAlignment="1" applyProtection="1">
      <alignment horizontal="left"/>
      <protection hidden="1"/>
    </xf>
    <xf numFmtId="0" fontId="16" fillId="6" borderId="19" xfId="0" applyFont="1" applyFill="1" applyBorder="1" applyAlignment="1" applyProtection="1">
      <alignment horizontal="left" vertical="center"/>
      <protection hidden="1"/>
    </xf>
    <xf numFmtId="0" fontId="16" fillId="6" borderId="20" xfId="0" applyFont="1" applyFill="1" applyBorder="1" applyAlignment="1" applyProtection="1">
      <alignment horizontal="left" vertical="center"/>
      <protection hidden="1"/>
    </xf>
    <xf numFmtId="0" fontId="10" fillId="6" borderId="20" xfId="0" applyFont="1" applyFill="1" applyBorder="1" applyAlignment="1" applyProtection="1">
      <alignment horizontal="left"/>
      <protection hidden="1"/>
    </xf>
    <xf numFmtId="0" fontId="16" fillId="6" borderId="17" xfId="0" applyFont="1" applyFill="1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right"/>
      <protection hidden="1"/>
    </xf>
    <xf numFmtId="0" fontId="0" fillId="0" borderId="11" xfId="0" applyBorder="1" applyAlignment="1" applyProtection="1">
      <alignment horizontal="right"/>
      <protection hidden="1"/>
    </xf>
    <xf numFmtId="0" fontId="0" fillId="0" borderId="12" xfId="0" applyBorder="1" applyAlignment="1" applyProtection="1">
      <alignment horizontal="right"/>
      <protection hidden="1"/>
    </xf>
    <xf numFmtId="0" fontId="10" fillId="6" borderId="21" xfId="0" applyFont="1" applyFill="1" applyBorder="1" applyAlignment="1" applyProtection="1">
      <alignment horizontal="left"/>
      <protection hidden="1"/>
    </xf>
    <xf numFmtId="0" fontId="10" fillId="6" borderId="16" xfId="0" applyFont="1" applyFill="1" applyBorder="1" applyAlignment="1" applyProtection="1">
      <alignment horizontal="left"/>
      <protection hidden="1"/>
    </xf>
    <xf numFmtId="0" fontId="24" fillId="0" borderId="27" xfId="0" applyFont="1" applyBorder="1" applyAlignment="1" applyProtection="1">
      <alignment horizontal="center"/>
      <protection hidden="1"/>
    </xf>
    <xf numFmtId="0" fontId="24" fillId="0" borderId="0" xfId="0" applyFont="1" applyBorder="1" applyAlignment="1" applyProtection="1">
      <alignment horizontal="center"/>
      <protection hidden="1"/>
    </xf>
    <xf numFmtId="0" fontId="24" fillId="0" borderId="28" xfId="0" applyFont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8" fillId="0" borderId="24" xfId="0" applyFont="1" applyBorder="1" applyAlignment="1" applyProtection="1">
      <alignment horizontal="center"/>
      <protection hidden="1"/>
    </xf>
    <xf numFmtId="0" fontId="8" fillId="0" borderId="25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6" fillId="0" borderId="36" xfId="0" applyFont="1" applyBorder="1" applyAlignment="1" applyProtection="1">
      <alignment horizontal="center" wrapText="1"/>
      <protection locked="0"/>
    </xf>
    <xf numFmtId="0" fontId="6" fillId="0" borderId="37" xfId="0" applyFont="1" applyBorder="1" applyAlignment="1" applyProtection="1">
      <alignment horizontal="center" wrapText="1"/>
      <protection locked="0"/>
    </xf>
    <xf numFmtId="0" fontId="6" fillId="0" borderId="30" xfId="0" applyFont="1" applyBorder="1" applyAlignment="1" applyProtection="1">
      <alignment horizontal="left" wrapText="1"/>
      <protection hidden="1"/>
    </xf>
    <xf numFmtId="0" fontId="6" fillId="0" borderId="24" xfId="0" applyFont="1" applyBorder="1" applyAlignment="1" applyProtection="1">
      <alignment horizontal="left" wrapText="1"/>
      <protection hidden="1"/>
    </xf>
    <xf numFmtId="0" fontId="6" fillId="0" borderId="25" xfId="0" applyFont="1" applyBorder="1" applyAlignment="1" applyProtection="1">
      <alignment horizontal="left" wrapText="1"/>
      <protection hidden="1"/>
    </xf>
    <xf numFmtId="0" fontId="6" fillId="0" borderId="26" xfId="0" applyFont="1" applyBorder="1" applyAlignment="1" applyProtection="1">
      <alignment horizontal="left" wrapText="1"/>
      <protection hidden="1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FF00"/>
      <color rgb="FFFF99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73"/>
  <sheetViews>
    <sheetView view="pageBreakPreview" topLeftCell="B37" zoomScale="115" zoomScaleNormal="100" zoomScaleSheetLayoutView="115" workbookViewId="0">
      <selection activeCell="H41" sqref="H41"/>
    </sheetView>
  </sheetViews>
  <sheetFormatPr defaultRowHeight="15" x14ac:dyDescent="0.25"/>
  <cols>
    <col min="1" max="1" width="7" style="12" bestFit="1" customWidth="1"/>
    <col min="2" max="2" width="3.7109375" style="12" bestFit="1" customWidth="1"/>
    <col min="3" max="3" width="6.140625" style="13" customWidth="1"/>
    <col min="4" max="4" width="47.42578125" style="12" customWidth="1"/>
    <col min="5" max="5" width="0.28515625" style="12" hidden="1" customWidth="1"/>
    <col min="6" max="17" width="12.85546875" style="12" customWidth="1"/>
    <col min="18" max="18" width="12.85546875" style="150" customWidth="1"/>
    <col min="19" max="19" width="15.7109375" style="12" hidden="1" customWidth="1"/>
    <col min="20" max="20" width="11.140625" style="12" hidden="1" customWidth="1"/>
    <col min="21" max="21" width="0" style="12" hidden="1" customWidth="1"/>
    <col min="22" max="22" width="10.42578125" style="12" hidden="1" customWidth="1"/>
    <col min="23" max="23" width="0" style="12" hidden="1" customWidth="1"/>
    <col min="24" max="16384" width="9.140625" style="12"/>
  </cols>
  <sheetData>
    <row r="1" spans="1:22" ht="27" thickBot="1" x14ac:dyDescent="0.45">
      <c r="A1" s="225" t="s">
        <v>169</v>
      </c>
      <c r="B1" s="180" t="s">
        <v>140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1"/>
    </row>
    <row r="2" spans="1:22" ht="15.75" thickBot="1" x14ac:dyDescent="0.3">
      <c r="A2" s="226"/>
      <c r="C2" s="229" t="s">
        <v>168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</row>
    <row r="3" spans="1:22" ht="15.75" thickBot="1" x14ac:dyDescent="0.3">
      <c r="A3" s="226"/>
      <c r="C3" s="124" t="s">
        <v>176</v>
      </c>
      <c r="D3" s="125"/>
      <c r="E3" s="191"/>
      <c r="F3" s="191"/>
      <c r="G3" s="191"/>
      <c r="H3" s="192"/>
      <c r="I3" s="195" t="s">
        <v>21</v>
      </c>
      <c r="J3" s="196"/>
      <c r="K3" s="196"/>
      <c r="L3" s="197"/>
      <c r="M3" s="197"/>
      <c r="N3" s="197"/>
      <c r="O3" s="197"/>
      <c r="P3" s="197"/>
      <c r="Q3" s="197"/>
      <c r="R3" s="197"/>
    </row>
    <row r="4" spans="1:22" x14ac:dyDescent="0.25">
      <c r="A4" s="226"/>
      <c r="C4" s="193" t="s">
        <v>19</v>
      </c>
      <c r="D4" s="194"/>
      <c r="E4" s="191"/>
      <c r="F4" s="191"/>
      <c r="G4" s="191"/>
      <c r="H4" s="192"/>
      <c r="I4" s="185" t="s">
        <v>22</v>
      </c>
      <c r="J4" s="186"/>
      <c r="K4" s="186"/>
      <c r="L4" s="220">
        <v>30428</v>
      </c>
      <c r="M4" s="221"/>
      <c r="N4" s="222" t="str">
        <f>IF(V9&gt;=80,"Super Senior Citizen",IF(V9&gt;=60,"Senior Citizen","Citizen"))</f>
        <v>Citizen</v>
      </c>
      <c r="O4" s="223"/>
      <c r="P4" s="223"/>
      <c r="Q4" s="223"/>
      <c r="R4" s="224"/>
    </row>
    <row r="5" spans="1:22" x14ac:dyDescent="0.25">
      <c r="A5" s="226"/>
      <c r="C5" s="193" t="s">
        <v>20</v>
      </c>
      <c r="D5" s="194"/>
      <c r="E5" s="214"/>
      <c r="F5" s="214"/>
      <c r="G5" s="214"/>
      <c r="H5" s="215"/>
      <c r="I5" s="202" t="s">
        <v>119</v>
      </c>
      <c r="J5" s="203"/>
      <c r="K5" s="203"/>
      <c r="L5" s="210"/>
      <c r="M5" s="210"/>
      <c r="N5" s="210"/>
      <c r="O5" s="210"/>
      <c r="P5" s="210"/>
      <c r="Q5" s="210"/>
      <c r="R5" s="211"/>
    </row>
    <row r="6" spans="1:22" x14ac:dyDescent="0.25">
      <c r="A6" s="226"/>
      <c r="C6" s="218" t="s">
        <v>177</v>
      </c>
      <c r="D6" s="219"/>
      <c r="E6" s="216"/>
      <c r="F6" s="216"/>
      <c r="G6" s="216"/>
      <c r="H6" s="217"/>
      <c r="I6" s="202" t="s">
        <v>25</v>
      </c>
      <c r="J6" s="203"/>
      <c r="K6" s="203"/>
      <c r="L6" s="212"/>
      <c r="M6" s="212"/>
      <c r="N6" s="212"/>
      <c r="O6" s="212"/>
      <c r="P6" s="212"/>
      <c r="Q6" s="212"/>
      <c r="R6" s="213"/>
    </row>
    <row r="7" spans="1:22" x14ac:dyDescent="0.25">
      <c r="A7" s="226"/>
      <c r="C7" s="193" t="s">
        <v>23</v>
      </c>
      <c r="D7" s="194"/>
      <c r="E7" s="187"/>
      <c r="F7" s="187"/>
      <c r="G7" s="187"/>
      <c r="H7" s="188"/>
      <c r="I7" s="206" t="s">
        <v>24</v>
      </c>
      <c r="J7" s="207"/>
      <c r="K7" s="207"/>
      <c r="L7" s="212"/>
      <c r="M7" s="212"/>
      <c r="N7" s="212"/>
      <c r="O7" s="212"/>
      <c r="P7" s="212"/>
      <c r="Q7" s="212"/>
      <c r="R7" s="213"/>
    </row>
    <row r="8" spans="1:22" ht="15.75" thickBot="1" x14ac:dyDescent="0.3">
      <c r="A8" s="226"/>
      <c r="C8" s="204" t="s">
        <v>26</v>
      </c>
      <c r="D8" s="205"/>
      <c r="E8" s="189"/>
      <c r="F8" s="189"/>
      <c r="G8" s="189"/>
      <c r="H8" s="190"/>
      <c r="I8" s="208" t="s">
        <v>27</v>
      </c>
      <c r="J8" s="209"/>
      <c r="K8" s="209"/>
      <c r="L8" s="200"/>
      <c r="M8" s="200"/>
      <c r="N8" s="200"/>
      <c r="O8" s="200"/>
      <c r="P8" s="200"/>
      <c r="Q8" s="200"/>
      <c r="R8" s="201"/>
    </row>
    <row r="9" spans="1:22" ht="15.75" thickBot="1" x14ac:dyDescent="0.3">
      <c r="A9" s="226"/>
      <c r="C9" s="3"/>
      <c r="D9" s="4"/>
      <c r="E9" s="71">
        <v>1</v>
      </c>
      <c r="F9" s="164"/>
      <c r="G9" s="164"/>
      <c r="H9" s="164"/>
      <c r="I9" s="165"/>
      <c r="J9" s="165"/>
      <c r="K9" s="165"/>
      <c r="L9" s="72"/>
      <c r="M9" s="73"/>
      <c r="N9" s="73"/>
      <c r="U9" s="127">
        <v>43555</v>
      </c>
      <c r="V9" s="128">
        <f>YEARFRAC(L4,U9)</f>
        <v>35.94166666666667</v>
      </c>
    </row>
    <row r="10" spans="1:22" ht="15.75" thickBot="1" x14ac:dyDescent="0.3">
      <c r="A10" s="226"/>
      <c r="B10" s="182" t="s">
        <v>9</v>
      </c>
      <c r="C10" s="74" t="s">
        <v>0</v>
      </c>
      <c r="D10" s="199" t="s">
        <v>1</v>
      </c>
      <c r="E10" s="199"/>
      <c r="F10" s="75">
        <v>43191</v>
      </c>
      <c r="G10" s="75">
        <v>43221</v>
      </c>
      <c r="H10" s="75">
        <v>43252</v>
      </c>
      <c r="I10" s="75">
        <v>43282</v>
      </c>
      <c r="J10" s="75">
        <v>43313</v>
      </c>
      <c r="K10" s="75">
        <v>43344</v>
      </c>
      <c r="L10" s="75">
        <v>43374</v>
      </c>
      <c r="M10" s="75">
        <v>43405</v>
      </c>
      <c r="N10" s="75">
        <v>43435</v>
      </c>
      <c r="O10" s="75">
        <v>43466</v>
      </c>
      <c r="P10" s="75">
        <v>43497</v>
      </c>
      <c r="Q10" s="75">
        <v>43525</v>
      </c>
      <c r="R10" s="76" t="s">
        <v>7</v>
      </c>
    </row>
    <row r="11" spans="1:22" ht="15.75" x14ac:dyDescent="0.25">
      <c r="A11" s="226"/>
      <c r="B11" s="183"/>
      <c r="C11" s="109">
        <v>1</v>
      </c>
      <c r="D11" s="110" t="s">
        <v>175</v>
      </c>
      <c r="E11" s="111"/>
      <c r="F11" s="158">
        <v>0</v>
      </c>
      <c r="G11" s="158">
        <f t="shared" ref="G11" si="0">+F11</f>
        <v>0</v>
      </c>
      <c r="H11" s="158">
        <f t="shared" ref="H11" si="1">+G11</f>
        <v>0</v>
      </c>
      <c r="I11" s="158">
        <f t="shared" ref="I11" si="2">+H11</f>
        <v>0</v>
      </c>
      <c r="J11" s="158">
        <f t="shared" ref="J11" si="3">+I11</f>
        <v>0</v>
      </c>
      <c r="K11" s="158">
        <f t="shared" ref="K11" si="4">+J11</f>
        <v>0</v>
      </c>
      <c r="L11" s="158">
        <f t="shared" ref="L11" si="5">+K11</f>
        <v>0</v>
      </c>
      <c r="M11" s="158">
        <f t="shared" ref="M11" si="6">+L11</f>
        <v>0</v>
      </c>
      <c r="N11" s="158">
        <f t="shared" ref="N11" si="7">+M11</f>
        <v>0</v>
      </c>
      <c r="O11" s="158">
        <f t="shared" ref="O11" si="8">+N11</f>
        <v>0</v>
      </c>
      <c r="P11" s="158">
        <f t="shared" ref="P11" si="9">+O11</f>
        <v>0</v>
      </c>
      <c r="Q11" s="158">
        <f t="shared" ref="Q11" si="10">+P11</f>
        <v>0</v>
      </c>
      <c r="R11" s="152">
        <f>SUM(F11:Q11)</f>
        <v>0</v>
      </c>
    </row>
    <row r="12" spans="1:22" ht="15.75" x14ac:dyDescent="0.25">
      <c r="A12" s="226"/>
      <c r="B12" s="183"/>
      <c r="C12" s="77">
        <v>2</v>
      </c>
      <c r="D12" s="78" t="s">
        <v>135</v>
      </c>
      <c r="E12" s="79"/>
      <c r="F12" s="158"/>
      <c r="G12" s="158">
        <f t="shared" ref="G12:G20" si="11">+F12</f>
        <v>0</v>
      </c>
      <c r="H12" s="158">
        <f t="shared" ref="H12:H20" si="12">+G12</f>
        <v>0</v>
      </c>
      <c r="I12" s="158">
        <f t="shared" ref="I12:I20" si="13">+H12</f>
        <v>0</v>
      </c>
      <c r="J12" s="158">
        <f t="shared" ref="J12:J20" si="14">+I12</f>
        <v>0</v>
      </c>
      <c r="K12" s="158">
        <f t="shared" ref="K12:K20" si="15">+J12</f>
        <v>0</v>
      </c>
      <c r="L12" s="158">
        <f t="shared" ref="L12:L20" si="16">+K12</f>
        <v>0</v>
      </c>
      <c r="M12" s="158">
        <f t="shared" ref="M12:M20" si="17">+L12</f>
        <v>0</v>
      </c>
      <c r="N12" s="158">
        <f t="shared" ref="N12:N20" si="18">+M12</f>
        <v>0</v>
      </c>
      <c r="O12" s="158">
        <f t="shared" ref="O12:O20" si="19">+N12</f>
        <v>0</v>
      </c>
      <c r="P12" s="158">
        <f t="shared" ref="P12:P20" si="20">+O12</f>
        <v>0</v>
      </c>
      <c r="Q12" s="158">
        <f>+P12</f>
        <v>0</v>
      </c>
      <c r="R12" s="152">
        <f t="shared" ref="R12:R21" si="21">SUM(F12:Q12)</f>
        <v>0</v>
      </c>
    </row>
    <row r="13" spans="1:22" ht="15.75" x14ac:dyDescent="0.25">
      <c r="A13" s="226"/>
      <c r="B13" s="183"/>
      <c r="C13" s="77">
        <v>3</v>
      </c>
      <c r="D13" s="78" t="s">
        <v>136</v>
      </c>
      <c r="E13" s="79"/>
      <c r="F13" s="158"/>
      <c r="G13" s="158">
        <f t="shared" si="11"/>
        <v>0</v>
      </c>
      <c r="H13" s="158">
        <f t="shared" si="12"/>
        <v>0</v>
      </c>
      <c r="I13" s="158">
        <f t="shared" si="13"/>
        <v>0</v>
      </c>
      <c r="J13" s="158">
        <f t="shared" si="14"/>
        <v>0</v>
      </c>
      <c r="K13" s="158">
        <f t="shared" si="15"/>
        <v>0</v>
      </c>
      <c r="L13" s="158">
        <f t="shared" si="16"/>
        <v>0</v>
      </c>
      <c r="M13" s="158">
        <f t="shared" si="17"/>
        <v>0</v>
      </c>
      <c r="N13" s="158">
        <f t="shared" si="18"/>
        <v>0</v>
      </c>
      <c r="O13" s="158">
        <f t="shared" si="19"/>
        <v>0</v>
      </c>
      <c r="P13" s="158">
        <f t="shared" si="20"/>
        <v>0</v>
      </c>
      <c r="Q13" s="158">
        <f t="shared" ref="Q13:Q20" si="22">+P13</f>
        <v>0</v>
      </c>
      <c r="R13" s="152">
        <f t="shared" si="21"/>
        <v>0</v>
      </c>
    </row>
    <row r="14" spans="1:22" ht="15.75" x14ac:dyDescent="0.25">
      <c r="A14" s="226"/>
      <c r="B14" s="183"/>
      <c r="C14" s="77">
        <v>4</v>
      </c>
      <c r="D14" s="78" t="s">
        <v>137</v>
      </c>
      <c r="E14" s="79"/>
      <c r="F14" s="158"/>
      <c r="G14" s="158">
        <f t="shared" si="11"/>
        <v>0</v>
      </c>
      <c r="H14" s="158">
        <f t="shared" si="12"/>
        <v>0</v>
      </c>
      <c r="I14" s="158">
        <f t="shared" si="13"/>
        <v>0</v>
      </c>
      <c r="J14" s="158">
        <f t="shared" si="14"/>
        <v>0</v>
      </c>
      <c r="K14" s="158">
        <f t="shared" si="15"/>
        <v>0</v>
      </c>
      <c r="L14" s="158">
        <f t="shared" si="16"/>
        <v>0</v>
      </c>
      <c r="M14" s="158">
        <f t="shared" si="17"/>
        <v>0</v>
      </c>
      <c r="N14" s="158">
        <f t="shared" si="18"/>
        <v>0</v>
      </c>
      <c r="O14" s="158">
        <f t="shared" si="19"/>
        <v>0</v>
      </c>
      <c r="P14" s="158">
        <f t="shared" si="20"/>
        <v>0</v>
      </c>
      <c r="Q14" s="158">
        <f t="shared" si="22"/>
        <v>0</v>
      </c>
      <c r="R14" s="152">
        <f t="shared" si="21"/>
        <v>0</v>
      </c>
    </row>
    <row r="15" spans="1:22" ht="15.75" x14ac:dyDescent="0.25">
      <c r="A15" s="226"/>
      <c r="B15" s="183"/>
      <c r="C15" s="77">
        <v>5</v>
      </c>
      <c r="D15" s="78" t="s">
        <v>152</v>
      </c>
      <c r="E15" s="79"/>
      <c r="F15" s="158"/>
      <c r="G15" s="158">
        <f>+F15</f>
        <v>0</v>
      </c>
      <c r="H15" s="158">
        <f t="shared" si="12"/>
        <v>0</v>
      </c>
      <c r="I15" s="158">
        <f t="shared" si="13"/>
        <v>0</v>
      </c>
      <c r="J15" s="158">
        <f t="shared" si="14"/>
        <v>0</v>
      </c>
      <c r="K15" s="158">
        <f t="shared" si="15"/>
        <v>0</v>
      </c>
      <c r="L15" s="158">
        <f t="shared" si="16"/>
        <v>0</v>
      </c>
      <c r="M15" s="158">
        <f t="shared" si="17"/>
        <v>0</v>
      </c>
      <c r="N15" s="158">
        <f t="shared" si="18"/>
        <v>0</v>
      </c>
      <c r="O15" s="158">
        <f t="shared" si="19"/>
        <v>0</v>
      </c>
      <c r="P15" s="158">
        <f t="shared" si="20"/>
        <v>0</v>
      </c>
      <c r="Q15" s="158">
        <f t="shared" si="22"/>
        <v>0</v>
      </c>
      <c r="R15" s="152">
        <f t="shared" si="21"/>
        <v>0</v>
      </c>
    </row>
    <row r="16" spans="1:22" ht="15.75" x14ac:dyDescent="0.25">
      <c r="A16" s="226"/>
      <c r="B16" s="183"/>
      <c r="C16" s="77">
        <v>6</v>
      </c>
      <c r="D16" s="78" t="s">
        <v>47</v>
      </c>
      <c r="E16" s="79"/>
      <c r="F16" s="158"/>
      <c r="G16" s="158">
        <f t="shared" si="11"/>
        <v>0</v>
      </c>
      <c r="H16" s="158">
        <f t="shared" si="12"/>
        <v>0</v>
      </c>
      <c r="I16" s="158">
        <f t="shared" si="13"/>
        <v>0</v>
      </c>
      <c r="J16" s="158">
        <f t="shared" si="14"/>
        <v>0</v>
      </c>
      <c r="K16" s="158">
        <f t="shared" si="15"/>
        <v>0</v>
      </c>
      <c r="L16" s="158">
        <f t="shared" si="16"/>
        <v>0</v>
      </c>
      <c r="M16" s="158">
        <f t="shared" si="17"/>
        <v>0</v>
      </c>
      <c r="N16" s="158">
        <f t="shared" si="18"/>
        <v>0</v>
      </c>
      <c r="O16" s="158">
        <f t="shared" si="19"/>
        <v>0</v>
      </c>
      <c r="P16" s="158">
        <f t="shared" si="20"/>
        <v>0</v>
      </c>
      <c r="Q16" s="158">
        <f t="shared" si="22"/>
        <v>0</v>
      </c>
      <c r="R16" s="152">
        <f t="shared" si="21"/>
        <v>0</v>
      </c>
    </row>
    <row r="17" spans="1:18" ht="15.75" x14ac:dyDescent="0.25">
      <c r="A17" s="226"/>
      <c r="B17" s="183"/>
      <c r="C17" s="77">
        <v>7</v>
      </c>
      <c r="D17" s="78" t="s">
        <v>138</v>
      </c>
      <c r="E17" s="79"/>
      <c r="F17" s="158"/>
      <c r="G17" s="158">
        <f t="shared" si="11"/>
        <v>0</v>
      </c>
      <c r="H17" s="158">
        <f t="shared" si="12"/>
        <v>0</v>
      </c>
      <c r="I17" s="158">
        <f t="shared" si="13"/>
        <v>0</v>
      </c>
      <c r="J17" s="158">
        <f t="shared" si="14"/>
        <v>0</v>
      </c>
      <c r="K17" s="158">
        <f t="shared" si="15"/>
        <v>0</v>
      </c>
      <c r="L17" s="158">
        <f t="shared" si="16"/>
        <v>0</v>
      </c>
      <c r="M17" s="158">
        <f t="shared" si="17"/>
        <v>0</v>
      </c>
      <c r="N17" s="158">
        <f t="shared" si="18"/>
        <v>0</v>
      </c>
      <c r="O17" s="158">
        <f t="shared" si="19"/>
        <v>0</v>
      </c>
      <c r="P17" s="158">
        <f t="shared" si="20"/>
        <v>0</v>
      </c>
      <c r="Q17" s="158">
        <f t="shared" si="22"/>
        <v>0</v>
      </c>
      <c r="R17" s="152">
        <f t="shared" si="21"/>
        <v>0</v>
      </c>
    </row>
    <row r="18" spans="1:18" ht="15.75" x14ac:dyDescent="0.25">
      <c r="A18" s="226"/>
      <c r="B18" s="183"/>
      <c r="C18" s="77">
        <v>8</v>
      </c>
      <c r="D18" s="78" t="s">
        <v>139</v>
      </c>
      <c r="E18" s="79"/>
      <c r="F18" s="158"/>
      <c r="G18" s="158">
        <f t="shared" si="11"/>
        <v>0</v>
      </c>
      <c r="H18" s="158">
        <f t="shared" si="12"/>
        <v>0</v>
      </c>
      <c r="I18" s="158">
        <f t="shared" si="13"/>
        <v>0</v>
      </c>
      <c r="J18" s="158">
        <f t="shared" si="14"/>
        <v>0</v>
      </c>
      <c r="K18" s="158">
        <f t="shared" si="15"/>
        <v>0</v>
      </c>
      <c r="L18" s="158">
        <f t="shared" si="16"/>
        <v>0</v>
      </c>
      <c r="M18" s="158">
        <f t="shared" si="17"/>
        <v>0</v>
      </c>
      <c r="N18" s="158">
        <f t="shared" si="18"/>
        <v>0</v>
      </c>
      <c r="O18" s="158">
        <f t="shared" si="19"/>
        <v>0</v>
      </c>
      <c r="P18" s="158">
        <f t="shared" si="20"/>
        <v>0</v>
      </c>
      <c r="Q18" s="158">
        <f t="shared" si="22"/>
        <v>0</v>
      </c>
      <c r="R18" s="152">
        <f t="shared" si="21"/>
        <v>0</v>
      </c>
    </row>
    <row r="19" spans="1:18" ht="15.75" x14ac:dyDescent="0.25">
      <c r="A19" s="226"/>
      <c r="B19" s="183"/>
      <c r="C19" s="77">
        <v>9</v>
      </c>
      <c r="D19" s="78" t="s">
        <v>141</v>
      </c>
      <c r="E19" s="79"/>
      <c r="F19" s="158"/>
      <c r="G19" s="158">
        <f t="shared" si="11"/>
        <v>0</v>
      </c>
      <c r="H19" s="158">
        <f t="shared" si="12"/>
        <v>0</v>
      </c>
      <c r="I19" s="158">
        <f t="shared" si="13"/>
        <v>0</v>
      </c>
      <c r="J19" s="158">
        <f t="shared" si="14"/>
        <v>0</v>
      </c>
      <c r="K19" s="158">
        <f t="shared" si="15"/>
        <v>0</v>
      </c>
      <c r="L19" s="158">
        <f t="shared" si="16"/>
        <v>0</v>
      </c>
      <c r="M19" s="158">
        <f t="shared" si="17"/>
        <v>0</v>
      </c>
      <c r="N19" s="158">
        <f t="shared" si="18"/>
        <v>0</v>
      </c>
      <c r="O19" s="158">
        <f t="shared" si="19"/>
        <v>0</v>
      </c>
      <c r="P19" s="158">
        <f t="shared" si="20"/>
        <v>0</v>
      </c>
      <c r="Q19" s="158">
        <f t="shared" si="22"/>
        <v>0</v>
      </c>
      <c r="R19" s="152">
        <f t="shared" si="21"/>
        <v>0</v>
      </c>
    </row>
    <row r="20" spans="1:18" ht="15.75" x14ac:dyDescent="0.25">
      <c r="A20" s="226"/>
      <c r="B20" s="183"/>
      <c r="C20" s="77">
        <v>10</v>
      </c>
      <c r="D20" s="78" t="s">
        <v>142</v>
      </c>
      <c r="E20" s="79"/>
      <c r="F20" s="158"/>
      <c r="G20" s="158">
        <f t="shared" si="11"/>
        <v>0</v>
      </c>
      <c r="H20" s="158">
        <f t="shared" si="12"/>
        <v>0</v>
      </c>
      <c r="I20" s="158">
        <f t="shared" si="13"/>
        <v>0</v>
      </c>
      <c r="J20" s="158">
        <f t="shared" si="14"/>
        <v>0</v>
      </c>
      <c r="K20" s="158">
        <f t="shared" si="15"/>
        <v>0</v>
      </c>
      <c r="L20" s="158">
        <f t="shared" si="16"/>
        <v>0</v>
      </c>
      <c r="M20" s="158">
        <f t="shared" si="17"/>
        <v>0</v>
      </c>
      <c r="N20" s="158">
        <f t="shared" si="18"/>
        <v>0</v>
      </c>
      <c r="O20" s="158">
        <f t="shared" si="19"/>
        <v>0</v>
      </c>
      <c r="P20" s="158">
        <f t="shared" si="20"/>
        <v>0</v>
      </c>
      <c r="Q20" s="158">
        <f t="shared" si="22"/>
        <v>0</v>
      </c>
      <c r="R20" s="152">
        <f t="shared" si="21"/>
        <v>0</v>
      </c>
    </row>
    <row r="21" spans="1:18" ht="16.5" thickBot="1" x14ac:dyDescent="0.3">
      <c r="A21" s="226"/>
      <c r="B21" s="183"/>
      <c r="C21" s="114">
        <v>11</v>
      </c>
      <c r="D21" s="112" t="s">
        <v>28</v>
      </c>
      <c r="E21" s="113"/>
      <c r="F21" s="158"/>
      <c r="G21" s="158">
        <f>+F21</f>
        <v>0</v>
      </c>
      <c r="H21" s="158">
        <f t="shared" ref="H21:Q21" si="23">+G21</f>
        <v>0</v>
      </c>
      <c r="I21" s="158">
        <f t="shared" si="23"/>
        <v>0</v>
      </c>
      <c r="J21" s="158">
        <f t="shared" si="23"/>
        <v>0</v>
      </c>
      <c r="K21" s="158">
        <f t="shared" si="23"/>
        <v>0</v>
      </c>
      <c r="L21" s="158">
        <f t="shared" si="23"/>
        <v>0</v>
      </c>
      <c r="M21" s="158">
        <f t="shared" si="23"/>
        <v>0</v>
      </c>
      <c r="N21" s="158">
        <f t="shared" si="23"/>
        <v>0</v>
      </c>
      <c r="O21" s="158">
        <f t="shared" si="23"/>
        <v>0</v>
      </c>
      <c r="P21" s="158">
        <f t="shared" si="23"/>
        <v>0</v>
      </c>
      <c r="Q21" s="158">
        <f t="shared" si="23"/>
        <v>0</v>
      </c>
      <c r="R21" s="152">
        <f t="shared" si="21"/>
        <v>0</v>
      </c>
    </row>
    <row r="22" spans="1:18" s="13" customFormat="1" ht="15.75" thickBot="1" x14ac:dyDescent="0.3">
      <c r="A22" s="226"/>
      <c r="B22" s="184"/>
      <c r="C22" s="198" t="s">
        <v>39</v>
      </c>
      <c r="D22" s="199"/>
      <c r="E22" s="199"/>
      <c r="F22" s="81">
        <f t="shared" ref="F22:R22" si="24">SUM(F11:F21)</f>
        <v>0</v>
      </c>
      <c r="G22" s="81">
        <f t="shared" si="24"/>
        <v>0</v>
      </c>
      <c r="H22" s="81">
        <f t="shared" si="24"/>
        <v>0</v>
      </c>
      <c r="I22" s="81">
        <f t="shared" si="24"/>
        <v>0</v>
      </c>
      <c r="J22" s="81">
        <f t="shared" si="24"/>
        <v>0</v>
      </c>
      <c r="K22" s="81">
        <f t="shared" si="24"/>
        <v>0</v>
      </c>
      <c r="L22" s="81">
        <f t="shared" si="24"/>
        <v>0</v>
      </c>
      <c r="M22" s="81">
        <f t="shared" si="24"/>
        <v>0</v>
      </c>
      <c r="N22" s="81">
        <f t="shared" si="24"/>
        <v>0</v>
      </c>
      <c r="O22" s="81">
        <f t="shared" si="24"/>
        <v>0</v>
      </c>
      <c r="P22" s="81">
        <f t="shared" si="24"/>
        <v>0</v>
      </c>
      <c r="Q22" s="115">
        <f t="shared" si="24"/>
        <v>0</v>
      </c>
      <c r="R22" s="151">
        <f t="shared" si="24"/>
        <v>0</v>
      </c>
    </row>
    <row r="23" spans="1:18" s="70" customFormat="1" ht="15.75" thickBot="1" x14ac:dyDescent="0.3">
      <c r="A23" s="227"/>
      <c r="B23" s="126"/>
      <c r="C23" s="82"/>
      <c r="D23" s="82"/>
      <c r="E23" s="8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157"/>
    </row>
    <row r="24" spans="1:18" s="13" customFormat="1" ht="15.75" thickBot="1" x14ac:dyDescent="0.3">
      <c r="A24" s="226"/>
      <c r="B24" s="175" t="s">
        <v>31</v>
      </c>
      <c r="C24" s="74" t="s">
        <v>0</v>
      </c>
      <c r="D24" s="199" t="s">
        <v>1</v>
      </c>
      <c r="E24" s="199"/>
      <c r="F24" s="75">
        <v>43191</v>
      </c>
      <c r="G24" s="75">
        <v>43221</v>
      </c>
      <c r="H24" s="75">
        <v>43252</v>
      </c>
      <c r="I24" s="75">
        <v>43282</v>
      </c>
      <c r="J24" s="75">
        <v>43313</v>
      </c>
      <c r="K24" s="75">
        <v>43344</v>
      </c>
      <c r="L24" s="75">
        <v>43374</v>
      </c>
      <c r="M24" s="75">
        <v>43405</v>
      </c>
      <c r="N24" s="75">
        <v>43435</v>
      </c>
      <c r="O24" s="75">
        <v>43466</v>
      </c>
      <c r="P24" s="75">
        <v>43497</v>
      </c>
      <c r="Q24" s="75">
        <v>43525</v>
      </c>
      <c r="R24" s="76" t="s">
        <v>7</v>
      </c>
    </row>
    <row r="25" spans="1:18" s="13" customFormat="1" ht="15.75" x14ac:dyDescent="0.25">
      <c r="A25" s="226"/>
      <c r="B25" s="176"/>
      <c r="C25" s="109">
        <v>1</v>
      </c>
      <c r="D25" s="110" t="s">
        <v>35</v>
      </c>
      <c r="E25" s="111"/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0</v>
      </c>
      <c r="M25" s="158">
        <v>0</v>
      </c>
      <c r="N25" s="158">
        <v>0</v>
      </c>
      <c r="O25" s="158">
        <v>0</v>
      </c>
      <c r="P25" s="158">
        <v>0</v>
      </c>
      <c r="Q25" s="158">
        <v>0</v>
      </c>
      <c r="R25" s="153">
        <f>SUM(F25:Q25)</f>
        <v>0</v>
      </c>
    </row>
    <row r="26" spans="1:18" s="13" customFormat="1" ht="15.75" x14ac:dyDescent="0.25">
      <c r="A26" s="226"/>
      <c r="B26" s="176"/>
      <c r="C26" s="77">
        <v>2</v>
      </c>
      <c r="D26" s="78" t="s">
        <v>36</v>
      </c>
      <c r="E26" s="79"/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0</v>
      </c>
      <c r="M26" s="158">
        <v>0</v>
      </c>
      <c r="N26" s="158">
        <v>0</v>
      </c>
      <c r="O26" s="158">
        <v>0</v>
      </c>
      <c r="P26" s="158">
        <v>0</v>
      </c>
      <c r="Q26" s="158">
        <v>0</v>
      </c>
      <c r="R26" s="153">
        <f t="shared" ref="R26:R33" si="25">SUM(F26:Q26)</f>
        <v>0</v>
      </c>
    </row>
    <row r="27" spans="1:18" s="13" customFormat="1" ht="15.75" x14ac:dyDescent="0.25">
      <c r="A27" s="226"/>
      <c r="B27" s="176"/>
      <c r="C27" s="77">
        <v>3</v>
      </c>
      <c r="D27" s="78" t="s">
        <v>32</v>
      </c>
      <c r="E27" s="79"/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</v>
      </c>
      <c r="O27" s="158">
        <v>0</v>
      </c>
      <c r="P27" s="158">
        <v>0</v>
      </c>
      <c r="Q27" s="158">
        <v>0</v>
      </c>
      <c r="R27" s="153">
        <f t="shared" si="25"/>
        <v>0</v>
      </c>
    </row>
    <row r="28" spans="1:18" s="13" customFormat="1" ht="15.75" x14ac:dyDescent="0.25">
      <c r="A28" s="226"/>
      <c r="B28" s="176"/>
      <c r="C28" s="77">
        <v>4</v>
      </c>
      <c r="D28" s="78" t="s">
        <v>33</v>
      </c>
      <c r="E28" s="79"/>
      <c r="F28" s="158">
        <v>0</v>
      </c>
      <c r="G28" s="158">
        <v>0</v>
      </c>
      <c r="H28" s="158">
        <v>0</v>
      </c>
      <c r="I28" s="158">
        <v>0</v>
      </c>
      <c r="J28" s="158">
        <v>0</v>
      </c>
      <c r="K28" s="158">
        <v>0</v>
      </c>
      <c r="L28" s="158">
        <v>0</v>
      </c>
      <c r="M28" s="158">
        <v>0</v>
      </c>
      <c r="N28" s="158">
        <v>0</v>
      </c>
      <c r="O28" s="158">
        <v>0</v>
      </c>
      <c r="P28" s="158">
        <v>0</v>
      </c>
      <c r="Q28" s="158">
        <v>0</v>
      </c>
      <c r="R28" s="153">
        <f t="shared" si="25"/>
        <v>0</v>
      </c>
    </row>
    <row r="29" spans="1:18" s="13" customFormat="1" ht="15.75" x14ac:dyDescent="0.25">
      <c r="A29" s="226"/>
      <c r="B29" s="176"/>
      <c r="C29" s="77">
        <v>5</v>
      </c>
      <c r="D29" s="78" t="s">
        <v>34</v>
      </c>
      <c r="E29" s="79"/>
      <c r="F29" s="158">
        <v>0</v>
      </c>
      <c r="G29" s="158">
        <v>0</v>
      </c>
      <c r="H29" s="158">
        <v>0</v>
      </c>
      <c r="I29" s="158">
        <v>0</v>
      </c>
      <c r="J29" s="158">
        <v>0</v>
      </c>
      <c r="K29" s="158">
        <v>0</v>
      </c>
      <c r="L29" s="158">
        <v>0</v>
      </c>
      <c r="M29" s="158">
        <v>0</v>
      </c>
      <c r="N29" s="158">
        <v>0</v>
      </c>
      <c r="O29" s="158">
        <v>0</v>
      </c>
      <c r="P29" s="158">
        <v>0</v>
      </c>
      <c r="Q29" s="158">
        <v>0</v>
      </c>
      <c r="R29" s="153">
        <f t="shared" si="25"/>
        <v>0</v>
      </c>
    </row>
    <row r="30" spans="1:18" s="13" customFormat="1" ht="15.75" x14ac:dyDescent="0.25">
      <c r="A30" s="226"/>
      <c r="B30" s="176"/>
      <c r="C30" s="77">
        <v>6</v>
      </c>
      <c r="D30" s="78" t="s">
        <v>37</v>
      </c>
      <c r="E30" s="79"/>
      <c r="F30" s="158">
        <v>0</v>
      </c>
      <c r="G30" s="158">
        <v>0</v>
      </c>
      <c r="H30" s="158">
        <v>0</v>
      </c>
      <c r="I30" s="158">
        <v>0</v>
      </c>
      <c r="J30" s="158">
        <v>0</v>
      </c>
      <c r="K30" s="158">
        <v>0</v>
      </c>
      <c r="L30" s="158">
        <v>0</v>
      </c>
      <c r="M30" s="158">
        <v>0</v>
      </c>
      <c r="N30" s="158">
        <v>0</v>
      </c>
      <c r="O30" s="158">
        <v>0</v>
      </c>
      <c r="P30" s="158">
        <v>0</v>
      </c>
      <c r="Q30" s="158">
        <v>0</v>
      </c>
      <c r="R30" s="153">
        <f t="shared" si="25"/>
        <v>0</v>
      </c>
    </row>
    <row r="31" spans="1:18" s="13" customFormat="1" ht="15.75" x14ac:dyDescent="0.25">
      <c r="A31" s="226"/>
      <c r="B31" s="176"/>
      <c r="C31" s="77">
        <v>7</v>
      </c>
      <c r="D31" s="78" t="s">
        <v>38</v>
      </c>
      <c r="E31" s="79"/>
      <c r="F31" s="158">
        <v>0</v>
      </c>
      <c r="G31" s="158">
        <v>0</v>
      </c>
      <c r="H31" s="158">
        <v>0</v>
      </c>
      <c r="I31" s="158">
        <v>0</v>
      </c>
      <c r="J31" s="158">
        <v>0</v>
      </c>
      <c r="K31" s="158">
        <v>0</v>
      </c>
      <c r="L31" s="158">
        <v>0</v>
      </c>
      <c r="M31" s="158">
        <v>0</v>
      </c>
      <c r="N31" s="158">
        <v>0</v>
      </c>
      <c r="O31" s="158">
        <v>0</v>
      </c>
      <c r="P31" s="158">
        <v>0</v>
      </c>
      <c r="Q31" s="158">
        <v>0</v>
      </c>
      <c r="R31" s="153">
        <f t="shared" si="25"/>
        <v>0</v>
      </c>
    </row>
    <row r="32" spans="1:18" s="13" customFormat="1" ht="15.75" x14ac:dyDescent="0.25">
      <c r="A32" s="226"/>
      <c r="B32" s="176"/>
      <c r="C32" s="77">
        <v>8</v>
      </c>
      <c r="D32" s="78" t="s">
        <v>38</v>
      </c>
      <c r="E32" s="79"/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0</v>
      </c>
      <c r="O32" s="158">
        <v>0</v>
      </c>
      <c r="P32" s="158">
        <v>0</v>
      </c>
      <c r="Q32" s="158">
        <v>0</v>
      </c>
      <c r="R32" s="153">
        <f t="shared" si="25"/>
        <v>0</v>
      </c>
    </row>
    <row r="33" spans="1:18" s="13" customFormat="1" ht="16.5" thickBot="1" x14ac:dyDescent="0.3">
      <c r="A33" s="226"/>
      <c r="B33" s="176"/>
      <c r="C33" s="80">
        <v>9</v>
      </c>
      <c r="D33" s="112" t="s">
        <v>38</v>
      </c>
      <c r="E33" s="113"/>
      <c r="F33" s="158">
        <v>0</v>
      </c>
      <c r="G33" s="158">
        <v>0</v>
      </c>
      <c r="H33" s="158">
        <v>0</v>
      </c>
      <c r="I33" s="158">
        <v>0</v>
      </c>
      <c r="J33" s="158">
        <v>0</v>
      </c>
      <c r="K33" s="158">
        <v>0</v>
      </c>
      <c r="L33" s="158">
        <v>0</v>
      </c>
      <c r="M33" s="158">
        <v>0</v>
      </c>
      <c r="N33" s="158">
        <v>0</v>
      </c>
      <c r="O33" s="158">
        <v>0</v>
      </c>
      <c r="P33" s="158">
        <v>0</v>
      </c>
      <c r="Q33" s="158">
        <v>0</v>
      </c>
      <c r="R33" s="153">
        <f t="shared" si="25"/>
        <v>0</v>
      </c>
    </row>
    <row r="34" spans="1:18" s="13" customFormat="1" ht="15.75" thickBot="1" x14ac:dyDescent="0.3">
      <c r="A34" s="226"/>
      <c r="B34" s="177"/>
      <c r="C34" s="83" t="s">
        <v>40</v>
      </c>
      <c r="D34" s="83"/>
      <c r="E34" s="84"/>
      <c r="F34" s="81">
        <f>SUM(F25:F33)</f>
        <v>0</v>
      </c>
      <c r="G34" s="81">
        <f t="shared" ref="G34" si="26">SUM(G25:G33)</f>
        <v>0</v>
      </c>
      <c r="H34" s="81">
        <f t="shared" ref="H34" si="27">SUM(H25:H33)</f>
        <v>0</v>
      </c>
      <c r="I34" s="81">
        <f t="shared" ref="I34" si="28">SUM(I25:I33)</f>
        <v>0</v>
      </c>
      <c r="J34" s="81">
        <f t="shared" ref="J34" si="29">SUM(J25:J33)</f>
        <v>0</v>
      </c>
      <c r="K34" s="81">
        <f t="shared" ref="K34" si="30">SUM(K25:K33)</f>
        <v>0</v>
      </c>
      <c r="L34" s="81">
        <f t="shared" ref="L34" si="31">SUM(L25:L33)</f>
        <v>0</v>
      </c>
      <c r="M34" s="81">
        <f t="shared" ref="M34" si="32">SUM(M25:M33)</f>
        <v>0</v>
      </c>
      <c r="N34" s="81">
        <f t="shared" ref="N34" si="33">SUM(N25:N33)</f>
        <v>0</v>
      </c>
      <c r="O34" s="81">
        <f t="shared" ref="O34" si="34">SUM(O25:O33)</f>
        <v>0</v>
      </c>
      <c r="P34" s="81">
        <f t="shared" ref="P34" si="35">SUM(P25:P33)</f>
        <v>0</v>
      </c>
      <c r="Q34" s="81">
        <f t="shared" ref="Q34" si="36">SUM(Q25:Q33)</f>
        <v>0</v>
      </c>
      <c r="R34" s="151">
        <f t="shared" ref="R34" si="37">SUM(R25:R33)</f>
        <v>0</v>
      </c>
    </row>
    <row r="35" spans="1:18" s="70" customFormat="1" ht="15.75" thickBot="1" x14ac:dyDescent="0.3">
      <c r="A35" s="226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4"/>
    </row>
    <row r="36" spans="1:18" s="13" customFormat="1" ht="15.75" thickBot="1" x14ac:dyDescent="0.3">
      <c r="A36" s="226"/>
      <c r="B36" s="230" t="s">
        <v>16</v>
      </c>
      <c r="C36" s="74" t="s">
        <v>0</v>
      </c>
      <c r="D36" s="199" t="s">
        <v>1</v>
      </c>
      <c r="E36" s="199"/>
      <c r="F36" s="75">
        <v>43191</v>
      </c>
      <c r="G36" s="75">
        <v>43221</v>
      </c>
      <c r="H36" s="75">
        <v>43252</v>
      </c>
      <c r="I36" s="75">
        <v>43282</v>
      </c>
      <c r="J36" s="75">
        <v>43313</v>
      </c>
      <c r="K36" s="75">
        <v>43344</v>
      </c>
      <c r="L36" s="75">
        <v>43374</v>
      </c>
      <c r="M36" s="75">
        <v>43405</v>
      </c>
      <c r="N36" s="75">
        <v>43435</v>
      </c>
      <c r="O36" s="75">
        <v>43466</v>
      </c>
      <c r="P36" s="75">
        <v>43497</v>
      </c>
      <c r="Q36" s="75">
        <v>43525</v>
      </c>
      <c r="R36" s="116" t="s">
        <v>7</v>
      </c>
    </row>
    <row r="37" spans="1:18" ht="15.75" x14ac:dyDescent="0.25">
      <c r="A37" s="226"/>
      <c r="B37" s="231"/>
      <c r="C37" s="109">
        <v>1</v>
      </c>
      <c r="D37" s="110" t="s">
        <v>11</v>
      </c>
      <c r="E37" s="111"/>
      <c r="F37" s="159">
        <v>0</v>
      </c>
      <c r="G37" s="159">
        <f>+F37</f>
        <v>0</v>
      </c>
      <c r="H37" s="159">
        <f t="shared" ref="H37:Q37" si="38">+G37</f>
        <v>0</v>
      </c>
      <c r="I37" s="159">
        <f t="shared" si="38"/>
        <v>0</v>
      </c>
      <c r="J37" s="159">
        <f t="shared" si="38"/>
        <v>0</v>
      </c>
      <c r="K37" s="159">
        <f t="shared" si="38"/>
        <v>0</v>
      </c>
      <c r="L37" s="159">
        <f t="shared" si="38"/>
        <v>0</v>
      </c>
      <c r="M37" s="159">
        <f t="shared" si="38"/>
        <v>0</v>
      </c>
      <c r="N37" s="159">
        <f t="shared" si="38"/>
        <v>0</v>
      </c>
      <c r="O37" s="159">
        <f t="shared" si="38"/>
        <v>0</v>
      </c>
      <c r="P37" s="159">
        <f t="shared" si="38"/>
        <v>0</v>
      </c>
      <c r="Q37" s="159">
        <f t="shared" si="38"/>
        <v>0</v>
      </c>
      <c r="R37" s="153">
        <f>SUM(F37:Q37)</f>
        <v>0</v>
      </c>
    </row>
    <row r="38" spans="1:18" ht="15.75" x14ac:dyDescent="0.25">
      <c r="A38" s="226"/>
      <c r="B38" s="231"/>
      <c r="C38" s="77">
        <v>2</v>
      </c>
      <c r="D38" s="78" t="s">
        <v>12</v>
      </c>
      <c r="E38" s="79"/>
      <c r="F38" s="158">
        <v>0</v>
      </c>
      <c r="G38" s="159">
        <f t="shared" ref="G38:Q39" si="39">+F38</f>
        <v>0</v>
      </c>
      <c r="H38" s="159">
        <f t="shared" si="39"/>
        <v>0</v>
      </c>
      <c r="I38" s="159">
        <f t="shared" si="39"/>
        <v>0</v>
      </c>
      <c r="J38" s="159">
        <f t="shared" si="39"/>
        <v>0</v>
      </c>
      <c r="K38" s="159">
        <f t="shared" si="39"/>
        <v>0</v>
      </c>
      <c r="L38" s="159">
        <f t="shared" si="39"/>
        <v>0</v>
      </c>
      <c r="M38" s="159">
        <f t="shared" si="39"/>
        <v>0</v>
      </c>
      <c r="N38" s="159">
        <f t="shared" si="39"/>
        <v>0</v>
      </c>
      <c r="O38" s="159">
        <f t="shared" si="39"/>
        <v>0</v>
      </c>
      <c r="P38" s="159">
        <f t="shared" si="39"/>
        <v>0</v>
      </c>
      <c r="Q38" s="159">
        <f t="shared" si="39"/>
        <v>0</v>
      </c>
      <c r="R38" s="153">
        <f t="shared" ref="R38:R45" si="40">SUM(F38:Q38)</f>
        <v>0</v>
      </c>
    </row>
    <row r="39" spans="1:18" ht="15.75" x14ac:dyDescent="0.25">
      <c r="A39" s="226"/>
      <c r="B39" s="231"/>
      <c r="C39" s="77">
        <v>3</v>
      </c>
      <c r="D39" s="78" t="s">
        <v>143</v>
      </c>
      <c r="E39" s="79"/>
      <c r="F39" s="160">
        <v>0</v>
      </c>
      <c r="G39" s="159">
        <f t="shared" ref="G39:P39" si="41">+F39</f>
        <v>0</v>
      </c>
      <c r="H39" s="159">
        <f t="shared" si="41"/>
        <v>0</v>
      </c>
      <c r="I39" s="159">
        <f t="shared" si="41"/>
        <v>0</v>
      </c>
      <c r="J39" s="159">
        <f t="shared" si="41"/>
        <v>0</v>
      </c>
      <c r="K39" s="159">
        <f t="shared" si="41"/>
        <v>0</v>
      </c>
      <c r="L39" s="159">
        <f t="shared" si="41"/>
        <v>0</v>
      </c>
      <c r="M39" s="159">
        <f t="shared" si="41"/>
        <v>0</v>
      </c>
      <c r="N39" s="159">
        <f t="shared" si="41"/>
        <v>0</v>
      </c>
      <c r="O39" s="159">
        <f t="shared" si="41"/>
        <v>0</v>
      </c>
      <c r="P39" s="159">
        <f t="shared" si="41"/>
        <v>0</v>
      </c>
      <c r="Q39" s="159">
        <f t="shared" si="39"/>
        <v>0</v>
      </c>
      <c r="R39" s="153">
        <f t="shared" si="40"/>
        <v>0</v>
      </c>
    </row>
    <row r="40" spans="1:18" ht="15.75" x14ac:dyDescent="0.25">
      <c r="A40" s="226"/>
      <c r="B40" s="231"/>
      <c r="C40" s="77">
        <v>4</v>
      </c>
      <c r="D40" s="78" t="s">
        <v>13</v>
      </c>
      <c r="E40" s="79"/>
      <c r="F40" s="160">
        <v>0</v>
      </c>
      <c r="G40" s="159">
        <f t="shared" ref="G40:O40" si="42">+F40</f>
        <v>0</v>
      </c>
      <c r="H40" s="159">
        <f t="shared" si="42"/>
        <v>0</v>
      </c>
      <c r="I40" s="159">
        <f t="shared" si="42"/>
        <v>0</v>
      </c>
      <c r="J40" s="159">
        <f t="shared" si="42"/>
        <v>0</v>
      </c>
      <c r="K40" s="159">
        <f t="shared" si="42"/>
        <v>0</v>
      </c>
      <c r="L40" s="159">
        <f t="shared" si="42"/>
        <v>0</v>
      </c>
      <c r="M40" s="159">
        <f t="shared" si="42"/>
        <v>0</v>
      </c>
      <c r="N40" s="159">
        <f t="shared" si="42"/>
        <v>0</v>
      </c>
      <c r="O40" s="159">
        <f t="shared" si="42"/>
        <v>0</v>
      </c>
      <c r="P40" s="159"/>
      <c r="Q40" s="159"/>
      <c r="R40" s="153">
        <f t="shared" si="40"/>
        <v>0</v>
      </c>
    </row>
    <row r="41" spans="1:18" ht="15.75" x14ac:dyDescent="0.25">
      <c r="A41" s="226"/>
      <c r="B41" s="231"/>
      <c r="C41" s="77">
        <v>5</v>
      </c>
      <c r="D41" s="78" t="s">
        <v>14</v>
      </c>
      <c r="E41" s="79"/>
      <c r="F41" s="160">
        <v>0</v>
      </c>
      <c r="G41" s="159">
        <f t="shared" ref="G41:Q41" si="43">+F41</f>
        <v>0</v>
      </c>
      <c r="H41" s="159">
        <f t="shared" si="43"/>
        <v>0</v>
      </c>
      <c r="I41" s="159">
        <f t="shared" si="43"/>
        <v>0</v>
      </c>
      <c r="J41" s="159">
        <f t="shared" si="43"/>
        <v>0</v>
      </c>
      <c r="K41" s="159">
        <f t="shared" si="43"/>
        <v>0</v>
      </c>
      <c r="L41" s="159">
        <f t="shared" si="43"/>
        <v>0</v>
      </c>
      <c r="M41" s="159">
        <f t="shared" si="43"/>
        <v>0</v>
      </c>
      <c r="N41" s="159">
        <f t="shared" si="43"/>
        <v>0</v>
      </c>
      <c r="O41" s="159">
        <f t="shared" si="43"/>
        <v>0</v>
      </c>
      <c r="P41" s="159">
        <f t="shared" si="43"/>
        <v>0</v>
      </c>
      <c r="Q41" s="159">
        <f t="shared" si="43"/>
        <v>0</v>
      </c>
      <c r="R41" s="153">
        <f t="shared" si="40"/>
        <v>0</v>
      </c>
    </row>
    <row r="42" spans="1:18" ht="15.75" x14ac:dyDescent="0.25">
      <c r="A42" s="226"/>
      <c r="B42" s="231"/>
      <c r="C42" s="77">
        <v>6</v>
      </c>
      <c r="D42" s="78" t="s">
        <v>29</v>
      </c>
      <c r="E42" s="79"/>
      <c r="F42" s="160">
        <v>0</v>
      </c>
      <c r="G42" s="159">
        <f t="shared" ref="G42:Q42" si="44">+F42</f>
        <v>0</v>
      </c>
      <c r="H42" s="159">
        <f t="shared" si="44"/>
        <v>0</v>
      </c>
      <c r="I42" s="159">
        <f t="shared" si="44"/>
        <v>0</v>
      </c>
      <c r="J42" s="159">
        <f t="shared" si="44"/>
        <v>0</v>
      </c>
      <c r="K42" s="159">
        <f t="shared" si="44"/>
        <v>0</v>
      </c>
      <c r="L42" s="159">
        <f t="shared" si="44"/>
        <v>0</v>
      </c>
      <c r="M42" s="159">
        <f t="shared" si="44"/>
        <v>0</v>
      </c>
      <c r="N42" s="159">
        <f t="shared" si="44"/>
        <v>0</v>
      </c>
      <c r="O42" s="159">
        <f t="shared" si="44"/>
        <v>0</v>
      </c>
      <c r="P42" s="159">
        <f t="shared" si="44"/>
        <v>0</v>
      </c>
      <c r="Q42" s="159">
        <f t="shared" si="44"/>
        <v>0</v>
      </c>
      <c r="R42" s="153">
        <f t="shared" si="40"/>
        <v>0</v>
      </c>
    </row>
    <row r="43" spans="1:18" ht="15.75" x14ac:dyDescent="0.25">
      <c r="A43" s="226"/>
      <c r="B43" s="231"/>
      <c r="C43" s="77">
        <v>7</v>
      </c>
      <c r="D43" s="78" t="s">
        <v>15</v>
      </c>
      <c r="E43" s="79"/>
      <c r="F43" s="160">
        <v>0</v>
      </c>
      <c r="G43" s="159">
        <f t="shared" ref="G43:Q43" si="45">+F43</f>
        <v>0</v>
      </c>
      <c r="H43" s="159">
        <f t="shared" si="45"/>
        <v>0</v>
      </c>
      <c r="I43" s="159">
        <f t="shared" si="45"/>
        <v>0</v>
      </c>
      <c r="J43" s="159">
        <f t="shared" si="45"/>
        <v>0</v>
      </c>
      <c r="K43" s="159">
        <f t="shared" si="45"/>
        <v>0</v>
      </c>
      <c r="L43" s="159">
        <f t="shared" si="45"/>
        <v>0</v>
      </c>
      <c r="M43" s="159">
        <f t="shared" si="45"/>
        <v>0</v>
      </c>
      <c r="N43" s="159">
        <f t="shared" si="45"/>
        <v>0</v>
      </c>
      <c r="O43" s="159">
        <f t="shared" si="45"/>
        <v>0</v>
      </c>
      <c r="P43" s="159">
        <f t="shared" si="45"/>
        <v>0</v>
      </c>
      <c r="Q43" s="159">
        <f t="shared" si="45"/>
        <v>0</v>
      </c>
      <c r="R43" s="153">
        <f t="shared" si="40"/>
        <v>0</v>
      </c>
    </row>
    <row r="44" spans="1:18" ht="15.75" x14ac:dyDescent="0.25">
      <c r="A44" s="226"/>
      <c r="B44" s="231"/>
      <c r="C44" s="77">
        <v>8</v>
      </c>
      <c r="D44" s="78" t="s">
        <v>15</v>
      </c>
      <c r="E44" s="79"/>
      <c r="F44" s="160">
        <v>0</v>
      </c>
      <c r="G44" s="159">
        <f t="shared" ref="G44:Q44" si="46">+F44</f>
        <v>0</v>
      </c>
      <c r="H44" s="159">
        <f t="shared" si="46"/>
        <v>0</v>
      </c>
      <c r="I44" s="159">
        <f t="shared" si="46"/>
        <v>0</v>
      </c>
      <c r="J44" s="159">
        <f t="shared" si="46"/>
        <v>0</v>
      </c>
      <c r="K44" s="159">
        <f t="shared" si="46"/>
        <v>0</v>
      </c>
      <c r="L44" s="159">
        <f t="shared" si="46"/>
        <v>0</v>
      </c>
      <c r="M44" s="159">
        <f t="shared" si="46"/>
        <v>0</v>
      </c>
      <c r="N44" s="159">
        <f t="shared" si="46"/>
        <v>0</v>
      </c>
      <c r="O44" s="159">
        <f t="shared" si="46"/>
        <v>0</v>
      </c>
      <c r="P44" s="159">
        <f t="shared" si="46"/>
        <v>0</v>
      </c>
      <c r="Q44" s="159">
        <f t="shared" si="46"/>
        <v>0</v>
      </c>
      <c r="R44" s="153">
        <f t="shared" si="40"/>
        <v>0</v>
      </c>
    </row>
    <row r="45" spans="1:18" ht="16.5" thickBot="1" x14ac:dyDescent="0.3">
      <c r="A45" s="226"/>
      <c r="B45" s="231"/>
      <c r="C45" s="114">
        <v>9</v>
      </c>
      <c r="D45" s="112" t="s">
        <v>15</v>
      </c>
      <c r="E45" s="113"/>
      <c r="F45" s="161">
        <v>0</v>
      </c>
      <c r="G45" s="159">
        <f t="shared" ref="G45:Q45" si="47">+F45</f>
        <v>0</v>
      </c>
      <c r="H45" s="159">
        <f t="shared" si="47"/>
        <v>0</v>
      </c>
      <c r="I45" s="159">
        <f t="shared" si="47"/>
        <v>0</v>
      </c>
      <c r="J45" s="159">
        <f t="shared" si="47"/>
        <v>0</v>
      </c>
      <c r="K45" s="159">
        <f t="shared" si="47"/>
        <v>0</v>
      </c>
      <c r="L45" s="159">
        <f t="shared" si="47"/>
        <v>0</v>
      </c>
      <c r="M45" s="159">
        <f t="shared" si="47"/>
        <v>0</v>
      </c>
      <c r="N45" s="159">
        <f t="shared" si="47"/>
        <v>0</v>
      </c>
      <c r="O45" s="159">
        <f t="shared" si="47"/>
        <v>0</v>
      </c>
      <c r="P45" s="159">
        <f t="shared" si="47"/>
        <v>0</v>
      </c>
      <c r="Q45" s="159">
        <f t="shared" si="47"/>
        <v>0</v>
      </c>
      <c r="R45" s="153">
        <f t="shared" si="40"/>
        <v>0</v>
      </c>
    </row>
    <row r="46" spans="1:18" ht="15.75" thickBot="1" x14ac:dyDescent="0.3">
      <c r="A46" s="226"/>
      <c r="B46" s="232"/>
      <c r="C46" s="198" t="s">
        <v>41</v>
      </c>
      <c r="D46" s="199"/>
      <c r="E46" s="199"/>
      <c r="F46" s="85">
        <f>SUM(F37:F45)</f>
        <v>0</v>
      </c>
      <c r="G46" s="85">
        <f t="shared" ref="G46:Q46" si="48">SUM(G37:G45)</f>
        <v>0</v>
      </c>
      <c r="H46" s="85">
        <f t="shared" si="48"/>
        <v>0</v>
      </c>
      <c r="I46" s="85">
        <f t="shared" si="48"/>
        <v>0</v>
      </c>
      <c r="J46" s="85">
        <f t="shared" si="48"/>
        <v>0</v>
      </c>
      <c r="K46" s="85">
        <f t="shared" si="48"/>
        <v>0</v>
      </c>
      <c r="L46" s="85">
        <f t="shared" si="48"/>
        <v>0</v>
      </c>
      <c r="M46" s="85">
        <f t="shared" si="48"/>
        <v>0</v>
      </c>
      <c r="N46" s="85">
        <f t="shared" si="48"/>
        <v>0</v>
      </c>
      <c r="O46" s="85">
        <f t="shared" si="48"/>
        <v>0</v>
      </c>
      <c r="P46" s="85">
        <f t="shared" si="48"/>
        <v>0</v>
      </c>
      <c r="Q46" s="85">
        <f t="shared" si="48"/>
        <v>0</v>
      </c>
      <c r="R46" s="154">
        <f t="shared" ref="R46" si="49">SUM(F46:Q46)</f>
        <v>0</v>
      </c>
    </row>
    <row r="47" spans="1:18" s="87" customFormat="1" ht="15.75" thickBot="1" x14ac:dyDescent="0.3">
      <c r="A47" s="226"/>
      <c r="B47" s="235" t="s">
        <v>42</v>
      </c>
      <c r="C47" s="235"/>
      <c r="D47" s="235"/>
      <c r="E47" s="236"/>
      <c r="F47" s="86">
        <f>+F22+F34-F46</f>
        <v>0</v>
      </c>
      <c r="G47" s="86">
        <f t="shared" ref="G47:R47" si="50">+G22+G34-G46</f>
        <v>0</v>
      </c>
      <c r="H47" s="86">
        <f t="shared" si="50"/>
        <v>0</v>
      </c>
      <c r="I47" s="86">
        <f t="shared" si="50"/>
        <v>0</v>
      </c>
      <c r="J47" s="86">
        <f t="shared" si="50"/>
        <v>0</v>
      </c>
      <c r="K47" s="86">
        <f t="shared" si="50"/>
        <v>0</v>
      </c>
      <c r="L47" s="86">
        <f t="shared" si="50"/>
        <v>0</v>
      </c>
      <c r="M47" s="86">
        <f t="shared" si="50"/>
        <v>0</v>
      </c>
      <c r="N47" s="86">
        <f t="shared" si="50"/>
        <v>0</v>
      </c>
      <c r="O47" s="86">
        <f t="shared" si="50"/>
        <v>0</v>
      </c>
      <c r="P47" s="86">
        <f t="shared" si="50"/>
        <v>0</v>
      </c>
      <c r="Q47" s="86">
        <f t="shared" si="50"/>
        <v>0</v>
      </c>
      <c r="R47" s="155">
        <f t="shared" si="50"/>
        <v>0</v>
      </c>
    </row>
    <row r="48" spans="1:18" ht="15.75" thickBot="1" x14ac:dyDescent="0.3">
      <c r="A48" s="226"/>
    </row>
    <row r="49" spans="1:19" ht="15.75" thickBot="1" x14ac:dyDescent="0.3">
      <c r="A49" s="226"/>
      <c r="B49" s="230" t="s">
        <v>8</v>
      </c>
      <c r="C49" s="198" t="s">
        <v>17</v>
      </c>
      <c r="D49" s="199"/>
      <c r="E49" s="199"/>
      <c r="F49" s="75">
        <v>43191</v>
      </c>
      <c r="G49" s="75">
        <v>43221</v>
      </c>
      <c r="H49" s="75">
        <v>43252</v>
      </c>
      <c r="I49" s="75">
        <v>43282</v>
      </c>
      <c r="J49" s="75">
        <v>43313</v>
      </c>
      <c r="K49" s="75">
        <v>43344</v>
      </c>
      <c r="L49" s="75">
        <v>43374</v>
      </c>
      <c r="M49" s="75">
        <v>43405</v>
      </c>
      <c r="N49" s="75">
        <v>43435</v>
      </c>
      <c r="O49" s="75">
        <v>43466</v>
      </c>
      <c r="P49" s="75">
        <v>43497</v>
      </c>
      <c r="Q49" s="75">
        <v>43525</v>
      </c>
      <c r="R49" s="76" t="s">
        <v>7</v>
      </c>
    </row>
    <row r="50" spans="1:19" ht="15.75" x14ac:dyDescent="0.25">
      <c r="A50" s="226"/>
      <c r="B50" s="231"/>
      <c r="C50" s="117">
        <v>1</v>
      </c>
      <c r="D50" s="118" t="s">
        <v>3</v>
      </c>
      <c r="E50" s="119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53">
        <f>SUM(F50:Q50)</f>
        <v>0</v>
      </c>
    </row>
    <row r="51" spans="1:19" ht="15.75" x14ac:dyDescent="0.25">
      <c r="A51" s="226"/>
      <c r="B51" s="231"/>
      <c r="C51" s="90">
        <v>2</v>
      </c>
      <c r="D51" s="91" t="s">
        <v>4</v>
      </c>
      <c r="E51" s="92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53">
        <f t="shared" ref="R51:R55" si="51">SUM(F51:Q51)</f>
        <v>0</v>
      </c>
    </row>
    <row r="52" spans="1:19" ht="15.75" x14ac:dyDescent="0.25">
      <c r="A52" s="226"/>
      <c r="B52" s="231"/>
      <c r="C52" s="90">
        <v>3</v>
      </c>
      <c r="D52" s="91" t="s">
        <v>5</v>
      </c>
      <c r="E52" s="92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>
        <f t="shared" si="51"/>
        <v>0</v>
      </c>
    </row>
    <row r="53" spans="1:19" ht="15.75" x14ac:dyDescent="0.25">
      <c r="A53" s="226"/>
      <c r="B53" s="231"/>
      <c r="C53" s="90">
        <v>4</v>
      </c>
      <c r="D53" s="91" t="s">
        <v>6</v>
      </c>
      <c r="E53" s="92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53">
        <f t="shared" si="51"/>
        <v>0</v>
      </c>
    </row>
    <row r="54" spans="1:19" ht="15.75" x14ac:dyDescent="0.25">
      <c r="A54" s="226"/>
      <c r="B54" s="231"/>
      <c r="C54" s="90">
        <v>5</v>
      </c>
      <c r="D54" s="91" t="s">
        <v>10</v>
      </c>
      <c r="E54" s="92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53">
        <f t="shared" si="51"/>
        <v>0</v>
      </c>
    </row>
    <row r="55" spans="1:19" ht="16.5" customHeight="1" thickBot="1" x14ac:dyDescent="0.3">
      <c r="A55" s="226"/>
      <c r="B55" s="231"/>
      <c r="C55" s="93">
        <v>6</v>
      </c>
      <c r="D55" s="91" t="s">
        <v>170</v>
      </c>
      <c r="E55" s="91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53">
        <f t="shared" si="51"/>
        <v>0</v>
      </c>
    </row>
    <row r="56" spans="1:19" ht="15.75" thickBot="1" x14ac:dyDescent="0.3">
      <c r="A56" s="226"/>
      <c r="B56" s="198" t="s">
        <v>18</v>
      </c>
      <c r="C56" s="199"/>
      <c r="D56" s="199"/>
      <c r="E56" s="108"/>
      <c r="F56" s="85">
        <f t="shared" ref="F56:R56" si="52">SUM(F50:F55)</f>
        <v>0</v>
      </c>
      <c r="G56" s="85">
        <f t="shared" si="52"/>
        <v>0</v>
      </c>
      <c r="H56" s="85">
        <f t="shared" si="52"/>
        <v>0</v>
      </c>
      <c r="I56" s="85">
        <f t="shared" si="52"/>
        <v>0</v>
      </c>
      <c r="J56" s="85">
        <f t="shared" si="52"/>
        <v>0</v>
      </c>
      <c r="K56" s="85">
        <f t="shared" si="52"/>
        <v>0</v>
      </c>
      <c r="L56" s="85">
        <f t="shared" si="52"/>
        <v>0</v>
      </c>
      <c r="M56" s="85">
        <f t="shared" si="52"/>
        <v>0</v>
      </c>
      <c r="N56" s="85">
        <f t="shared" si="52"/>
        <v>0</v>
      </c>
      <c r="O56" s="85">
        <f t="shared" si="52"/>
        <v>0</v>
      </c>
      <c r="P56" s="85">
        <f t="shared" si="52"/>
        <v>0</v>
      </c>
      <c r="Q56" s="85">
        <f t="shared" si="52"/>
        <v>0</v>
      </c>
      <c r="R56" s="154">
        <f t="shared" si="52"/>
        <v>0</v>
      </c>
    </row>
    <row r="57" spans="1:19" ht="15.75" thickBot="1" x14ac:dyDescent="0.3">
      <c r="A57" s="226"/>
    </row>
    <row r="58" spans="1:19" ht="15.75" thickBot="1" x14ac:dyDescent="0.3">
      <c r="A58" s="226"/>
      <c r="B58" s="175" t="s">
        <v>89</v>
      </c>
      <c r="C58" s="178" t="s">
        <v>17</v>
      </c>
      <c r="D58" s="178"/>
      <c r="E58" s="179"/>
      <c r="F58" s="75">
        <v>43191</v>
      </c>
      <c r="G58" s="75">
        <v>43221</v>
      </c>
      <c r="H58" s="75">
        <v>43252</v>
      </c>
      <c r="I58" s="75">
        <v>43282</v>
      </c>
      <c r="J58" s="75">
        <v>43313</v>
      </c>
      <c r="K58" s="75">
        <v>43344</v>
      </c>
      <c r="L58" s="75">
        <v>43374</v>
      </c>
      <c r="M58" s="75">
        <v>43405</v>
      </c>
      <c r="N58" s="75">
        <v>43435</v>
      </c>
      <c r="O58" s="75">
        <v>43466</v>
      </c>
      <c r="P58" s="75">
        <v>43497</v>
      </c>
      <c r="Q58" s="75">
        <v>43525</v>
      </c>
      <c r="R58" s="76" t="s">
        <v>7</v>
      </c>
    </row>
    <row r="59" spans="1:19" x14ac:dyDescent="0.25">
      <c r="A59" s="226"/>
      <c r="B59" s="176"/>
      <c r="C59" s="166" t="s">
        <v>90</v>
      </c>
      <c r="D59" s="88"/>
      <c r="E59" s="89"/>
      <c r="F59" s="162">
        <v>0</v>
      </c>
      <c r="G59" s="162">
        <f>+F59</f>
        <v>0</v>
      </c>
      <c r="H59" s="162">
        <f t="shared" ref="H59:Q59" si="53">+G59</f>
        <v>0</v>
      </c>
      <c r="I59" s="162">
        <f t="shared" si="53"/>
        <v>0</v>
      </c>
      <c r="J59" s="162">
        <f t="shared" si="53"/>
        <v>0</v>
      </c>
      <c r="K59" s="162">
        <f t="shared" si="53"/>
        <v>0</v>
      </c>
      <c r="L59" s="162">
        <f t="shared" si="53"/>
        <v>0</v>
      </c>
      <c r="M59" s="162">
        <f t="shared" si="53"/>
        <v>0</v>
      </c>
      <c r="N59" s="162">
        <f t="shared" si="53"/>
        <v>0</v>
      </c>
      <c r="O59" s="162">
        <f t="shared" si="53"/>
        <v>0</v>
      </c>
      <c r="P59" s="162">
        <f t="shared" si="53"/>
        <v>0</v>
      </c>
      <c r="Q59" s="162">
        <f t="shared" si="53"/>
        <v>0</v>
      </c>
      <c r="R59" s="156">
        <f>SUM(F59:Q59)</f>
        <v>0</v>
      </c>
    </row>
    <row r="60" spans="1:19" ht="30.75" thickBot="1" x14ac:dyDescent="0.3">
      <c r="A60" s="226"/>
      <c r="B60" s="176"/>
      <c r="C60" s="167" t="s">
        <v>91</v>
      </c>
      <c r="D60" s="94"/>
      <c r="E60" s="95" t="s">
        <v>92</v>
      </c>
      <c r="F60" s="96" t="s">
        <v>94</v>
      </c>
      <c r="G60" s="96" t="str">
        <f>+F60</f>
        <v>None Metro City</v>
      </c>
      <c r="H60" s="96" t="str">
        <f t="shared" ref="H60:Q60" si="54">+G60</f>
        <v>None Metro City</v>
      </c>
      <c r="I60" s="96" t="str">
        <f t="shared" si="54"/>
        <v>None Metro City</v>
      </c>
      <c r="J60" s="96" t="str">
        <f t="shared" si="54"/>
        <v>None Metro City</v>
      </c>
      <c r="K60" s="96" t="str">
        <f t="shared" si="54"/>
        <v>None Metro City</v>
      </c>
      <c r="L60" s="96" t="str">
        <f t="shared" si="54"/>
        <v>None Metro City</v>
      </c>
      <c r="M60" s="96" t="str">
        <f t="shared" si="54"/>
        <v>None Metro City</v>
      </c>
      <c r="N60" s="96" t="str">
        <f t="shared" si="54"/>
        <v>None Metro City</v>
      </c>
      <c r="O60" s="96" t="str">
        <f t="shared" si="54"/>
        <v>None Metro City</v>
      </c>
      <c r="P60" s="96" t="str">
        <f t="shared" si="54"/>
        <v>None Metro City</v>
      </c>
      <c r="Q60" s="97" t="str">
        <f t="shared" si="54"/>
        <v>None Metro City</v>
      </c>
      <c r="R60" s="156">
        <f t="shared" ref="R60:R61" si="55">SUM(F60:Q60)</f>
        <v>0</v>
      </c>
      <c r="S60" s="12" t="s">
        <v>94</v>
      </c>
    </row>
    <row r="61" spans="1:19" ht="15.75" thickBot="1" x14ac:dyDescent="0.3">
      <c r="A61" s="228"/>
      <c r="B61" s="177"/>
      <c r="C61" s="168" t="s">
        <v>93</v>
      </c>
      <c r="D61" s="98"/>
      <c r="E61" s="99"/>
      <c r="F61" s="120">
        <f>+F73</f>
        <v>0</v>
      </c>
      <c r="G61" s="120">
        <f t="shared" ref="G61:Q61" si="56">+G73</f>
        <v>0</v>
      </c>
      <c r="H61" s="120">
        <f t="shared" si="56"/>
        <v>0</v>
      </c>
      <c r="I61" s="120">
        <f t="shared" si="56"/>
        <v>0</v>
      </c>
      <c r="J61" s="120">
        <f t="shared" si="56"/>
        <v>0</v>
      </c>
      <c r="K61" s="120">
        <f t="shared" si="56"/>
        <v>0</v>
      </c>
      <c r="L61" s="120">
        <f t="shared" si="56"/>
        <v>0</v>
      </c>
      <c r="M61" s="120">
        <f t="shared" si="56"/>
        <v>0</v>
      </c>
      <c r="N61" s="120">
        <f t="shared" si="56"/>
        <v>0</v>
      </c>
      <c r="O61" s="120">
        <f t="shared" si="56"/>
        <v>0</v>
      </c>
      <c r="P61" s="120">
        <f t="shared" si="56"/>
        <v>0</v>
      </c>
      <c r="Q61" s="121">
        <f t="shared" si="56"/>
        <v>0</v>
      </c>
      <c r="R61" s="154">
        <f t="shared" si="55"/>
        <v>0</v>
      </c>
      <c r="S61" s="12" t="s">
        <v>92</v>
      </c>
    </row>
    <row r="63" spans="1:19" hidden="1" x14ac:dyDescent="0.25"/>
    <row r="64" spans="1:19" hidden="1" x14ac:dyDescent="0.25"/>
    <row r="65" spans="5:17" hidden="1" x14ac:dyDescent="0.25">
      <c r="E65" s="12" t="s">
        <v>117</v>
      </c>
      <c r="F65" s="100">
        <f>+F59</f>
        <v>0</v>
      </c>
      <c r="G65" s="100">
        <f t="shared" ref="G65:Q65" si="57">+G59</f>
        <v>0</v>
      </c>
      <c r="H65" s="100">
        <f t="shared" si="57"/>
        <v>0</v>
      </c>
      <c r="I65" s="100">
        <f t="shared" si="57"/>
        <v>0</v>
      </c>
      <c r="J65" s="100">
        <f t="shared" si="57"/>
        <v>0</v>
      </c>
      <c r="K65" s="100">
        <f t="shared" si="57"/>
        <v>0</v>
      </c>
      <c r="L65" s="100">
        <f t="shared" si="57"/>
        <v>0</v>
      </c>
      <c r="M65" s="100">
        <f t="shared" si="57"/>
        <v>0</v>
      </c>
      <c r="N65" s="100">
        <f t="shared" si="57"/>
        <v>0</v>
      </c>
      <c r="O65" s="100">
        <f t="shared" si="57"/>
        <v>0</v>
      </c>
      <c r="P65" s="100">
        <f t="shared" si="57"/>
        <v>0</v>
      </c>
      <c r="Q65" s="100">
        <f t="shared" si="57"/>
        <v>0</v>
      </c>
    </row>
    <row r="66" spans="5:17" hidden="1" x14ac:dyDescent="0.25">
      <c r="E66" s="12" t="s">
        <v>118</v>
      </c>
      <c r="F66" s="100">
        <f>+F11+F13</f>
        <v>0</v>
      </c>
      <c r="G66" s="12">
        <f t="shared" ref="G66:Q66" si="58">+G11+G13</f>
        <v>0</v>
      </c>
      <c r="H66" s="12">
        <f t="shared" si="58"/>
        <v>0</v>
      </c>
      <c r="I66" s="12">
        <f t="shared" si="58"/>
        <v>0</v>
      </c>
      <c r="J66" s="12">
        <f t="shared" si="58"/>
        <v>0</v>
      </c>
      <c r="K66" s="12">
        <f t="shared" si="58"/>
        <v>0</v>
      </c>
      <c r="L66" s="12">
        <f t="shared" si="58"/>
        <v>0</v>
      </c>
      <c r="M66" s="12">
        <f t="shared" si="58"/>
        <v>0</v>
      </c>
      <c r="N66" s="12">
        <f t="shared" si="58"/>
        <v>0</v>
      </c>
      <c r="O66" s="12">
        <f t="shared" si="58"/>
        <v>0</v>
      </c>
      <c r="P66" s="12">
        <f t="shared" si="58"/>
        <v>0</v>
      </c>
      <c r="Q66" s="12">
        <f t="shared" si="58"/>
        <v>0</v>
      </c>
    </row>
    <row r="67" spans="5:17" hidden="1" x14ac:dyDescent="0.25">
      <c r="E67" s="101">
        <v>0.1</v>
      </c>
      <c r="F67" s="12">
        <f>+F66*10/100</f>
        <v>0</v>
      </c>
      <c r="G67" s="12">
        <f t="shared" ref="G67:Q67" si="59">+G66*10/100</f>
        <v>0</v>
      </c>
      <c r="H67" s="12">
        <f t="shared" si="59"/>
        <v>0</v>
      </c>
      <c r="I67" s="12">
        <f t="shared" si="59"/>
        <v>0</v>
      </c>
      <c r="J67" s="12">
        <f t="shared" si="59"/>
        <v>0</v>
      </c>
      <c r="K67" s="12">
        <f t="shared" si="59"/>
        <v>0</v>
      </c>
      <c r="L67" s="12">
        <f t="shared" si="59"/>
        <v>0</v>
      </c>
      <c r="M67" s="12">
        <f t="shared" si="59"/>
        <v>0</v>
      </c>
      <c r="N67" s="12">
        <f t="shared" si="59"/>
        <v>0</v>
      </c>
      <c r="O67" s="12">
        <f t="shared" si="59"/>
        <v>0</v>
      </c>
      <c r="P67" s="12">
        <f t="shared" si="59"/>
        <v>0</v>
      </c>
      <c r="Q67" s="12">
        <f t="shared" si="59"/>
        <v>0</v>
      </c>
    </row>
    <row r="68" spans="5:17" hidden="1" x14ac:dyDescent="0.25">
      <c r="E68" s="92" t="s">
        <v>92</v>
      </c>
      <c r="F68" s="100">
        <f>IF(F60=E68,F66*50%,F66*40%)</f>
        <v>0</v>
      </c>
      <c r="G68" s="100">
        <f t="shared" ref="G68:Q68" si="60">IF(G60=F68,G66*50%,G66*40%)</f>
        <v>0</v>
      </c>
      <c r="H68" s="100">
        <f t="shared" si="60"/>
        <v>0</v>
      </c>
      <c r="I68" s="100">
        <f t="shared" si="60"/>
        <v>0</v>
      </c>
      <c r="J68" s="100">
        <f t="shared" si="60"/>
        <v>0</v>
      </c>
      <c r="K68" s="100">
        <f t="shared" si="60"/>
        <v>0</v>
      </c>
      <c r="L68" s="100">
        <f t="shared" si="60"/>
        <v>0</v>
      </c>
      <c r="M68" s="100">
        <f t="shared" si="60"/>
        <v>0</v>
      </c>
      <c r="N68" s="100">
        <f t="shared" si="60"/>
        <v>0</v>
      </c>
      <c r="O68" s="100">
        <f t="shared" si="60"/>
        <v>0</v>
      </c>
      <c r="P68" s="100">
        <f t="shared" si="60"/>
        <v>0</v>
      </c>
      <c r="Q68" s="100">
        <f t="shared" si="60"/>
        <v>0</v>
      </c>
    </row>
    <row r="69" spans="5:17" hidden="1" x14ac:dyDescent="0.25">
      <c r="F69" s="100">
        <f>+F65-F67</f>
        <v>0</v>
      </c>
      <c r="G69" s="100">
        <f t="shared" ref="G69:Q69" si="61">+G65-G67</f>
        <v>0</v>
      </c>
      <c r="H69" s="100">
        <f t="shared" si="61"/>
        <v>0</v>
      </c>
      <c r="I69" s="100">
        <f t="shared" si="61"/>
        <v>0</v>
      </c>
      <c r="J69" s="100">
        <f t="shared" si="61"/>
        <v>0</v>
      </c>
      <c r="K69" s="100">
        <f t="shared" si="61"/>
        <v>0</v>
      </c>
      <c r="L69" s="100">
        <f t="shared" si="61"/>
        <v>0</v>
      </c>
      <c r="M69" s="100">
        <f t="shared" si="61"/>
        <v>0</v>
      </c>
      <c r="N69" s="100">
        <f t="shared" si="61"/>
        <v>0</v>
      </c>
      <c r="O69" s="100">
        <f t="shared" si="61"/>
        <v>0</v>
      </c>
      <c r="P69" s="100">
        <f t="shared" si="61"/>
        <v>0</v>
      </c>
      <c r="Q69" s="100">
        <f t="shared" si="61"/>
        <v>0</v>
      </c>
    </row>
    <row r="70" spans="5:17" hidden="1" x14ac:dyDescent="0.25">
      <c r="F70" s="100">
        <f>+F13</f>
        <v>0</v>
      </c>
      <c r="G70" s="100">
        <f t="shared" ref="G70:Q70" si="62">+G13</f>
        <v>0</v>
      </c>
      <c r="H70" s="100">
        <f t="shared" si="62"/>
        <v>0</v>
      </c>
      <c r="I70" s="100">
        <f t="shared" si="62"/>
        <v>0</v>
      </c>
      <c r="J70" s="100">
        <f t="shared" si="62"/>
        <v>0</v>
      </c>
      <c r="K70" s="100">
        <f t="shared" si="62"/>
        <v>0</v>
      </c>
      <c r="L70" s="100">
        <f t="shared" si="62"/>
        <v>0</v>
      </c>
      <c r="M70" s="100">
        <f t="shared" si="62"/>
        <v>0</v>
      </c>
      <c r="N70" s="100">
        <f t="shared" si="62"/>
        <v>0</v>
      </c>
      <c r="O70" s="100">
        <f t="shared" si="62"/>
        <v>0</v>
      </c>
      <c r="P70" s="100">
        <f t="shared" si="62"/>
        <v>0</v>
      </c>
      <c r="Q70" s="100">
        <f t="shared" si="62"/>
        <v>0</v>
      </c>
    </row>
    <row r="71" spans="5:17" hidden="1" x14ac:dyDescent="0.25">
      <c r="E71" s="12" t="s">
        <v>116</v>
      </c>
      <c r="F71" s="12">
        <v>5000</v>
      </c>
      <c r="G71" s="12">
        <v>5000</v>
      </c>
      <c r="H71" s="12">
        <v>5000</v>
      </c>
      <c r="I71" s="12">
        <v>5000</v>
      </c>
      <c r="J71" s="12">
        <v>5000</v>
      </c>
      <c r="K71" s="12">
        <v>5000</v>
      </c>
      <c r="L71" s="12">
        <v>5000</v>
      </c>
      <c r="M71" s="12">
        <v>5000</v>
      </c>
      <c r="N71" s="12">
        <v>5000</v>
      </c>
      <c r="O71" s="12">
        <v>5000</v>
      </c>
      <c r="P71" s="12">
        <v>5000</v>
      </c>
      <c r="Q71" s="12">
        <v>5000</v>
      </c>
    </row>
    <row r="72" spans="5:17" hidden="1" x14ac:dyDescent="0.25">
      <c r="F72" s="100">
        <f>MIN(F68:F71)</f>
        <v>0</v>
      </c>
      <c r="G72" s="100">
        <f t="shared" ref="G72:Q72" si="63">MIN(G68:G71)</f>
        <v>0</v>
      </c>
      <c r="H72" s="100">
        <f t="shared" si="63"/>
        <v>0</v>
      </c>
      <c r="I72" s="100">
        <f t="shared" si="63"/>
        <v>0</v>
      </c>
      <c r="J72" s="100">
        <f t="shared" si="63"/>
        <v>0</v>
      </c>
      <c r="K72" s="100">
        <f t="shared" si="63"/>
        <v>0</v>
      </c>
      <c r="L72" s="100">
        <f t="shared" si="63"/>
        <v>0</v>
      </c>
      <c r="M72" s="100">
        <f t="shared" si="63"/>
        <v>0</v>
      </c>
      <c r="N72" s="100">
        <f t="shared" si="63"/>
        <v>0</v>
      </c>
      <c r="O72" s="100">
        <f t="shared" si="63"/>
        <v>0</v>
      </c>
      <c r="P72" s="100">
        <f t="shared" si="63"/>
        <v>0</v>
      </c>
      <c r="Q72" s="100">
        <f t="shared" si="63"/>
        <v>0</v>
      </c>
    </row>
    <row r="73" spans="5:17" hidden="1" x14ac:dyDescent="0.25">
      <c r="F73" s="12">
        <f>IF(F72&gt;0,F72,0)</f>
        <v>0</v>
      </c>
      <c r="G73" s="12">
        <f t="shared" ref="G73:Q73" si="64">IF(G72&gt;0,G72,0)</f>
        <v>0</v>
      </c>
      <c r="H73" s="12">
        <f t="shared" si="64"/>
        <v>0</v>
      </c>
      <c r="I73" s="12">
        <f t="shared" si="64"/>
        <v>0</v>
      </c>
      <c r="J73" s="12">
        <f t="shared" si="64"/>
        <v>0</v>
      </c>
      <c r="K73" s="12">
        <f t="shared" si="64"/>
        <v>0</v>
      </c>
      <c r="L73" s="12">
        <f t="shared" si="64"/>
        <v>0</v>
      </c>
      <c r="M73" s="12">
        <f t="shared" si="64"/>
        <v>0</v>
      </c>
      <c r="N73" s="12">
        <f t="shared" si="64"/>
        <v>0</v>
      </c>
      <c r="O73" s="12">
        <f t="shared" si="64"/>
        <v>0</v>
      </c>
      <c r="P73" s="12">
        <f t="shared" si="64"/>
        <v>0</v>
      </c>
      <c r="Q73" s="12">
        <f t="shared" si="64"/>
        <v>0</v>
      </c>
    </row>
  </sheetData>
  <sheetProtection algorithmName="SHA-512" hashValue="Zif3SJFh8DXAH4mhwK+KL3Ngms42TQXFeLEwYAIwVlBRf7OSUhCsol6wahXl/LcDokwKTtPEUf1x4cKWkdTyuA==" saltValue="HNQQUxXRP7yD5fzEaVGYcQ==" spinCount="100000" sheet="1" objects="1" scenarios="1"/>
  <mergeCells count="42">
    <mergeCell ref="L4:M4"/>
    <mergeCell ref="N4:R4"/>
    <mergeCell ref="A1:A61"/>
    <mergeCell ref="C2:R2"/>
    <mergeCell ref="L7:R7"/>
    <mergeCell ref="B36:B46"/>
    <mergeCell ref="C49:E49"/>
    <mergeCell ref="B49:B55"/>
    <mergeCell ref="D24:E24"/>
    <mergeCell ref="B35:R35"/>
    <mergeCell ref="B47:E47"/>
    <mergeCell ref="D36:E36"/>
    <mergeCell ref="D10:E10"/>
    <mergeCell ref="C46:E46"/>
    <mergeCell ref="B56:D56"/>
    <mergeCell ref="C7:D7"/>
    <mergeCell ref="C8:D8"/>
    <mergeCell ref="I7:K7"/>
    <mergeCell ref="I8:K8"/>
    <mergeCell ref="L5:R5"/>
    <mergeCell ref="L6:R6"/>
    <mergeCell ref="I6:K6"/>
    <mergeCell ref="E5:H5"/>
    <mergeCell ref="E6:H6"/>
    <mergeCell ref="C6:D6"/>
    <mergeCell ref="C5:D5"/>
    <mergeCell ref="B58:B61"/>
    <mergeCell ref="C58:E58"/>
    <mergeCell ref="B24:B34"/>
    <mergeCell ref="B1:R1"/>
    <mergeCell ref="B10:B22"/>
    <mergeCell ref="I4:K4"/>
    <mergeCell ref="E7:H7"/>
    <mergeCell ref="E8:H8"/>
    <mergeCell ref="E3:H3"/>
    <mergeCell ref="E4:H4"/>
    <mergeCell ref="C4:D4"/>
    <mergeCell ref="I3:K3"/>
    <mergeCell ref="L3:R3"/>
    <mergeCell ref="C22:E22"/>
    <mergeCell ref="L8:R8"/>
    <mergeCell ref="I5:K5"/>
  </mergeCells>
  <dataValidations count="8">
    <dataValidation type="list" allowBlank="1" showInputMessage="1" showErrorMessage="1" sqref="F60:Q60">
      <formula1>$S$60:$S$61</formula1>
    </dataValidation>
    <dataValidation type="whole" allowBlank="1" showInputMessage="1" showErrorMessage="1" sqref="F37:Q45 F11:Q21">
      <formula1>0</formula1>
      <formula2>1000000000000000000</formula2>
    </dataValidation>
    <dataValidation type="whole" allowBlank="1" showInputMessage="1" showErrorMessage="1" sqref="F25:Q33">
      <formula1>0</formula1>
      <formula2>1E+26</formula2>
    </dataValidation>
    <dataValidation type="whole" allowBlank="1" showInputMessage="1" showErrorMessage="1" sqref="F50:Q55">
      <formula1>0</formula1>
      <formula2>10000000000000000000</formula2>
    </dataValidation>
    <dataValidation type="whole" allowBlank="1" showInputMessage="1" showErrorMessage="1" sqref="F59:Q59">
      <formula1>0</formula1>
      <formula2>1000000000000</formula2>
    </dataValidation>
    <dataValidation type="date" allowBlank="1" showInputMessage="1" showErrorMessage="1" errorTitle="Date" error="આપની સાચી જન્મ તારીખ દાખલ કરો _x000a_DD/MM/YYYY મુજબ" sqref="L4:M4">
      <formula1>Z3</formula1>
      <formula2>Z5</formula2>
    </dataValidation>
    <dataValidation type="textLength" allowBlank="1" showInputMessage="1" showErrorMessage="1" errorTitle="PAN NUMBEER" error="આનો ૧૦ અંકનો પાન નંબર દાખલ કરો" sqref="L3:R3">
      <formula1>10</formula1>
      <formula2>10</formula2>
    </dataValidation>
    <dataValidation type="textLength" allowBlank="1" showInputMessage="1" showErrorMessage="1" errorTitle="AADHAR" error="આપનો ૧૨ અંકનો આધાર દાખલ કરો" sqref="L5:R5">
      <formula1>12</formula1>
      <formula2>12</formula2>
    </dataValidation>
  </dataValidations>
  <printOptions horizontalCentered="1" verticalCentered="1"/>
  <pageMargins left="0.39370078740157483" right="0.31496062992125984" top="0.27559055118110237" bottom="0.15748031496062992" header="0.31496062992125984" footer="0.31496062992125984"/>
  <pageSetup paperSize="9" scale="58" orientation="landscape" r:id="rId1"/>
  <ignoredErrors>
    <ignoredError sqref="F34 G34:Q34 F22 F56:Q56" formulaRange="1"/>
    <ignoredError sqref="G60:J60 K60:Q6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21"/>
  <sheetViews>
    <sheetView tabSelected="1" view="pageBreakPreview" topLeftCell="A107" zoomScale="130" zoomScaleNormal="100" zoomScaleSheetLayoutView="130" workbookViewId="0">
      <selection activeCell="A8" sqref="A8:B8"/>
    </sheetView>
  </sheetViews>
  <sheetFormatPr defaultRowHeight="15" x14ac:dyDescent="0.25"/>
  <cols>
    <col min="1" max="1" width="9.140625" style="39"/>
    <col min="2" max="2" width="20.42578125" style="39" customWidth="1"/>
    <col min="3" max="3" width="13.5703125" style="39" customWidth="1"/>
    <col min="4" max="4" width="9.140625" style="39"/>
    <col min="5" max="5" width="17" style="39" customWidth="1"/>
    <col min="6" max="6" width="10.7109375" style="39" bestFit="1" customWidth="1"/>
    <col min="7" max="7" width="14.28515625" style="70" bestFit="1" customWidth="1"/>
    <col min="8" max="8" width="20.85546875" style="39" bestFit="1" customWidth="1"/>
    <col min="9" max="9" width="4" style="39" bestFit="1" customWidth="1"/>
    <col min="10" max="10" width="5.7109375" style="36" hidden="1" customWidth="1"/>
    <col min="11" max="11" width="4.28515625" style="39" hidden="1" customWidth="1"/>
    <col min="12" max="12" width="24.42578125" style="39" hidden="1" customWidth="1"/>
    <col min="13" max="13" width="14.85546875" style="39" hidden="1" customWidth="1"/>
    <col min="14" max="14" width="18.140625" style="39" hidden="1" customWidth="1"/>
    <col min="15" max="15" width="15.140625" style="39" hidden="1" customWidth="1"/>
    <col min="16" max="16" width="16" style="39" hidden="1" customWidth="1"/>
    <col min="17" max="17" width="17.28515625" style="39" hidden="1" customWidth="1"/>
    <col min="18" max="18" width="17.42578125" style="39" hidden="1" customWidth="1"/>
    <col min="19" max="20" width="11.7109375" style="39" hidden="1" customWidth="1"/>
    <col min="21" max="21" width="16.28515625" style="39" hidden="1" customWidth="1"/>
    <col min="22" max="22" width="10.42578125" style="39" hidden="1" customWidth="1"/>
    <col min="23" max="23" width="8.5703125" style="39" hidden="1" customWidth="1"/>
    <col min="24" max="24" width="6" style="39" hidden="1" customWidth="1"/>
    <col min="25" max="25" width="12.140625" style="39" hidden="1" customWidth="1"/>
    <col min="26" max="26" width="0" style="39" hidden="1" customWidth="1"/>
    <col min="27" max="27" width="15.28515625" style="39" hidden="1" customWidth="1"/>
    <col min="28" max="38" width="0" style="39" hidden="1" customWidth="1"/>
    <col min="39" max="16384" width="9.140625" style="39"/>
  </cols>
  <sheetData>
    <row r="1" spans="1:10" s="12" customFormat="1" ht="26.25" x14ac:dyDescent="0.4">
      <c r="A1" s="255" t="s">
        <v>158</v>
      </c>
      <c r="B1" s="256"/>
      <c r="C1" s="256"/>
      <c r="D1" s="256"/>
      <c r="E1" s="256"/>
      <c r="F1" s="256"/>
      <c r="G1" s="256"/>
      <c r="H1" s="256"/>
      <c r="I1" s="257"/>
      <c r="J1" s="11"/>
    </row>
    <row r="2" spans="1:10" s="12" customFormat="1" ht="15.75" thickBot="1" x14ac:dyDescent="0.3">
      <c r="A2" s="28"/>
      <c r="B2" s="11"/>
      <c r="C2" s="11"/>
      <c r="D2" s="11"/>
      <c r="E2" s="11"/>
      <c r="F2" s="11"/>
      <c r="G2" s="30"/>
      <c r="H2" s="11"/>
      <c r="I2" s="130"/>
      <c r="J2" s="11"/>
    </row>
    <row r="3" spans="1:10" s="12" customFormat="1" ht="15.75" x14ac:dyDescent="0.25">
      <c r="A3" s="237" t="s">
        <v>135</v>
      </c>
      <c r="B3" s="238"/>
      <c r="C3" s="239">
        <f>+'EMPLOYEE &amp; INCOME'!E3</f>
        <v>0</v>
      </c>
      <c r="D3" s="239"/>
      <c r="E3" s="239"/>
      <c r="F3" s="238" t="s">
        <v>21</v>
      </c>
      <c r="G3" s="238"/>
      <c r="H3" s="239">
        <f>+'EMPLOYEE &amp; INCOME'!L3</f>
        <v>0</v>
      </c>
      <c r="I3" s="268"/>
      <c r="J3" s="11"/>
    </row>
    <row r="4" spans="1:10" s="12" customFormat="1" ht="15.75" x14ac:dyDescent="0.25">
      <c r="A4" s="240" t="s">
        <v>19</v>
      </c>
      <c r="B4" s="241"/>
      <c r="C4" s="242">
        <f>+'EMPLOYEE &amp; INCOME'!E4</f>
        <v>0</v>
      </c>
      <c r="D4" s="242"/>
      <c r="E4" s="242"/>
      <c r="F4" s="243" t="s">
        <v>159</v>
      </c>
      <c r="G4" s="243"/>
      <c r="H4" s="244">
        <f>+'EMPLOYEE &amp; INCOME'!L4</f>
        <v>30428</v>
      </c>
      <c r="I4" s="245"/>
      <c r="J4" s="11"/>
    </row>
    <row r="5" spans="1:10" s="12" customFormat="1" ht="15.75" x14ac:dyDescent="0.25">
      <c r="A5" s="240" t="s">
        <v>20</v>
      </c>
      <c r="B5" s="241"/>
      <c r="C5" s="242">
        <f>+'EMPLOYEE &amp; INCOME'!E5</f>
        <v>0</v>
      </c>
      <c r="D5" s="242"/>
      <c r="E5" s="242"/>
      <c r="F5" s="241" t="s">
        <v>119</v>
      </c>
      <c r="G5" s="241"/>
      <c r="H5" s="246">
        <f>+'EMPLOYEE &amp; INCOME'!L5</f>
        <v>0</v>
      </c>
      <c r="I5" s="247"/>
      <c r="J5" s="11"/>
    </row>
    <row r="6" spans="1:10" s="12" customFormat="1" ht="15.75" x14ac:dyDescent="0.25">
      <c r="A6" s="263" t="s">
        <v>177</v>
      </c>
      <c r="B6" s="243"/>
      <c r="C6" s="242">
        <f>+'EMPLOYEE &amp; INCOME'!E6</f>
        <v>0</v>
      </c>
      <c r="D6" s="242"/>
      <c r="E6" s="242"/>
      <c r="F6" s="241" t="s">
        <v>25</v>
      </c>
      <c r="G6" s="241"/>
      <c r="H6" s="242">
        <f>+'EMPLOYEE &amp; INCOME'!L6</f>
        <v>0</v>
      </c>
      <c r="I6" s="251"/>
      <c r="J6" s="11"/>
    </row>
    <row r="7" spans="1:10" s="12" customFormat="1" ht="15.75" x14ac:dyDescent="0.25">
      <c r="A7" s="240" t="s">
        <v>23</v>
      </c>
      <c r="B7" s="241"/>
      <c r="C7" s="259">
        <f>+'EMPLOYEE &amp; INCOME'!E7</f>
        <v>0</v>
      </c>
      <c r="D7" s="259"/>
      <c r="E7" s="259"/>
      <c r="F7" s="250" t="s">
        <v>24</v>
      </c>
      <c r="G7" s="250"/>
      <c r="H7" s="242">
        <f>+'EMPLOYEE &amp; INCOME'!L7</f>
        <v>0</v>
      </c>
      <c r="I7" s="251"/>
      <c r="J7" s="11"/>
    </row>
    <row r="8" spans="1:10" s="12" customFormat="1" ht="16.5" thickBot="1" x14ac:dyDescent="0.3">
      <c r="A8" s="260" t="s">
        <v>26</v>
      </c>
      <c r="B8" s="261"/>
      <c r="C8" s="262">
        <f>+'EMPLOYEE &amp; INCOME'!E8</f>
        <v>0</v>
      </c>
      <c r="D8" s="262"/>
      <c r="E8" s="262"/>
      <c r="F8" s="249" t="s">
        <v>27</v>
      </c>
      <c r="G8" s="249"/>
      <c r="H8" s="262">
        <f>+'EMPLOYEE &amp; INCOME'!L8</f>
        <v>0</v>
      </c>
      <c r="I8" s="267"/>
      <c r="J8" s="11"/>
    </row>
    <row r="9" spans="1:10" s="12" customFormat="1" ht="16.5" thickBot="1" x14ac:dyDescent="0.3">
      <c r="A9" s="264" t="s">
        <v>167</v>
      </c>
      <c r="B9" s="265"/>
      <c r="C9" s="265"/>
      <c r="D9" s="265"/>
      <c r="E9" s="265"/>
      <c r="F9" s="265"/>
      <c r="G9" s="265"/>
      <c r="H9" s="265"/>
      <c r="I9" s="266"/>
      <c r="J9" s="11"/>
    </row>
    <row r="10" spans="1:10" s="19" customFormat="1" ht="23.25" thickBot="1" x14ac:dyDescent="0.5">
      <c r="A10" s="14"/>
      <c r="B10" s="15" t="s">
        <v>1</v>
      </c>
      <c r="C10" s="16"/>
      <c r="D10" s="16"/>
      <c r="E10" s="16"/>
      <c r="F10" s="16"/>
      <c r="G10" s="17"/>
      <c r="H10" s="15" t="s">
        <v>44</v>
      </c>
      <c r="I10" s="131"/>
      <c r="J10" s="18"/>
    </row>
    <row r="11" spans="1:10" s="12" customFormat="1" ht="19.5" x14ac:dyDescent="0.4">
      <c r="A11" s="28"/>
      <c r="B11" s="132" t="s">
        <v>43</v>
      </c>
      <c r="C11" s="11"/>
      <c r="D11" s="11"/>
      <c r="E11" s="11"/>
      <c r="F11" s="11"/>
      <c r="G11" s="30"/>
      <c r="H11" s="32"/>
      <c r="I11" s="133"/>
      <c r="J11" s="11"/>
    </row>
    <row r="12" spans="1:10" s="12" customFormat="1" x14ac:dyDescent="0.25">
      <c r="A12" s="28"/>
      <c r="B12" s="29" t="s">
        <v>178</v>
      </c>
      <c r="C12" s="11"/>
      <c r="D12" s="11"/>
      <c r="E12" s="11"/>
      <c r="F12" s="11"/>
      <c r="G12" s="30"/>
      <c r="H12" s="31">
        <f>+'EMPLOYEE &amp; INCOME'!R11</f>
        <v>0</v>
      </c>
      <c r="I12" s="133"/>
      <c r="J12" s="11"/>
    </row>
    <row r="13" spans="1:10" s="12" customFormat="1" x14ac:dyDescent="0.25">
      <c r="A13" s="28"/>
      <c r="B13" s="29" t="s">
        <v>144</v>
      </c>
      <c r="C13" s="11"/>
      <c r="D13" s="11"/>
      <c r="E13" s="11"/>
      <c r="F13" s="11"/>
      <c r="G13" s="30"/>
      <c r="H13" s="31">
        <f>+'EMPLOYEE &amp; INCOME'!R12</f>
        <v>0</v>
      </c>
      <c r="I13" s="133"/>
      <c r="J13" s="11"/>
    </row>
    <row r="14" spans="1:10" s="12" customFormat="1" x14ac:dyDescent="0.25">
      <c r="A14" s="28"/>
      <c r="B14" s="29" t="s">
        <v>145</v>
      </c>
      <c r="C14" s="11"/>
      <c r="D14" s="11"/>
      <c r="E14" s="11"/>
      <c r="F14" s="11"/>
      <c r="G14" s="30"/>
      <c r="H14" s="31">
        <f>+'EMPLOYEE &amp; INCOME'!R13</f>
        <v>0</v>
      </c>
      <c r="I14" s="133"/>
      <c r="J14" s="11"/>
    </row>
    <row r="15" spans="1:10" s="12" customFormat="1" x14ac:dyDescent="0.25">
      <c r="A15" s="28"/>
      <c r="B15" s="29" t="s">
        <v>146</v>
      </c>
      <c r="C15" s="11"/>
      <c r="D15" s="11"/>
      <c r="E15" s="11"/>
      <c r="F15" s="11"/>
      <c r="G15" s="30"/>
      <c r="H15" s="31">
        <f>+'EMPLOYEE &amp; INCOME'!R14</f>
        <v>0</v>
      </c>
      <c r="I15" s="133"/>
      <c r="J15" s="11"/>
    </row>
    <row r="16" spans="1:10" s="12" customFormat="1" x14ac:dyDescent="0.25">
      <c r="A16" s="28"/>
      <c r="B16" s="29" t="s">
        <v>153</v>
      </c>
      <c r="C16" s="11"/>
      <c r="D16" s="11"/>
      <c r="E16" s="11"/>
      <c r="F16" s="11"/>
      <c r="G16" s="30"/>
      <c r="H16" s="31">
        <f>+'EMPLOYEE &amp; INCOME'!R15</f>
        <v>0</v>
      </c>
      <c r="I16" s="133"/>
      <c r="J16" s="11"/>
    </row>
    <row r="17" spans="1:10" s="12" customFormat="1" x14ac:dyDescent="0.25">
      <c r="A17" s="28"/>
      <c r="B17" s="29" t="s">
        <v>154</v>
      </c>
      <c r="C17" s="11"/>
      <c r="D17" s="11"/>
      <c r="E17" s="11"/>
      <c r="F17" s="11"/>
      <c r="G17" s="30"/>
      <c r="H17" s="31">
        <f>+'EMPLOYEE &amp; INCOME'!R16</f>
        <v>0</v>
      </c>
      <c r="I17" s="133"/>
      <c r="J17" s="11"/>
    </row>
    <row r="18" spans="1:10" s="12" customFormat="1" x14ac:dyDescent="0.25">
      <c r="A18" s="28"/>
      <c r="B18" s="29" t="s">
        <v>147</v>
      </c>
      <c r="C18" s="11"/>
      <c r="D18" s="11"/>
      <c r="E18" s="11"/>
      <c r="F18" s="11"/>
      <c r="G18" s="30"/>
      <c r="H18" s="31">
        <f>+'EMPLOYEE &amp; INCOME'!R17</f>
        <v>0</v>
      </c>
      <c r="I18" s="133"/>
      <c r="J18" s="11"/>
    </row>
    <row r="19" spans="1:10" s="12" customFormat="1" x14ac:dyDescent="0.25">
      <c r="A19" s="28"/>
      <c r="B19" s="29" t="s">
        <v>148</v>
      </c>
      <c r="C19" s="11"/>
      <c r="D19" s="11"/>
      <c r="E19" s="11"/>
      <c r="F19" s="11"/>
      <c r="G19" s="30"/>
      <c r="H19" s="31">
        <f>+'EMPLOYEE &amp; INCOME'!R18</f>
        <v>0</v>
      </c>
      <c r="I19" s="133"/>
      <c r="J19" s="11"/>
    </row>
    <row r="20" spans="1:10" s="12" customFormat="1" x14ac:dyDescent="0.25">
      <c r="A20" s="28"/>
      <c r="B20" s="29" t="s">
        <v>149</v>
      </c>
      <c r="C20" s="11"/>
      <c r="D20" s="11"/>
      <c r="E20" s="11"/>
      <c r="F20" s="11"/>
      <c r="G20" s="30"/>
      <c r="H20" s="31">
        <f>+'EMPLOYEE &amp; INCOME'!R19</f>
        <v>0</v>
      </c>
      <c r="I20" s="133"/>
      <c r="J20" s="11"/>
    </row>
    <row r="21" spans="1:10" s="12" customFormat="1" x14ac:dyDescent="0.25">
      <c r="A21" s="28"/>
      <c r="B21" s="29" t="s">
        <v>150</v>
      </c>
      <c r="C21" s="11"/>
      <c r="D21" s="11"/>
      <c r="E21" s="11"/>
      <c r="F21" s="11"/>
      <c r="G21" s="30"/>
      <c r="H21" s="31">
        <f>+'EMPLOYEE &amp; INCOME'!R20</f>
        <v>0</v>
      </c>
      <c r="I21" s="133"/>
      <c r="J21" s="11"/>
    </row>
    <row r="22" spans="1:10" s="12" customFormat="1" x14ac:dyDescent="0.25">
      <c r="A22" s="28"/>
      <c r="B22" s="29" t="s">
        <v>151</v>
      </c>
      <c r="C22" s="11"/>
      <c r="D22" s="11"/>
      <c r="E22" s="11"/>
      <c r="F22" s="11"/>
      <c r="G22" s="30"/>
      <c r="H22" s="31">
        <f>+'EMPLOYEE &amp; INCOME'!R21</f>
        <v>0</v>
      </c>
      <c r="I22" s="133"/>
      <c r="J22" s="11"/>
    </row>
    <row r="23" spans="1:10" s="12" customFormat="1" x14ac:dyDescent="0.25">
      <c r="A23" s="28"/>
      <c r="B23" s="29" t="s">
        <v>160</v>
      </c>
      <c r="C23" s="11"/>
      <c r="D23" s="11"/>
      <c r="E23" s="11"/>
      <c r="F23" s="11"/>
      <c r="G23" s="30"/>
      <c r="H23" s="31">
        <f>+'EMPLOYEE &amp; INCOME'!R25</f>
        <v>0</v>
      </c>
      <c r="I23" s="133"/>
      <c r="J23" s="11"/>
    </row>
    <row r="24" spans="1:10" s="12" customFormat="1" x14ac:dyDescent="0.25">
      <c r="A24" s="28"/>
      <c r="B24" s="29" t="s">
        <v>161</v>
      </c>
      <c r="C24" s="11"/>
      <c r="D24" s="11"/>
      <c r="E24" s="11"/>
      <c r="F24" s="11"/>
      <c r="G24" s="30"/>
      <c r="H24" s="31">
        <f>+'EMPLOYEE &amp; INCOME'!R26</f>
        <v>0</v>
      </c>
      <c r="I24" s="133"/>
      <c r="J24" s="11"/>
    </row>
    <row r="25" spans="1:10" s="12" customFormat="1" x14ac:dyDescent="0.25">
      <c r="A25" s="28"/>
      <c r="B25" s="29" t="s">
        <v>162</v>
      </c>
      <c r="C25" s="11"/>
      <c r="D25" s="11"/>
      <c r="E25" s="11"/>
      <c r="F25" s="11"/>
      <c r="G25" s="30"/>
      <c r="H25" s="31">
        <f>+'EMPLOYEE &amp; INCOME'!R27</f>
        <v>0</v>
      </c>
      <c r="I25" s="133"/>
      <c r="J25" s="11"/>
    </row>
    <row r="26" spans="1:10" s="12" customFormat="1" x14ac:dyDescent="0.25">
      <c r="A26" s="28"/>
      <c r="B26" s="29" t="s">
        <v>163</v>
      </c>
      <c r="C26" s="11"/>
      <c r="D26" s="11"/>
      <c r="E26" s="11"/>
      <c r="F26" s="11"/>
      <c r="G26" s="30"/>
      <c r="H26" s="31">
        <f>+'EMPLOYEE &amp; INCOME'!R28</f>
        <v>0</v>
      </c>
      <c r="I26" s="133"/>
      <c r="J26" s="11"/>
    </row>
    <row r="27" spans="1:10" s="12" customFormat="1" x14ac:dyDescent="0.25">
      <c r="A27" s="28"/>
      <c r="B27" s="29" t="s">
        <v>164</v>
      </c>
      <c r="C27" s="11"/>
      <c r="D27" s="11"/>
      <c r="E27" s="11"/>
      <c r="F27" s="11"/>
      <c r="G27" s="30"/>
      <c r="H27" s="31">
        <f>+'EMPLOYEE &amp; INCOME'!R29</f>
        <v>0</v>
      </c>
      <c r="I27" s="133"/>
      <c r="J27" s="11"/>
    </row>
    <row r="28" spans="1:10" s="12" customFormat="1" x14ac:dyDescent="0.25">
      <c r="A28" s="28"/>
      <c r="B28" s="29" t="s">
        <v>165</v>
      </c>
      <c r="C28" s="11"/>
      <c r="D28" s="11"/>
      <c r="E28" s="11"/>
      <c r="F28" s="11"/>
      <c r="G28" s="30"/>
      <c r="H28" s="31">
        <f>+'EMPLOYEE &amp; INCOME'!R30</f>
        <v>0</v>
      </c>
      <c r="I28" s="133"/>
      <c r="J28" s="11"/>
    </row>
    <row r="29" spans="1:10" s="12" customFormat="1" x14ac:dyDescent="0.25">
      <c r="A29" s="28"/>
      <c r="B29" s="29" t="s">
        <v>166</v>
      </c>
      <c r="C29" s="11"/>
      <c r="D29" s="11"/>
      <c r="E29" s="11"/>
      <c r="F29" s="11"/>
      <c r="G29" s="30"/>
      <c r="H29" s="31">
        <f>+'EMPLOYEE &amp; INCOME'!R31</f>
        <v>0</v>
      </c>
      <c r="I29" s="133"/>
      <c r="J29" s="11"/>
    </row>
    <row r="30" spans="1:10" s="12" customFormat="1" x14ac:dyDescent="0.25">
      <c r="A30" s="28"/>
      <c r="B30" s="29" t="s">
        <v>166</v>
      </c>
      <c r="C30" s="11"/>
      <c r="D30" s="11"/>
      <c r="E30" s="11"/>
      <c r="F30" s="11"/>
      <c r="G30" s="30"/>
      <c r="H30" s="31">
        <f>+'EMPLOYEE &amp; INCOME'!R32</f>
        <v>0</v>
      </c>
      <c r="I30" s="133"/>
      <c r="J30" s="11"/>
    </row>
    <row r="31" spans="1:10" s="12" customFormat="1" ht="15.75" thickBot="1" x14ac:dyDescent="0.3">
      <c r="A31" s="28"/>
      <c r="B31" s="29" t="s">
        <v>166</v>
      </c>
      <c r="C31" s="11"/>
      <c r="D31" s="11"/>
      <c r="E31" s="11"/>
      <c r="F31" s="11"/>
      <c r="G31" s="30"/>
      <c r="H31" s="31">
        <f>+'EMPLOYEE &amp; INCOME'!R33</f>
        <v>0</v>
      </c>
      <c r="I31" s="133"/>
      <c r="J31" s="11"/>
    </row>
    <row r="32" spans="1:10" s="12" customFormat="1" ht="21" thickBot="1" x14ac:dyDescent="0.45">
      <c r="A32" s="20"/>
      <c r="B32" s="21" t="s">
        <v>45</v>
      </c>
      <c r="C32" s="2"/>
      <c r="D32" s="2"/>
      <c r="E32" s="2"/>
      <c r="F32" s="2"/>
      <c r="G32" s="1"/>
      <c r="H32" s="22">
        <f>SUM(H12:H31)</f>
        <v>0</v>
      </c>
      <c r="I32" s="106"/>
      <c r="J32" s="11"/>
    </row>
    <row r="33" spans="1:10" s="12" customFormat="1" x14ac:dyDescent="0.25">
      <c r="A33" s="28"/>
      <c r="B33" s="11"/>
      <c r="C33" s="11"/>
      <c r="D33" s="11"/>
      <c r="E33" s="11"/>
      <c r="F33" s="11"/>
      <c r="G33" s="30"/>
      <c r="H33" s="11"/>
      <c r="I33" s="130"/>
      <c r="J33" s="11"/>
    </row>
    <row r="34" spans="1:10" s="12" customFormat="1" ht="19.5" x14ac:dyDescent="0.4">
      <c r="A34" s="28"/>
      <c r="B34" s="132" t="s">
        <v>46</v>
      </c>
      <c r="C34" s="11"/>
      <c r="D34" s="11"/>
      <c r="E34" s="11"/>
      <c r="F34" s="11"/>
      <c r="G34" s="30"/>
      <c r="H34" s="11"/>
      <c r="I34" s="130"/>
      <c r="J34" s="11"/>
    </row>
    <row r="35" spans="1:10" s="12" customFormat="1" x14ac:dyDescent="0.25">
      <c r="A35" s="28"/>
      <c r="B35" s="11" t="s">
        <v>47</v>
      </c>
      <c r="C35" s="11"/>
      <c r="D35" s="11"/>
      <c r="E35" s="11"/>
      <c r="F35" s="11"/>
      <c r="G35" s="5">
        <f>+'EMPLOYEE &amp; INCOME'!R61</f>
        <v>0</v>
      </c>
      <c r="H35" s="11"/>
      <c r="I35" s="130"/>
      <c r="J35" s="11"/>
    </row>
    <row r="36" spans="1:10" s="12" customFormat="1" x14ac:dyDescent="0.25">
      <c r="A36" s="28"/>
      <c r="B36" s="11" t="s">
        <v>2</v>
      </c>
      <c r="C36" s="11"/>
      <c r="D36" s="11"/>
      <c r="E36" s="11"/>
      <c r="F36" s="11"/>
      <c r="G36" s="134"/>
      <c r="H36" s="11"/>
      <c r="I36" s="130"/>
      <c r="J36" s="11"/>
    </row>
    <row r="37" spans="1:10" s="12" customFormat="1" ht="15.75" thickBot="1" x14ac:dyDescent="0.3">
      <c r="A37" s="28"/>
      <c r="B37" s="11" t="s">
        <v>48</v>
      </c>
      <c r="C37" s="11"/>
      <c r="D37" s="11"/>
      <c r="E37" s="11"/>
      <c r="F37" s="11"/>
      <c r="G37" s="30">
        <f>IF(H32&lt;40000,H32,40000)</f>
        <v>0</v>
      </c>
      <c r="H37" s="11"/>
      <c r="I37" s="130"/>
      <c r="J37" s="11"/>
    </row>
    <row r="38" spans="1:10" s="12" customFormat="1" ht="21" thickBot="1" x14ac:dyDescent="0.45">
      <c r="A38" s="23"/>
      <c r="B38" s="21" t="s">
        <v>83</v>
      </c>
      <c r="C38" s="21"/>
      <c r="D38" s="21"/>
      <c r="E38" s="21"/>
      <c r="F38" s="1"/>
      <c r="G38" s="1"/>
      <c r="H38" s="22">
        <f>+G37+G36+G35</f>
        <v>0</v>
      </c>
      <c r="I38" s="135"/>
      <c r="J38" s="11"/>
    </row>
    <row r="39" spans="1:10" s="12" customFormat="1" x14ac:dyDescent="0.25">
      <c r="A39" s="136"/>
      <c r="B39" s="137"/>
      <c r="C39" s="137"/>
      <c r="D39" s="137"/>
      <c r="E39" s="137"/>
      <c r="F39" s="138"/>
      <c r="G39" s="138"/>
      <c r="H39" s="138"/>
      <c r="I39" s="139"/>
      <c r="J39" s="11"/>
    </row>
    <row r="40" spans="1:10" s="12" customFormat="1" ht="23.25" thickBot="1" x14ac:dyDescent="0.5">
      <c r="A40" s="28"/>
      <c r="B40" s="132" t="s">
        <v>49</v>
      </c>
      <c r="C40" s="140"/>
      <c r="D40" s="11"/>
      <c r="E40" s="11"/>
      <c r="F40" s="11"/>
      <c r="G40" s="30">
        <f>+H41</f>
        <v>0</v>
      </c>
      <c r="H40" s="107"/>
      <c r="I40" s="130"/>
      <c r="J40" s="11"/>
    </row>
    <row r="41" spans="1:10" s="12" customFormat="1" ht="21" thickBot="1" x14ac:dyDescent="0.45">
      <c r="A41" s="20"/>
      <c r="B41" s="21" t="s">
        <v>50</v>
      </c>
      <c r="C41" s="2"/>
      <c r="D41" s="2"/>
      <c r="E41" s="2"/>
      <c r="F41" s="2"/>
      <c r="G41" s="1"/>
      <c r="H41" s="22">
        <f>+'EMPLOYEE &amp; INCOME'!R37</f>
        <v>0</v>
      </c>
      <c r="I41" s="106"/>
      <c r="J41" s="11"/>
    </row>
    <row r="42" spans="1:10" s="12" customFormat="1" ht="15.75" thickBot="1" x14ac:dyDescent="0.3">
      <c r="A42" s="28"/>
      <c r="B42" s="11"/>
      <c r="C42" s="11"/>
      <c r="D42" s="11"/>
      <c r="E42" s="11"/>
      <c r="F42" s="11"/>
      <c r="G42" s="30"/>
      <c r="H42" s="11"/>
      <c r="I42" s="130"/>
      <c r="J42" s="11"/>
    </row>
    <row r="43" spans="1:10" s="12" customFormat="1" ht="21" thickBot="1" x14ac:dyDescent="0.45">
      <c r="A43" s="252" t="s">
        <v>95</v>
      </c>
      <c r="B43" s="253"/>
      <c r="C43" s="253"/>
      <c r="D43" s="253"/>
      <c r="E43" s="253"/>
      <c r="F43" s="253"/>
      <c r="G43" s="253"/>
      <c r="H43" s="22">
        <f>+H32-H38-H41</f>
        <v>0</v>
      </c>
      <c r="I43" s="106"/>
      <c r="J43" s="11"/>
    </row>
    <row r="44" spans="1:10" ht="20.25" x14ac:dyDescent="0.4">
      <c r="A44" s="141"/>
      <c r="B44" s="105"/>
      <c r="C44" s="105"/>
      <c r="D44" s="105"/>
      <c r="E44" s="105"/>
      <c r="F44" s="105"/>
      <c r="G44" s="105"/>
      <c r="H44" s="38"/>
      <c r="I44" s="142"/>
    </row>
    <row r="45" spans="1:10" ht="20.25" x14ac:dyDescent="0.4">
      <c r="A45" s="141"/>
      <c r="B45" s="132" t="s">
        <v>133</v>
      </c>
      <c r="C45" s="105"/>
      <c r="D45" s="105"/>
      <c r="E45" s="105"/>
      <c r="F45" s="105"/>
      <c r="G45" s="105"/>
      <c r="H45" s="38"/>
      <c r="I45" s="142"/>
    </row>
    <row r="46" spans="1:10" ht="20.25" x14ac:dyDescent="0.4">
      <c r="A46" s="141"/>
      <c r="B46" s="132"/>
      <c r="C46" s="105"/>
      <c r="D46" s="105"/>
      <c r="E46" s="105"/>
      <c r="F46" s="105"/>
      <c r="G46" s="105"/>
      <c r="H46" s="38"/>
      <c r="I46" s="142"/>
    </row>
    <row r="47" spans="1:10" ht="20.25" x14ac:dyDescent="0.4">
      <c r="A47" s="141"/>
      <c r="B47" s="11" t="s">
        <v>134</v>
      </c>
      <c r="C47" s="105"/>
      <c r="D47" s="105"/>
      <c r="E47" s="105"/>
      <c r="F47" s="105"/>
      <c r="G47" s="134">
        <v>0</v>
      </c>
      <c r="H47" s="38"/>
      <c r="I47" s="142"/>
    </row>
    <row r="48" spans="1:10" ht="20.25" x14ac:dyDescent="0.4">
      <c r="A48" s="141"/>
      <c r="B48" s="11" t="s">
        <v>48</v>
      </c>
      <c r="C48" s="105"/>
      <c r="D48" s="105"/>
      <c r="E48" s="105"/>
      <c r="F48" s="105"/>
      <c r="G48" s="30">
        <f>-(G47*0.3)</f>
        <v>0</v>
      </c>
      <c r="H48" s="38"/>
      <c r="I48" s="142"/>
    </row>
    <row r="49" spans="1:10" ht="20.25" x14ac:dyDescent="0.4">
      <c r="A49" s="141"/>
      <c r="B49" s="11" t="s">
        <v>130</v>
      </c>
      <c r="C49" s="105"/>
      <c r="D49" s="105"/>
      <c r="E49" s="105"/>
      <c r="F49" s="105"/>
      <c r="G49" s="134">
        <v>0</v>
      </c>
      <c r="H49" s="38">
        <f>IF(G49&lt;200000,-G49,-200000)+G47+G48</f>
        <v>0</v>
      </c>
      <c r="I49" s="142"/>
    </row>
    <row r="50" spans="1:10" ht="21" thickBot="1" x14ac:dyDescent="0.45">
      <c r="A50" s="141"/>
      <c r="B50" s="105"/>
      <c r="C50" s="105"/>
      <c r="D50" s="105"/>
      <c r="E50" s="105"/>
      <c r="F50" s="105"/>
      <c r="G50" s="105"/>
      <c r="H50" s="38"/>
      <c r="I50" s="142"/>
    </row>
    <row r="51" spans="1:10" s="12" customFormat="1" ht="21" thickBot="1" x14ac:dyDescent="0.45">
      <c r="A51" s="252" t="s">
        <v>131</v>
      </c>
      <c r="B51" s="253"/>
      <c r="C51" s="253"/>
      <c r="D51" s="253"/>
      <c r="E51" s="253"/>
      <c r="F51" s="253"/>
      <c r="G51" s="253"/>
      <c r="H51" s="22">
        <f>+H49</f>
        <v>0</v>
      </c>
      <c r="I51" s="106"/>
      <c r="J51" s="11"/>
    </row>
    <row r="52" spans="1:10" s="12" customFormat="1" ht="15.75" thickBot="1" x14ac:dyDescent="0.3">
      <c r="A52" s="28"/>
      <c r="B52" s="11"/>
      <c r="C52" s="11"/>
      <c r="D52" s="11"/>
      <c r="E52" s="11"/>
      <c r="F52" s="11"/>
      <c r="G52" s="30"/>
      <c r="H52" s="11"/>
      <c r="I52" s="130"/>
      <c r="J52" s="11"/>
    </row>
    <row r="53" spans="1:10" s="12" customFormat="1" ht="19.5" x14ac:dyDescent="0.4">
      <c r="A53" s="24"/>
      <c r="B53" s="25" t="s">
        <v>87</v>
      </c>
      <c r="C53" s="26"/>
      <c r="D53" s="26"/>
      <c r="E53" s="26"/>
      <c r="F53" s="26"/>
      <c r="G53" s="27"/>
      <c r="H53" s="26"/>
      <c r="I53" s="143"/>
      <c r="J53" s="11"/>
    </row>
    <row r="54" spans="1:10" s="12" customFormat="1" x14ac:dyDescent="0.25">
      <c r="A54" s="28"/>
      <c r="B54" s="29" t="s">
        <v>3</v>
      </c>
      <c r="C54" s="11"/>
      <c r="D54" s="11"/>
      <c r="E54" s="11"/>
      <c r="F54" s="11"/>
      <c r="G54" s="30"/>
      <c r="H54" s="31">
        <f>+'EMPLOYEE &amp; INCOME'!R50</f>
        <v>0</v>
      </c>
      <c r="I54" s="133"/>
      <c r="J54" s="11"/>
    </row>
    <row r="55" spans="1:10" s="12" customFormat="1" x14ac:dyDescent="0.25">
      <c r="A55" s="28"/>
      <c r="B55" s="29" t="s">
        <v>4</v>
      </c>
      <c r="C55" s="11"/>
      <c r="D55" s="11"/>
      <c r="E55" s="11"/>
      <c r="F55" s="11"/>
      <c r="G55" s="30"/>
      <c r="H55" s="31">
        <f>+'EMPLOYEE &amp; INCOME'!R51</f>
        <v>0</v>
      </c>
      <c r="I55" s="133"/>
      <c r="J55" s="11"/>
    </row>
    <row r="56" spans="1:10" s="12" customFormat="1" x14ac:dyDescent="0.25">
      <c r="A56" s="28"/>
      <c r="B56" s="29" t="s">
        <v>5</v>
      </c>
      <c r="C56" s="11"/>
      <c r="D56" s="11"/>
      <c r="E56" s="11"/>
      <c r="F56" s="11"/>
      <c r="G56" s="30"/>
      <c r="H56" s="31">
        <f>+'EMPLOYEE &amp; INCOME'!R52</f>
        <v>0</v>
      </c>
      <c r="I56" s="133"/>
      <c r="J56" s="11"/>
    </row>
    <row r="57" spans="1:10" s="12" customFormat="1" x14ac:dyDescent="0.25">
      <c r="A57" s="28"/>
      <c r="B57" s="29" t="s">
        <v>6</v>
      </c>
      <c r="C57" s="11"/>
      <c r="D57" s="11"/>
      <c r="E57" s="11"/>
      <c r="F57" s="11"/>
      <c r="G57" s="30"/>
      <c r="H57" s="31">
        <f>+'EMPLOYEE &amp; INCOME'!R53</f>
        <v>0</v>
      </c>
      <c r="I57" s="133"/>
      <c r="J57" s="11"/>
    </row>
    <row r="58" spans="1:10" s="12" customFormat="1" x14ac:dyDescent="0.25">
      <c r="A58" s="28"/>
      <c r="B58" s="29" t="s">
        <v>10</v>
      </c>
      <c r="C58" s="11"/>
      <c r="D58" s="11"/>
      <c r="E58" s="11"/>
      <c r="F58" s="11"/>
      <c r="G58" s="30"/>
      <c r="H58" s="31">
        <f>+'EMPLOYEE &amp; INCOME'!R54</f>
        <v>0</v>
      </c>
      <c r="I58" s="133"/>
      <c r="J58" s="11"/>
    </row>
    <row r="59" spans="1:10" s="12" customFormat="1" ht="15.75" thickBot="1" x14ac:dyDescent="0.3">
      <c r="A59" s="28"/>
      <c r="B59" s="29" t="s">
        <v>86</v>
      </c>
      <c r="C59" s="11"/>
      <c r="D59" s="11"/>
      <c r="E59" s="11"/>
      <c r="F59" s="11"/>
      <c r="G59" s="30"/>
      <c r="H59" s="31">
        <f>+'EMPLOYEE &amp; INCOME'!R55</f>
        <v>0</v>
      </c>
      <c r="I59" s="133"/>
      <c r="J59" s="11"/>
    </row>
    <row r="60" spans="1:10" s="12" customFormat="1" ht="21" thickBot="1" x14ac:dyDescent="0.45">
      <c r="A60" s="252" t="s">
        <v>132</v>
      </c>
      <c r="B60" s="253"/>
      <c r="C60" s="253"/>
      <c r="D60" s="253"/>
      <c r="E60" s="253"/>
      <c r="F60" s="253"/>
      <c r="G60" s="253"/>
      <c r="H60" s="22">
        <f>SUM(H54:H59)</f>
        <v>0</v>
      </c>
      <c r="I60" s="106"/>
      <c r="J60" s="11"/>
    </row>
    <row r="61" spans="1:10" s="12" customFormat="1" ht="15.75" thickBot="1" x14ac:dyDescent="0.3">
      <c r="A61" s="28"/>
      <c r="B61" s="11"/>
      <c r="C61" s="11"/>
      <c r="D61" s="11"/>
      <c r="E61" s="11"/>
      <c r="F61" s="11"/>
      <c r="G61" s="30"/>
      <c r="H61" s="11"/>
      <c r="I61" s="130"/>
      <c r="J61" s="11"/>
    </row>
    <row r="62" spans="1:10" s="12" customFormat="1" ht="21" thickBot="1" x14ac:dyDescent="0.45">
      <c r="A62" s="20"/>
      <c r="B62" s="21" t="s">
        <v>96</v>
      </c>
      <c r="C62" s="2"/>
      <c r="D62" s="2"/>
      <c r="E62" s="2"/>
      <c r="F62" s="2"/>
      <c r="G62" s="1"/>
      <c r="H62" s="22">
        <f>+H43+H60+H51</f>
        <v>0</v>
      </c>
      <c r="I62" s="106"/>
      <c r="J62" s="11"/>
    </row>
    <row r="63" spans="1:10" s="12" customFormat="1" ht="15.75" thickBot="1" x14ac:dyDescent="0.3">
      <c r="A63" s="28"/>
      <c r="B63" s="11"/>
      <c r="C63" s="11"/>
      <c r="D63" s="11"/>
      <c r="E63" s="11"/>
      <c r="F63" s="11"/>
      <c r="G63" s="30"/>
      <c r="H63" s="11"/>
      <c r="I63" s="130"/>
      <c r="J63" s="11"/>
    </row>
    <row r="64" spans="1:10" s="12" customFormat="1" ht="19.5" x14ac:dyDescent="0.4">
      <c r="A64" s="24"/>
      <c r="B64" s="25" t="s">
        <v>51</v>
      </c>
      <c r="C64" s="26"/>
      <c r="D64" s="26"/>
      <c r="E64" s="26"/>
      <c r="F64" s="26"/>
      <c r="G64" s="27"/>
      <c r="H64" s="26"/>
      <c r="I64" s="143"/>
      <c r="J64" s="11"/>
    </row>
    <row r="65" spans="1:10" s="12" customFormat="1" ht="18.75" x14ac:dyDescent="0.3">
      <c r="A65" s="28"/>
      <c r="B65" s="33" t="s">
        <v>52</v>
      </c>
      <c r="C65" s="11"/>
      <c r="D65" s="11"/>
      <c r="E65" s="11"/>
      <c r="F65" s="11"/>
      <c r="G65" s="30"/>
      <c r="H65" s="11"/>
      <c r="I65" s="130"/>
      <c r="J65" s="11"/>
    </row>
    <row r="66" spans="1:10" s="12" customFormat="1" x14ac:dyDescent="0.25">
      <c r="A66" s="28"/>
      <c r="B66" s="248" t="s">
        <v>53</v>
      </c>
      <c r="C66" s="248"/>
      <c r="D66" s="248"/>
      <c r="E66" s="248"/>
      <c r="F66" s="248"/>
      <c r="G66" s="7">
        <v>0</v>
      </c>
      <c r="H66" s="11"/>
      <c r="I66" s="130"/>
      <c r="J66" s="11"/>
    </row>
    <row r="67" spans="1:10" s="12" customFormat="1" x14ac:dyDescent="0.25">
      <c r="A67" s="28"/>
      <c r="B67" s="248" t="s">
        <v>54</v>
      </c>
      <c r="C67" s="248"/>
      <c r="D67" s="248"/>
      <c r="E67" s="248"/>
      <c r="F67" s="248"/>
      <c r="G67" s="7">
        <v>0</v>
      </c>
      <c r="H67" s="11"/>
      <c r="I67" s="130"/>
      <c r="J67" s="11"/>
    </row>
    <row r="68" spans="1:10" s="12" customFormat="1" x14ac:dyDescent="0.25">
      <c r="A68" s="28"/>
      <c r="B68" s="248" t="s">
        <v>64</v>
      </c>
      <c r="C68" s="248"/>
      <c r="D68" s="248"/>
      <c r="E68" s="248"/>
      <c r="F68" s="248"/>
      <c r="G68" s="34">
        <f>+'EMPLOYEE &amp; INCOME'!R38</f>
        <v>0</v>
      </c>
      <c r="H68" s="11"/>
      <c r="I68" s="130"/>
      <c r="J68" s="11"/>
    </row>
    <row r="69" spans="1:10" s="12" customFormat="1" x14ac:dyDescent="0.25">
      <c r="A69" s="28"/>
      <c r="B69" s="248" t="s">
        <v>65</v>
      </c>
      <c r="C69" s="248"/>
      <c r="D69" s="248"/>
      <c r="E69" s="248"/>
      <c r="F69" s="248"/>
      <c r="G69" s="34">
        <f>+'EMPLOYEE &amp; INCOME'!R39</f>
        <v>0</v>
      </c>
      <c r="H69" s="11"/>
      <c r="I69" s="130"/>
      <c r="J69" s="11"/>
    </row>
    <row r="70" spans="1:10" s="12" customFormat="1" x14ac:dyDescent="0.25">
      <c r="A70" s="28"/>
      <c r="B70" s="248" t="s">
        <v>55</v>
      </c>
      <c r="C70" s="248"/>
      <c r="D70" s="248"/>
      <c r="E70" s="248"/>
      <c r="F70" s="248"/>
      <c r="G70" s="7">
        <v>0</v>
      </c>
      <c r="H70" s="11"/>
      <c r="I70" s="130"/>
      <c r="J70" s="11"/>
    </row>
    <row r="71" spans="1:10" s="12" customFormat="1" x14ac:dyDescent="0.25">
      <c r="A71" s="28"/>
      <c r="B71" s="248" t="s">
        <v>56</v>
      </c>
      <c r="C71" s="248"/>
      <c r="D71" s="248"/>
      <c r="E71" s="248"/>
      <c r="F71" s="248"/>
      <c r="G71" s="7">
        <v>0</v>
      </c>
      <c r="H71" s="11"/>
      <c r="I71" s="130"/>
      <c r="J71" s="11"/>
    </row>
    <row r="72" spans="1:10" s="12" customFormat="1" x14ac:dyDescent="0.25">
      <c r="A72" s="28"/>
      <c r="B72" s="248" t="s">
        <v>67</v>
      </c>
      <c r="C72" s="248"/>
      <c r="D72" s="248"/>
      <c r="E72" s="248"/>
      <c r="F72" s="248"/>
      <c r="G72" s="34">
        <f>+'EMPLOYEE &amp; INCOME'!R41+'EMPLOYEE &amp; INCOME'!R42</f>
        <v>0</v>
      </c>
      <c r="H72" s="11"/>
      <c r="I72" s="130"/>
      <c r="J72" s="11"/>
    </row>
    <row r="73" spans="1:10" s="12" customFormat="1" x14ac:dyDescent="0.25">
      <c r="A73" s="28"/>
      <c r="B73" s="248" t="s">
        <v>66</v>
      </c>
      <c r="C73" s="248"/>
      <c r="D73" s="248"/>
      <c r="E73" s="248"/>
      <c r="F73" s="248"/>
      <c r="G73" s="7">
        <v>0</v>
      </c>
      <c r="H73" s="11"/>
      <c r="I73" s="130"/>
      <c r="J73" s="11"/>
    </row>
    <row r="74" spans="1:10" s="12" customFormat="1" x14ac:dyDescent="0.25">
      <c r="A74" s="28"/>
      <c r="B74" s="248" t="s">
        <v>129</v>
      </c>
      <c r="C74" s="248"/>
      <c r="D74" s="248"/>
      <c r="E74" s="248"/>
      <c r="F74" s="248"/>
      <c r="G74" s="7">
        <v>0</v>
      </c>
      <c r="H74" s="11"/>
      <c r="I74" s="130"/>
      <c r="J74" s="11"/>
    </row>
    <row r="75" spans="1:10" s="12" customFormat="1" x14ac:dyDescent="0.25">
      <c r="A75" s="28"/>
      <c r="B75" s="248" t="s">
        <v>57</v>
      </c>
      <c r="C75" s="248"/>
      <c r="D75" s="248"/>
      <c r="E75" s="248"/>
      <c r="F75" s="248"/>
      <c r="G75" s="7">
        <v>0</v>
      </c>
      <c r="H75" s="11"/>
      <c r="I75" s="130"/>
      <c r="J75" s="11"/>
    </row>
    <row r="76" spans="1:10" s="12" customFormat="1" x14ac:dyDescent="0.25">
      <c r="A76" s="28"/>
      <c r="B76" s="248" t="s">
        <v>58</v>
      </c>
      <c r="C76" s="248"/>
      <c r="D76" s="248"/>
      <c r="E76" s="248"/>
      <c r="F76" s="248"/>
      <c r="G76" s="7">
        <v>0</v>
      </c>
      <c r="H76" s="11"/>
      <c r="I76" s="130"/>
      <c r="J76" s="11"/>
    </row>
    <row r="77" spans="1:10" s="12" customFormat="1" x14ac:dyDescent="0.25">
      <c r="A77" s="28"/>
      <c r="B77" s="248" t="s">
        <v>122</v>
      </c>
      <c r="C77" s="248"/>
      <c r="D77" s="248"/>
      <c r="E77" s="248"/>
      <c r="F77" s="248"/>
      <c r="G77" s="7">
        <v>0</v>
      </c>
      <c r="H77" s="11"/>
      <c r="I77" s="130"/>
      <c r="J77" s="11"/>
    </row>
    <row r="78" spans="1:10" s="12" customFormat="1" x14ac:dyDescent="0.25">
      <c r="A78" s="28"/>
      <c r="B78" s="248" t="s">
        <v>59</v>
      </c>
      <c r="C78" s="248"/>
      <c r="D78" s="248"/>
      <c r="E78" s="248"/>
      <c r="F78" s="248"/>
      <c r="G78" s="7">
        <v>0</v>
      </c>
      <c r="H78" s="11"/>
      <c r="I78" s="130"/>
      <c r="J78" s="11"/>
    </row>
    <row r="79" spans="1:10" s="12" customFormat="1" ht="15.75" thickBot="1" x14ac:dyDescent="0.3">
      <c r="A79" s="28"/>
      <c r="B79" s="248" t="s">
        <v>60</v>
      </c>
      <c r="C79" s="248"/>
      <c r="D79" s="248"/>
      <c r="E79" s="248"/>
      <c r="F79" s="248"/>
      <c r="G79" s="7">
        <v>0</v>
      </c>
      <c r="H79" s="11"/>
      <c r="I79" s="130"/>
      <c r="J79" s="11"/>
    </row>
    <row r="80" spans="1:10" s="12" customFormat="1" ht="21" thickBot="1" x14ac:dyDescent="0.45">
      <c r="A80" s="20"/>
      <c r="B80" s="21" t="s">
        <v>84</v>
      </c>
      <c r="C80" s="2"/>
      <c r="D80" s="2"/>
      <c r="E80" s="2"/>
      <c r="F80" s="2"/>
      <c r="G80" s="35">
        <f>SUM(G66:G79)</f>
        <v>0</v>
      </c>
      <c r="H80" s="22">
        <f>IF(G80&lt;150000,G80,150000)</f>
        <v>0</v>
      </c>
      <c r="I80" s="106"/>
      <c r="J80" s="11"/>
    </row>
    <row r="81" spans="1:27" ht="21" thickBot="1" x14ac:dyDescent="0.45">
      <c r="A81" s="48"/>
      <c r="B81" s="37"/>
      <c r="C81" s="36"/>
      <c r="D81" s="36"/>
      <c r="E81" s="36"/>
      <c r="F81" s="36"/>
      <c r="G81" s="34"/>
      <c r="H81" s="38"/>
      <c r="I81" s="142"/>
    </row>
    <row r="82" spans="1:27" s="12" customFormat="1" ht="18.75" x14ac:dyDescent="0.3">
      <c r="A82" s="24"/>
      <c r="B82" s="40" t="s">
        <v>61</v>
      </c>
      <c r="C82" s="26"/>
      <c r="D82" s="26"/>
      <c r="E82" s="26"/>
      <c r="F82" s="26"/>
      <c r="G82" s="27"/>
      <c r="H82" s="26"/>
      <c r="I82" s="143"/>
      <c r="J82" s="11"/>
      <c r="L82" s="254" t="s">
        <v>76</v>
      </c>
      <c r="M82" s="254"/>
      <c r="N82" s="254"/>
      <c r="O82" s="254"/>
    </row>
    <row r="83" spans="1:27" s="44" customFormat="1" ht="29.25" customHeight="1" x14ac:dyDescent="0.25">
      <c r="A83" s="41"/>
      <c r="B83" s="248" t="s">
        <v>72</v>
      </c>
      <c r="C83" s="248"/>
      <c r="D83" s="258"/>
      <c r="E83" s="102" t="s">
        <v>69</v>
      </c>
      <c r="F83" s="6">
        <v>0</v>
      </c>
      <c r="G83" s="42">
        <f>IF(F83&lt;25000,F83,M83)</f>
        <v>0</v>
      </c>
      <c r="H83" s="43"/>
      <c r="I83" s="144"/>
      <c r="J83" s="43"/>
      <c r="L83" s="44" t="s">
        <v>69</v>
      </c>
      <c r="M83" s="44">
        <v>25000</v>
      </c>
      <c r="N83" s="44" t="s">
        <v>74</v>
      </c>
      <c r="O83" s="44">
        <v>30000</v>
      </c>
      <c r="Q83" s="45" t="s">
        <v>77</v>
      </c>
      <c r="R83" s="44">
        <v>75000</v>
      </c>
    </row>
    <row r="84" spans="1:27" s="44" customFormat="1" ht="31.5" customHeight="1" x14ac:dyDescent="0.25">
      <c r="A84" s="41"/>
      <c r="B84" s="248" t="s">
        <v>73</v>
      </c>
      <c r="C84" s="248"/>
      <c r="D84" s="258"/>
      <c r="E84" s="102" t="s">
        <v>75</v>
      </c>
      <c r="F84" s="6">
        <v>0</v>
      </c>
      <c r="G84" s="42">
        <f>IF(E84=N83,IF(F84&lt;=O83,F84,O83),IF(F84&lt;50000,F84,O84))</f>
        <v>0</v>
      </c>
      <c r="H84" s="43"/>
      <c r="I84" s="144"/>
      <c r="J84" s="43"/>
      <c r="L84" s="45" t="s">
        <v>70</v>
      </c>
      <c r="M84" s="44">
        <v>25000</v>
      </c>
      <c r="N84" s="44" t="s">
        <v>75</v>
      </c>
      <c r="O84" s="44">
        <v>50000</v>
      </c>
      <c r="Q84" s="45" t="s">
        <v>120</v>
      </c>
      <c r="R84" s="44">
        <v>125000</v>
      </c>
    </row>
    <row r="85" spans="1:27" s="44" customFormat="1" ht="30" x14ac:dyDescent="0.25">
      <c r="A85" s="41"/>
      <c r="B85" s="248" t="s">
        <v>68</v>
      </c>
      <c r="C85" s="248"/>
      <c r="D85" s="258"/>
      <c r="E85" s="102" t="s">
        <v>120</v>
      </c>
      <c r="F85" s="6">
        <v>0</v>
      </c>
      <c r="G85" s="42">
        <f>IF(E85=Q83,IF(F85&lt;R83,F85,R83),IF(F85&lt;R84,F85,R84))</f>
        <v>0</v>
      </c>
      <c r="H85" s="43"/>
      <c r="I85" s="144"/>
      <c r="J85" s="43"/>
      <c r="L85" s="45" t="s">
        <v>71</v>
      </c>
      <c r="M85" s="44">
        <v>25000</v>
      </c>
      <c r="Q85" s="44" t="s">
        <v>78</v>
      </c>
      <c r="R85" s="44">
        <v>40000</v>
      </c>
    </row>
    <row r="86" spans="1:27" s="44" customFormat="1" ht="42.75" customHeight="1" x14ac:dyDescent="0.25">
      <c r="A86" s="41"/>
      <c r="B86" s="248" t="s">
        <v>171</v>
      </c>
      <c r="C86" s="248"/>
      <c r="D86" s="258"/>
      <c r="E86" s="102" t="s">
        <v>78</v>
      </c>
      <c r="F86" s="6">
        <v>0</v>
      </c>
      <c r="G86" s="42">
        <f>IF(E86=Q85,IF(F86&lt;R85,F86,R85),IF(F86&lt;R86,F86,R86))</f>
        <v>0</v>
      </c>
      <c r="H86" s="43"/>
      <c r="I86" s="144"/>
      <c r="J86" s="43"/>
      <c r="L86" s="45" t="s">
        <v>71</v>
      </c>
      <c r="M86" s="44">
        <v>25000</v>
      </c>
      <c r="Q86" s="44" t="s">
        <v>121</v>
      </c>
      <c r="R86" s="44">
        <v>100000</v>
      </c>
    </row>
    <row r="87" spans="1:27" s="44" customFormat="1" x14ac:dyDescent="0.25">
      <c r="A87" s="41"/>
      <c r="B87" s="248" t="s">
        <v>62</v>
      </c>
      <c r="C87" s="248"/>
      <c r="D87" s="258"/>
      <c r="E87" s="103"/>
      <c r="F87" s="6">
        <v>0</v>
      </c>
      <c r="G87" s="42">
        <f>+F87</f>
        <v>0</v>
      </c>
      <c r="H87" s="43"/>
      <c r="I87" s="144"/>
      <c r="J87" s="43"/>
    </row>
    <row r="88" spans="1:27" s="44" customFormat="1" ht="30" x14ac:dyDescent="0.25">
      <c r="A88" s="41"/>
      <c r="B88" s="248" t="s">
        <v>82</v>
      </c>
      <c r="C88" s="248"/>
      <c r="D88" s="258"/>
      <c r="E88" s="104" t="s">
        <v>120</v>
      </c>
      <c r="F88" s="6">
        <v>0</v>
      </c>
      <c r="G88" s="42">
        <f>IF(E88=Q83,IF(F88&lt;R83,F88,R83),IF(F88&lt;R84,F88,R84))</f>
        <v>0</v>
      </c>
      <c r="H88" s="43"/>
      <c r="I88" s="144"/>
      <c r="J88" s="43"/>
    </row>
    <row r="89" spans="1:27" s="44" customFormat="1" x14ac:dyDescent="0.25">
      <c r="A89" s="41"/>
      <c r="B89" s="248" t="s">
        <v>81</v>
      </c>
      <c r="C89" s="248"/>
      <c r="D89" s="248"/>
      <c r="E89" s="43"/>
      <c r="F89" s="6">
        <v>0</v>
      </c>
      <c r="G89" s="42">
        <f>MIN((F89/2),25000)</f>
        <v>0</v>
      </c>
      <c r="H89" s="43"/>
      <c r="I89" s="144"/>
      <c r="J89" s="43"/>
    </row>
    <row r="90" spans="1:27" s="44" customFormat="1" x14ac:dyDescent="0.25">
      <c r="A90" s="41"/>
      <c r="B90" s="248" t="s">
        <v>63</v>
      </c>
      <c r="C90" s="248"/>
      <c r="D90" s="248"/>
      <c r="E90" s="43"/>
      <c r="F90" s="6">
        <v>0</v>
      </c>
      <c r="G90" s="42">
        <f>+F90</f>
        <v>0</v>
      </c>
      <c r="H90" s="43"/>
      <c r="I90" s="144"/>
      <c r="J90" s="43"/>
    </row>
    <row r="91" spans="1:27" s="44" customFormat="1" x14ac:dyDescent="0.25">
      <c r="A91" s="41"/>
      <c r="B91" s="248" t="s">
        <v>88</v>
      </c>
      <c r="C91" s="248"/>
      <c r="D91" s="248"/>
      <c r="E91" s="43"/>
      <c r="F91" s="174">
        <f>IF(H56&lt;=10000,H56,10000)</f>
        <v>0</v>
      </c>
      <c r="G91" s="42">
        <f>IF(F91&lt;10000,F91,10000)</f>
        <v>0</v>
      </c>
      <c r="H91" s="43"/>
      <c r="I91" s="144"/>
      <c r="J91" s="43"/>
    </row>
    <row r="92" spans="1:27" s="44" customFormat="1" x14ac:dyDescent="0.25">
      <c r="A92" s="41"/>
      <c r="B92" s="248" t="s">
        <v>80</v>
      </c>
      <c r="C92" s="248"/>
      <c r="D92" s="248"/>
      <c r="E92" s="43"/>
      <c r="F92" s="6">
        <v>0</v>
      </c>
      <c r="G92" s="42">
        <f>IF(F92&lt;50000,F92,50000)</f>
        <v>0</v>
      </c>
      <c r="H92" s="43"/>
      <c r="I92" s="144"/>
      <c r="J92" s="43"/>
    </row>
    <row r="93" spans="1:27" s="44" customFormat="1" x14ac:dyDescent="0.25">
      <c r="A93" s="41"/>
      <c r="B93" s="248" t="s">
        <v>79</v>
      </c>
      <c r="C93" s="248"/>
      <c r="D93" s="248"/>
      <c r="E93" s="43"/>
      <c r="F93" s="6">
        <v>0</v>
      </c>
      <c r="G93" s="42"/>
      <c r="H93" s="43"/>
      <c r="I93" s="144"/>
      <c r="J93" s="43"/>
    </row>
    <row r="94" spans="1:27" s="44" customFormat="1" ht="15.75" thickBot="1" x14ac:dyDescent="0.3">
      <c r="A94" s="41"/>
      <c r="B94" s="248" t="s">
        <v>157</v>
      </c>
      <c r="C94" s="248"/>
      <c r="D94" s="248"/>
      <c r="E94" s="104" t="s">
        <v>156</v>
      </c>
      <c r="F94" s="6">
        <v>0</v>
      </c>
      <c r="G94" s="42">
        <f>IF(E94=AA94,F94,F94/2)</f>
        <v>0</v>
      </c>
      <c r="H94" s="43"/>
      <c r="I94" s="144"/>
      <c r="J94" s="43"/>
      <c r="AA94" s="44" t="s">
        <v>155</v>
      </c>
    </row>
    <row r="95" spans="1:27" s="12" customFormat="1" ht="21" thickBot="1" x14ac:dyDescent="0.45">
      <c r="A95" s="20"/>
      <c r="B95" s="21" t="s">
        <v>85</v>
      </c>
      <c r="C95" s="46"/>
      <c r="D95" s="46"/>
      <c r="E95" s="46"/>
      <c r="F95" s="46"/>
      <c r="G95" s="46">
        <f>SUM(G83:G94)</f>
        <v>0</v>
      </c>
      <c r="H95" s="22">
        <f>+G95</f>
        <v>0</v>
      </c>
      <c r="I95" s="145"/>
      <c r="J95" s="11"/>
      <c r="AA95" s="44" t="s">
        <v>156</v>
      </c>
    </row>
    <row r="96" spans="1:27" s="12" customFormat="1" ht="15.75" thickBot="1" x14ac:dyDescent="0.3">
      <c r="A96" s="28"/>
      <c r="B96" s="11"/>
      <c r="C96" s="11"/>
      <c r="D96" s="11"/>
      <c r="E96" s="11"/>
      <c r="F96" s="11"/>
      <c r="G96" s="30"/>
      <c r="H96" s="11"/>
      <c r="I96" s="130"/>
      <c r="J96" s="11"/>
    </row>
    <row r="97" spans="1:25" s="12" customFormat="1" ht="21" thickBot="1" x14ac:dyDescent="0.45">
      <c r="A97" s="20"/>
      <c r="B97" s="21" t="s">
        <v>97</v>
      </c>
      <c r="C97" s="46"/>
      <c r="D97" s="46"/>
      <c r="E97" s="46"/>
      <c r="F97" s="46"/>
      <c r="G97" s="47">
        <f>+H62-H80-H95</f>
        <v>0</v>
      </c>
      <c r="H97" s="22">
        <f>MROUND(IF(G97&gt;1,G97,0),10)</f>
        <v>0</v>
      </c>
      <c r="I97" s="145"/>
      <c r="J97" s="107"/>
    </row>
    <row r="98" spans="1:25" s="12" customFormat="1" ht="15.75" thickBot="1" x14ac:dyDescent="0.3">
      <c r="A98" s="28"/>
      <c r="B98" s="11"/>
      <c r="C98" s="11"/>
      <c r="D98" s="11"/>
      <c r="E98" s="11"/>
      <c r="F98" s="11"/>
      <c r="G98" s="30"/>
      <c r="H98" s="11"/>
      <c r="I98" s="130"/>
      <c r="J98" s="11"/>
    </row>
    <row r="99" spans="1:25" s="12" customFormat="1" ht="19.5" x14ac:dyDescent="0.4">
      <c r="A99" s="273" t="s">
        <v>114</v>
      </c>
      <c r="B99" s="274"/>
      <c r="C99" s="274"/>
      <c r="D99" s="274"/>
      <c r="E99" s="274"/>
      <c r="F99" s="274"/>
      <c r="G99" s="274"/>
      <c r="H99" s="274"/>
      <c r="I99" s="275"/>
      <c r="J99" s="11"/>
    </row>
    <row r="100" spans="1:25" ht="30" x14ac:dyDescent="0.3">
      <c r="A100" s="48"/>
      <c r="B100" s="122" t="s">
        <v>98</v>
      </c>
      <c r="C100" s="122"/>
      <c r="D100" s="123"/>
      <c r="E100" s="123"/>
      <c r="F100" s="36"/>
      <c r="G100" s="36"/>
      <c r="H100" s="38">
        <f>SUM(I103:I106)</f>
        <v>0</v>
      </c>
      <c r="I100" s="142"/>
    </row>
    <row r="101" spans="1:25" hidden="1" x14ac:dyDescent="0.25">
      <c r="A101" s="48"/>
      <c r="B101" s="122"/>
      <c r="C101" s="122"/>
      <c r="D101" s="49"/>
      <c r="E101" s="49"/>
      <c r="F101" s="49"/>
      <c r="G101" s="49"/>
      <c r="H101" s="36"/>
      <c r="I101" s="142"/>
    </row>
    <row r="102" spans="1:25" hidden="1" x14ac:dyDescent="0.25">
      <c r="A102" s="48"/>
      <c r="B102" s="122"/>
      <c r="C102" s="122"/>
      <c r="D102" s="49" t="s">
        <v>115</v>
      </c>
      <c r="E102" s="49" t="s">
        <v>30</v>
      </c>
      <c r="F102" s="49" t="s">
        <v>111</v>
      </c>
      <c r="G102" s="52"/>
      <c r="H102" s="36"/>
      <c r="I102" s="146" t="s">
        <v>112</v>
      </c>
    </row>
    <row r="103" spans="1:25" hidden="1" x14ac:dyDescent="0.25">
      <c r="A103" s="48"/>
      <c r="B103" s="272" t="s">
        <v>108</v>
      </c>
      <c r="C103" s="272"/>
      <c r="D103" s="50">
        <v>0</v>
      </c>
      <c r="E103" s="51">
        <f>IF('EMPLOYEE &amp; INCOME'!N4="Citizen",250000,0)</f>
        <v>250000</v>
      </c>
      <c r="F103" s="51">
        <f>IF('EMPLOYEE &amp; INCOME'!N4="Senior Citizen",300000,0)</f>
        <v>0</v>
      </c>
      <c r="G103" s="51">
        <f>IF('EMPLOYEE &amp; INCOME'!N4="Super Senior Citizen",500000,0)</f>
        <v>0</v>
      </c>
      <c r="H103" s="51">
        <f>IF(H97&gt;E103,H97-E103-F103-G103,0)</f>
        <v>0</v>
      </c>
      <c r="I103" s="147">
        <f>+D103*(E103+F103+G103)</f>
        <v>0</v>
      </c>
    </row>
    <row r="104" spans="1:25" hidden="1" x14ac:dyDescent="0.25">
      <c r="A104" s="48"/>
      <c r="B104" s="272" t="s">
        <v>109</v>
      </c>
      <c r="C104" s="272"/>
      <c r="D104" s="50">
        <v>0.05</v>
      </c>
      <c r="E104" s="51">
        <f>IF('EMPLOYEE &amp; INCOME'!N4="Citizen",MIN(H103,250000),0)</f>
        <v>0</v>
      </c>
      <c r="F104" s="51">
        <f>IF('EMPLOYEE &amp; INCOME'!N4="Senior Citizen",MIN(H103,200000),0)</f>
        <v>0</v>
      </c>
      <c r="G104" s="36"/>
      <c r="H104" s="51">
        <f>IF(E104&lt;=250000,H103-E104-F104-G104,250000)</f>
        <v>0</v>
      </c>
      <c r="I104" s="147">
        <f>+D104*(E104+F104+G104)</f>
        <v>0</v>
      </c>
    </row>
    <row r="105" spans="1:25" hidden="1" x14ac:dyDescent="0.25">
      <c r="A105" s="48"/>
      <c r="B105" s="272" t="s">
        <v>110</v>
      </c>
      <c r="C105" s="272"/>
      <c r="D105" s="50">
        <v>0.2</v>
      </c>
      <c r="E105" s="51">
        <f>IF(H104&lt;=500000,H104,500000)</f>
        <v>0</v>
      </c>
      <c r="F105" s="36"/>
      <c r="G105" s="36"/>
      <c r="H105" s="51">
        <f>IF(E105&lt;=500000,H104-E105,500000)</f>
        <v>0</v>
      </c>
      <c r="I105" s="147">
        <f>+D105*E105</f>
        <v>0</v>
      </c>
    </row>
    <row r="106" spans="1:25" hidden="1" x14ac:dyDescent="0.25">
      <c r="A106" s="48"/>
      <c r="B106" s="272" t="s">
        <v>107</v>
      </c>
      <c r="C106" s="272"/>
      <c r="D106" s="50">
        <v>0.3</v>
      </c>
      <c r="E106" s="36">
        <f>+H105</f>
        <v>0</v>
      </c>
      <c r="F106" s="36"/>
      <c r="G106" s="36"/>
      <c r="H106" s="36"/>
      <c r="I106" s="148">
        <f>+D106*E106</f>
        <v>0</v>
      </c>
    </row>
    <row r="107" spans="1:25" ht="18.75" x14ac:dyDescent="0.3">
      <c r="A107" s="48"/>
      <c r="B107" s="248" t="s">
        <v>99</v>
      </c>
      <c r="C107" s="248"/>
      <c r="D107" s="248"/>
      <c r="E107" s="248"/>
      <c r="F107" s="36"/>
      <c r="G107" s="52"/>
      <c r="H107" s="38">
        <f>IF(H97&gt;350000,0,IF(H100&lt;2500,H100,2500))</f>
        <v>0</v>
      </c>
      <c r="I107" s="142"/>
    </row>
    <row r="108" spans="1:25" ht="18.75" x14ac:dyDescent="0.3">
      <c r="A108" s="48"/>
      <c r="B108" s="248" t="s">
        <v>100</v>
      </c>
      <c r="C108" s="248"/>
      <c r="D108" s="248"/>
      <c r="E108" s="248"/>
      <c r="F108" s="248"/>
      <c r="G108" s="52"/>
      <c r="H108" s="38">
        <f>+H100-H107</f>
        <v>0</v>
      </c>
      <c r="I108" s="142"/>
      <c r="Y108" s="129"/>
    </row>
    <row r="109" spans="1:25" ht="18.75" x14ac:dyDescent="0.3">
      <c r="A109" s="48"/>
      <c r="B109" s="248" t="s">
        <v>101</v>
      </c>
      <c r="C109" s="248"/>
      <c r="D109" s="248"/>
      <c r="E109" s="36"/>
      <c r="F109" s="36"/>
      <c r="G109" s="52"/>
      <c r="H109" s="38">
        <f>IF(H97&gt;10000001,H108*0.15,IF(H97&gt;5000000,H108*0.1,0))</f>
        <v>0</v>
      </c>
      <c r="I109" s="142"/>
    </row>
    <row r="110" spans="1:25" ht="18.75" x14ac:dyDescent="0.3">
      <c r="A110" s="48"/>
      <c r="B110" s="248" t="s">
        <v>102</v>
      </c>
      <c r="C110" s="248"/>
      <c r="D110" s="248"/>
      <c r="E110" s="248"/>
      <c r="F110" s="248"/>
      <c r="G110" s="52"/>
      <c r="H110" s="38">
        <f>+H108+H109</f>
        <v>0</v>
      </c>
      <c r="I110" s="142"/>
    </row>
    <row r="111" spans="1:25" ht="18.75" x14ac:dyDescent="0.3">
      <c r="A111" s="48"/>
      <c r="B111" s="248" t="s">
        <v>103</v>
      </c>
      <c r="C111" s="248"/>
      <c r="D111" s="248"/>
      <c r="E111" s="36"/>
      <c r="F111" s="36"/>
      <c r="G111" s="52"/>
      <c r="H111" s="38">
        <f>+H110*4/100</f>
        <v>0</v>
      </c>
      <c r="I111" s="142"/>
    </row>
    <row r="112" spans="1:25" ht="18.75" x14ac:dyDescent="0.3">
      <c r="A112" s="48"/>
      <c r="B112" s="248" t="s">
        <v>104</v>
      </c>
      <c r="C112" s="248"/>
      <c r="D112" s="248"/>
      <c r="E112" s="36"/>
      <c r="F112" s="36"/>
      <c r="G112" s="52"/>
      <c r="H112" s="38">
        <f>+H110+H111</f>
        <v>0</v>
      </c>
      <c r="I112" s="142"/>
    </row>
    <row r="113" spans="1:12" ht="18.75" customHeight="1" thickBot="1" x14ac:dyDescent="0.35">
      <c r="A113" s="48"/>
      <c r="B113" s="248" t="s">
        <v>105</v>
      </c>
      <c r="C113" s="248"/>
      <c r="D113" s="248"/>
      <c r="E113" s="248"/>
      <c r="F113" s="248"/>
      <c r="G113" s="248"/>
      <c r="H113" s="38">
        <f>+'EMPLOYEE &amp; INCOME'!R40</f>
        <v>0</v>
      </c>
      <c r="I113" s="142"/>
    </row>
    <row r="114" spans="1:12" ht="18.75" customHeight="1" thickBot="1" x14ac:dyDescent="0.35">
      <c r="A114" s="48"/>
      <c r="B114" s="279" t="s">
        <v>172</v>
      </c>
      <c r="C114" s="280"/>
      <c r="D114" s="280"/>
      <c r="E114" s="280"/>
      <c r="F114" s="280"/>
      <c r="G114" s="281"/>
      <c r="H114" s="38"/>
      <c r="I114" s="142"/>
    </row>
    <row r="115" spans="1:12" ht="18.75" customHeight="1" thickBot="1" x14ac:dyDescent="0.35">
      <c r="A115" s="48"/>
      <c r="B115" s="170" t="s">
        <v>173</v>
      </c>
      <c r="C115" s="276"/>
      <c r="D115" s="276"/>
      <c r="E115" s="171" t="s">
        <v>174</v>
      </c>
      <c r="F115" s="276">
        <v>0</v>
      </c>
      <c r="G115" s="277"/>
      <c r="H115" s="38">
        <f>+F115</f>
        <v>0</v>
      </c>
      <c r="I115" s="142"/>
    </row>
    <row r="116" spans="1:12" ht="18.75" x14ac:dyDescent="0.3">
      <c r="A116" s="48"/>
      <c r="B116" s="248" t="s">
        <v>106</v>
      </c>
      <c r="C116" s="248"/>
      <c r="D116" s="248"/>
      <c r="E116" s="248"/>
      <c r="F116" s="36"/>
      <c r="G116" s="36"/>
      <c r="H116" s="38">
        <f>IF(L116&gt;0,L116,0)</f>
        <v>0</v>
      </c>
      <c r="I116" s="142"/>
      <c r="L116" s="5">
        <f>+H112-H113-H115</f>
        <v>0</v>
      </c>
    </row>
    <row r="117" spans="1:12" ht="19.5" thickBot="1" x14ac:dyDescent="0.35">
      <c r="A117" s="53"/>
      <c r="B117" s="278" t="s">
        <v>113</v>
      </c>
      <c r="C117" s="278"/>
      <c r="D117" s="278"/>
      <c r="E117" s="278"/>
      <c r="F117" s="278"/>
      <c r="G117" s="54"/>
      <c r="H117" s="55">
        <f>IF(L117&gt;1,L117,0)</f>
        <v>0</v>
      </c>
      <c r="I117" s="149"/>
      <c r="L117" s="169">
        <f>+H113-H112+H115</f>
        <v>0</v>
      </c>
    </row>
    <row r="118" spans="1:12" x14ac:dyDescent="0.25">
      <c r="A118" s="56"/>
      <c r="B118" s="57"/>
      <c r="C118" s="57"/>
      <c r="D118" s="57"/>
      <c r="E118" s="57"/>
      <c r="F118" s="57"/>
      <c r="G118" s="58"/>
      <c r="H118" s="57"/>
      <c r="I118" s="59"/>
    </row>
    <row r="119" spans="1:12" ht="17.25" thickBot="1" x14ac:dyDescent="0.3">
      <c r="A119" s="269" t="s">
        <v>123</v>
      </c>
      <c r="B119" s="270"/>
      <c r="C119" s="270"/>
      <c r="D119" s="270"/>
      <c r="E119" s="270"/>
      <c r="F119" s="270"/>
      <c r="G119" s="270"/>
      <c r="H119" s="270"/>
      <c r="I119" s="271"/>
      <c r="J119" s="8"/>
      <c r="K119" s="8"/>
    </row>
    <row r="120" spans="1:12" ht="18" x14ac:dyDescent="0.25">
      <c r="A120" s="60" t="s">
        <v>127</v>
      </c>
      <c r="B120" s="9" t="s">
        <v>128</v>
      </c>
      <c r="C120" s="61"/>
      <c r="D120" s="62"/>
      <c r="E120" s="63"/>
      <c r="F120" s="66"/>
      <c r="G120" s="172"/>
      <c r="H120" s="64"/>
      <c r="I120" s="65"/>
      <c r="J120" s="66"/>
      <c r="K120" s="65"/>
    </row>
    <row r="121" spans="1:12" ht="19.5" thickBot="1" x14ac:dyDescent="0.35">
      <c r="A121" s="67" t="s">
        <v>125</v>
      </c>
      <c r="B121" s="10" t="s">
        <v>126</v>
      </c>
      <c r="C121" s="163" t="s">
        <v>124</v>
      </c>
      <c r="D121" s="163"/>
      <c r="E121" s="163"/>
      <c r="F121" s="68"/>
      <c r="G121" s="173"/>
      <c r="H121" s="68"/>
      <c r="I121" s="69"/>
      <c r="J121" s="66"/>
      <c r="K121" s="69"/>
    </row>
  </sheetData>
  <sheetProtection algorithmName="SHA-512" hashValue="g2Z3dJ9n+e+wVUJnobLzhCACjv2+r90GeDGsOKLIAChlN+0kY1y8ICHT51pi4YBX9D7oaiBL80bwNlf8+8FRmw==" saltValue="fwxHNuTz5QKF8SbmXO8HUw==" spinCount="100000" sheet="1" objects="1" scenarios="1"/>
  <mergeCells count="74">
    <mergeCell ref="C115:D115"/>
    <mergeCell ref="F115:G115"/>
    <mergeCell ref="B107:E107"/>
    <mergeCell ref="B116:E116"/>
    <mergeCell ref="B117:F117"/>
    <mergeCell ref="B113:G113"/>
    <mergeCell ref="B114:G114"/>
    <mergeCell ref="A51:G51"/>
    <mergeCell ref="A60:G60"/>
    <mergeCell ref="B112:D112"/>
    <mergeCell ref="B111:D111"/>
    <mergeCell ref="B110:F110"/>
    <mergeCell ref="B109:D109"/>
    <mergeCell ref="B78:F78"/>
    <mergeCell ref="B79:F79"/>
    <mergeCell ref="B67:F67"/>
    <mergeCell ref="B68:F68"/>
    <mergeCell ref="B69:F69"/>
    <mergeCell ref="B93:D93"/>
    <mergeCell ref="B70:F70"/>
    <mergeCell ref="A119:I119"/>
    <mergeCell ref="B92:D92"/>
    <mergeCell ref="B94:D94"/>
    <mergeCell ref="B83:D83"/>
    <mergeCell ref="B85:D85"/>
    <mergeCell ref="B86:D86"/>
    <mergeCell ref="B88:D88"/>
    <mergeCell ref="B89:D89"/>
    <mergeCell ref="B91:D91"/>
    <mergeCell ref="B90:D90"/>
    <mergeCell ref="B103:C103"/>
    <mergeCell ref="B104:C104"/>
    <mergeCell ref="B105:C105"/>
    <mergeCell ref="B106:C106"/>
    <mergeCell ref="A99:I99"/>
    <mergeCell ref="B108:F108"/>
    <mergeCell ref="L82:O82"/>
    <mergeCell ref="A1:I1"/>
    <mergeCell ref="B87:D87"/>
    <mergeCell ref="B84:D84"/>
    <mergeCell ref="A7:B7"/>
    <mergeCell ref="C7:E7"/>
    <mergeCell ref="A8:B8"/>
    <mergeCell ref="C8:E8"/>
    <mergeCell ref="A5:B5"/>
    <mergeCell ref="C5:E5"/>
    <mergeCell ref="A6:B6"/>
    <mergeCell ref="C6:E6"/>
    <mergeCell ref="A9:I9"/>
    <mergeCell ref="H7:I7"/>
    <mergeCell ref="H8:I8"/>
    <mergeCell ref="H3:I3"/>
    <mergeCell ref="H4:I4"/>
    <mergeCell ref="H5:I5"/>
    <mergeCell ref="B76:F76"/>
    <mergeCell ref="B77:F77"/>
    <mergeCell ref="F8:G8"/>
    <mergeCell ref="F5:G5"/>
    <mergeCell ref="F6:G6"/>
    <mergeCell ref="F7:G7"/>
    <mergeCell ref="H6:I6"/>
    <mergeCell ref="A43:G43"/>
    <mergeCell ref="B71:F71"/>
    <mergeCell ref="B72:F72"/>
    <mergeCell ref="B73:F73"/>
    <mergeCell ref="B74:F74"/>
    <mergeCell ref="B75:F75"/>
    <mergeCell ref="B66:F66"/>
    <mergeCell ref="A3:B3"/>
    <mergeCell ref="C3:E3"/>
    <mergeCell ref="A4:B4"/>
    <mergeCell ref="C4:E4"/>
    <mergeCell ref="F3:G3"/>
    <mergeCell ref="F4:G4"/>
  </mergeCells>
  <dataValidations count="5">
    <dataValidation type="list" allowBlank="1" showInputMessage="1" showErrorMessage="1" sqref="E83">
      <formula1>$L$83:$L$85</formula1>
    </dataValidation>
    <dataValidation type="list" allowBlank="1" showInputMessage="1" showErrorMessage="1" sqref="E84">
      <formula1>$N$83:$N$84</formula1>
    </dataValidation>
    <dataValidation type="list" allowBlank="1" showInputMessage="1" showErrorMessage="1" sqref="E85 E88">
      <formula1>$Q$83:$Q$84</formula1>
    </dataValidation>
    <dataValidation type="list" allowBlank="1" showInputMessage="1" showErrorMessage="1" sqref="E86">
      <formula1>$Q$85:$Q$86</formula1>
    </dataValidation>
    <dataValidation type="list" allowBlank="1" showInputMessage="1" showErrorMessage="1" sqref="E94">
      <formula1>$AA$94:$AA$95</formula1>
    </dataValidation>
  </dataValidations>
  <pageMargins left="0.39370078740157483" right="0.35433070866141736" top="0.53" bottom="0.23622047244094491" header="0.31496062992125984" footer="0.31496062992125984"/>
  <pageSetup paperSize="9" scale="75" orientation="portrait" r:id="rId1"/>
  <rowBreaks count="1" manualBreakCount="1">
    <brk id="62" max="8" man="1"/>
  </rowBreaks>
  <colBreaks count="1" manualBreakCount="1">
    <brk id="9" max="1048575" man="1"/>
  </colBreaks>
  <ignoredErrors>
    <ignoredError sqref="G8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EMPLOYEE &amp; INCOME</vt:lpstr>
      <vt:lpstr>FINAL CALCULATION</vt:lpstr>
      <vt:lpstr>'EMPLOYEE &amp; INCOME'!Print_Area</vt:lpstr>
      <vt:lpstr>'FINAL CALCULATION'!Print_Area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2019-01-18T17:15:03Z</dcterms:modified>
</cp:coreProperties>
</file>