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360" windowWidth="19875" windowHeight="8220"/>
  </bookViews>
  <sheets>
    <sheet name="Tax Calculator" sheetId="1" r:id="rId1"/>
    <sheet name="Interest Calculator" sheetId="3" r:id="rId2"/>
  </sheets>
  <externalReferences>
    <externalReference r:id="rId3"/>
  </externalReferences>
  <definedNames>
    <definedName name="BA.BankCode">#REF!</definedName>
    <definedName name="BA.Button1">#REF!</definedName>
    <definedName name="BankNameList">[1]BankCode!#REF!</definedName>
    <definedName name="BankNameWithCode">#REF!</definedName>
    <definedName name="C_Eligible">'[1]80G'!$Y$1</definedName>
    <definedName name="CD_EligibleAmount">'[1]80G'!$AB$1</definedName>
    <definedName name="CDE_EligibleAmount">'[1]80G'!$AC$1</definedName>
    <definedName name="CountList">[1]DataBase!$B$87:$B$337</definedName>
    <definedName name="EmpCatList">[1]DataBase!$B$56:$B$60</definedName>
    <definedName name="FormulaOfSAT">[1]TDS!$R$25:$R$28</definedName>
    <definedName name="IFSCBank">[1]BankCode!$A$1:$B$202</definedName>
    <definedName name="IncD.BalTaxPayable">'[1]Taxes Paid and Verification'!$G$7</definedName>
    <definedName name="IncD.EducationCess">'[1]Income Details'!$AM$72</definedName>
    <definedName name="IncD.GrossTaxLiability">'[1]Income Details'!$AM$73</definedName>
    <definedName name="IncD.GrossTotIncome">'[1]Income Details'!$AM$45</definedName>
    <definedName name="IncD.IncomeFromHP">'[1]Income Details'!$AM$43</definedName>
    <definedName name="IncD.IncomeFromOS">'[1]Income Details'!$AM$44</definedName>
    <definedName name="IncD.IncomeFromSal">'[1]Income Details'!$AM$42</definedName>
    <definedName name="IncD.IntrstPayUs234A">'[1]Income Details'!$AM$76</definedName>
    <definedName name="IncD.IntrstPayUs234B">'[1]Income Details'!$AM$77</definedName>
    <definedName name="IncD.IntrstPayUs234C">'[1]Income Details'!$AM$78</definedName>
    <definedName name="IncD.NetTaxLiability">'[1]Income Details'!$AM$75</definedName>
    <definedName name="IncD.Rebate87A">'[1]Income Details'!$AM$69</definedName>
    <definedName name="IncD.Section80C">'[1]Income Details'!$Z$47</definedName>
    <definedName name="IncD.Section80C_Calc">'[1]Income Details'!$AL$47</definedName>
    <definedName name="IncD.Section80CCC">'[1]Income Details'!$Z$48</definedName>
    <definedName name="IncD.Section80CCC_Calc">'[1]Income Details'!$AL$48</definedName>
    <definedName name="IncD.Section80CCD">'[1]Income Details'!$Z$51</definedName>
    <definedName name="IncD.Section80CCD_SE">'[1]Income Details'!$Z$49</definedName>
    <definedName name="IncD.Section80CCD1B_SE">'[1]Income Details'!$Z$50</definedName>
    <definedName name="IncD.Section80CCG">'[1]Income Details'!$Z$52</definedName>
    <definedName name="IncD.Section80D">'[1]Income Details'!$Z$53</definedName>
    <definedName name="IncD.Section80DD">'[1]Income Details'!$Z$54</definedName>
    <definedName name="IncD.Section80DDB">'[1]Income Details'!$Z$55</definedName>
    <definedName name="IncD.Section80E">'[1]Income Details'!$Z$56</definedName>
    <definedName name="IncD.Section80EE">'[1]Income Details'!$Z$57</definedName>
    <definedName name="IncD.Section80G">'[1]Income Details'!$Z$58</definedName>
    <definedName name="IncD.Section80GG">'[1]Income Details'!$Z$59</definedName>
    <definedName name="IncD.Section80GGA">'[1]Income Details'!$Z$60</definedName>
    <definedName name="IncD.Section80GGC">'[1]Income Details'!$Z$61</definedName>
    <definedName name="IncD.Section80QQB">'[1]Income Details'!$Z$62</definedName>
    <definedName name="IncD.Section80RRB">'[1]Income Details'!$Z$63</definedName>
    <definedName name="IncD.Section80TTA">'[1]Income Details'!$Z$64</definedName>
    <definedName name="IncD.Section80U">'[1]Income Details'!$Z$65</definedName>
    <definedName name="IncD.Section89">'[1]Income Details'!$Z$74</definedName>
    <definedName name="IncD.TaxPayableOnRebate">'[1]Income Details'!$AM$70</definedName>
    <definedName name="IncD.TotalChapVIADeductions">'[1]Income Details'!$AM$66</definedName>
    <definedName name="IncD.TotalChapVIADeductions_Input">'[1]Income Details'!$Z$66</definedName>
    <definedName name="IncD.TotalIncome">'[1]Income Details'!$AM$67</definedName>
    <definedName name="IncD.TotalIntrstPay">'[1]Income Details'!$AM$79</definedName>
    <definedName name="IncD.TotalTaxesPaid">'[1]Taxes Paid and Verification'!$G$6</definedName>
    <definedName name="IncD.TotalTaxPayable">'[1]Income Details'!$AM$68</definedName>
    <definedName name="IncD.TotTaxPlusIntrstPay">'[1]Income Details'!$AM$80</definedName>
    <definedName name="IncdSection80D">'[1]Income Details'!$BG$10</definedName>
    <definedName name="OriRevLis">[1]DataBase!$B$11:$B$13</definedName>
    <definedName name="Per10080G.DonationAmt">'[1]80G'!$I$4:$I$7</definedName>
    <definedName name="Per10080G.EligibleAmt">'[1]80G'!$J$4:$J$7</definedName>
    <definedName name="Per10080G.TotDon100Percent">'[1]80G'!$I$9</definedName>
    <definedName name="Per10080G.TotElig100Percent">'[1]80G'!$J$9</definedName>
    <definedName name="Per5080G.DonationAmt">'[1]80G'!$I$39:$I$42</definedName>
    <definedName name="Per5080G.EligibleAmt">'[1]80G'!$J$39:$J$42</definedName>
    <definedName name="Per5080G.TotalEligibleDonationsUs80G">'[1]80G'!$J$48</definedName>
    <definedName name="Per5080G.TotDon100Percent">'[1]80G'!$I$44</definedName>
    <definedName name="Per5080G.TotElig100Percent">'[1]80G'!$J$44</definedName>
    <definedName name="PerNO5080G.DonationAmt">'[1]80G'!$I$16:$I$19</definedName>
    <definedName name="PerNO5080G.EligibleAmt">'[1]80G'!$J$16:$J$19</definedName>
    <definedName name="PerNO5080G.TotDon100Percent">'[1]80G'!$I$21</definedName>
    <definedName name="PerNO5080G.TotElig100Percent">'[1]80G'!$J$21</definedName>
    <definedName name="PerYES10080G.DonationAmt">'[1]80G'!$I$28:$I$31</definedName>
    <definedName name="PerYES10080G.EligibleAmt">'[1]80G'!$J$28:$J$31</definedName>
    <definedName name="PerYES10080G.TotDon100Percent">'[1]80G'!$I$33</definedName>
    <definedName name="PerYES10080G.TotElig100Percent">'[1]80G'!$J$33</definedName>
    <definedName name="PorcList">[1]DataBase!$B$63:$B$65</definedName>
    <definedName name="_xlnm.Print_Area" localSheetId="1">'Interest Calculator'!$B$2:$C$22</definedName>
    <definedName name="_xlnm.Print_Area" localSheetId="0">'Tax Calculator'!$B$2:$G$46</definedName>
    <definedName name="QualifyingAmount80G">'[1]80G'!$AA$1</definedName>
    <definedName name="Refund.AccountType">'[1]Taxes Paid and Verification'!#REF!</definedName>
    <definedName name="ResidentLis">[1]DataBase!$B$4:$B$7</definedName>
    <definedName name="ReturnSecList">[1]DataBase!$B$67:$B$76</definedName>
    <definedName name="SchBA.AccntBalance">#REF!</definedName>
    <definedName name="SchBA.AccountType">'[1]Taxes Paid and Verification'!#REF!</definedName>
    <definedName name="SchBA.AcntStatus">#REF!</definedName>
    <definedName name="SchBA.JointHoderName">#REF!</definedName>
    <definedName name="SELECT80D">'[1]Income Details'!$I$53</definedName>
    <definedName name="Selection80D">[1]DataBase!$G$1:$G$8</definedName>
    <definedName name="sheet1.DOB">'[1]Income Details'!$AK$14</definedName>
    <definedName name="sheet1.ResidentialStatus1">'[1]Income Details'!$U$32</definedName>
    <definedName name="StateList">[1]DataBase!$B$16:$B$53</definedName>
    <definedName name="TaxP.Amt">[1]TDS!$F$25:$F$28</definedName>
    <definedName name="TCS.AmtTCSClaimedThisYear">[1]TCS!$H$4:$H$8</definedName>
    <definedName name="TCS.Sum">[1]TCS!$H$9</definedName>
    <definedName name="TDSal.IncChrgSalary">[1]TDS!$E$4:$E$7</definedName>
    <definedName name="TDSal.TotalTDSSalary">[1]TDS!$F$4:$F$7</definedName>
    <definedName name="TDSoth.ClaimOutOfTotTDSOnAmtPaid">[1]TDS!$H$14:$H$17</definedName>
    <definedName name="TN.Flag">[1]TDS!$N$22</definedName>
    <definedName name="TOTAL_INCOME">'[1]Income Details'!$BG$9</definedName>
    <definedName name="Ver.AssesseeVerName">'[1]Taxes Paid and Verification'!$E$44</definedName>
    <definedName name="Ver.Date">'[1]Taxes Paid and Verification'!$G$47</definedName>
    <definedName name="Ver.FatherName">'[1]Taxes Paid and Verification'!$G$44</definedName>
    <definedName name="Ver.PAN">'[1]Taxes Paid and Verification'!$C$48</definedName>
    <definedName name="Ver.Place">'[1]Taxes Paid and Verification'!$C$47</definedName>
  </definedNames>
  <calcPr calcId="125725"/>
</workbook>
</file>

<file path=xl/calcChain.xml><?xml version="1.0" encoding="utf-8"?>
<calcChain xmlns="http://schemas.openxmlformats.org/spreadsheetml/2006/main">
  <c r="D26" i="3"/>
  <c r="C13"/>
  <c r="F32" l="1"/>
  <c r="E32" s="1"/>
  <c r="E33" s="1"/>
  <c r="E41" i="1" l="1"/>
  <c r="E42" s="1"/>
  <c r="G42" s="1"/>
  <c r="G30" l="1"/>
  <c r="F27"/>
  <c r="G27" s="1"/>
  <c r="E13"/>
  <c r="F13" s="1"/>
  <c r="D13"/>
  <c r="G13" l="1"/>
  <c r="G16" s="1"/>
  <c r="G18" s="1"/>
  <c r="G24" l="1"/>
  <c r="G28" s="1"/>
  <c r="G31" s="1"/>
  <c r="G35" s="1"/>
  <c r="G36" s="1"/>
  <c r="G38" s="1"/>
  <c r="G37" l="1"/>
  <c r="G39" l="1"/>
  <c r="G43" s="1"/>
  <c r="G44" l="1"/>
  <c r="G45" s="1"/>
  <c r="G46" s="1"/>
  <c r="C4" i="3" s="1"/>
  <c r="C6" s="1"/>
  <c r="C30" l="1"/>
  <c r="D30" s="1"/>
  <c r="C14"/>
  <c r="C17" s="1"/>
  <c r="C29"/>
  <c r="D29" s="1"/>
  <c r="C31"/>
  <c r="D31" s="1"/>
  <c r="C32"/>
  <c r="D32" s="1"/>
  <c r="C18"/>
  <c r="D33" l="1"/>
  <c r="C19" s="1"/>
  <c r="C20" s="1"/>
  <c r="C21" s="1"/>
  <c r="C22" s="1"/>
</calcChain>
</file>

<file path=xl/comments1.xml><?xml version="1.0" encoding="utf-8"?>
<comments xmlns="http://schemas.openxmlformats.org/spreadsheetml/2006/main">
  <authors>
    <author>Author</author>
  </authors>
  <commentList>
    <comment ref="E32" authorId="0">
      <text>
        <r>
          <rPr>
            <sz val="8"/>
            <color indexed="81"/>
            <rFont val="Tahoma"/>
            <family val="2"/>
          </rPr>
          <t>1) Self and Family = Maximum limit Rs. 25000/-
2) Self(Senior citizen) &amp; family = Maximum limit Rs. 30000/-
3) Parents = Maximum limit Rs. 25000/-
4) Parents(Senior citizen) = Maximum limit Rs. 30000/-
5) Self and Family including parents = Maximum limit Rs. 50000/-
6) Self and Family including senior citizen parents = Maximum limit Rs. 55000/-
7) Self(Senior citizen) &amp; family including senior citizen parents = Maximum limit Rs. 60000/-</t>
        </r>
      </text>
    </comment>
    <comment ref="E33" authorId="0">
      <text>
        <r>
          <rPr>
            <sz val="8"/>
            <color indexed="81"/>
            <rFont val="Tahoma"/>
            <family val="2"/>
          </rPr>
          <t>80DD Expenditure for medical treatment for dependent relative. Maximum eligible amount is Rs.75000 (Rs.125000 for severe disability).</t>
        </r>
      </text>
    </comment>
    <comment ref="E34" authorId="0">
      <text>
        <r>
          <rPr>
            <sz val="8"/>
            <color indexed="81"/>
            <rFont val="Tahoma"/>
            <family val="2"/>
          </rPr>
          <t xml:space="preserve">80DDB Medical Expenditure for specified diseases. Maximum eligible amount is Rs.40000. (Rs.60000 for senior citizen and Rs.80000 for very senior citizen). </t>
        </r>
      </text>
    </comment>
  </commentList>
</comments>
</file>

<file path=xl/sharedStrings.xml><?xml version="1.0" encoding="utf-8"?>
<sst xmlns="http://schemas.openxmlformats.org/spreadsheetml/2006/main" count="98" uniqueCount="91">
  <si>
    <t>Name</t>
  </si>
  <si>
    <t>Address</t>
  </si>
  <si>
    <t>PAN</t>
  </si>
  <si>
    <t>Income from Salary</t>
  </si>
  <si>
    <t>Less House Rent Allowance U/s 10 (13A)</t>
  </si>
  <si>
    <t xml:space="preserve"> (152250-45250)</t>
  </si>
  <si>
    <t>Metro</t>
  </si>
  <si>
    <t>Not Metro</t>
  </si>
  <si>
    <t>Rent Paid - 10% of Salary</t>
  </si>
  <si>
    <t>Actual Hra Received</t>
  </si>
  <si>
    <t>Less</t>
  </si>
  <si>
    <t>Conveyance allowance U/s 10(14)</t>
  </si>
  <si>
    <t>Maximum Rs.1,600/- Per Month</t>
  </si>
  <si>
    <t>Tax on Employment U/s 16(iii)</t>
  </si>
  <si>
    <t>Income Chargeable Under the head of Salaries</t>
  </si>
  <si>
    <t>ii) Income from House Property</t>
  </si>
  <si>
    <t>iii) Income From Business</t>
  </si>
  <si>
    <t>iv) Income From Capital Gains</t>
  </si>
  <si>
    <t>v) Income from Other Sources</t>
  </si>
  <si>
    <t>Gross Total Income</t>
  </si>
  <si>
    <t>Deduction Under Section 80C</t>
  </si>
  <si>
    <t>1) LIP Paid</t>
  </si>
  <si>
    <t>2) Others</t>
  </si>
  <si>
    <t>Deduction Under Section 80 TTA</t>
  </si>
  <si>
    <t xml:space="preserve">   Interest Received from Savings Bank</t>
  </si>
  <si>
    <t>Less: Deduction Under Section 80D</t>
  </si>
  <si>
    <t>Less: Deduction Under Section 80DD</t>
  </si>
  <si>
    <t>Less :Deduction Under Section 80DDB</t>
  </si>
  <si>
    <t>or Rounded off U/s 288A</t>
  </si>
  <si>
    <t>Income Tax Slab for FY 2017-18</t>
  </si>
  <si>
    <t>0 to 250000</t>
  </si>
  <si>
    <t>Nil</t>
  </si>
  <si>
    <t>250000 to 500000</t>
  </si>
  <si>
    <t>500000 to1000000</t>
  </si>
  <si>
    <t>Above 1000000</t>
  </si>
  <si>
    <t>Rebate Under Section 87 A</t>
  </si>
  <si>
    <t>If Your Taxable Income Is Up To Rs.3,50,000/-</t>
  </si>
  <si>
    <t>Rs.2500</t>
  </si>
  <si>
    <t>Less Credit Under Section 87 A</t>
  </si>
  <si>
    <t>Prepared By Goodwill Learning World</t>
  </si>
  <si>
    <t>Click  below Images to Visit our Social Media Websites</t>
  </si>
  <si>
    <t>Password :123</t>
  </si>
  <si>
    <t>Click here to view the Live Demonstration Video</t>
  </si>
  <si>
    <t>Aggregated Total  Income</t>
  </si>
  <si>
    <t>Tax on Aggregated Total Income</t>
  </si>
  <si>
    <t>Ward/Circle</t>
  </si>
  <si>
    <t>vi) Net Agriculture Income</t>
  </si>
  <si>
    <t>Total</t>
  </si>
  <si>
    <t>Basic Exemption + Agri Income</t>
  </si>
  <si>
    <t>Add: Education Cess 3%</t>
  </si>
  <si>
    <t>or Rounded off U/s 288b</t>
  </si>
  <si>
    <t>D O B</t>
  </si>
  <si>
    <r>
      <t>Balance Tax Payable/</t>
    </r>
    <r>
      <rPr>
        <b/>
        <strike/>
        <sz val="12"/>
        <color theme="5" tint="-0.499984740745262"/>
        <rFont val="Calibri"/>
        <family val="2"/>
        <scheme val="minor"/>
      </rPr>
      <t xml:space="preserve"> Refund Due</t>
    </r>
  </si>
  <si>
    <t>Assessment Year : 2018-2019</t>
  </si>
  <si>
    <t>Year Ended on       :31.03.2018</t>
  </si>
  <si>
    <t>Status                       : Individual</t>
  </si>
  <si>
    <t xml:space="preserve"> 234A, 234B, 234C INTEREST CALCULATOR FOR                                                FY 2017-18 &amp; AY 2018-19</t>
  </si>
  <si>
    <t>Tax Details</t>
  </si>
  <si>
    <t>TAX PAYABLE (Including Cess)</t>
  </si>
  <si>
    <t>Less: Tax Deducted at Sources</t>
  </si>
  <si>
    <t>Balance Tax Payable</t>
  </si>
  <si>
    <t>ADVANCE TAX PAID:</t>
  </si>
  <si>
    <t>Up To 15th June 2017</t>
  </si>
  <si>
    <t>16th June To 15th Sept. 2017</t>
  </si>
  <si>
    <t>16th Sept. To 15th Dec. 2017</t>
  </si>
  <si>
    <t>16th Dec. 2013 To 15th March 2018</t>
  </si>
  <si>
    <t>16th March To 31st March 2018</t>
  </si>
  <si>
    <t>Total Advance Tax Paid</t>
  </si>
  <si>
    <t>Self Assessment Payable</t>
  </si>
  <si>
    <t>Return Due Date</t>
  </si>
  <si>
    <t>Return Filed On</t>
  </si>
  <si>
    <t>Interest u/s 234A</t>
  </si>
  <si>
    <t>Interest u/s 234B</t>
  </si>
  <si>
    <t>Interest u/s 234C</t>
  </si>
  <si>
    <t>Total Interest Payable*</t>
  </si>
  <si>
    <t>Prepared By :Goodwill Learning World</t>
  </si>
  <si>
    <t>Working Sheet</t>
  </si>
  <si>
    <t>Year End</t>
  </si>
  <si>
    <t xml:space="preserve">234C Interest Calculation: </t>
  </si>
  <si>
    <t>Short Paid</t>
  </si>
  <si>
    <t>Interest</t>
  </si>
  <si>
    <t>Int</t>
  </si>
  <si>
    <t>Installment 1</t>
  </si>
  <si>
    <t>Installment 2</t>
  </si>
  <si>
    <t>Installment 3</t>
  </si>
  <si>
    <t>Installment 4</t>
  </si>
  <si>
    <r>
      <t>Balance Tax Payable/</t>
    </r>
    <r>
      <rPr>
        <b/>
        <strike/>
        <sz val="12"/>
        <color theme="5" tint="-0.499984740745262"/>
        <rFont val="Times New Roman"/>
        <family val="1"/>
      </rPr>
      <t xml:space="preserve"> Refund Due</t>
    </r>
  </si>
  <si>
    <t>Advanced Version  is under preparation. Will be uploaded Shortly</t>
  </si>
  <si>
    <t>Income Tax Calculator for Financial Year 2017-18  With Agri Income  - Simple Version</t>
  </si>
  <si>
    <t>Less: Agricultral Income Included Above Under Section 10(1)</t>
  </si>
  <si>
    <t>Live Video Demonstration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</si>
</sst>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_(* #,##0.00_);_(* \(#,##0.00\);_(* &quot;-&quot;??_);_(@_)"/>
    <numFmt numFmtId="165" formatCode="00\ \ \ \ 00/12"/>
    <numFmt numFmtId="166" formatCode="[&gt;=10000000]##\,##\,##\,##0;[&gt;=100000]\ ##\,##\,##0;##,##0"/>
    <numFmt numFmtId="167" formatCode="[$-409]d\-mmm\-yy;@"/>
  </numFmts>
  <fonts count="32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i/>
      <sz val="12"/>
      <color theme="5" tint="-0.499984740745262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trike/>
      <sz val="12"/>
      <color theme="5" tint="-0.499984740745262"/>
      <name val="Calibri"/>
      <family val="2"/>
      <scheme val="minor"/>
    </font>
    <font>
      <sz val="12"/>
      <name val="Times New Roman"/>
      <family val="1"/>
    </font>
    <font>
      <b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b/>
      <strike/>
      <sz val="12"/>
      <color theme="5" tint="-0.499984740745262"/>
      <name val="Times New Roman"/>
      <family val="1"/>
    </font>
    <font>
      <b/>
      <u/>
      <sz val="14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5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indexed="64"/>
      </right>
      <top style="thin">
        <color theme="5" tint="-0.499984740745262"/>
      </top>
      <bottom style="thin">
        <color indexed="64"/>
      </bottom>
      <diagonal/>
    </border>
    <border>
      <left style="medium">
        <color theme="5" tint="-0.499984740745262"/>
      </left>
      <right style="thin">
        <color theme="5" tint="-0.24994659260841701"/>
      </right>
      <top style="medium">
        <color theme="5" tint="-0.499984740745262"/>
      </top>
      <bottom style="thin">
        <color theme="5" tint="-0.24994659260841701"/>
      </bottom>
      <diagonal/>
    </border>
    <border>
      <left style="thin">
        <color theme="5" tint="-0.24994659260841701"/>
      </left>
      <right style="medium">
        <color theme="5" tint="-0.499984740745262"/>
      </right>
      <top style="medium">
        <color theme="5" tint="-0.499984740745262"/>
      </top>
      <bottom style="thin">
        <color theme="5" tint="-0.24994659260841701"/>
      </bottom>
      <diagonal/>
    </border>
    <border>
      <left style="medium">
        <color theme="5" tint="-0.499984740745262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medium">
        <color theme="5" tint="-0.499984740745262"/>
      </right>
      <top style="thin">
        <color theme="5" tint="-0.24994659260841701"/>
      </top>
      <bottom style="thin">
        <color theme="5" tint="-0.24994659260841701"/>
      </bottom>
      <diagonal/>
    </border>
    <border>
      <left style="medium">
        <color theme="5" tint="-0.499984740745262"/>
      </left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 style="medium">
        <color theme="5" tint="-0.499984740745262"/>
      </right>
      <top style="thin">
        <color theme="5" tint="-0.24994659260841701"/>
      </top>
      <bottom/>
      <diagonal/>
    </border>
    <border>
      <left style="medium">
        <color theme="5" tint="-0.499984740745262"/>
      </left>
      <right style="thin">
        <color theme="5" tint="-0.499984740745262"/>
      </right>
      <top style="thin">
        <color indexed="64"/>
      </top>
      <bottom style="thin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indexed="64"/>
      </top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/>
      <top/>
      <bottom/>
      <diagonal/>
    </border>
    <border>
      <left/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2" fillId="0" borderId="0" applyFont="0" applyFill="0" applyBorder="0" applyAlignment="0" applyProtection="0"/>
  </cellStyleXfs>
  <cellXfs count="170">
    <xf numFmtId="0" fontId="0" fillId="0" borderId="0" xfId="0"/>
    <xf numFmtId="0" fontId="11" fillId="2" borderId="0" xfId="0" applyFont="1" applyFill="1" applyBorder="1"/>
    <xf numFmtId="0" fontId="7" fillId="2" borderId="0" xfId="0" applyFont="1" applyFill="1" applyBorder="1" applyProtection="1">
      <protection locked="0"/>
    </xf>
    <xf numFmtId="0" fontId="7" fillId="2" borderId="0" xfId="0" applyFont="1" applyFill="1" applyBorder="1"/>
    <xf numFmtId="0" fontId="8" fillId="2" borderId="0" xfId="0" applyFont="1" applyFill="1" applyBorder="1"/>
    <xf numFmtId="0" fontId="10" fillId="2" borderId="0" xfId="0" applyFont="1" applyFill="1" applyBorder="1"/>
    <xf numFmtId="0" fontId="6" fillId="2" borderId="0" xfId="0" applyFont="1" applyFill="1" applyBorder="1"/>
    <xf numFmtId="0" fontId="9" fillId="2" borderId="0" xfId="0" applyFont="1" applyFill="1" applyBorder="1"/>
    <xf numFmtId="0" fontId="6" fillId="2" borderId="0" xfId="0" applyFont="1" applyFill="1" applyBorder="1" applyProtection="1"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9" fillId="3" borderId="5" xfId="0" applyFont="1" applyFill="1" applyBorder="1" applyAlignment="1" applyProtection="1">
      <alignment vertical="center"/>
      <protection locked="0"/>
    </xf>
    <xf numFmtId="0" fontId="19" fillId="3" borderId="6" xfId="0" applyFont="1" applyFill="1" applyBorder="1" applyAlignment="1" applyProtection="1">
      <alignment vertical="center"/>
      <protection locked="0"/>
    </xf>
    <xf numFmtId="164" fontId="19" fillId="3" borderId="6" xfId="5" applyFont="1" applyFill="1" applyBorder="1" applyAlignment="1" applyProtection="1">
      <alignment vertical="center"/>
      <protection locked="0"/>
    </xf>
    <xf numFmtId="164" fontId="19" fillId="3" borderId="7" xfId="5" applyFont="1" applyFill="1" applyBorder="1" applyAlignment="1" applyProtection="1">
      <alignment vertical="center"/>
      <protection locked="0"/>
    </xf>
    <xf numFmtId="0" fontId="19" fillId="3" borderId="8" xfId="0" applyFont="1" applyFill="1" applyBorder="1" applyAlignment="1" applyProtection="1">
      <alignment vertical="center"/>
      <protection locked="0"/>
    </xf>
    <xf numFmtId="0" fontId="19" fillId="3" borderId="0" xfId="0" applyFont="1" applyFill="1" applyBorder="1" applyAlignment="1" applyProtection="1">
      <alignment vertical="center"/>
      <protection locked="0"/>
    </xf>
    <xf numFmtId="164" fontId="19" fillId="3" borderId="0" xfId="5" applyFont="1" applyFill="1" applyBorder="1" applyAlignment="1" applyProtection="1">
      <alignment vertical="center"/>
      <protection locked="0"/>
    </xf>
    <xf numFmtId="164" fontId="19" fillId="3" borderId="9" xfId="5" applyFont="1" applyFill="1" applyBorder="1" applyAlignment="1" applyProtection="1">
      <alignment vertical="center"/>
      <protection locked="0"/>
    </xf>
    <xf numFmtId="0" fontId="20" fillId="3" borderId="8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164" fontId="20" fillId="3" borderId="0" xfId="5" applyFont="1" applyFill="1" applyBorder="1" applyAlignment="1">
      <alignment vertical="center"/>
    </xf>
    <xf numFmtId="164" fontId="20" fillId="3" borderId="0" xfId="5" applyFont="1" applyFill="1" applyBorder="1" applyAlignment="1" applyProtection="1">
      <alignment horizontal="right" vertical="center"/>
      <protection locked="0"/>
    </xf>
    <xf numFmtId="164" fontId="20" fillId="3" borderId="9" xfId="5" applyFont="1" applyFill="1" applyBorder="1" applyAlignment="1">
      <alignment vertical="center"/>
    </xf>
    <xf numFmtId="164" fontId="20" fillId="3" borderId="0" xfId="5" applyFont="1" applyFill="1" applyBorder="1" applyAlignment="1">
      <alignment horizontal="right" vertical="center"/>
    </xf>
    <xf numFmtId="0" fontId="20" fillId="3" borderId="8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3" fontId="20" fillId="3" borderId="0" xfId="0" applyNumberFormat="1" applyFont="1" applyFill="1" applyBorder="1" applyAlignment="1">
      <alignment vertical="center"/>
    </xf>
    <xf numFmtId="164" fontId="20" fillId="3" borderId="0" xfId="5" applyFont="1" applyFill="1" applyBorder="1" applyAlignment="1" applyProtection="1">
      <alignment vertical="center"/>
      <protection locked="0"/>
    </xf>
    <xf numFmtId="0" fontId="20" fillId="3" borderId="0" xfId="0" applyFont="1" applyFill="1" applyBorder="1" applyAlignment="1">
      <alignment horizontal="left" vertical="center"/>
    </xf>
    <xf numFmtId="164" fontId="20" fillId="3" borderId="4" xfId="5" applyFont="1" applyFill="1" applyBorder="1" applyAlignment="1">
      <alignment vertical="center"/>
    </xf>
    <xf numFmtId="164" fontId="20" fillId="3" borderId="0" xfId="5" quotePrefix="1" applyFont="1" applyFill="1" applyBorder="1" applyAlignment="1">
      <alignment horizontal="right" vertical="center"/>
    </xf>
    <xf numFmtId="164" fontId="20" fillId="3" borderId="10" xfId="5" quotePrefix="1" applyFont="1" applyFill="1" applyBorder="1" applyAlignment="1" applyProtection="1">
      <alignment horizontal="right" vertical="center"/>
      <protection locked="0"/>
    </xf>
    <xf numFmtId="164" fontId="20" fillId="3" borderId="9" xfId="5" quotePrefix="1" applyFont="1" applyFill="1" applyBorder="1" applyAlignment="1">
      <alignment horizontal="right" vertical="center"/>
    </xf>
    <xf numFmtId="0" fontId="21" fillId="3" borderId="8" xfId="0" applyFont="1" applyFill="1" applyBorder="1" applyAlignment="1">
      <alignment vertical="center"/>
    </xf>
    <xf numFmtId="164" fontId="20" fillId="3" borderId="9" xfId="5" quotePrefix="1" applyFont="1" applyFill="1" applyBorder="1" applyAlignment="1" applyProtection="1">
      <alignment horizontal="right" vertical="center"/>
      <protection locked="0"/>
    </xf>
    <xf numFmtId="164" fontId="20" fillId="3" borderId="9" xfId="5" applyFont="1" applyFill="1" applyBorder="1" applyAlignment="1" applyProtection="1">
      <alignment horizontal="center" vertical="center"/>
      <protection locked="0"/>
    </xf>
    <xf numFmtId="164" fontId="20" fillId="3" borderId="10" xfId="5" applyFont="1" applyFill="1" applyBorder="1" applyAlignment="1" applyProtection="1">
      <alignment horizontal="center" vertical="center"/>
      <protection locked="0"/>
    </xf>
    <xf numFmtId="164" fontId="20" fillId="3" borderId="9" xfId="5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43" fontId="20" fillId="3" borderId="0" xfId="6" applyFont="1" applyFill="1" applyBorder="1" applyAlignment="1" applyProtection="1">
      <alignment vertical="center"/>
      <protection locked="0"/>
    </xf>
    <xf numFmtId="43" fontId="20" fillId="3" borderId="0" xfId="0" applyNumberFormat="1" applyFont="1" applyFill="1" applyBorder="1" applyAlignment="1">
      <alignment vertical="center"/>
    </xf>
    <xf numFmtId="164" fontId="20" fillId="3" borderId="10" xfId="0" applyNumberFormat="1" applyFont="1" applyFill="1" applyBorder="1" applyAlignment="1">
      <alignment vertical="center"/>
    </xf>
    <xf numFmtId="0" fontId="20" fillId="3" borderId="8" xfId="0" applyFont="1" applyFill="1" applyBorder="1"/>
    <xf numFmtId="0" fontId="20" fillId="3" borderId="0" xfId="0" applyFont="1" applyFill="1" applyBorder="1" applyAlignment="1">
      <alignment horizontal="center" vertical="center"/>
    </xf>
    <xf numFmtId="164" fontId="20" fillId="3" borderId="9" xfId="5" applyFont="1" applyFill="1" applyBorder="1" applyAlignment="1" applyProtection="1">
      <alignment vertical="center"/>
      <protection locked="0"/>
    </xf>
    <xf numFmtId="0" fontId="22" fillId="3" borderId="0" xfId="0" applyFont="1" applyFill="1" applyBorder="1"/>
    <xf numFmtId="164" fontId="20" fillId="3" borderId="10" xfId="5" applyFont="1" applyFill="1" applyBorder="1" applyAlignment="1" applyProtection="1">
      <alignment vertical="center"/>
      <protection locked="0"/>
    </xf>
    <xf numFmtId="164" fontId="20" fillId="3" borderId="10" xfId="5" applyFont="1" applyFill="1" applyBorder="1" applyAlignment="1">
      <alignment vertical="center"/>
    </xf>
    <xf numFmtId="0" fontId="20" fillId="3" borderId="21" xfId="0" applyFont="1" applyFill="1" applyBorder="1" applyAlignment="1">
      <alignment horizontal="center" vertical="center"/>
    </xf>
    <xf numFmtId="3" fontId="20" fillId="3" borderId="22" xfId="0" applyNumberFormat="1" applyFont="1" applyFill="1" applyBorder="1" applyAlignment="1">
      <alignment vertical="center"/>
    </xf>
    <xf numFmtId="164" fontId="20" fillId="3" borderId="22" xfId="5" applyFont="1" applyFill="1" applyBorder="1" applyAlignment="1">
      <alignment vertical="center"/>
    </xf>
    <xf numFmtId="164" fontId="20" fillId="3" borderId="23" xfId="5" applyFont="1" applyFill="1" applyBorder="1" applyAlignment="1">
      <alignment vertical="center"/>
    </xf>
    <xf numFmtId="9" fontId="9" fillId="2" borderId="0" xfId="0" applyNumberFormat="1" applyFont="1" applyFill="1" applyBorder="1" applyAlignment="1">
      <alignment horizontal="center"/>
    </xf>
    <xf numFmtId="9" fontId="9" fillId="2" borderId="0" xfId="0" applyNumberFormat="1" applyFont="1" applyFill="1" applyBorder="1"/>
    <xf numFmtId="0" fontId="24" fillId="0" borderId="0" xfId="8" applyFont="1" applyFill="1" applyBorder="1" applyAlignment="1" applyProtection="1">
      <alignment horizontal="center" vertical="center"/>
      <protection locked="0"/>
    </xf>
    <xf numFmtId="0" fontId="24" fillId="0" borderId="0" xfId="8" applyFont="1" applyFill="1" applyBorder="1" applyAlignment="1" applyProtection="1">
      <alignment vertical="center"/>
    </xf>
    <xf numFmtId="0" fontId="24" fillId="0" borderId="0" xfId="8" applyFont="1" applyFill="1" applyAlignment="1" applyProtection="1">
      <alignment vertical="center"/>
    </xf>
    <xf numFmtId="0" fontId="26" fillId="0" borderId="0" xfId="8" applyFont="1" applyFill="1" applyBorder="1" applyAlignment="1" applyProtection="1">
      <alignment vertical="center"/>
    </xf>
    <xf numFmtId="166" fontId="26" fillId="0" borderId="0" xfId="8" applyNumberFormat="1" applyFont="1" applyFill="1" applyBorder="1" applyAlignment="1" applyProtection="1">
      <alignment vertical="center"/>
    </xf>
    <xf numFmtId="0" fontId="26" fillId="0" borderId="0" xfId="8" applyFont="1" applyAlignment="1" applyProtection="1">
      <alignment vertical="center"/>
    </xf>
    <xf numFmtId="3" fontId="26" fillId="0" borderId="0" xfId="8" applyNumberFormat="1" applyFont="1" applyFill="1" applyBorder="1" applyAlignment="1" applyProtection="1">
      <alignment vertical="center"/>
    </xf>
    <xf numFmtId="0" fontId="26" fillId="0" borderId="0" xfId="8" applyFont="1" applyFill="1" applyAlignment="1" applyProtection="1">
      <alignment vertical="center"/>
    </xf>
    <xf numFmtId="49" fontId="25" fillId="0" borderId="0" xfId="8" applyNumberFormat="1" applyFont="1" applyFill="1" applyBorder="1" applyAlignment="1" applyProtection="1">
      <alignment horizontal="left" vertical="center" wrapText="1"/>
    </xf>
    <xf numFmtId="164" fontId="25" fillId="0" borderId="0" xfId="9" applyFont="1" applyFill="1" applyBorder="1" applyAlignment="1" applyProtection="1">
      <alignment vertical="center"/>
    </xf>
    <xf numFmtId="0" fontId="25" fillId="0" borderId="0" xfId="8" applyFont="1" applyFill="1" applyBorder="1" applyAlignment="1" applyProtection="1">
      <alignment vertical="center"/>
    </xf>
    <xf numFmtId="0" fontId="25" fillId="0" borderId="0" xfId="8" applyFont="1" applyAlignment="1" applyProtection="1">
      <alignment vertical="center"/>
    </xf>
    <xf numFmtId="0" fontId="25" fillId="0" borderId="0" xfId="8" applyFont="1" applyFill="1" applyAlignment="1" applyProtection="1">
      <alignment vertical="center"/>
    </xf>
    <xf numFmtId="167" fontId="25" fillId="0" borderId="16" xfId="8" applyNumberFormat="1" applyFont="1" applyFill="1" applyBorder="1" applyAlignment="1" applyProtection="1">
      <alignment vertical="center"/>
    </xf>
    <xf numFmtId="0" fontId="27" fillId="0" borderId="0" xfId="8" applyFont="1" applyFill="1" applyAlignment="1" applyProtection="1">
      <alignment vertical="center"/>
    </xf>
    <xf numFmtId="49" fontId="28" fillId="0" borderId="25" xfId="8" applyNumberFormat="1" applyFont="1" applyFill="1" applyBorder="1" applyAlignment="1" applyProtection="1">
      <alignment horizontal="left" vertical="center" wrapText="1"/>
    </xf>
    <xf numFmtId="0" fontId="27" fillId="0" borderId="0" xfId="8" applyFont="1" applyAlignment="1" applyProtection="1">
      <alignment vertical="center"/>
    </xf>
    <xf numFmtId="49" fontId="25" fillId="0" borderId="25" xfId="8" applyNumberFormat="1" applyFont="1" applyFill="1" applyBorder="1" applyAlignment="1" applyProtection="1">
      <alignment horizontal="left" vertical="center" wrapText="1"/>
    </xf>
    <xf numFmtId="167" fontId="25" fillId="0" borderId="25" xfId="8" applyNumberFormat="1" applyFont="1" applyFill="1" applyBorder="1" applyAlignment="1" applyProtection="1">
      <alignment horizontal="center" vertical="center"/>
    </xf>
    <xf numFmtId="167" fontId="25" fillId="0" borderId="19" xfId="8" applyNumberFormat="1" applyFont="1" applyFill="1" applyBorder="1" applyAlignment="1" applyProtection="1">
      <alignment horizontal="center" vertical="center"/>
    </xf>
    <xf numFmtId="0" fontId="25" fillId="0" borderId="26" xfId="8" applyFont="1" applyFill="1" applyBorder="1" applyAlignment="1" applyProtection="1">
      <alignment horizontal="center" vertical="center"/>
    </xf>
    <xf numFmtId="1" fontId="25" fillId="0" borderId="25" xfId="8" applyNumberFormat="1" applyFont="1" applyFill="1" applyBorder="1" applyAlignment="1" applyProtection="1">
      <alignment vertical="center"/>
    </xf>
    <xf numFmtId="1" fontId="25" fillId="0" borderId="19" xfId="8" applyNumberFormat="1" applyFont="1" applyFill="1" applyBorder="1" applyAlignment="1" applyProtection="1">
      <alignment vertical="center"/>
    </xf>
    <xf numFmtId="1" fontId="25" fillId="0" borderId="26" xfId="8" applyNumberFormat="1" applyFont="1" applyFill="1" applyBorder="1" applyAlignment="1" applyProtection="1">
      <alignment vertical="center"/>
    </xf>
    <xf numFmtId="0" fontId="25" fillId="0" borderId="26" xfId="8" applyFont="1" applyFill="1" applyBorder="1" applyAlignment="1" applyProtection="1">
      <alignment vertical="center"/>
    </xf>
    <xf numFmtId="0" fontId="25" fillId="0" borderId="25" xfId="8" applyFont="1" applyFill="1" applyBorder="1" applyAlignment="1" applyProtection="1">
      <alignment vertical="center"/>
    </xf>
    <xf numFmtId="1" fontId="25" fillId="0" borderId="27" xfId="8" applyNumberFormat="1" applyFont="1" applyFill="1" applyBorder="1" applyAlignment="1" applyProtection="1">
      <alignment vertical="center"/>
    </xf>
    <xf numFmtId="167" fontId="27" fillId="0" borderId="0" xfId="8" applyNumberFormat="1" applyFont="1" applyAlignment="1" applyProtection="1">
      <alignment horizontal="left" vertical="center"/>
    </xf>
    <xf numFmtId="49" fontId="25" fillId="4" borderId="28" xfId="8" applyNumberFormat="1" applyFont="1" applyFill="1" applyBorder="1" applyAlignment="1" applyProtection="1">
      <alignment horizontal="left" vertical="center" wrapText="1"/>
    </xf>
    <xf numFmtId="166" fontId="25" fillId="0" borderId="29" xfId="8" applyNumberFormat="1" applyFont="1" applyFill="1" applyBorder="1" applyAlignment="1" applyProtection="1">
      <alignment vertical="center"/>
    </xf>
    <xf numFmtId="49" fontId="25" fillId="4" borderId="30" xfId="8" applyNumberFormat="1" applyFont="1" applyFill="1" applyBorder="1" applyAlignment="1" applyProtection="1">
      <alignment horizontal="left" vertical="center" wrapText="1"/>
    </xf>
    <xf numFmtId="166" fontId="25" fillId="0" borderId="31" xfId="8" applyNumberFormat="1" applyFont="1" applyFill="1" applyBorder="1" applyAlignment="1" applyProtection="1">
      <alignment vertical="center"/>
      <protection locked="0"/>
    </xf>
    <xf numFmtId="49" fontId="25" fillId="4" borderId="30" xfId="9" applyNumberFormat="1" applyFont="1" applyFill="1" applyBorder="1" applyAlignment="1" applyProtection="1">
      <alignment horizontal="left" vertical="center" wrapText="1"/>
    </xf>
    <xf numFmtId="166" fontId="25" fillId="4" borderId="31" xfId="8" applyNumberFormat="1" applyFont="1" applyFill="1" applyBorder="1" applyAlignment="1" applyProtection="1">
      <alignment vertical="center"/>
    </xf>
    <xf numFmtId="167" fontId="25" fillId="0" borderId="31" xfId="2" applyNumberFormat="1" applyFont="1" applyFill="1" applyBorder="1" applyAlignment="1" applyProtection="1">
      <alignment horizontal="center" vertical="center"/>
      <protection locked="0"/>
    </xf>
    <xf numFmtId="49" fontId="25" fillId="4" borderId="32" xfId="8" applyNumberFormat="1" applyFont="1" applyFill="1" applyBorder="1" applyAlignment="1" applyProtection="1">
      <alignment horizontal="left" vertical="center" wrapText="1"/>
    </xf>
    <xf numFmtId="49" fontId="25" fillId="4" borderId="34" xfId="8" applyNumberFormat="1" applyFont="1" applyFill="1" applyBorder="1" applyAlignment="1" applyProtection="1">
      <alignment horizontal="left" vertical="center" wrapText="1"/>
    </xf>
    <xf numFmtId="49" fontId="25" fillId="4" borderId="36" xfId="8" applyNumberFormat="1" applyFont="1" applyFill="1" applyBorder="1" applyAlignment="1" applyProtection="1">
      <alignment horizontal="left" vertical="center" wrapText="1"/>
    </xf>
    <xf numFmtId="164" fontId="25" fillId="4" borderId="31" xfId="9" applyFont="1" applyFill="1" applyBorder="1" applyAlignment="1" applyProtection="1">
      <alignment vertical="center"/>
    </xf>
    <xf numFmtId="164" fontId="25" fillId="4" borderId="33" xfId="9" applyFont="1" applyFill="1" applyBorder="1" applyAlignment="1" applyProtection="1">
      <alignment vertical="center"/>
    </xf>
    <xf numFmtId="164" fontId="25" fillId="4" borderId="35" xfId="9" applyFont="1" applyFill="1" applyBorder="1" applyAlignment="1" applyProtection="1">
      <alignment vertical="center"/>
    </xf>
    <xf numFmtId="164" fontId="25" fillId="4" borderId="37" xfId="9" applyFont="1" applyFill="1" applyBorder="1" applyAlignment="1" applyProtection="1">
      <alignment vertical="center"/>
    </xf>
    <xf numFmtId="0" fontId="27" fillId="0" borderId="0" xfId="8" applyFont="1" applyFill="1" applyAlignment="1" applyProtection="1">
      <alignment vertical="center"/>
      <protection locked="0"/>
    </xf>
    <xf numFmtId="0" fontId="26" fillId="0" borderId="0" xfId="8" applyFont="1" applyFill="1" applyBorder="1" applyAlignment="1" applyProtection="1">
      <alignment vertical="center"/>
      <protection locked="0"/>
    </xf>
    <xf numFmtId="0" fontId="20" fillId="3" borderId="0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17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7" fillId="2" borderId="20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wrapText="1"/>
    </xf>
    <xf numFmtId="0" fontId="17" fillId="2" borderId="12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wrapText="1"/>
    </xf>
    <xf numFmtId="0" fontId="17" fillId="2" borderId="17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 wrapText="1"/>
    </xf>
    <xf numFmtId="0" fontId="17" fillId="2" borderId="18" xfId="0" applyFont="1" applyFill="1" applyBorder="1" applyAlignment="1">
      <alignment horizontal="center" wrapText="1"/>
    </xf>
    <xf numFmtId="0" fontId="17" fillId="2" borderId="15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17" fillId="2" borderId="16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13" fillId="2" borderId="13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13" fillId="2" borderId="14" xfId="0" applyFont="1" applyFill="1" applyBorder="1" applyAlignment="1" applyProtection="1">
      <alignment horizontal="center" vertical="center" wrapText="1"/>
    </xf>
    <xf numFmtId="0" fontId="13" fillId="2" borderId="15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16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18" xfId="0" applyFont="1" applyFill="1" applyBorder="1" applyAlignment="1" applyProtection="1">
      <alignment horizontal="center"/>
      <protection locked="0"/>
    </xf>
    <xf numFmtId="0" fontId="9" fillId="2" borderId="15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16" xfId="0" applyFont="1" applyFill="1" applyBorder="1" applyAlignment="1" applyProtection="1">
      <alignment horizontal="center"/>
      <protection locked="0"/>
    </xf>
    <xf numFmtId="0" fontId="31" fillId="2" borderId="12" xfId="7" applyFont="1" applyFill="1" applyBorder="1" applyAlignment="1" applyProtection="1">
      <alignment horizontal="center" vertical="center"/>
      <protection locked="0"/>
    </xf>
    <xf numFmtId="0" fontId="31" fillId="2" borderId="0" xfId="7" applyFont="1" applyFill="1" applyBorder="1" applyAlignment="1" applyProtection="1">
      <alignment horizontal="center" vertical="center"/>
      <protection locked="0"/>
    </xf>
    <xf numFmtId="0" fontId="20" fillId="3" borderId="8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 vertical="center"/>
    </xf>
    <xf numFmtId="0" fontId="20" fillId="3" borderId="8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49" fontId="25" fillId="0" borderId="0" xfId="8" applyNumberFormat="1" applyFont="1" applyFill="1" applyBorder="1" applyAlignment="1" applyProtection="1">
      <alignment horizontal="center" vertical="center" wrapText="1"/>
    </xf>
    <xf numFmtId="49" fontId="25" fillId="0" borderId="24" xfId="8" applyNumberFormat="1" applyFont="1" applyFill="1" applyBorder="1" applyAlignment="1" applyProtection="1">
      <alignment horizontal="center" vertical="center" wrapText="1"/>
    </xf>
    <xf numFmtId="167" fontId="25" fillId="0" borderId="4" xfId="8" applyNumberFormat="1" applyFont="1" applyBorder="1" applyAlignment="1" applyProtection="1">
      <alignment horizontal="center" vertical="center"/>
    </xf>
    <xf numFmtId="0" fontId="25" fillId="0" borderId="4" xfId="8" applyFont="1" applyBorder="1" applyAlignment="1" applyProtection="1">
      <alignment horizontal="center" vertical="center"/>
    </xf>
    <xf numFmtId="0" fontId="25" fillId="0" borderId="19" xfId="8" applyFont="1" applyFill="1" applyBorder="1" applyAlignment="1" applyProtection="1">
      <alignment horizontal="center" vertical="center"/>
    </xf>
    <xf numFmtId="0" fontId="25" fillId="0" borderId="20" xfId="8" applyFont="1" applyFill="1" applyBorder="1" applyAlignment="1" applyProtection="1">
      <alignment horizontal="center" vertical="center"/>
    </xf>
    <xf numFmtId="0" fontId="29" fillId="0" borderId="19" xfId="8" applyFont="1" applyFill="1" applyBorder="1" applyAlignment="1" applyProtection="1">
      <alignment horizontal="center" vertical="center"/>
    </xf>
    <xf numFmtId="0" fontId="29" fillId="0" borderId="20" xfId="8" applyFont="1" applyFill="1" applyBorder="1" applyAlignment="1" applyProtection="1">
      <alignment horizontal="center" vertical="center"/>
    </xf>
    <xf numFmtId="165" fontId="25" fillId="4" borderId="40" xfId="8" applyNumberFormat="1" applyFont="1" applyFill="1" applyBorder="1" applyAlignment="1" applyProtection="1">
      <alignment horizontal="center" vertical="center" wrapText="1"/>
    </xf>
    <xf numFmtId="165" fontId="25" fillId="4" borderId="41" xfId="8" applyNumberFormat="1" applyFont="1" applyFill="1" applyBorder="1" applyAlignment="1" applyProtection="1">
      <alignment horizontal="center" vertical="center" wrapText="1"/>
    </xf>
    <xf numFmtId="165" fontId="25" fillId="4" borderId="38" xfId="8" applyNumberFormat="1" applyFont="1" applyFill="1" applyBorder="1" applyAlignment="1" applyProtection="1">
      <alignment horizontal="center" vertical="center" wrapText="1"/>
    </xf>
    <xf numFmtId="165" fontId="25" fillId="4" borderId="39" xfId="8" applyNumberFormat="1" applyFont="1" applyFill="1" applyBorder="1" applyAlignment="1" applyProtection="1">
      <alignment horizontal="center" vertical="center" wrapText="1"/>
    </xf>
  </cellXfs>
  <cellStyles count="10">
    <cellStyle name="Comma" xfId="6" builtinId="3"/>
    <cellStyle name="Comma 2" xfId="5"/>
    <cellStyle name="Comma 3" xfId="9"/>
    <cellStyle name="Excel Built-in Normal" xfId="1"/>
    <cellStyle name="Hyperlink" xfId="7" builtinId="8"/>
    <cellStyle name="Normal" xfId="0" builtinId="0"/>
    <cellStyle name="Normal 2" xfId="8"/>
    <cellStyle name="Normal 2 2" xfId="2"/>
    <cellStyle name="Normal 2 2 2" xfId="3"/>
    <cellStyle name="Normal 7 2" xfId="4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goodwill.learning.94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youtube.com/c/GoodwillLearningWorld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plus.google.com/103908866242705266082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9</xdr:row>
      <xdr:rowOff>114300</xdr:rowOff>
    </xdr:from>
    <xdr:to>
      <xdr:col>8</xdr:col>
      <xdr:colOff>723900</xdr:colOff>
      <xdr:row>11</xdr:row>
      <xdr:rowOff>85725</xdr:rowOff>
    </xdr:to>
    <xdr:pic>
      <xdr:nvPicPr>
        <xdr:cNvPr id="1036" name="Picture 1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2305050"/>
          <a:ext cx="390525" cy="390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323850</xdr:colOff>
      <xdr:row>9</xdr:row>
      <xdr:rowOff>114300</xdr:rowOff>
    </xdr:from>
    <xdr:to>
      <xdr:col>9</xdr:col>
      <xdr:colOff>723900</xdr:colOff>
      <xdr:row>11</xdr:row>
      <xdr:rowOff>95250</xdr:rowOff>
    </xdr:to>
    <xdr:pic>
      <xdr:nvPicPr>
        <xdr:cNvPr id="1038" name="Picture 14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048750" y="2305050"/>
          <a:ext cx="400050" cy="4000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285750</xdr:colOff>
      <xdr:row>9</xdr:row>
      <xdr:rowOff>152400</xdr:rowOff>
    </xdr:from>
    <xdr:to>
      <xdr:col>10</xdr:col>
      <xdr:colOff>666750</xdr:colOff>
      <xdr:row>11</xdr:row>
      <xdr:rowOff>123825</xdr:rowOff>
    </xdr:to>
    <xdr:pic>
      <xdr:nvPicPr>
        <xdr:cNvPr id="1040" name="Picture 16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058400" y="2343150"/>
          <a:ext cx="381000" cy="3905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/Computation%20of%20Income%20Tax/Incometax%20Files/Ravishankar/Ravi%20Shankar%202016-17/Ravi%20shankar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come Details"/>
      <sheetName val="TDS"/>
      <sheetName val="TCS"/>
      <sheetName val="Taxes Paid and Verification"/>
      <sheetName val="AL"/>
      <sheetName val="80G"/>
      <sheetName val="BankCode"/>
      <sheetName val="DataBase"/>
      <sheetName val="Help"/>
      <sheetName val="Pre-XML Check"/>
      <sheetName val="IFSC"/>
    </sheetNames>
    <sheetDataSet>
      <sheetData sheetId="0">
        <row r="9">
          <cell r="BG9">
            <v>401762</v>
          </cell>
        </row>
        <row r="10">
          <cell r="BG10">
            <v>8665</v>
          </cell>
        </row>
        <row r="14">
          <cell r="AK14" t="str">
            <v>22/11/1981</v>
          </cell>
        </row>
        <row r="32">
          <cell r="U32" t="str">
            <v>RES-Resident</v>
          </cell>
        </row>
        <row r="42">
          <cell r="AM42">
            <v>307200</v>
          </cell>
        </row>
        <row r="43">
          <cell r="AM43">
            <v>0</v>
          </cell>
        </row>
        <row r="44">
          <cell r="AM44">
            <v>94562</v>
          </cell>
        </row>
        <row r="45">
          <cell r="AM45">
            <v>401762</v>
          </cell>
        </row>
        <row r="47">
          <cell r="Z47">
            <v>87342</v>
          </cell>
          <cell r="AL47">
            <v>87342</v>
          </cell>
        </row>
        <row r="48">
          <cell r="AL48">
            <v>0</v>
          </cell>
        </row>
        <row r="53">
          <cell r="I53" t="str">
            <v>1-Self and Family</v>
          </cell>
          <cell r="Z53">
            <v>8665</v>
          </cell>
        </row>
        <row r="58">
          <cell r="Z58">
            <v>0</v>
          </cell>
        </row>
        <row r="64">
          <cell r="Z64">
            <v>4562</v>
          </cell>
        </row>
        <row r="66">
          <cell r="Z66">
            <v>100569</v>
          </cell>
          <cell r="AM66">
            <v>100569</v>
          </cell>
        </row>
        <row r="67">
          <cell r="AM67">
            <v>301190</v>
          </cell>
        </row>
        <row r="68">
          <cell r="AM68">
            <v>5119</v>
          </cell>
        </row>
        <row r="69">
          <cell r="AM69">
            <v>5000</v>
          </cell>
        </row>
        <row r="70">
          <cell r="AM70">
            <v>119</v>
          </cell>
        </row>
        <row r="72">
          <cell r="AM72">
            <v>4</v>
          </cell>
        </row>
        <row r="73">
          <cell r="AM73">
            <v>123</v>
          </cell>
        </row>
        <row r="75">
          <cell r="AM75">
            <v>123</v>
          </cell>
        </row>
        <row r="76">
          <cell r="AM76">
            <v>4</v>
          </cell>
        </row>
        <row r="77">
          <cell r="AM77">
            <v>0</v>
          </cell>
        </row>
        <row r="78">
          <cell r="AM78">
            <v>0</v>
          </cell>
        </row>
        <row r="79">
          <cell r="AM79">
            <v>4</v>
          </cell>
        </row>
        <row r="80">
          <cell r="AM80">
            <v>127</v>
          </cell>
        </row>
      </sheetData>
      <sheetData sheetId="1">
        <row r="22">
          <cell r="N22" t="b">
            <v>0</v>
          </cell>
        </row>
        <row r="25">
          <cell r="F25">
            <v>130</v>
          </cell>
          <cell r="R25">
            <v>7</v>
          </cell>
        </row>
        <row r="26">
          <cell r="R26" t="e">
            <v>#VALUE!</v>
          </cell>
        </row>
        <row r="27">
          <cell r="R27" t="e">
            <v>#VALUE!</v>
          </cell>
        </row>
        <row r="28">
          <cell r="R28" t="e">
            <v>#VALUE!</v>
          </cell>
        </row>
      </sheetData>
      <sheetData sheetId="2">
        <row r="9">
          <cell r="H9">
            <v>0</v>
          </cell>
        </row>
      </sheetData>
      <sheetData sheetId="3">
        <row r="6">
          <cell r="G6">
            <v>130</v>
          </cell>
        </row>
        <row r="7">
          <cell r="G7">
            <v>0</v>
          </cell>
        </row>
        <row r="44">
          <cell r="E44" t="str">
            <v>RAVISHANKAR</v>
          </cell>
          <cell r="G44" t="str">
            <v>KRISHNASAMY</v>
          </cell>
        </row>
        <row r="47">
          <cell r="C47" t="str">
            <v>BANGALORE</v>
          </cell>
          <cell r="G47" t="str">
            <v>04/11/2017</v>
          </cell>
        </row>
        <row r="48">
          <cell r="C48" t="str">
            <v>ALAPR7067D</v>
          </cell>
        </row>
      </sheetData>
      <sheetData sheetId="4"/>
      <sheetData sheetId="5">
        <row r="1">
          <cell r="Y1">
            <v>0</v>
          </cell>
          <cell r="AA1">
            <v>30119</v>
          </cell>
          <cell r="AB1">
            <v>30119</v>
          </cell>
          <cell r="AC1">
            <v>15060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9">
          <cell r="I9">
            <v>0</v>
          </cell>
          <cell r="J9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1">
          <cell r="I21">
            <v>0</v>
          </cell>
          <cell r="J21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3">
          <cell r="I33">
            <v>0</v>
          </cell>
          <cell r="J33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4">
          <cell r="I44">
            <v>0</v>
          </cell>
          <cell r="J44">
            <v>0</v>
          </cell>
        </row>
        <row r="48">
          <cell r="J48">
            <v>0</v>
          </cell>
        </row>
      </sheetData>
      <sheetData sheetId="6">
        <row r="1">
          <cell r="A1" t="str">
            <v>ABHY</v>
          </cell>
          <cell r="B1" t="str">
            <v>ABHYUDAYA COOPERATIVE BANK LIMITED</v>
          </cell>
        </row>
        <row r="2">
          <cell r="A2" t="str">
            <v>ADCB</v>
          </cell>
          <cell r="B2" t="str">
            <v>ABU DHABI COMMERCIAL BANK</v>
          </cell>
        </row>
        <row r="3">
          <cell r="A3" t="str">
            <v>AMCB</v>
          </cell>
          <cell r="B3" t="str">
            <v>AHMEDABAD MERCANTILE COOPERATIVE BANK</v>
          </cell>
        </row>
        <row r="4">
          <cell r="A4" t="str">
            <v>AIRP</v>
          </cell>
          <cell r="B4" t="str">
            <v>AIRTEL PAYMENTS BANK LIMITED</v>
          </cell>
        </row>
        <row r="5">
          <cell r="A5" t="str">
            <v>AKJB</v>
          </cell>
          <cell r="B5" t="str">
            <v>AKOLA JANATA COMMERCIAL COOPERATIVE BANK</v>
          </cell>
        </row>
        <row r="6">
          <cell r="A6" t="str">
            <v>ALLA</v>
          </cell>
          <cell r="B6" t="str">
            <v>ALLAHABAD BANK</v>
          </cell>
        </row>
        <row r="7">
          <cell r="A7" t="str">
            <v>AUCB</v>
          </cell>
          <cell r="B7" t="str">
            <v>ALMORA URBAN COOPERATIVE BANK LIMITED</v>
          </cell>
        </row>
        <row r="8">
          <cell r="A8" t="str">
            <v>ANDB</v>
          </cell>
          <cell r="B8" t="str">
            <v>ANDHRA BANK</v>
          </cell>
        </row>
        <row r="9">
          <cell r="A9" t="str">
            <v>APGB</v>
          </cell>
          <cell r="B9" t="str">
            <v>ANDHRA PRAGATHI GRAMEENA BANK</v>
          </cell>
        </row>
        <row r="10">
          <cell r="A10" t="str">
            <v>ASBL</v>
          </cell>
          <cell r="B10" t="str">
            <v>APNA SAHAKARI BANK LIMITED</v>
          </cell>
        </row>
        <row r="11">
          <cell r="A11" t="str">
            <v>AUBL</v>
          </cell>
          <cell r="B11" t="str">
            <v>AU SMALL FINANCE BANK LIMITED</v>
          </cell>
        </row>
        <row r="12">
          <cell r="A12" t="str">
            <v>ANZB</v>
          </cell>
          <cell r="B12" t="str">
            <v>AUSTRALIA AND NEW ZEALAND BANKING GROUP LIMITED</v>
          </cell>
        </row>
        <row r="13">
          <cell r="A13" t="str">
            <v>UTIB</v>
          </cell>
          <cell r="B13" t="str">
            <v>AXIS BANK</v>
          </cell>
        </row>
        <row r="14">
          <cell r="A14" t="str">
            <v>BNPA</v>
          </cell>
          <cell r="B14" t="str">
            <v>B N P PARIBAS</v>
          </cell>
        </row>
        <row r="15">
          <cell r="A15" t="str">
            <v>BDBL</v>
          </cell>
          <cell r="B15" t="str">
            <v>BANDHAN BANK LIMITED</v>
          </cell>
        </row>
        <row r="16">
          <cell r="A16" t="str">
            <v>IBBK</v>
          </cell>
          <cell r="B16" t="str">
            <v>BANK INTERNASIONAL INDONESIA</v>
          </cell>
        </row>
        <row r="17">
          <cell r="A17" t="str">
            <v>BOFA</v>
          </cell>
          <cell r="B17" t="str">
            <v>BANK OF AMERICA</v>
          </cell>
        </row>
        <row r="18">
          <cell r="A18" t="str">
            <v>BBKM</v>
          </cell>
          <cell r="B18" t="str">
            <v>BANK OF BAHARAIN AND KUWAIT BSC</v>
          </cell>
        </row>
        <row r="19">
          <cell r="A19" t="str">
            <v>BARB</v>
          </cell>
          <cell r="B19" t="str">
            <v>BANK OF BARODA</v>
          </cell>
        </row>
        <row r="20">
          <cell r="A20" t="str">
            <v>BCEY</v>
          </cell>
          <cell r="B20" t="str">
            <v>BANK OF CEYLON</v>
          </cell>
        </row>
        <row r="21">
          <cell r="A21" t="str">
            <v>BKID</v>
          </cell>
          <cell r="B21" t="str">
            <v>BANK OF INDIA</v>
          </cell>
        </row>
        <row r="22">
          <cell r="A22" t="str">
            <v>MAHB</v>
          </cell>
          <cell r="B22" t="str">
            <v>BANK OF MAHARASHTRA</v>
          </cell>
        </row>
        <row r="23">
          <cell r="A23" t="str">
            <v>BOTM</v>
          </cell>
          <cell r="B23" t="str">
            <v>BANK OF TOKYO MITSUBISHI LIMITED</v>
          </cell>
        </row>
        <row r="24">
          <cell r="A24" t="str">
            <v>BARC</v>
          </cell>
          <cell r="B24" t="str">
            <v>BARCLAYS BANK</v>
          </cell>
        </row>
        <row r="25">
          <cell r="A25" t="str">
            <v>BACB</v>
          </cell>
          <cell r="B25" t="str">
            <v>BASSEIN CATHOLIC COOPERATIVE BANK LIMITED</v>
          </cell>
        </row>
        <row r="26">
          <cell r="A26" t="str">
            <v>BCBM</v>
          </cell>
          <cell r="B26" t="str">
            <v>BHARAT COOPERATIVE BANK MUMBAI LIMITED</v>
          </cell>
        </row>
        <row r="27">
          <cell r="A27" t="str">
            <v>BMBL</v>
          </cell>
          <cell r="B27" t="str">
            <v>Bharatiya Mahila Bank Ltd</v>
          </cell>
        </row>
        <row r="28">
          <cell r="A28" t="str">
            <v>CNRB</v>
          </cell>
          <cell r="B28" t="str">
            <v>CANARA BANK</v>
          </cell>
        </row>
        <row r="29">
          <cell r="A29" t="str">
            <v>CLBL</v>
          </cell>
          <cell r="B29" t="str">
            <v>CAPITAL SMALL FINANCE BANK LIMITED</v>
          </cell>
        </row>
        <row r="30">
          <cell r="A30" t="str">
            <v>CSBK</v>
          </cell>
          <cell r="B30" t="str">
            <v>CATHOLIC SYRIAN BANK LIMITED</v>
          </cell>
        </row>
        <row r="31">
          <cell r="A31" t="str">
            <v>CBIN</v>
          </cell>
          <cell r="B31" t="str">
            <v>CENTRAL BANK OF INDIA</v>
          </cell>
        </row>
        <row r="32">
          <cell r="A32" t="str">
            <v>CTCB</v>
          </cell>
          <cell r="B32" t="str">
            <v>CHINATRUST COMMERCIAL BANK LIMITED</v>
          </cell>
        </row>
        <row r="33">
          <cell r="A33" t="str">
            <v>CITI</v>
          </cell>
          <cell r="B33" t="str">
            <v>CITI BANK</v>
          </cell>
        </row>
        <row r="34">
          <cell r="A34" t="str">
            <v>CCBL</v>
          </cell>
          <cell r="B34" t="str">
            <v>CITIZEN CREDIT COOPERATIVE BANK LIMITED</v>
          </cell>
        </row>
        <row r="35">
          <cell r="A35" t="str">
            <v>CIUB</v>
          </cell>
          <cell r="B35" t="str">
            <v>CITY UNION BANK LIMITED</v>
          </cell>
        </row>
        <row r="36">
          <cell r="A36" t="str">
            <v>CTBA</v>
          </cell>
          <cell r="B36" t="str">
            <v>COMMONWEALTH BANK OF AUSTRALIA</v>
          </cell>
        </row>
        <row r="37">
          <cell r="A37" t="str">
            <v>CORP</v>
          </cell>
          <cell r="B37" t="str">
            <v>CORPORATION BANK</v>
          </cell>
        </row>
        <row r="38">
          <cell r="A38" t="str">
            <v>CRLY</v>
          </cell>
          <cell r="B38" t="str">
            <v>CREDIT AGRICOLE CORPORATE AND INVESTMENT BANK CALYON BANK</v>
          </cell>
        </row>
        <row r="39">
          <cell r="A39" t="str">
            <v>CRES</v>
          </cell>
          <cell r="B39" t="str">
            <v>CREDIT SUISEE AG</v>
          </cell>
        </row>
        <row r="40">
          <cell r="A40" t="str">
            <v>DCBL</v>
          </cell>
          <cell r="B40" t="str">
            <v>DCB BANK LIMITED</v>
          </cell>
        </row>
        <row r="41">
          <cell r="A41" t="str">
            <v>BKDN</v>
          </cell>
          <cell r="B41" t="str">
            <v>DENA BANK</v>
          </cell>
        </row>
        <row r="42">
          <cell r="A42" t="str">
            <v>DEOB</v>
          </cell>
          <cell r="B42" t="str">
            <v>DEOGIRI NAGARI SAHAKARI BANK LTD. AURANGABAD</v>
          </cell>
        </row>
        <row r="43">
          <cell r="A43" t="str">
            <v>DICG</v>
          </cell>
          <cell r="B43" t="str">
            <v>DEPOSIT INSURANCE AND CREDIT GUARANTEE CORPORATION</v>
          </cell>
        </row>
        <row r="44">
          <cell r="A44" t="str">
            <v>DEUT</v>
          </cell>
          <cell r="B44" t="str">
            <v>DEUSTCHE BANK</v>
          </cell>
        </row>
        <row r="45">
          <cell r="A45" t="str">
            <v>DBSS</v>
          </cell>
          <cell r="B45" t="str">
            <v>DEVELOPMENT BANK OF SINGAPORE</v>
          </cell>
        </row>
        <row r="46">
          <cell r="A46" t="str">
            <v>DLXB</v>
          </cell>
          <cell r="B46" t="str">
            <v>DHANALAKSHMI BANK</v>
          </cell>
        </row>
        <row r="47">
          <cell r="A47" t="str">
            <v>DOHB</v>
          </cell>
          <cell r="B47" t="str">
            <v>DOHA BANK</v>
          </cell>
        </row>
        <row r="48">
          <cell r="A48" t="str">
            <v>DOHB</v>
          </cell>
          <cell r="B48" t="str">
            <v>DOHA BANK QSC</v>
          </cell>
        </row>
        <row r="49">
          <cell r="A49" t="str">
            <v>DNSB</v>
          </cell>
          <cell r="B49" t="str">
            <v>DOMBIVLI NAGARI SAHAKARI BANK LIMITED</v>
          </cell>
        </row>
        <row r="50">
          <cell r="A50" t="str">
            <v>ESFB</v>
          </cell>
          <cell r="B50" t="str">
            <v>EQUITAS SMALL FINANCE BANK LIMITED</v>
          </cell>
        </row>
        <row r="51">
          <cell r="A51" t="str">
            <v>ESMF</v>
          </cell>
          <cell r="B51" t="str">
            <v>ESAF SMALL FINANCE BANK LIMITED</v>
          </cell>
        </row>
        <row r="52">
          <cell r="A52" t="str">
            <v>EIBI</v>
          </cell>
          <cell r="B52" t="str">
            <v>EXPORT IMPORT BANK OF INDIA</v>
          </cell>
        </row>
        <row r="53">
          <cell r="A53" t="str">
            <v>FDRL</v>
          </cell>
          <cell r="B53" t="str">
            <v>FEDERAL BANK</v>
          </cell>
        </row>
        <row r="54">
          <cell r="A54" t="str">
            <v>FSFB</v>
          </cell>
          <cell r="B54" t="str">
            <v>FINCARE SMALL FINANCE BANK LTD</v>
          </cell>
        </row>
        <row r="55">
          <cell r="A55" t="str">
            <v>FINO</v>
          </cell>
          <cell r="B55" t="str">
            <v>FINO PAYMENTS BANK</v>
          </cell>
        </row>
        <row r="56">
          <cell r="A56" t="str">
            <v>FIRN</v>
          </cell>
          <cell r="B56" t="str">
            <v>FIRSTRAND BANK LIMITED</v>
          </cell>
        </row>
        <row r="57">
          <cell r="A57" t="str">
            <v>PJSB</v>
          </cell>
          <cell r="B57" t="str">
            <v>G P PARSIK BANK</v>
          </cell>
        </row>
        <row r="58">
          <cell r="A58" t="str">
            <v>GGBK</v>
          </cell>
          <cell r="B58" t="str">
            <v>GURGAON GRAMIN BANK</v>
          </cell>
        </row>
        <row r="59">
          <cell r="A59" t="str">
            <v>HDFC</v>
          </cell>
          <cell r="B59" t="str">
            <v>HDFC BANK</v>
          </cell>
        </row>
        <row r="60">
          <cell r="A60" t="str">
            <v>HPSC</v>
          </cell>
          <cell r="B60" t="str">
            <v>HIMACHAL PRADESH STATE COOPERATIVE BANK LTD</v>
          </cell>
        </row>
        <row r="61">
          <cell r="A61" t="str">
            <v>HSBC</v>
          </cell>
          <cell r="B61" t="str">
            <v>HSBC BANK</v>
          </cell>
        </row>
        <row r="62">
          <cell r="A62" t="str">
            <v>OIBA</v>
          </cell>
          <cell r="B62" t="str">
            <v>HSBC BANK OMAN SAOG</v>
          </cell>
        </row>
        <row r="63">
          <cell r="A63" t="str">
            <v>ICIC</v>
          </cell>
          <cell r="B63" t="str">
            <v>ICICI BANK LIMITED</v>
          </cell>
        </row>
        <row r="64">
          <cell r="A64" t="str">
            <v>IBKL</v>
          </cell>
          <cell r="B64" t="str">
            <v>IDBI BANK</v>
          </cell>
        </row>
        <row r="65">
          <cell r="A65" t="str">
            <v>IDFB</v>
          </cell>
          <cell r="B65" t="str">
            <v>IDFC BANK LIMITED</v>
          </cell>
        </row>
        <row r="66">
          <cell r="A66" t="str">
            <v>IDUK</v>
          </cell>
          <cell r="B66" t="str">
            <v>IDUKKI DISTRICT CO OPERATIVE BANK LTD</v>
          </cell>
        </row>
        <row r="67">
          <cell r="A67" t="str">
            <v>IDIB</v>
          </cell>
          <cell r="B67" t="str">
            <v>INDIAN BANK</v>
          </cell>
        </row>
        <row r="68">
          <cell r="A68" t="str">
            <v>IOBA</v>
          </cell>
          <cell r="B68" t="str">
            <v>INDIAN OVERSEAS BANK</v>
          </cell>
        </row>
        <row r="69">
          <cell r="A69" t="str">
            <v>INDB</v>
          </cell>
          <cell r="B69" t="str">
            <v>INDUSIND BANK</v>
          </cell>
        </row>
        <row r="70">
          <cell r="A70" t="str">
            <v>ICBK</v>
          </cell>
          <cell r="B70" t="str">
            <v>INDUSTRIAL AND COMMERCIAL BANK OF CHINA LIMITED</v>
          </cell>
        </row>
        <row r="71">
          <cell r="A71" t="str">
            <v>IBKO</v>
          </cell>
          <cell r="B71" t="str">
            <v>INDUSTRIAL BANK OF KOREA</v>
          </cell>
        </row>
        <row r="72">
          <cell r="A72" t="str">
            <v>JJSB</v>
          </cell>
          <cell r="B72" t="str">
            <v>JALGAON JANATA SAHAKARI BANK LIMITED</v>
          </cell>
        </row>
        <row r="73">
          <cell r="A73" t="str">
            <v>JAKA</v>
          </cell>
          <cell r="B73" t="str">
            <v>JAMMU AND KASHMIR BANK LIMITED</v>
          </cell>
        </row>
        <row r="74">
          <cell r="A74" t="str">
            <v>JSBL</v>
          </cell>
          <cell r="B74" t="str">
            <v>JANAKALYAN SAHAKARI BANK LIMITED</v>
          </cell>
        </row>
        <row r="75">
          <cell r="A75" t="str">
            <v>JASB</v>
          </cell>
          <cell r="B75" t="str">
            <v>JANASEVA SAHAKARI BANK BORIVLI LIMITED</v>
          </cell>
        </row>
        <row r="76">
          <cell r="A76" t="str">
            <v>JANA</v>
          </cell>
          <cell r="B76" t="str">
            <v>JANASEVA SAHAKARI BANK LIMITED</v>
          </cell>
        </row>
        <row r="77">
          <cell r="A77" t="str">
            <v>JSBP</v>
          </cell>
          <cell r="B77" t="str">
            <v>JANATA SAHAKARI BANK LIMITED</v>
          </cell>
        </row>
        <row r="78">
          <cell r="A78" t="str">
            <v>CHAS</v>
          </cell>
          <cell r="B78" t="str">
            <v>JP MORGAN BANK</v>
          </cell>
        </row>
        <row r="79">
          <cell r="A79" t="str">
            <v>KAIJ</v>
          </cell>
          <cell r="B79" t="str">
            <v>KALLAPPANNA AWADE ICHALKARANJI JANATA SAHAKARI BANK LIMITED</v>
          </cell>
        </row>
        <row r="80">
          <cell r="A80" t="str">
            <v>KCCB</v>
          </cell>
          <cell r="B80" t="str">
            <v>KALUPUR COMMERCIAL COOPERATIVE BANK</v>
          </cell>
        </row>
        <row r="81">
          <cell r="A81" t="str">
            <v>KJSB</v>
          </cell>
          <cell r="B81" t="str">
            <v>KALYAN JANATA SAHAKARI BANK</v>
          </cell>
        </row>
        <row r="82">
          <cell r="A82" t="str">
            <v>KCBL</v>
          </cell>
          <cell r="B82" t="str">
            <v>KAPOL COOPERATIVE BANK LIMITED</v>
          </cell>
        </row>
        <row r="83">
          <cell r="A83" t="str">
            <v>KARB</v>
          </cell>
          <cell r="B83" t="str">
            <v>KARNATAKA BANK LIMITED</v>
          </cell>
        </row>
        <row r="84">
          <cell r="A84" t="str">
            <v>KVGB</v>
          </cell>
          <cell r="B84" t="str">
            <v>KARNATAKA VIKAS GRAMEENA BANK</v>
          </cell>
        </row>
        <row r="85">
          <cell r="A85" t="str">
            <v>KVBL</v>
          </cell>
          <cell r="B85" t="str">
            <v>KARUR VYSYA BANK</v>
          </cell>
        </row>
        <row r="86">
          <cell r="A86" t="str">
            <v>KOEX</v>
          </cell>
          <cell r="B86" t="str">
            <v>KEB Hana Bank</v>
          </cell>
        </row>
        <row r="87">
          <cell r="A87" t="str">
            <v>KLGB</v>
          </cell>
          <cell r="B87" t="str">
            <v>KERALA GRAMIN BANK</v>
          </cell>
        </row>
        <row r="88">
          <cell r="A88" t="str">
            <v>KKBK</v>
          </cell>
          <cell r="B88" t="str">
            <v>KOTAK MAHINDRA BANK LIMITED</v>
          </cell>
        </row>
        <row r="89">
          <cell r="A89" t="str">
            <v>KDCB</v>
          </cell>
          <cell r="B89" t="str">
            <v>KOZHIKODE DISTRICT COOPERATIAVE BANK LTD</v>
          </cell>
        </row>
        <row r="90">
          <cell r="A90" t="str">
            <v>LAVB</v>
          </cell>
          <cell r="B90" t="str">
            <v>LAXMI VILAS BANK</v>
          </cell>
        </row>
        <row r="91">
          <cell r="A91" t="str">
            <v>MCBL</v>
          </cell>
          <cell r="B91" t="str">
            <v>MAHANAGAR COOPERATIVE BANK</v>
          </cell>
        </row>
        <row r="92">
          <cell r="A92" t="str">
            <v>MAHG</v>
          </cell>
          <cell r="B92" t="str">
            <v>Maharashtra Gramin Bank</v>
          </cell>
        </row>
        <row r="93">
          <cell r="A93" t="str">
            <v>MSCI</v>
          </cell>
          <cell r="B93" t="str">
            <v>MAHARASHTRA STATE COOPERATIVE BANK</v>
          </cell>
        </row>
        <row r="94">
          <cell r="A94" t="str">
            <v>MSHQ</v>
          </cell>
          <cell r="B94" t="str">
            <v>MASHREQBANK PSC</v>
          </cell>
        </row>
        <row r="95">
          <cell r="A95" t="str">
            <v>MHCB</v>
          </cell>
          <cell r="B95" t="str">
            <v>MIZUHO BANK LTD</v>
          </cell>
        </row>
        <row r="96">
          <cell r="A96" t="str">
            <v>NUCB</v>
          </cell>
          <cell r="B96" t="str">
            <v>NAGAR URBAN CO OPERATIVE BANK</v>
          </cell>
        </row>
        <row r="97">
          <cell r="A97" t="str">
            <v>NGSB</v>
          </cell>
          <cell r="B97" t="str">
            <v>NAGPUR NAGARIK SAHAKARI BANK LIMITED</v>
          </cell>
        </row>
        <row r="98">
          <cell r="A98" t="str">
            <v>NATA</v>
          </cell>
          <cell r="B98" t="str">
            <v>NATIONAL AUSTRALIA BANK LIMITED</v>
          </cell>
        </row>
        <row r="99">
          <cell r="A99" t="str">
            <v>NBAD</v>
          </cell>
          <cell r="B99" t="str">
            <v>NATIONAL BANK OF ABU DHABI PJSC</v>
          </cell>
        </row>
        <row r="100">
          <cell r="A100" t="str">
            <v>NICB</v>
          </cell>
          <cell r="B100" t="str">
            <v>NEW INDIA COOPERATIVE BANK LIMITED</v>
          </cell>
        </row>
        <row r="101">
          <cell r="A101" t="str">
            <v>NKGS</v>
          </cell>
          <cell r="B101" t="str">
            <v>NKGSB COOPERATIVE BANK LIMITED</v>
          </cell>
        </row>
        <row r="102">
          <cell r="A102" t="str">
            <v>NMGB</v>
          </cell>
          <cell r="B102" t="str">
            <v>NORTH MALABAR GRAMIN BANK</v>
          </cell>
        </row>
        <row r="103">
          <cell r="A103" t="str">
            <v>NNSB</v>
          </cell>
          <cell r="B103" t="str">
            <v>NUTAN NAGARIK SAHAKARI BANK LIMITED</v>
          </cell>
        </row>
        <row r="104">
          <cell r="A104" t="str">
            <v>OIBA</v>
          </cell>
          <cell r="B104" t="str">
            <v>OMAN INTERNATIONAL BANK SAOG</v>
          </cell>
        </row>
        <row r="105">
          <cell r="A105" t="str">
            <v>ORBC</v>
          </cell>
          <cell r="B105" t="str">
            <v>ORIENTAL BANK OF COMMERCE</v>
          </cell>
        </row>
        <row r="106">
          <cell r="A106" t="str">
            <v>PYTM</v>
          </cell>
          <cell r="B106" t="str">
            <v>PAYTM PAYMENTS BANK LTD</v>
          </cell>
        </row>
        <row r="107">
          <cell r="A107" t="str">
            <v>PKGB</v>
          </cell>
          <cell r="B107" t="str">
            <v>PRAGATHI KRISHNA GRAMIN BANK</v>
          </cell>
        </row>
        <row r="108">
          <cell r="A108" t="str">
            <v>PRTH</v>
          </cell>
          <cell r="B108" t="str">
            <v>PRATHAMA BANK</v>
          </cell>
        </row>
        <row r="109">
          <cell r="A109" t="str">
            <v>PMEC</v>
          </cell>
          <cell r="B109" t="str">
            <v>PRIME COOPERATIVE BANK LIMITED</v>
          </cell>
        </row>
        <row r="110">
          <cell r="A110" t="str">
            <v>IBBK</v>
          </cell>
          <cell r="B110" t="str">
            <v>PT BANK MAYBANK INDONESIA TBK</v>
          </cell>
        </row>
        <row r="111">
          <cell r="A111" t="str">
            <v>PMCB</v>
          </cell>
          <cell r="B111" t="str">
            <v>PUNJAB AND MAHARSHTRA COOPERATIVE BANK</v>
          </cell>
        </row>
        <row r="112">
          <cell r="A112" t="str">
            <v>PSIB</v>
          </cell>
          <cell r="B112" t="str">
            <v>PUNJAB AND SIND BANK</v>
          </cell>
        </row>
        <row r="113">
          <cell r="A113" t="str">
            <v>PUNB</v>
          </cell>
          <cell r="B113" t="str">
            <v>PUNJAB NATIONAL BANK</v>
          </cell>
        </row>
        <row r="114">
          <cell r="A114" t="str">
            <v>RABO</v>
          </cell>
          <cell r="B114" t="str">
            <v>RABOBANK INTERNATIONAL</v>
          </cell>
        </row>
        <row r="115">
          <cell r="A115" t="str">
            <v>RSBL</v>
          </cell>
          <cell r="B115" t="str">
            <v>RAJGURUNAGAR SAHAKARI BANK LIMITED</v>
          </cell>
        </row>
        <row r="116">
          <cell r="A116" t="str">
            <v>RNSB</v>
          </cell>
          <cell r="B116" t="str">
            <v>RAJKOT NAGRIK SAHAKARI BANK LIMITED</v>
          </cell>
        </row>
        <row r="117">
          <cell r="A117" t="str">
            <v>RATN</v>
          </cell>
          <cell r="B117" t="str">
            <v>RBL Bank Limited</v>
          </cell>
        </row>
        <row r="118">
          <cell r="A118" t="str">
            <v>RBIS</v>
          </cell>
          <cell r="B118" t="str">
            <v>RESERVE BANK OF INDIA , PAD</v>
          </cell>
        </row>
        <row r="119">
          <cell r="A119" t="str">
            <v>RBIS</v>
          </cell>
          <cell r="B119" t="str">
            <v>RESERVE BANK OF INDIA, PAD</v>
          </cell>
        </row>
        <row r="120">
          <cell r="A120" t="str">
            <v>SAHE</v>
          </cell>
          <cell r="B120" t="str">
            <v>SAHEBRAO DESHMUKH COOPERATIVE BANK LIMITED</v>
          </cell>
        </row>
        <row r="121">
          <cell r="A121" t="str">
            <v>SBLS</v>
          </cell>
          <cell r="B121" t="str">
            <v>SAMARTH SAHAKARI BANK LTD</v>
          </cell>
        </row>
        <row r="122">
          <cell r="A122" t="str">
            <v>SRCB</v>
          </cell>
          <cell r="B122" t="str">
            <v>SARASWAT COOPERATIVE BANK LIMITED</v>
          </cell>
        </row>
        <row r="123">
          <cell r="A123" t="str">
            <v>SABR</v>
          </cell>
          <cell r="B123" t="str">
            <v>SBER BANK</v>
          </cell>
        </row>
        <row r="124">
          <cell r="A124" t="str">
            <v>STCB</v>
          </cell>
          <cell r="B124" t="str">
            <v>SBM BANK MAURITIUS LIMITED</v>
          </cell>
        </row>
        <row r="125">
          <cell r="A125" t="str">
            <v>SKSB</v>
          </cell>
          <cell r="B125" t="str">
            <v>SHIKSHAK SAHAKARI BANK LIMITED</v>
          </cell>
        </row>
        <row r="126">
          <cell r="A126" t="str">
            <v>SHBK</v>
          </cell>
          <cell r="B126" t="str">
            <v>SHINHAN BANK</v>
          </cell>
        </row>
        <row r="127">
          <cell r="A127" t="str">
            <v>SMCB</v>
          </cell>
          <cell r="B127" t="str">
            <v>SHIVALIK MERCANTILE CO OPERATIVE BANK LTD</v>
          </cell>
        </row>
        <row r="128">
          <cell r="A128" t="str">
            <v>CRUB</v>
          </cell>
          <cell r="B128" t="str">
            <v>SHRI CHHATRAPATI RAJASHRI SHAHU URBAN COOPERATIVE BANK LIMITED</v>
          </cell>
        </row>
        <row r="129">
          <cell r="A129" t="str">
            <v>SOGE</v>
          </cell>
          <cell r="B129" t="str">
            <v>SOCIETE GENERALE</v>
          </cell>
        </row>
        <row r="130">
          <cell r="A130" t="str">
            <v>SJSB</v>
          </cell>
          <cell r="B130" t="str">
            <v>SOLAPUR JANATA SAHAKARI BANK LIMITED</v>
          </cell>
        </row>
        <row r="131">
          <cell r="A131" t="str">
            <v>SIBL</v>
          </cell>
          <cell r="B131" t="str">
            <v>SOUTH INDIAN BANK</v>
          </cell>
        </row>
        <row r="132">
          <cell r="A132" t="str">
            <v>SCBL</v>
          </cell>
          <cell r="B132" t="str">
            <v>STANDARD CHARTERED BANK</v>
          </cell>
        </row>
        <row r="133">
          <cell r="A133" t="str">
            <v>SBBJ</v>
          </cell>
          <cell r="B133" t="str">
            <v>STATE BANK OF BIKANER AND JAIPUR</v>
          </cell>
        </row>
        <row r="134">
          <cell r="A134" t="str">
            <v>SBHY</v>
          </cell>
          <cell r="B134" t="str">
            <v>STATE BANK OF HYDERABAD</v>
          </cell>
        </row>
        <row r="135">
          <cell r="A135" t="str">
            <v>SBIN</v>
          </cell>
          <cell r="B135" t="str">
            <v>STATE BANK OF INDIA</v>
          </cell>
        </row>
        <row r="136">
          <cell r="A136" t="str">
            <v>STCB</v>
          </cell>
          <cell r="B136" t="str">
            <v>STATE BANK OF MAURITIUS LIMITED</v>
          </cell>
        </row>
        <row r="137">
          <cell r="A137" t="str">
            <v>SBMY</v>
          </cell>
          <cell r="B137" t="str">
            <v>STATE BANK OF MYSORE</v>
          </cell>
        </row>
        <row r="138">
          <cell r="A138" t="str">
            <v>STBP</v>
          </cell>
          <cell r="B138" t="str">
            <v>STATE BANK OF PATIALA</v>
          </cell>
        </row>
        <row r="139">
          <cell r="A139" t="str">
            <v>SBTR</v>
          </cell>
          <cell r="B139" t="str">
            <v>STATE BANK OF TRAVANCORE</v>
          </cell>
        </row>
        <row r="140">
          <cell r="A140" t="str">
            <v>SMBC</v>
          </cell>
          <cell r="B140" t="str">
            <v>SUMITOMO MITSUI BANKING CORPORATION</v>
          </cell>
        </row>
        <row r="141">
          <cell r="A141" t="str">
            <v>SUNB</v>
          </cell>
          <cell r="B141" t="str">
            <v>SURAT NATIONAL COOPERATIVE BANK LIMITED</v>
          </cell>
        </row>
        <row r="142">
          <cell r="A142" t="str">
            <v>SURY</v>
          </cell>
          <cell r="B142" t="str">
            <v>SURYODAY SMALL FINANCE BANK LIMITED</v>
          </cell>
        </row>
        <row r="143">
          <cell r="A143" t="str">
            <v>SUTB</v>
          </cell>
          <cell r="B143" t="str">
            <v>SUTEX COOPERATIVE BANK LIMITED</v>
          </cell>
        </row>
        <row r="144">
          <cell r="A144" t="str">
            <v>SYNB</v>
          </cell>
          <cell r="B144" t="str">
            <v>SYNDICATE BANK</v>
          </cell>
        </row>
        <row r="145">
          <cell r="A145" t="str">
            <v>TMBL</v>
          </cell>
          <cell r="B145" t="str">
            <v>TAMILNAD MERCANTILE BANK LIMITED</v>
          </cell>
        </row>
        <row r="146">
          <cell r="A146" t="str">
            <v>TSAB</v>
          </cell>
          <cell r="B146" t="str">
            <v>TELANGANA STATE COOP APEX BANK</v>
          </cell>
        </row>
        <row r="147">
          <cell r="A147" t="str">
            <v>TTCB</v>
          </cell>
          <cell r="B147" t="str">
            <v>TEXTILE TRADERS CO OPERATIVE BANK LTD</v>
          </cell>
        </row>
        <row r="148">
          <cell r="A148" t="str">
            <v>TTCB</v>
          </cell>
          <cell r="B148" t="str">
            <v>TEXTILE TRADERS CO-OPERATIVE BANK LIMITED</v>
          </cell>
        </row>
        <row r="149">
          <cell r="A149" t="str">
            <v>APMC</v>
          </cell>
          <cell r="B149" t="str">
            <v>THE A.P. MAHESH COOPERATIVE URBAN BANK LIMITED</v>
          </cell>
        </row>
        <row r="150">
          <cell r="A150" t="str">
            <v>ADCC</v>
          </cell>
          <cell r="B150" t="str">
            <v>THE AKOLA DISTRICT CENTRAL COOPERATIVE BANK</v>
          </cell>
        </row>
        <row r="151">
          <cell r="A151" t="str">
            <v>APBL</v>
          </cell>
          <cell r="B151" t="str">
            <v>THE ANDHRA PRADESH STATE COOPERATIVE BANK LIMITED</v>
          </cell>
        </row>
        <row r="152">
          <cell r="A152" t="str">
            <v>NOSC</v>
          </cell>
          <cell r="B152" t="str">
            <v>THE BANK OF NOVA SCOTIA</v>
          </cell>
        </row>
        <row r="153">
          <cell r="A153" t="str">
            <v>BARA</v>
          </cell>
          <cell r="B153" t="str">
            <v>THE BARAMATI SAHAKARI BANK LTD</v>
          </cell>
        </row>
        <row r="154">
          <cell r="A154" t="str">
            <v>COSB</v>
          </cell>
          <cell r="B154" t="str">
            <v>THE COSMOS CO OPERATIVE BANK LIMITED</v>
          </cell>
        </row>
        <row r="155">
          <cell r="A155" t="str">
            <v>DLSC</v>
          </cell>
          <cell r="B155" t="str">
            <v>THE DELHI STATE COOPERATIVE BANK LIMITED</v>
          </cell>
        </row>
        <row r="156">
          <cell r="A156" t="str">
            <v>GDCB</v>
          </cell>
          <cell r="B156" t="str">
            <v>THE GADCHIROLI DISTRICT CENTRAL COOPERATIVE BANK LIMITED</v>
          </cell>
        </row>
        <row r="157">
          <cell r="A157" t="str">
            <v>GBCB</v>
          </cell>
          <cell r="B157" t="str">
            <v>THE GREATER BOMBAY COOPERATIVE BANK LIMITED</v>
          </cell>
        </row>
        <row r="158">
          <cell r="A158" t="str">
            <v>GSCB</v>
          </cell>
          <cell r="B158" t="str">
            <v>THE GUJARAT STATE COOPERATIVE BANK LIMITED</v>
          </cell>
        </row>
        <row r="159">
          <cell r="A159" t="str">
            <v>HCBL</v>
          </cell>
          <cell r="B159" t="str">
            <v>THE HASTI COOP BANK LTD</v>
          </cell>
        </row>
        <row r="160">
          <cell r="A160" t="str">
            <v>JPCB</v>
          </cell>
          <cell r="B160" t="str">
            <v>THE JALGAON PEOPELS COOPERATIVE BANK LIMITED</v>
          </cell>
        </row>
        <row r="161">
          <cell r="A161" t="str">
            <v>KACE</v>
          </cell>
          <cell r="B161" t="str">
            <v>THE KANGRA CENTRAL COOPERATIVE BANK LIMITED</v>
          </cell>
        </row>
        <row r="162">
          <cell r="A162" t="str">
            <v>KANG</v>
          </cell>
          <cell r="B162" t="str">
            <v>THE KANGRA COOPERATIVE BANK LIMITED</v>
          </cell>
        </row>
        <row r="163">
          <cell r="A163" t="str">
            <v>KUCB</v>
          </cell>
          <cell r="B163" t="str">
            <v>THE KARAD URBAN COOPERATIVE BANK LIMITED</v>
          </cell>
        </row>
        <row r="164">
          <cell r="A164" t="str">
            <v>KSCB</v>
          </cell>
          <cell r="B164" t="str">
            <v>THE KARANATAKA STATE COOPERATIVE APEX BANK LIMITED</v>
          </cell>
        </row>
        <row r="165">
          <cell r="A165" t="str">
            <v>KNSB</v>
          </cell>
          <cell r="B165" t="str">
            <v>THE KURMANCHAL NAGAR SAHAKARI BANK LIMITED</v>
          </cell>
        </row>
        <row r="166">
          <cell r="A166" t="str">
            <v>MSNU</v>
          </cell>
          <cell r="B166" t="str">
            <v>THE MEHSANA URBAN COOPERATIVE BANK</v>
          </cell>
        </row>
        <row r="167">
          <cell r="A167" t="str">
            <v>MDCB</v>
          </cell>
          <cell r="B167" t="str">
            <v>THE MUMBAI DISTRICT CENTRAL COOPERATIVE BANK LIMITED</v>
          </cell>
        </row>
        <row r="168">
          <cell r="A168" t="str">
            <v>MUBL</v>
          </cell>
          <cell r="B168" t="str">
            <v>THE MUNICIPAL COOPERATIVE BANK LIMITED</v>
          </cell>
        </row>
        <row r="169">
          <cell r="A169" t="str">
            <v>NTBL</v>
          </cell>
          <cell r="B169" t="str">
            <v>THE NAINITAL BANK LIMITED</v>
          </cell>
        </row>
        <row r="170">
          <cell r="A170" t="str">
            <v>NMCB</v>
          </cell>
          <cell r="B170" t="str">
            <v>THE NASIK MERCHANTS COOPERATIVE BANK LIMITED</v>
          </cell>
        </row>
        <row r="171">
          <cell r="A171" t="str">
            <v>NVNM</v>
          </cell>
          <cell r="B171" t="str">
            <v>THE NAVNIRMAN CO-OPERATIVE BANK LIMITED</v>
          </cell>
        </row>
        <row r="172">
          <cell r="A172" t="str">
            <v>PUCB</v>
          </cell>
          <cell r="B172" t="str">
            <v>THE PANDHARPUR URBAN CO OP. BANK LTD. PANDHARPUR</v>
          </cell>
        </row>
        <row r="173">
          <cell r="A173" t="str">
            <v>RSCB</v>
          </cell>
          <cell r="B173" t="str">
            <v>THE RAJASTHAN STATE COOPERATIVE BANK LIMITED</v>
          </cell>
        </row>
        <row r="174">
          <cell r="A174" t="str">
            <v>ABNA</v>
          </cell>
          <cell r="B174" t="str">
            <v>THE ROYAL BANK OF SCOTLAND N V</v>
          </cell>
        </row>
        <row r="175">
          <cell r="A175" t="str">
            <v>SVBL</v>
          </cell>
          <cell r="B175" t="str">
            <v>THE SEVA VIKAS COOPERATIVE BANK LIMITED</v>
          </cell>
        </row>
        <row r="176">
          <cell r="A176" t="str">
            <v>SVCB</v>
          </cell>
          <cell r="B176" t="str">
            <v>THE SHAMRAO VITHAL COOPERATIVE BANK</v>
          </cell>
        </row>
        <row r="177">
          <cell r="A177" t="str">
            <v>SIDC</v>
          </cell>
          <cell r="B177" t="str">
            <v>THE SINDHUDURG DISTRICT CENTRAL COOP BANK LTD</v>
          </cell>
        </row>
        <row r="178">
          <cell r="A178" t="str">
            <v>SDCB</v>
          </cell>
          <cell r="B178" t="str">
            <v>THE SURAT DISTRICT COOPERATIVE BANK LIMITED</v>
          </cell>
        </row>
        <row r="179">
          <cell r="A179" t="str">
            <v>SPCB</v>
          </cell>
          <cell r="B179" t="str">
            <v>THE SURATH PEOPLES COOPERATIVE BANK LIMITED</v>
          </cell>
        </row>
        <row r="180">
          <cell r="A180" t="str">
            <v>TNSC</v>
          </cell>
          <cell r="B180" t="str">
            <v>THE TAMIL NADU STATE APEX COOPERATIVE BANK</v>
          </cell>
        </row>
        <row r="181">
          <cell r="A181" t="str">
            <v>TBSB</v>
          </cell>
          <cell r="B181" t="str">
            <v>THE THANE BHARAT SAHAKARI BANK LIMITED</v>
          </cell>
        </row>
        <row r="182">
          <cell r="A182" t="str">
            <v>TDCB</v>
          </cell>
          <cell r="B182" t="str">
            <v>THE THANE DISTRICT CENTRAL COOPERATIVE BANK LIMITED</v>
          </cell>
        </row>
        <row r="183">
          <cell r="A183" t="str">
            <v>VARA</v>
          </cell>
          <cell r="B183" t="str">
            <v>THE VARACHHA COOPERATIVE BANK LIMITED</v>
          </cell>
        </row>
        <row r="184">
          <cell r="A184" t="str">
            <v>VSBL</v>
          </cell>
          <cell r="B184" t="str">
            <v>THE VISHWESHWAR SAHAKARI BANK LIMITED</v>
          </cell>
        </row>
        <row r="185">
          <cell r="A185" t="str">
            <v>WBSC</v>
          </cell>
          <cell r="B185" t="str">
            <v>THE WEST BENGAL STATE COOPERATIVE BANK</v>
          </cell>
        </row>
        <row r="186">
          <cell r="A186" t="str">
            <v>ZCBL</v>
          </cell>
          <cell r="B186" t="str">
            <v>THE ZOROASTRIAN COOPERATIVE BANK LIMITED</v>
          </cell>
        </row>
        <row r="187">
          <cell r="A187" t="str">
            <v>TJSB</v>
          </cell>
          <cell r="B187" t="str">
            <v>TJSB SAHAKARI BANK LIMITED</v>
          </cell>
        </row>
        <row r="188">
          <cell r="A188" t="str">
            <v>TJSB</v>
          </cell>
          <cell r="B188" t="str">
            <v>TJSB SAHAKARI BANK LTD</v>
          </cell>
        </row>
        <row r="189">
          <cell r="A189" t="str">
            <v>TGMB</v>
          </cell>
          <cell r="B189" t="str">
            <v>TUMKUR GRAIN MERCHANTS COOPERATIVE BANK LIMITED</v>
          </cell>
        </row>
        <row r="190">
          <cell r="A190" t="str">
            <v>UCBA</v>
          </cell>
          <cell r="B190" t="str">
            <v>UCO BANK</v>
          </cell>
        </row>
        <row r="191">
          <cell r="A191" t="str">
            <v>UJVN</v>
          </cell>
          <cell r="B191" t="str">
            <v>Ujjivan Small Finance Bank Limited</v>
          </cell>
        </row>
        <row r="192">
          <cell r="A192" t="str">
            <v>UBIN</v>
          </cell>
          <cell r="B192" t="str">
            <v>UNION BANK OF INDIA</v>
          </cell>
        </row>
        <row r="193">
          <cell r="A193" t="str">
            <v>UTBI</v>
          </cell>
          <cell r="B193" t="str">
            <v>UNITED BANK OF INDIA</v>
          </cell>
        </row>
        <row r="194">
          <cell r="A194" t="str">
            <v>UOVB</v>
          </cell>
          <cell r="B194" t="str">
            <v>UNITED OVERSEAS BANK LIMITED</v>
          </cell>
        </row>
        <row r="195">
          <cell r="A195" t="str">
            <v>UTKS</v>
          </cell>
          <cell r="B195" t="str">
            <v>UTKARSH SMALL FINANCE BANK</v>
          </cell>
        </row>
        <row r="196">
          <cell r="A196" t="str">
            <v>VVSB</v>
          </cell>
          <cell r="B196" t="str">
            <v>VASAI VIKAS SAHAKARI BANK LIMITED</v>
          </cell>
        </row>
        <row r="197">
          <cell r="A197" t="str">
            <v>VVSB</v>
          </cell>
          <cell r="B197" t="str">
            <v>VASAI VIKAS SAHAKARI BANK LTD</v>
          </cell>
        </row>
        <row r="198">
          <cell r="A198" t="str">
            <v>VIJB</v>
          </cell>
          <cell r="B198" t="str">
            <v>VIJAYA BANK</v>
          </cell>
        </row>
        <row r="199">
          <cell r="A199" t="str">
            <v>WPAC</v>
          </cell>
          <cell r="B199" t="str">
            <v>WESTPAC BANKING CORPORATION</v>
          </cell>
        </row>
        <row r="200">
          <cell r="A200" t="str">
            <v>HVBK</v>
          </cell>
          <cell r="B200" t="str">
            <v>WOORI BANK</v>
          </cell>
        </row>
        <row r="201">
          <cell r="A201" t="str">
            <v>YESB</v>
          </cell>
          <cell r="B201" t="str">
            <v>YES BANK</v>
          </cell>
        </row>
        <row r="202">
          <cell r="A202" t="str">
            <v>ZSBL</v>
          </cell>
          <cell r="B202" t="str">
            <v>ZILA SAHAKRI BANK LIMITED GHAZIABAD</v>
          </cell>
        </row>
      </sheetData>
      <sheetData sheetId="7">
        <row r="1">
          <cell r="G1" t="str">
            <v>(Select)</v>
          </cell>
        </row>
        <row r="2">
          <cell r="G2" t="str">
            <v>1-Self and Family</v>
          </cell>
        </row>
        <row r="3">
          <cell r="G3" t="str">
            <v>2-Self(Senior citizen) &amp; family</v>
          </cell>
        </row>
        <row r="4">
          <cell r="B4" t="str">
            <v>(Select)</v>
          </cell>
          <cell r="G4" t="str">
            <v>3-Parents</v>
          </cell>
        </row>
        <row r="5">
          <cell r="B5" t="str">
            <v>RES-Resident</v>
          </cell>
          <cell r="G5" t="str">
            <v>4-Parents(Senior citizen)</v>
          </cell>
        </row>
        <row r="6">
          <cell r="B6" t="str">
            <v>NRI-Non-Resident</v>
          </cell>
          <cell r="G6" t="str">
            <v>5-Self and Family including parents</v>
          </cell>
        </row>
        <row r="7">
          <cell r="B7" t="str">
            <v>NOR-Resident but not ordinarily Resident</v>
          </cell>
          <cell r="G7" t="str">
            <v>6-Self and Family including senior citizen parents</v>
          </cell>
        </row>
        <row r="8">
          <cell r="G8" t="str">
            <v>7-Self(Senior citizen) &amp; family including senior citizen parents</v>
          </cell>
        </row>
        <row r="11">
          <cell r="B11" t="str">
            <v>(Select)</v>
          </cell>
        </row>
        <row r="12">
          <cell r="B12" t="str">
            <v>Original</v>
          </cell>
        </row>
        <row r="13">
          <cell r="B13" t="str">
            <v>Revised</v>
          </cell>
        </row>
        <row r="16">
          <cell r="B16" t="str">
            <v>(Select)</v>
          </cell>
        </row>
        <row r="17">
          <cell r="B17" t="str">
            <v>01-ANDAMAN AND NICOBAR ISLANDS</v>
          </cell>
        </row>
        <row r="18">
          <cell r="B18" t="str">
            <v>02-ANDHRA PRADESH</v>
          </cell>
        </row>
        <row r="19">
          <cell r="B19" t="str">
            <v>03-ARUNACHAL PRADESH</v>
          </cell>
        </row>
        <row r="20">
          <cell r="B20" t="str">
            <v>04-ASSAM</v>
          </cell>
        </row>
        <row r="21">
          <cell r="B21" t="str">
            <v>05-BIHAR</v>
          </cell>
        </row>
        <row r="22">
          <cell r="B22" t="str">
            <v>06-CHANDIGARH</v>
          </cell>
        </row>
        <row r="23">
          <cell r="B23" t="str">
            <v>07-DADRA AND NAGAR HAVELI</v>
          </cell>
        </row>
        <row r="24">
          <cell r="B24" t="str">
            <v>08-DAMAN AND DIU</v>
          </cell>
        </row>
        <row r="25">
          <cell r="B25" t="str">
            <v>09-DELHI</v>
          </cell>
        </row>
        <row r="26">
          <cell r="B26" t="str">
            <v>10-GOA</v>
          </cell>
        </row>
        <row r="27">
          <cell r="B27" t="str">
            <v>11-GUJARAT</v>
          </cell>
        </row>
        <row r="28">
          <cell r="B28" t="str">
            <v>12-HARYANA</v>
          </cell>
        </row>
        <row r="29">
          <cell r="B29" t="str">
            <v>13-HIMACHAL PRADESH</v>
          </cell>
        </row>
        <row r="30">
          <cell r="B30" t="str">
            <v>14-JAMMU AND KASHMIR</v>
          </cell>
        </row>
        <row r="31">
          <cell r="B31" t="str">
            <v>15-KARNATAKA</v>
          </cell>
        </row>
        <row r="32">
          <cell r="B32" t="str">
            <v>16-KERALA</v>
          </cell>
        </row>
        <row r="33">
          <cell r="B33" t="str">
            <v>17-LAKHSWADEEP</v>
          </cell>
        </row>
        <row r="34">
          <cell r="B34" t="str">
            <v>18-MADHYA PRADESH</v>
          </cell>
        </row>
        <row r="35">
          <cell r="B35" t="str">
            <v>19-MAHARASHTRA</v>
          </cell>
        </row>
        <row r="36">
          <cell r="B36" t="str">
            <v>20-MANIPUR</v>
          </cell>
        </row>
        <row r="37">
          <cell r="B37" t="str">
            <v>21-MEGHALAYA</v>
          </cell>
        </row>
        <row r="38">
          <cell r="B38" t="str">
            <v>22-MIZORAM</v>
          </cell>
        </row>
        <row r="39">
          <cell r="B39" t="str">
            <v>23-NAGALAND</v>
          </cell>
        </row>
        <row r="40">
          <cell r="B40" t="str">
            <v>24-ORISSA</v>
          </cell>
        </row>
        <row r="41">
          <cell r="B41" t="str">
            <v>25-PONDICHERRY</v>
          </cell>
        </row>
        <row r="42">
          <cell r="B42" t="str">
            <v>26-PUNJAB</v>
          </cell>
        </row>
        <row r="43">
          <cell r="B43" t="str">
            <v>27-RAJASTHAN</v>
          </cell>
        </row>
        <row r="44">
          <cell r="B44" t="str">
            <v>28-SIKKIM</v>
          </cell>
        </row>
        <row r="45">
          <cell r="B45" t="str">
            <v>29-TAMILNADU</v>
          </cell>
        </row>
        <row r="46">
          <cell r="B46" t="str">
            <v>30-TRIPURA</v>
          </cell>
        </row>
        <row r="47">
          <cell r="B47" t="str">
            <v>31-UTTAR PRADESH</v>
          </cell>
        </row>
        <row r="48">
          <cell r="B48" t="str">
            <v>32-WEST BENGAL</v>
          </cell>
        </row>
        <row r="49">
          <cell r="B49" t="str">
            <v>33-CHHATTISGARH</v>
          </cell>
        </row>
        <row r="50">
          <cell r="B50" t="str">
            <v>34-UTTARAKHAND</v>
          </cell>
        </row>
        <row r="51">
          <cell r="B51" t="str">
            <v>35-JHARKHAND</v>
          </cell>
        </row>
        <row r="52">
          <cell r="B52" t="str">
            <v>36-TELANGANA</v>
          </cell>
        </row>
        <row r="53">
          <cell r="B53" t="str">
            <v>99-FOREIGN</v>
          </cell>
        </row>
        <row r="56">
          <cell r="B56" t="str">
            <v>(Select)</v>
          </cell>
        </row>
        <row r="57">
          <cell r="B57" t="str">
            <v>GOV</v>
          </cell>
        </row>
        <row r="58">
          <cell r="B58" t="str">
            <v>PSU</v>
          </cell>
        </row>
        <row r="59">
          <cell r="B59" t="str">
            <v>OTH</v>
          </cell>
        </row>
        <row r="60">
          <cell r="B60" t="str">
            <v>NA</v>
          </cell>
        </row>
        <row r="63">
          <cell r="B63" t="str">
            <v>(Select)</v>
          </cell>
        </row>
        <row r="64">
          <cell r="B64" t="str">
            <v>Yes</v>
          </cell>
        </row>
        <row r="65">
          <cell r="B65" t="str">
            <v>No</v>
          </cell>
        </row>
        <row r="67">
          <cell r="B67" t="str">
            <v>(Select)</v>
          </cell>
        </row>
        <row r="68">
          <cell r="B68" t="str">
            <v>11 - On Or  Before DueDt 139(1)</v>
          </cell>
        </row>
        <row r="69">
          <cell r="B69" t="str">
            <v>12 - After DueDt 139(4)</v>
          </cell>
        </row>
        <row r="70">
          <cell r="B70" t="str">
            <v>13 - u/s 142(1)</v>
          </cell>
        </row>
        <row r="71">
          <cell r="B71" t="str">
            <v>14 - u/s 148</v>
          </cell>
        </row>
        <row r="72">
          <cell r="B72" t="str">
            <v>15 - u/s 153A</v>
          </cell>
        </row>
        <row r="73">
          <cell r="B73" t="str">
            <v>16 - u/s 153C r/w 153A</v>
          </cell>
        </row>
        <row r="74">
          <cell r="B74" t="str">
            <v>17 - Revised  u/s 139(5)</v>
          </cell>
        </row>
        <row r="75">
          <cell r="B75" t="str">
            <v>18 - response u/s 139(9)</v>
          </cell>
        </row>
        <row r="76">
          <cell r="B76" t="str">
            <v>20- section 139 read with section 119(2)(b)</v>
          </cell>
        </row>
        <row r="87">
          <cell r="B87" t="str">
            <v>(Select)</v>
          </cell>
        </row>
        <row r="88">
          <cell r="B88" t="str">
            <v>93-AFGHANISTAN</v>
          </cell>
        </row>
        <row r="89">
          <cell r="B89" t="str">
            <v>1001-ALAND ISLANDS</v>
          </cell>
        </row>
        <row r="90">
          <cell r="B90" t="str">
            <v>355-ALBANIA</v>
          </cell>
        </row>
        <row r="91">
          <cell r="B91" t="str">
            <v>213-ALGERIA</v>
          </cell>
        </row>
        <row r="92">
          <cell r="B92" t="str">
            <v>684-AMERICAN SAMOA</v>
          </cell>
        </row>
        <row r="93">
          <cell r="B93" t="str">
            <v>376-ANDORRA</v>
          </cell>
        </row>
        <row r="94">
          <cell r="B94" t="str">
            <v>244-ANGOLA</v>
          </cell>
        </row>
        <row r="95">
          <cell r="B95" t="str">
            <v>1264-ANGUILLA</v>
          </cell>
        </row>
        <row r="96">
          <cell r="B96" t="str">
            <v>1010-ANTARCTICA</v>
          </cell>
        </row>
        <row r="97">
          <cell r="B97" t="str">
            <v>1268-ANTIGUA AND BARBUDA</v>
          </cell>
        </row>
        <row r="98">
          <cell r="B98" t="str">
            <v>54-ARGENTINA</v>
          </cell>
        </row>
        <row r="99">
          <cell r="B99" t="str">
            <v>374-ARMENIA</v>
          </cell>
        </row>
        <row r="100">
          <cell r="B100" t="str">
            <v>297-ARUBA</v>
          </cell>
        </row>
        <row r="101">
          <cell r="B101" t="str">
            <v>61-AUSTRALIA</v>
          </cell>
        </row>
        <row r="102">
          <cell r="B102" t="str">
            <v>43-AUSTRIA</v>
          </cell>
        </row>
        <row r="103">
          <cell r="B103" t="str">
            <v>994-AZERBAIJAN</v>
          </cell>
        </row>
        <row r="104">
          <cell r="B104" t="str">
            <v>1242-BAHAMAS</v>
          </cell>
        </row>
        <row r="105">
          <cell r="B105" t="str">
            <v>973-BAHRAIN</v>
          </cell>
        </row>
        <row r="106">
          <cell r="B106" t="str">
            <v>880-BANGLADESH</v>
          </cell>
        </row>
        <row r="107">
          <cell r="B107" t="str">
            <v>1246-BARBADOS</v>
          </cell>
        </row>
        <row r="108">
          <cell r="B108" t="str">
            <v>375-BELARUS</v>
          </cell>
        </row>
        <row r="109">
          <cell r="B109" t="str">
            <v>32-BELGIUM</v>
          </cell>
        </row>
        <row r="110">
          <cell r="B110" t="str">
            <v>501-BELIZE</v>
          </cell>
        </row>
        <row r="111">
          <cell r="B111" t="str">
            <v>229-BENIN</v>
          </cell>
        </row>
        <row r="112">
          <cell r="B112" t="str">
            <v>1441-BERMUDA</v>
          </cell>
        </row>
        <row r="113">
          <cell r="B113" t="str">
            <v>975-BHUTAN</v>
          </cell>
        </row>
        <row r="114">
          <cell r="B114" t="str">
            <v>591-BOLIVIA (PLURINATIONAL STATE OF)</v>
          </cell>
        </row>
        <row r="115">
          <cell r="B115" t="str">
            <v>1002-BONAIRE, SINT EUSTATIUS AND SABA</v>
          </cell>
        </row>
        <row r="116">
          <cell r="B116" t="str">
            <v>387-BOSNIA AND HERZEGOVINA</v>
          </cell>
        </row>
        <row r="117">
          <cell r="B117" t="str">
            <v>267-BOTSWANA</v>
          </cell>
        </row>
        <row r="118">
          <cell r="B118" t="str">
            <v>1003-BOUVET ISLAND</v>
          </cell>
        </row>
        <row r="119">
          <cell r="B119" t="str">
            <v>55-BRAZIL</v>
          </cell>
        </row>
        <row r="120">
          <cell r="B120" t="str">
            <v>1014-BRITISH INDIAN OCEAN TERRITORY</v>
          </cell>
        </row>
        <row r="121">
          <cell r="B121" t="str">
            <v>673-BRUNEI DARUSSALAM</v>
          </cell>
        </row>
        <row r="122">
          <cell r="B122" t="str">
            <v>359-BULGARIA</v>
          </cell>
        </row>
        <row r="123">
          <cell r="B123" t="str">
            <v>226-BURKINA FASO</v>
          </cell>
        </row>
        <row r="124">
          <cell r="B124" t="str">
            <v>257-BURUNDI</v>
          </cell>
        </row>
        <row r="125">
          <cell r="B125" t="str">
            <v>238-CABO VERDE</v>
          </cell>
        </row>
        <row r="126">
          <cell r="B126" t="str">
            <v>855-CAMBODIA</v>
          </cell>
        </row>
        <row r="127">
          <cell r="B127" t="str">
            <v>237-CAMEROON</v>
          </cell>
        </row>
        <row r="128">
          <cell r="B128" t="str">
            <v>1-CANADA</v>
          </cell>
        </row>
        <row r="129">
          <cell r="B129" t="str">
            <v>1345-CAYMAN ISLANDS</v>
          </cell>
        </row>
        <row r="130">
          <cell r="B130" t="str">
            <v>236-CENTRAL AFRICAN REPUBLIC</v>
          </cell>
        </row>
        <row r="131">
          <cell r="B131" t="str">
            <v>235-CHAD</v>
          </cell>
        </row>
        <row r="132">
          <cell r="B132" t="str">
            <v>56-CHILE</v>
          </cell>
        </row>
        <row r="133">
          <cell r="B133" t="str">
            <v>86-CHINA</v>
          </cell>
        </row>
        <row r="134">
          <cell r="B134" t="str">
            <v>9-CHRISTMAS ISLAND</v>
          </cell>
        </row>
        <row r="135">
          <cell r="B135" t="str">
            <v>672-COCOS (KEELING) ISLANDS</v>
          </cell>
        </row>
        <row r="136">
          <cell r="B136" t="str">
            <v>57-COLOMBIA</v>
          </cell>
        </row>
        <row r="137">
          <cell r="B137" t="str">
            <v>270-COMOROS</v>
          </cell>
        </row>
        <row r="138">
          <cell r="B138" t="str">
            <v>242-CONGO</v>
          </cell>
        </row>
        <row r="139">
          <cell r="B139" t="str">
            <v>243-CONGO (DEMOCRATIC REPUBLIC OF THE)</v>
          </cell>
        </row>
        <row r="140">
          <cell r="B140" t="str">
            <v>682-COOK ISLANDS</v>
          </cell>
        </row>
        <row r="141">
          <cell r="B141" t="str">
            <v>506-COSTA RICA</v>
          </cell>
        </row>
        <row r="142">
          <cell r="B142" t="str">
            <v>225-CÔTE D'IVOIRE</v>
          </cell>
        </row>
        <row r="143">
          <cell r="B143" t="str">
            <v>385-CROATIA</v>
          </cell>
        </row>
        <row r="144">
          <cell r="B144" t="str">
            <v>53-CUBA</v>
          </cell>
        </row>
        <row r="145">
          <cell r="B145" t="str">
            <v>1015-CURAÇAO</v>
          </cell>
        </row>
        <row r="146">
          <cell r="B146" t="str">
            <v>357-CYPRUS</v>
          </cell>
        </row>
        <row r="147">
          <cell r="B147" t="str">
            <v>420-CZECHIA</v>
          </cell>
        </row>
        <row r="148">
          <cell r="B148" t="str">
            <v>45-DENMARK</v>
          </cell>
        </row>
        <row r="149">
          <cell r="B149" t="str">
            <v>253-DJIBOUTI</v>
          </cell>
        </row>
        <row r="150">
          <cell r="B150" t="str">
            <v>1767-DOMINICA</v>
          </cell>
        </row>
        <row r="151">
          <cell r="B151" t="str">
            <v>1809-DOMINICAN REPUBLIC</v>
          </cell>
        </row>
        <row r="152">
          <cell r="B152" t="str">
            <v>593-ECUADOR</v>
          </cell>
        </row>
        <row r="153">
          <cell r="B153" t="str">
            <v>20-EGYPT</v>
          </cell>
        </row>
        <row r="154">
          <cell r="B154" t="str">
            <v>503-EL SALVADOR</v>
          </cell>
        </row>
        <row r="155">
          <cell r="B155" t="str">
            <v>240-EQUATORIAL GUINEA</v>
          </cell>
        </row>
        <row r="156">
          <cell r="B156" t="str">
            <v>291-ERITREA</v>
          </cell>
        </row>
        <row r="157">
          <cell r="B157" t="str">
            <v>372-ESTONIA</v>
          </cell>
        </row>
        <row r="158">
          <cell r="B158" t="str">
            <v>251-ETHIOPIA</v>
          </cell>
        </row>
        <row r="159">
          <cell r="B159" t="str">
            <v>500-FALKLAND ISLANDS (MALVINAS)</v>
          </cell>
        </row>
        <row r="160">
          <cell r="B160" t="str">
            <v>298-FAROE ISLANDS</v>
          </cell>
        </row>
        <row r="161">
          <cell r="B161" t="str">
            <v>679-FIJI</v>
          </cell>
        </row>
        <row r="162">
          <cell r="B162" t="str">
            <v>358-FINLAND</v>
          </cell>
        </row>
        <row r="163">
          <cell r="B163" t="str">
            <v>33-FRANCE</v>
          </cell>
        </row>
        <row r="164">
          <cell r="B164" t="str">
            <v>594-FRENCH GUIANA</v>
          </cell>
        </row>
        <row r="165">
          <cell r="B165" t="str">
            <v>689-FRENCH POLYNESIA</v>
          </cell>
        </row>
        <row r="166">
          <cell r="B166" t="str">
            <v>1004-FRENCH SOUTHERN TERRITORIES</v>
          </cell>
        </row>
        <row r="167">
          <cell r="B167" t="str">
            <v>241-GABON</v>
          </cell>
        </row>
        <row r="168">
          <cell r="B168" t="str">
            <v>220-GAMBIA</v>
          </cell>
        </row>
        <row r="169">
          <cell r="B169" t="str">
            <v>995-GEORGIA</v>
          </cell>
        </row>
        <row r="170">
          <cell r="B170" t="str">
            <v>49-GERMANY</v>
          </cell>
        </row>
        <row r="171">
          <cell r="B171" t="str">
            <v>233-GHANA</v>
          </cell>
        </row>
        <row r="172">
          <cell r="B172" t="str">
            <v>350-GIBRALTAR</v>
          </cell>
        </row>
        <row r="173">
          <cell r="B173" t="str">
            <v>30-GREECE</v>
          </cell>
        </row>
        <row r="174">
          <cell r="B174" t="str">
            <v>299-GREENLAND</v>
          </cell>
        </row>
        <row r="175">
          <cell r="B175" t="str">
            <v>1473-GRENADA</v>
          </cell>
        </row>
        <row r="176">
          <cell r="B176" t="str">
            <v>590-GUADELOUPE</v>
          </cell>
        </row>
        <row r="177">
          <cell r="B177" t="str">
            <v>1671-GUAM</v>
          </cell>
        </row>
        <row r="178">
          <cell r="B178" t="str">
            <v>502-GUATEMALA</v>
          </cell>
        </row>
        <row r="179">
          <cell r="B179" t="str">
            <v>1481-GUERNSEY</v>
          </cell>
        </row>
        <row r="180">
          <cell r="B180" t="str">
            <v>224-GUINEA</v>
          </cell>
        </row>
        <row r="181">
          <cell r="B181" t="str">
            <v>245-GUINEA-BISSAU</v>
          </cell>
        </row>
        <row r="182">
          <cell r="B182" t="str">
            <v>592-GUYANA</v>
          </cell>
        </row>
        <row r="183">
          <cell r="B183" t="str">
            <v>509-HAITI</v>
          </cell>
        </row>
        <row r="184">
          <cell r="B184" t="str">
            <v>1005-HEARD ISLAND AND MCDONALD ISLANDS</v>
          </cell>
        </row>
        <row r="185">
          <cell r="B185" t="str">
            <v>6-HOLY SEE</v>
          </cell>
        </row>
        <row r="186">
          <cell r="B186" t="str">
            <v>504-HONDURAS</v>
          </cell>
        </row>
        <row r="187">
          <cell r="B187" t="str">
            <v>852-HONG KONG</v>
          </cell>
        </row>
        <row r="188">
          <cell r="B188" t="str">
            <v>36-HUNGARY</v>
          </cell>
        </row>
        <row r="189">
          <cell r="B189" t="str">
            <v>354-ICELAND</v>
          </cell>
        </row>
        <row r="190">
          <cell r="B190" t="str">
            <v>91-INDIA</v>
          </cell>
        </row>
        <row r="191">
          <cell r="B191" t="str">
            <v>62-INDONESIA</v>
          </cell>
        </row>
        <row r="192">
          <cell r="B192" t="str">
            <v>98-IRAN (ISLAMIC REPUBLIC OF)</v>
          </cell>
        </row>
        <row r="193">
          <cell r="B193" t="str">
            <v>964-IRAQ</v>
          </cell>
        </row>
        <row r="194">
          <cell r="B194" t="str">
            <v>353-IRELAND</v>
          </cell>
        </row>
        <row r="195">
          <cell r="B195" t="str">
            <v>1624-ISLE OF MAN</v>
          </cell>
        </row>
        <row r="196">
          <cell r="B196" t="str">
            <v>972-ISRAEL</v>
          </cell>
        </row>
        <row r="197">
          <cell r="B197" t="str">
            <v>5-ITALY</v>
          </cell>
        </row>
        <row r="198">
          <cell r="B198" t="str">
            <v>1876-JAMAICA</v>
          </cell>
        </row>
        <row r="199">
          <cell r="B199" t="str">
            <v>81-JAPAN</v>
          </cell>
        </row>
        <row r="200">
          <cell r="B200" t="str">
            <v>1534-JERSEY</v>
          </cell>
        </row>
        <row r="201">
          <cell r="B201" t="str">
            <v>962-JORDAN</v>
          </cell>
        </row>
        <row r="202">
          <cell r="B202" t="str">
            <v>7-KAZAKHSTAN</v>
          </cell>
        </row>
        <row r="203">
          <cell r="B203" t="str">
            <v>254-KENYA</v>
          </cell>
        </row>
        <row r="204">
          <cell r="B204" t="str">
            <v>686-KIRIBATI</v>
          </cell>
        </row>
        <row r="205">
          <cell r="B205" t="str">
            <v>850-KOREA (DEMOCRATIC PEOPLE'S REPUBLIC OF)</v>
          </cell>
        </row>
        <row r="206">
          <cell r="B206" t="str">
            <v>82-KOREA (REPUBLIC OF)</v>
          </cell>
        </row>
        <row r="207">
          <cell r="B207" t="str">
            <v>965-KUWAIT</v>
          </cell>
        </row>
        <row r="208">
          <cell r="B208" t="str">
            <v>996-KYRGYZSTAN</v>
          </cell>
        </row>
        <row r="209">
          <cell r="B209" t="str">
            <v>856-LAO PEOPLE'S DEMOCRATIC REPUBLIC</v>
          </cell>
        </row>
        <row r="210">
          <cell r="B210" t="str">
            <v>371-LATVIA</v>
          </cell>
        </row>
        <row r="211">
          <cell r="B211" t="str">
            <v>961-LEBANON</v>
          </cell>
        </row>
        <row r="212">
          <cell r="B212" t="str">
            <v>266-LESOTHO</v>
          </cell>
        </row>
        <row r="213">
          <cell r="B213" t="str">
            <v>231-LIBERIA</v>
          </cell>
        </row>
        <row r="214">
          <cell r="B214" t="str">
            <v>218-LIBYA</v>
          </cell>
        </row>
        <row r="215">
          <cell r="B215" t="str">
            <v>423-LIECHTENSTEIN</v>
          </cell>
        </row>
        <row r="216">
          <cell r="B216" t="str">
            <v>370-LITHUANIA</v>
          </cell>
        </row>
        <row r="217">
          <cell r="B217" t="str">
            <v>352-LUXEMBOURG</v>
          </cell>
        </row>
        <row r="218">
          <cell r="B218" t="str">
            <v>853-MACAO</v>
          </cell>
        </row>
        <row r="219">
          <cell r="B219" t="str">
            <v>389-MACEDONIA (THE FORMER YUGOSLAV REPUBLIC OF)</v>
          </cell>
        </row>
        <row r="220">
          <cell r="B220" t="str">
            <v>261-MADAGASCAR</v>
          </cell>
        </row>
        <row r="221">
          <cell r="B221" t="str">
            <v>265-MALAWI</v>
          </cell>
        </row>
        <row r="222">
          <cell r="B222" t="str">
            <v>60-MALAYSIA</v>
          </cell>
        </row>
        <row r="223">
          <cell r="B223" t="str">
            <v>960-MALDIVES</v>
          </cell>
        </row>
        <row r="224">
          <cell r="B224" t="str">
            <v>223-MALI</v>
          </cell>
        </row>
        <row r="225">
          <cell r="B225" t="str">
            <v>356-MALTA</v>
          </cell>
        </row>
        <row r="226">
          <cell r="B226" t="str">
            <v>692-MARSHALL ISLANDS</v>
          </cell>
        </row>
        <row r="227">
          <cell r="B227" t="str">
            <v>596-MARTINIQUE</v>
          </cell>
        </row>
        <row r="228">
          <cell r="B228" t="str">
            <v>222-MAURITANIA</v>
          </cell>
        </row>
        <row r="229">
          <cell r="B229" t="str">
            <v>230-MAURITIUS</v>
          </cell>
        </row>
        <row r="230">
          <cell r="B230" t="str">
            <v>269-MAYOTTE</v>
          </cell>
        </row>
        <row r="231">
          <cell r="B231" t="str">
            <v>52-MEXICO</v>
          </cell>
        </row>
        <row r="232">
          <cell r="B232" t="str">
            <v>691-MICRONESIA (FEDERATED STATES OF)</v>
          </cell>
        </row>
        <row r="233">
          <cell r="B233" t="str">
            <v>373-MOLDOVA (REPUBLIC OF)</v>
          </cell>
        </row>
        <row r="234">
          <cell r="B234" t="str">
            <v>377-MONACO</v>
          </cell>
        </row>
        <row r="235">
          <cell r="B235" t="str">
            <v>976-MONGOLIA</v>
          </cell>
        </row>
        <row r="236">
          <cell r="B236" t="str">
            <v>382-MONTENEGRO</v>
          </cell>
        </row>
        <row r="237">
          <cell r="B237" t="str">
            <v>1664-MONTSERRAT</v>
          </cell>
        </row>
        <row r="238">
          <cell r="B238" t="str">
            <v>212-MOROCCO</v>
          </cell>
        </row>
        <row r="239">
          <cell r="B239" t="str">
            <v>258-MOZAMBIQUE</v>
          </cell>
        </row>
        <row r="240">
          <cell r="B240" t="str">
            <v>95-MYANMAR</v>
          </cell>
        </row>
        <row r="241">
          <cell r="B241" t="str">
            <v>264-NAMIBIA</v>
          </cell>
        </row>
        <row r="242">
          <cell r="B242" t="str">
            <v>674-NAURU</v>
          </cell>
        </row>
        <row r="243">
          <cell r="B243" t="str">
            <v>977-NEPAL</v>
          </cell>
        </row>
        <row r="244">
          <cell r="B244" t="str">
            <v>31-NETHERLANDS</v>
          </cell>
        </row>
        <row r="245">
          <cell r="B245" t="str">
            <v>687-NEW CALEDONIA</v>
          </cell>
        </row>
        <row r="246">
          <cell r="B246" t="str">
            <v>64-NEW ZEALAND</v>
          </cell>
        </row>
        <row r="247">
          <cell r="B247" t="str">
            <v>505-NICARAGUA</v>
          </cell>
        </row>
        <row r="248">
          <cell r="B248" t="str">
            <v>227-NIGER</v>
          </cell>
        </row>
        <row r="249">
          <cell r="B249" t="str">
            <v>234-NIGERIA</v>
          </cell>
        </row>
        <row r="250">
          <cell r="B250" t="str">
            <v>683-NIUE</v>
          </cell>
        </row>
        <row r="251">
          <cell r="B251" t="str">
            <v>15-NORFOLK ISLAND</v>
          </cell>
        </row>
        <row r="252">
          <cell r="B252" t="str">
            <v>1670-NORTHERN MARIANA ISLANDS</v>
          </cell>
        </row>
        <row r="253">
          <cell r="B253" t="str">
            <v>47-NORWAY</v>
          </cell>
        </row>
        <row r="254">
          <cell r="B254" t="str">
            <v>968-OMAN</v>
          </cell>
        </row>
        <row r="255">
          <cell r="B255" t="str">
            <v>92-PAKISTAN</v>
          </cell>
        </row>
        <row r="256">
          <cell r="B256" t="str">
            <v>680-PALAU</v>
          </cell>
        </row>
        <row r="257">
          <cell r="B257" t="str">
            <v>970-PALESTINE, STATE OF</v>
          </cell>
        </row>
        <row r="258">
          <cell r="B258" t="str">
            <v>507-PANAMA</v>
          </cell>
        </row>
        <row r="259">
          <cell r="B259" t="str">
            <v>675-PAPUA NEW GUINEA</v>
          </cell>
        </row>
        <row r="260">
          <cell r="B260" t="str">
            <v>595-PARAGUAY</v>
          </cell>
        </row>
        <row r="261">
          <cell r="B261" t="str">
            <v>51-PERU</v>
          </cell>
        </row>
        <row r="262">
          <cell r="B262" t="str">
            <v>63-PHILIPPINES</v>
          </cell>
        </row>
        <row r="263">
          <cell r="B263" t="str">
            <v>1011-PITCAIRN</v>
          </cell>
        </row>
        <row r="264">
          <cell r="B264" t="str">
            <v>48-POLAND</v>
          </cell>
        </row>
        <row r="265">
          <cell r="B265" t="str">
            <v>14-PORTUGAL</v>
          </cell>
        </row>
        <row r="266">
          <cell r="B266" t="str">
            <v>1787-PUERTO RICO</v>
          </cell>
        </row>
        <row r="267">
          <cell r="B267" t="str">
            <v>974-QATAR</v>
          </cell>
        </row>
        <row r="268">
          <cell r="B268" t="str">
            <v>262-RÉUNION</v>
          </cell>
        </row>
        <row r="269">
          <cell r="B269" t="str">
            <v>40-ROMANIA</v>
          </cell>
        </row>
        <row r="270">
          <cell r="B270" t="str">
            <v>8-RUSSIAN FEDERATION</v>
          </cell>
        </row>
        <row r="271">
          <cell r="B271" t="str">
            <v>250-RWANDA</v>
          </cell>
        </row>
        <row r="272">
          <cell r="B272" t="str">
            <v>1006-SAINT BARTHÉLEMY</v>
          </cell>
        </row>
        <row r="273">
          <cell r="B273" t="str">
            <v>290-SAINT HELENA, ASCENSION AND TRISTAN DA CUNHA</v>
          </cell>
        </row>
        <row r="274">
          <cell r="B274" t="str">
            <v>1869-SAINT KITTS AND NEVIS</v>
          </cell>
        </row>
        <row r="275">
          <cell r="B275" t="str">
            <v>1758-SAINT LUCIA</v>
          </cell>
        </row>
        <row r="276">
          <cell r="B276" t="str">
            <v>1007-SAINT MARTIN (FRENCH PART)</v>
          </cell>
        </row>
        <row r="277">
          <cell r="B277" t="str">
            <v>508-SAINT PIERRE AND MIQUELON</v>
          </cell>
        </row>
        <row r="278">
          <cell r="B278" t="str">
            <v>1784-SAINT VINCENT AND THE GRENADINES</v>
          </cell>
        </row>
        <row r="279">
          <cell r="B279" t="str">
            <v>685-SAMOA</v>
          </cell>
        </row>
        <row r="280">
          <cell r="B280" t="str">
            <v>378-SAN MARINO</v>
          </cell>
        </row>
        <row r="281">
          <cell r="B281" t="str">
            <v>239-SAO TOME AND PRINCIPE</v>
          </cell>
        </row>
        <row r="282">
          <cell r="B282" t="str">
            <v>966-SAUDI ARABIA</v>
          </cell>
        </row>
        <row r="283">
          <cell r="B283" t="str">
            <v>221-SENEGAL</v>
          </cell>
        </row>
        <row r="284">
          <cell r="B284" t="str">
            <v>381-SERBIA</v>
          </cell>
        </row>
        <row r="285">
          <cell r="B285" t="str">
            <v>248-SEYCHELLES</v>
          </cell>
        </row>
        <row r="286">
          <cell r="B286" t="str">
            <v>232-SIERRA LEONE</v>
          </cell>
        </row>
        <row r="287">
          <cell r="B287" t="str">
            <v>65-SINGAPORE</v>
          </cell>
        </row>
        <row r="288">
          <cell r="B288" t="str">
            <v>1721-SINT MAARTEN (DUTCH PART)</v>
          </cell>
        </row>
        <row r="289">
          <cell r="B289" t="str">
            <v>421-SLOVAKIA</v>
          </cell>
        </row>
        <row r="290">
          <cell r="B290" t="str">
            <v>386-SLOVENIA</v>
          </cell>
        </row>
        <row r="291">
          <cell r="B291" t="str">
            <v>677-SOLOMON ISLANDS</v>
          </cell>
        </row>
        <row r="292">
          <cell r="B292" t="str">
            <v>252-SOMALIA</v>
          </cell>
        </row>
        <row r="293">
          <cell r="B293" t="str">
            <v>28-SOUTH AFRICA</v>
          </cell>
        </row>
        <row r="294">
          <cell r="B294" t="str">
            <v>1008-SOUTH GEORGIA AND THE SOUTH SANDWICH ISLANDS</v>
          </cell>
        </row>
        <row r="295">
          <cell r="B295" t="str">
            <v>211-SOUTH SUDAN</v>
          </cell>
        </row>
        <row r="296">
          <cell r="B296" t="str">
            <v>35-SPAIN</v>
          </cell>
        </row>
        <row r="297">
          <cell r="B297" t="str">
            <v>94-SRI LANKA</v>
          </cell>
        </row>
        <row r="298">
          <cell r="B298" t="str">
            <v>249-SUDAN</v>
          </cell>
        </row>
        <row r="299">
          <cell r="B299" t="str">
            <v>597-SURINAME</v>
          </cell>
        </row>
        <row r="300">
          <cell r="B300" t="str">
            <v>1012-SVALBARD AND JAN MAYEN</v>
          </cell>
        </row>
        <row r="301">
          <cell r="B301" t="str">
            <v>268-SWAZILAND</v>
          </cell>
        </row>
        <row r="302">
          <cell r="B302" t="str">
            <v>46-SWEDEN</v>
          </cell>
        </row>
        <row r="303">
          <cell r="B303" t="str">
            <v>41-SWITZERLAND</v>
          </cell>
        </row>
        <row r="304">
          <cell r="B304" t="str">
            <v>963-SYRIAN ARAB REPUBLIC</v>
          </cell>
        </row>
        <row r="305">
          <cell r="B305" t="str">
            <v>886-TAIWAN, PROVINCE OF CHINA[A]</v>
          </cell>
        </row>
        <row r="306">
          <cell r="B306" t="str">
            <v>992-TAJIKISTAN</v>
          </cell>
        </row>
        <row r="307">
          <cell r="B307" t="str">
            <v>255-TANZANIA, UNITED REPUBLIC OF</v>
          </cell>
        </row>
        <row r="308">
          <cell r="B308" t="str">
            <v>66-THAILAND</v>
          </cell>
        </row>
        <row r="309">
          <cell r="B309" t="str">
            <v>670-TIMOR-LESTE (EAST TIMOR)</v>
          </cell>
        </row>
        <row r="310">
          <cell r="B310" t="str">
            <v>228-TOGO</v>
          </cell>
        </row>
        <row r="311">
          <cell r="B311" t="str">
            <v>690-TOKELAU</v>
          </cell>
        </row>
        <row r="312">
          <cell r="B312" t="str">
            <v>676-TONGA</v>
          </cell>
        </row>
        <row r="313">
          <cell r="B313" t="str">
            <v>1868-TRINIDAD AND TOBAGO</v>
          </cell>
        </row>
        <row r="314">
          <cell r="B314" t="str">
            <v>216-TUNISIA</v>
          </cell>
        </row>
        <row r="315">
          <cell r="B315" t="str">
            <v>90-TURKEY</v>
          </cell>
        </row>
        <row r="316">
          <cell r="B316" t="str">
            <v>993-TURKMENISTAN</v>
          </cell>
        </row>
        <row r="317">
          <cell r="B317" t="str">
            <v>1649-TURKS AND CAICOS ISLANDS</v>
          </cell>
        </row>
        <row r="318">
          <cell r="B318" t="str">
            <v>688-TUVALU</v>
          </cell>
        </row>
        <row r="319">
          <cell r="B319" t="str">
            <v>256-UGANDA</v>
          </cell>
        </row>
        <row r="320">
          <cell r="B320" t="str">
            <v>380-UKRAINE</v>
          </cell>
        </row>
        <row r="321">
          <cell r="B321" t="str">
            <v>971-UNITED ARAB EMIRATES</v>
          </cell>
        </row>
        <row r="322">
          <cell r="B322" t="str">
            <v>44-UNITED KINGDOM OF GREAT BRITAIN AND NORTHERN IRELAND</v>
          </cell>
        </row>
        <row r="323">
          <cell r="B323" t="str">
            <v>2-UNITED STATES OF AMERICA</v>
          </cell>
        </row>
        <row r="324">
          <cell r="B324" t="str">
            <v>1009-UNITED STATES MINOR OUTLYING ISLANDS</v>
          </cell>
        </row>
        <row r="325">
          <cell r="B325" t="str">
            <v>598-URUGUAY</v>
          </cell>
        </row>
        <row r="326">
          <cell r="B326" t="str">
            <v>998-UZBEKISTAN</v>
          </cell>
        </row>
        <row r="327">
          <cell r="B327" t="str">
            <v>678-VANUATU</v>
          </cell>
        </row>
        <row r="328">
          <cell r="B328" t="str">
            <v>58-VENEZUELA (BOLIVARIAN REPUBLIC OF)</v>
          </cell>
        </row>
        <row r="329">
          <cell r="B329" t="str">
            <v>84-VIET NAM</v>
          </cell>
        </row>
        <row r="330">
          <cell r="B330" t="str">
            <v>1284-VIRGIN ISLANDS (BRITISH)</v>
          </cell>
        </row>
        <row r="331">
          <cell r="B331" t="str">
            <v>1340-VIRGIN ISLANDS (U.S.)</v>
          </cell>
        </row>
        <row r="332">
          <cell r="B332" t="str">
            <v>681-WALLIS AND FUTUNA</v>
          </cell>
        </row>
        <row r="333">
          <cell r="B333" t="str">
            <v>1013-WESTERN SAHARA</v>
          </cell>
        </row>
        <row r="334">
          <cell r="B334" t="str">
            <v>967-YEMEN</v>
          </cell>
        </row>
        <row r="335">
          <cell r="B335" t="str">
            <v>260-ZAMBIA</v>
          </cell>
        </row>
        <row r="336">
          <cell r="B336" t="str">
            <v>263-ZIMBABWE</v>
          </cell>
        </row>
        <row r="337">
          <cell r="B337" t="str">
            <v>9999-OTHERS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ylrfQu5ogUw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56"/>
  <sheetViews>
    <sheetView tabSelected="1" topLeftCell="A34" workbookViewId="0">
      <selection activeCell="I10" sqref="I10:K12"/>
    </sheetView>
  </sheetViews>
  <sheetFormatPr defaultColWidth="0" defaultRowHeight="18.75" zeroHeight="1"/>
  <cols>
    <col min="1" max="1" width="5.5703125" style="3" customWidth="1"/>
    <col min="2" max="2" width="9.140625" style="3" customWidth="1"/>
    <col min="3" max="3" width="2.42578125" style="3" customWidth="1"/>
    <col min="4" max="4" width="33.7109375" style="3" customWidth="1"/>
    <col min="5" max="5" width="18" style="3" customWidth="1"/>
    <col min="6" max="6" width="17.7109375" style="3" customWidth="1"/>
    <col min="7" max="7" width="17.85546875" style="3" customWidth="1"/>
    <col min="8" max="8" width="7.140625" style="3" customWidth="1"/>
    <col min="9" max="9" width="15.7109375" style="4" customWidth="1"/>
    <col min="10" max="10" width="15.7109375" style="3" customWidth="1"/>
    <col min="11" max="11" width="15.7109375" style="5" customWidth="1"/>
    <col min="12" max="12" width="4.42578125" style="3" customWidth="1"/>
    <col min="13" max="14" width="0" style="3" hidden="1" customWidth="1"/>
    <col min="15" max="16384" width="15.7109375" style="3" hidden="1"/>
  </cols>
  <sheetData>
    <row r="1" spans="1:11" ht="25.5" customHeight="1" thickBot="1">
      <c r="A1" s="2"/>
    </row>
    <row r="2" spans="1:11">
      <c r="B2" s="14" t="s">
        <v>0</v>
      </c>
      <c r="C2" s="15"/>
      <c r="D2" s="15"/>
      <c r="E2" s="16" t="s">
        <v>45</v>
      </c>
      <c r="F2" s="16"/>
      <c r="G2" s="17"/>
    </row>
    <row r="3" spans="1:11">
      <c r="B3" s="18" t="s">
        <v>1</v>
      </c>
      <c r="C3" s="19"/>
      <c r="D3" s="19"/>
      <c r="E3" s="20" t="s">
        <v>2</v>
      </c>
      <c r="F3" s="20"/>
      <c r="G3" s="21"/>
    </row>
    <row r="4" spans="1:11">
      <c r="B4" s="18" t="s">
        <v>1</v>
      </c>
      <c r="C4" s="19"/>
      <c r="D4" s="19"/>
      <c r="E4" s="20" t="s">
        <v>53</v>
      </c>
      <c r="F4" s="20"/>
      <c r="G4" s="21"/>
    </row>
    <row r="5" spans="1:11">
      <c r="B5" s="18" t="s">
        <v>1</v>
      </c>
      <c r="C5" s="19"/>
      <c r="D5" s="19"/>
      <c r="E5" s="20" t="s">
        <v>54</v>
      </c>
      <c r="F5" s="20"/>
      <c r="G5" s="21"/>
      <c r="I5" s="118" t="s">
        <v>41</v>
      </c>
      <c r="J5" s="119"/>
      <c r="K5" s="120"/>
    </row>
    <row r="6" spans="1:11" ht="19.5" thickBot="1">
      <c r="B6" s="18" t="s">
        <v>51</v>
      </c>
      <c r="C6" s="19"/>
      <c r="D6" s="19"/>
      <c r="E6" s="20" t="s">
        <v>55</v>
      </c>
      <c r="F6" s="20"/>
      <c r="G6" s="21"/>
    </row>
    <row r="7" spans="1:11" ht="19.5" thickBot="1">
      <c r="B7" s="153" t="s">
        <v>88</v>
      </c>
      <c r="C7" s="154"/>
      <c r="D7" s="154"/>
      <c r="E7" s="154"/>
      <c r="F7" s="154"/>
      <c r="G7" s="155"/>
      <c r="I7" s="133" t="s">
        <v>40</v>
      </c>
      <c r="J7" s="134"/>
      <c r="K7" s="135"/>
    </row>
    <row r="8" spans="1:11" s="6" customFormat="1" ht="17.100000000000001" customHeight="1">
      <c r="B8" s="22"/>
      <c r="C8" s="23"/>
      <c r="D8" s="23" t="s">
        <v>3</v>
      </c>
      <c r="E8" s="24"/>
      <c r="F8" s="25">
        <v>635000</v>
      </c>
      <c r="G8" s="26"/>
      <c r="I8" s="136"/>
      <c r="J8" s="137"/>
      <c r="K8" s="138"/>
    </row>
    <row r="9" spans="1:11" s="6" customFormat="1" ht="17.100000000000001" customHeight="1">
      <c r="B9" s="156" t="s">
        <v>4</v>
      </c>
      <c r="C9" s="157"/>
      <c r="D9" s="157"/>
      <c r="E9" s="24"/>
      <c r="F9" s="27"/>
      <c r="G9" s="26"/>
      <c r="I9" s="7"/>
      <c r="K9" s="1"/>
    </row>
    <row r="10" spans="1:11" s="6" customFormat="1" ht="17.100000000000001" customHeight="1">
      <c r="B10" s="28"/>
      <c r="C10" s="29">
        <v>1</v>
      </c>
      <c r="D10" s="30" t="s">
        <v>9</v>
      </c>
      <c r="E10" s="31">
        <v>90000</v>
      </c>
      <c r="F10" s="27"/>
      <c r="G10" s="26"/>
      <c r="I10" s="139"/>
      <c r="J10" s="140"/>
      <c r="K10" s="141"/>
    </row>
    <row r="11" spans="1:11" s="6" customFormat="1" ht="17.100000000000001" customHeight="1">
      <c r="B11" s="28"/>
      <c r="C11" s="29">
        <v>2</v>
      </c>
      <c r="D11" s="30" t="s">
        <v>8</v>
      </c>
      <c r="E11" s="24"/>
      <c r="F11" s="27"/>
      <c r="G11" s="26"/>
      <c r="I11" s="142"/>
      <c r="J11" s="143"/>
      <c r="K11" s="144"/>
    </row>
    <row r="12" spans="1:11" s="6" customFormat="1" ht="17.100000000000001" customHeight="1">
      <c r="B12" s="28"/>
      <c r="C12" s="102" t="s">
        <v>5</v>
      </c>
      <c r="D12" s="102"/>
      <c r="E12" s="31">
        <v>107000</v>
      </c>
      <c r="F12" s="27"/>
      <c r="G12" s="26"/>
      <c r="I12" s="145"/>
      <c r="J12" s="146"/>
      <c r="K12" s="147"/>
    </row>
    <row r="13" spans="1:11" s="6" customFormat="1" ht="17.100000000000001" customHeight="1">
      <c r="B13" s="28"/>
      <c r="C13" s="32">
        <v>3</v>
      </c>
      <c r="D13" s="30" t="str">
        <f>IF(H14="Metro","50% of Salary","40% of Salary")</f>
        <v>40% of Salary</v>
      </c>
      <c r="E13" s="33">
        <f>IF(H14="Metro",F8/2,F8*0.4)</f>
        <v>254000</v>
      </c>
      <c r="F13" s="27">
        <f>MIN(E10:E13)</f>
        <v>90000</v>
      </c>
      <c r="G13" s="26">
        <f>F8-F13</f>
        <v>545000</v>
      </c>
      <c r="I13" s="7"/>
      <c r="K13" s="1"/>
    </row>
    <row r="14" spans="1:11" s="6" customFormat="1" ht="17.100000000000001" customHeight="1">
      <c r="B14" s="28" t="s">
        <v>10</v>
      </c>
      <c r="C14" s="29"/>
      <c r="D14" s="30" t="s">
        <v>11</v>
      </c>
      <c r="E14" s="34"/>
      <c r="F14" s="27"/>
      <c r="G14" s="26"/>
      <c r="H14" s="8" t="s">
        <v>7</v>
      </c>
      <c r="I14" s="7" t="s">
        <v>6</v>
      </c>
      <c r="K14" s="1"/>
    </row>
    <row r="15" spans="1:11" s="6" customFormat="1" ht="17.100000000000001" customHeight="1">
      <c r="B15" s="28"/>
      <c r="C15" s="29"/>
      <c r="D15" s="30" t="s">
        <v>12</v>
      </c>
      <c r="E15" s="24"/>
      <c r="F15" s="34"/>
      <c r="G15" s="35">
        <v>19200</v>
      </c>
      <c r="I15" s="7" t="s">
        <v>7</v>
      </c>
      <c r="K15" s="1"/>
    </row>
    <row r="16" spans="1:11" s="6" customFormat="1" ht="17.100000000000001" customHeight="1">
      <c r="B16" s="28"/>
      <c r="C16" s="29"/>
      <c r="D16" s="30"/>
      <c r="E16" s="24"/>
      <c r="F16" s="34"/>
      <c r="G16" s="36">
        <f>G13-G15</f>
        <v>525800</v>
      </c>
      <c r="I16" s="109" t="s">
        <v>42</v>
      </c>
      <c r="J16" s="110"/>
      <c r="K16" s="111"/>
    </row>
    <row r="17" spans="1:13" s="6" customFormat="1" ht="17.100000000000001" customHeight="1">
      <c r="B17" s="28" t="s">
        <v>10</v>
      </c>
      <c r="C17" s="29"/>
      <c r="D17" s="30" t="s">
        <v>13</v>
      </c>
      <c r="E17" s="24"/>
      <c r="F17" s="24"/>
      <c r="G17" s="35">
        <v>2000</v>
      </c>
      <c r="I17" s="112"/>
      <c r="J17" s="113"/>
      <c r="K17" s="114"/>
      <c r="L17" s="9"/>
      <c r="M17" s="9"/>
    </row>
    <row r="18" spans="1:13" s="6" customFormat="1" ht="17.100000000000001" customHeight="1">
      <c r="B18" s="37" t="s">
        <v>14</v>
      </c>
      <c r="C18" s="29"/>
      <c r="D18" s="30"/>
      <c r="E18" s="24"/>
      <c r="F18" s="24"/>
      <c r="G18" s="36">
        <f>G16-G17</f>
        <v>523800</v>
      </c>
      <c r="I18" s="115"/>
      <c r="J18" s="116"/>
      <c r="K18" s="117"/>
    </row>
    <row r="19" spans="1:13" s="6" customFormat="1" ht="17.100000000000001" customHeight="1">
      <c r="B19" s="150" t="s">
        <v>15</v>
      </c>
      <c r="C19" s="151"/>
      <c r="D19" s="151"/>
      <c r="E19" s="24"/>
      <c r="F19" s="24"/>
      <c r="G19" s="38">
        <v>16000</v>
      </c>
      <c r="I19" s="148" t="s">
        <v>90</v>
      </c>
      <c r="J19" s="148"/>
      <c r="K19" s="148"/>
    </row>
    <row r="20" spans="1:13" s="6" customFormat="1" ht="17.100000000000001" customHeight="1">
      <c r="B20" s="28" t="s">
        <v>16</v>
      </c>
      <c r="C20" s="29"/>
      <c r="D20" s="30"/>
      <c r="E20" s="24"/>
      <c r="F20" s="24"/>
      <c r="G20" s="38">
        <v>28000</v>
      </c>
      <c r="I20" s="149"/>
      <c r="J20" s="149"/>
      <c r="K20" s="149"/>
    </row>
    <row r="21" spans="1:13" s="6" customFormat="1" ht="17.100000000000001" customHeight="1">
      <c r="B21" s="28" t="s">
        <v>17</v>
      </c>
      <c r="C21" s="29"/>
      <c r="D21" s="30"/>
      <c r="E21" s="24"/>
      <c r="F21" s="24"/>
      <c r="G21" s="38"/>
      <c r="I21" s="7"/>
      <c r="K21" s="1"/>
    </row>
    <row r="22" spans="1:13" s="6" customFormat="1" ht="17.100000000000001" customHeight="1">
      <c r="B22" s="28" t="s">
        <v>18</v>
      </c>
      <c r="C22" s="29"/>
      <c r="D22" s="30"/>
      <c r="E22" s="24"/>
      <c r="F22" s="24"/>
      <c r="G22" s="39">
        <v>4550</v>
      </c>
      <c r="I22" s="7"/>
      <c r="K22" s="1"/>
    </row>
    <row r="23" spans="1:13" s="6" customFormat="1" ht="17.100000000000001" customHeight="1">
      <c r="B23" s="28" t="s">
        <v>46</v>
      </c>
      <c r="C23" s="29"/>
      <c r="D23" s="30"/>
      <c r="E23" s="24"/>
      <c r="F23" s="24"/>
      <c r="G23" s="40">
        <v>500000</v>
      </c>
      <c r="I23" s="7"/>
      <c r="K23" s="1"/>
    </row>
    <row r="24" spans="1:13" s="6" customFormat="1" ht="17.100000000000001" customHeight="1">
      <c r="B24" s="28"/>
      <c r="C24" s="29"/>
      <c r="D24" s="30" t="s">
        <v>19</v>
      </c>
      <c r="E24" s="24"/>
      <c r="F24" s="24"/>
      <c r="G24" s="41">
        <f>SUM(G18:G23)</f>
        <v>1072350</v>
      </c>
      <c r="I24" s="121" t="s">
        <v>87</v>
      </c>
      <c r="J24" s="122"/>
      <c r="K24" s="123"/>
    </row>
    <row r="25" spans="1:13" s="6" customFormat="1" ht="17.100000000000001" customHeight="1">
      <c r="B25" s="28" t="s">
        <v>10</v>
      </c>
      <c r="C25" s="29"/>
      <c r="D25" s="30" t="s">
        <v>20</v>
      </c>
      <c r="E25" s="24"/>
      <c r="F25" s="24"/>
      <c r="G25" s="41"/>
      <c r="I25" s="124"/>
      <c r="J25" s="125"/>
      <c r="K25" s="126"/>
    </row>
    <row r="26" spans="1:13" s="6" customFormat="1" ht="17.100000000000001" customHeight="1">
      <c r="B26" s="28"/>
      <c r="C26" s="29"/>
      <c r="D26" s="30" t="s">
        <v>21</v>
      </c>
      <c r="E26" s="31">
        <v>60000</v>
      </c>
      <c r="F26" s="24"/>
      <c r="G26" s="41"/>
      <c r="I26" s="127"/>
      <c r="J26" s="128"/>
      <c r="K26" s="129"/>
    </row>
    <row r="27" spans="1:13" s="6" customFormat="1" ht="17.100000000000001" customHeight="1">
      <c r="B27" s="42"/>
      <c r="C27" s="29"/>
      <c r="D27" s="29" t="s">
        <v>22</v>
      </c>
      <c r="E27" s="43">
        <v>88600</v>
      </c>
      <c r="F27" s="44">
        <f>E26+E27</f>
        <v>148600</v>
      </c>
      <c r="G27" s="45">
        <f>IF(F27&lt;=150000,F27,150000)</f>
        <v>148600</v>
      </c>
      <c r="I27" s="7"/>
      <c r="K27" s="1"/>
    </row>
    <row r="28" spans="1:13" s="6" customFormat="1" ht="17.100000000000001" customHeight="1">
      <c r="B28" s="28"/>
      <c r="C28" s="29"/>
      <c r="D28" s="30"/>
      <c r="E28" s="24"/>
      <c r="F28" s="24"/>
      <c r="G28" s="26">
        <f>G24-G27</f>
        <v>923750</v>
      </c>
      <c r="I28" s="7"/>
      <c r="K28" s="1"/>
    </row>
    <row r="29" spans="1:13" s="6" customFormat="1" ht="17.100000000000001" customHeight="1">
      <c r="B29" s="28" t="s">
        <v>10</v>
      </c>
      <c r="C29" s="29"/>
      <c r="D29" s="30" t="s">
        <v>23</v>
      </c>
      <c r="E29" s="24"/>
      <c r="F29" s="24"/>
      <c r="G29" s="26"/>
      <c r="I29" s="130"/>
      <c r="J29" s="130"/>
      <c r="K29" s="130"/>
      <c r="L29" s="10"/>
    </row>
    <row r="30" spans="1:13" s="6" customFormat="1" ht="17.100000000000001" customHeight="1">
      <c r="B30" s="152" t="s">
        <v>24</v>
      </c>
      <c r="C30" s="102"/>
      <c r="D30" s="102"/>
      <c r="E30" s="24"/>
      <c r="F30" s="31">
        <v>4550</v>
      </c>
      <c r="G30" s="45">
        <f>IF(F30&lt;=10000,F30,10000)</f>
        <v>4550</v>
      </c>
      <c r="I30" s="130"/>
      <c r="J30" s="130"/>
      <c r="K30" s="130"/>
      <c r="L30" s="10"/>
    </row>
    <row r="31" spans="1:13" s="6" customFormat="1" ht="17.100000000000001" customHeight="1">
      <c r="B31" s="46"/>
      <c r="C31" s="47"/>
      <c r="D31" s="47"/>
      <c r="E31" s="24"/>
      <c r="F31" s="24"/>
      <c r="G31" s="26">
        <f>G28-G30</f>
        <v>919200</v>
      </c>
      <c r="I31" s="130"/>
      <c r="J31" s="130"/>
      <c r="K31" s="130"/>
      <c r="L31" s="10"/>
    </row>
    <row r="32" spans="1:13" s="1" customFormat="1" ht="17.100000000000001" customHeight="1">
      <c r="A32" s="6"/>
      <c r="B32" s="46" t="s">
        <v>25</v>
      </c>
      <c r="C32" s="47"/>
      <c r="D32" s="47"/>
      <c r="E32" s="24"/>
      <c r="F32" s="24"/>
      <c r="G32" s="48">
        <v>18600</v>
      </c>
      <c r="I32" s="11"/>
      <c r="J32" s="11"/>
      <c r="K32" s="11"/>
      <c r="L32" s="11"/>
    </row>
    <row r="33" spans="1:11" s="7" customFormat="1" ht="17.100000000000001" customHeight="1">
      <c r="A33" s="6"/>
      <c r="B33" s="46" t="s">
        <v>26</v>
      </c>
      <c r="C33" s="47"/>
      <c r="D33" s="47"/>
      <c r="E33" s="24"/>
      <c r="F33" s="24"/>
      <c r="G33" s="48">
        <v>30000</v>
      </c>
      <c r="H33" s="1"/>
    </row>
    <row r="34" spans="1:11" s="7" customFormat="1" ht="17.100000000000001" customHeight="1">
      <c r="A34" s="6"/>
      <c r="B34" s="150" t="s">
        <v>27</v>
      </c>
      <c r="C34" s="151"/>
      <c r="D34" s="151"/>
      <c r="E34" s="49"/>
      <c r="F34" s="24"/>
      <c r="G34" s="50">
        <v>25000</v>
      </c>
      <c r="H34" s="1"/>
      <c r="J34" s="7" t="s">
        <v>29</v>
      </c>
    </row>
    <row r="35" spans="1:11" s="7" customFormat="1" ht="17.100000000000001" customHeight="1">
      <c r="A35" s="6"/>
      <c r="B35" s="131" t="s">
        <v>43</v>
      </c>
      <c r="C35" s="132"/>
      <c r="D35" s="132"/>
      <c r="E35" s="24"/>
      <c r="F35" s="24"/>
      <c r="G35" s="26">
        <f>G31-G32-G33-G34</f>
        <v>845600</v>
      </c>
      <c r="H35" s="1"/>
      <c r="J35" s="7" t="s">
        <v>30</v>
      </c>
      <c r="K35" s="56" t="s">
        <v>31</v>
      </c>
    </row>
    <row r="36" spans="1:11" s="7" customFormat="1" ht="17.100000000000001" customHeight="1">
      <c r="A36" s="6"/>
      <c r="B36" s="46"/>
      <c r="C36" s="47"/>
      <c r="D36" s="47" t="s">
        <v>28</v>
      </c>
      <c r="E36" s="24"/>
      <c r="F36" s="24"/>
      <c r="G36" s="26">
        <f>ROUND(G35,-1)</f>
        <v>845600</v>
      </c>
      <c r="H36" s="1"/>
      <c r="J36" s="7" t="s">
        <v>32</v>
      </c>
      <c r="K36" s="57">
        <v>0.05</v>
      </c>
    </row>
    <row r="37" spans="1:11" s="7" customFormat="1" ht="17.100000000000001" customHeight="1">
      <c r="A37" s="6"/>
      <c r="B37" s="42"/>
      <c r="C37" s="47"/>
      <c r="D37" s="47" t="s">
        <v>44</v>
      </c>
      <c r="E37" s="24"/>
      <c r="F37" s="24"/>
      <c r="G37" s="26">
        <f>ROUND(IF(G36&lt;250001,"0",IF(G36&lt;500001,(G36-250000)*0.05,IF(G36&lt;1000000,(G36-500000)*0.2+12500,(G36-1000000)*0.3+112500))),0)</f>
        <v>81620</v>
      </c>
      <c r="H37" s="1"/>
      <c r="J37" s="7" t="s">
        <v>33</v>
      </c>
      <c r="K37" s="57">
        <v>0.2</v>
      </c>
    </row>
    <row r="38" spans="1:11" s="7" customFormat="1" ht="17.100000000000001" customHeight="1">
      <c r="A38" s="6"/>
      <c r="B38" s="42"/>
      <c r="C38" s="30"/>
      <c r="D38" s="30" t="s">
        <v>38</v>
      </c>
      <c r="E38" s="24"/>
      <c r="F38" s="24"/>
      <c r="G38" s="51">
        <f>IF(G36&gt;350000,0,MIN(G37,2500))</f>
        <v>0</v>
      </c>
      <c r="H38" s="1"/>
      <c r="J38" s="7" t="s">
        <v>34</v>
      </c>
      <c r="K38" s="57">
        <v>0.3</v>
      </c>
    </row>
    <row r="39" spans="1:11" s="7" customFormat="1" ht="17.100000000000001" customHeight="1">
      <c r="A39" s="6"/>
      <c r="B39" s="42"/>
      <c r="C39" s="30"/>
      <c r="D39" s="102" t="s">
        <v>47</v>
      </c>
      <c r="E39" s="102"/>
      <c r="F39" s="102"/>
      <c r="G39" s="26">
        <f>G37-G38</f>
        <v>81620</v>
      </c>
      <c r="H39" s="1"/>
    </row>
    <row r="40" spans="1:11" s="7" customFormat="1" ht="17.100000000000001" customHeight="1">
      <c r="A40" s="6"/>
      <c r="B40" s="42"/>
      <c r="C40" s="30"/>
      <c r="D40" s="30" t="s">
        <v>89</v>
      </c>
      <c r="E40" s="24"/>
      <c r="F40" s="24"/>
      <c r="G40" s="26"/>
      <c r="H40" s="1"/>
      <c r="J40" s="7" t="s">
        <v>35</v>
      </c>
    </row>
    <row r="41" spans="1:11" s="7" customFormat="1" ht="17.100000000000001" customHeight="1">
      <c r="A41" s="6"/>
      <c r="B41" s="42"/>
      <c r="C41" s="30"/>
      <c r="D41" s="30" t="s">
        <v>48</v>
      </c>
      <c r="E41" s="24">
        <f>250000+G23</f>
        <v>750000</v>
      </c>
      <c r="F41" s="24"/>
      <c r="G41" s="26"/>
      <c r="H41" s="1"/>
      <c r="J41" s="7" t="s">
        <v>36</v>
      </c>
    </row>
    <row r="42" spans="1:11" s="7" customFormat="1" ht="17.100000000000001" customHeight="1">
      <c r="A42" s="6"/>
      <c r="B42" s="42"/>
      <c r="C42" s="30"/>
      <c r="D42" s="30"/>
      <c r="E42" s="33">
        <f>ROUND(IF(E41&lt;250001,"0",IF(E41&lt;500001,(E41-250000)*0.05,IF(E41&lt;1000000,(E41-500000)*0.2+12500,(E41-1000000)*0.3+112500))),0)</f>
        <v>62500</v>
      </c>
      <c r="F42" s="24"/>
      <c r="G42" s="51">
        <f>E42</f>
        <v>62500</v>
      </c>
      <c r="H42" s="1"/>
      <c r="J42" s="7" t="s">
        <v>37</v>
      </c>
    </row>
    <row r="43" spans="1:11" s="7" customFormat="1" ht="17.100000000000001" customHeight="1">
      <c r="A43" s="6"/>
      <c r="B43" s="42"/>
      <c r="C43" s="30"/>
      <c r="D43" s="30"/>
      <c r="E43" s="24"/>
      <c r="F43" s="24"/>
      <c r="G43" s="26">
        <f>G39-G42</f>
        <v>19120</v>
      </c>
      <c r="H43" s="1"/>
    </row>
    <row r="44" spans="1:11" s="1" customFormat="1" ht="17.100000000000001" customHeight="1">
      <c r="A44" s="6"/>
      <c r="B44" s="42"/>
      <c r="C44" s="30"/>
      <c r="D44" s="30" t="s">
        <v>49</v>
      </c>
      <c r="E44" s="24"/>
      <c r="F44" s="24"/>
      <c r="G44" s="51">
        <f>G43*3%</f>
        <v>573.6</v>
      </c>
    </row>
    <row r="45" spans="1:11" s="1" customFormat="1" ht="17.100000000000001" customHeight="1">
      <c r="A45" s="6"/>
      <c r="B45" s="42"/>
      <c r="C45" s="30"/>
      <c r="D45" s="30" t="s">
        <v>52</v>
      </c>
      <c r="E45" s="24"/>
      <c r="F45" s="24"/>
      <c r="G45" s="26">
        <f>G43+G44</f>
        <v>19693.599999999999</v>
      </c>
    </row>
    <row r="46" spans="1:11" s="1" customFormat="1" ht="17.100000000000001" customHeight="1" thickBot="1">
      <c r="A46" s="6"/>
      <c r="B46" s="52"/>
      <c r="C46" s="53"/>
      <c r="D46" s="53" t="s">
        <v>50</v>
      </c>
      <c r="E46" s="54"/>
      <c r="F46" s="54"/>
      <c r="G46" s="55">
        <f>ROUND(G45,-1)</f>
        <v>19690</v>
      </c>
    </row>
    <row r="47" spans="1:11" s="6" customFormat="1" ht="17.100000000000001" customHeight="1">
      <c r="B47" s="103" t="s">
        <v>39</v>
      </c>
      <c r="C47" s="104"/>
      <c r="D47" s="104"/>
      <c r="E47" s="104"/>
      <c r="F47" s="104"/>
      <c r="G47" s="105"/>
      <c r="H47" s="12"/>
      <c r="I47" s="7"/>
      <c r="K47" s="1"/>
    </row>
    <row r="48" spans="1:11" s="6" customFormat="1" ht="17.100000000000001" customHeight="1" thickBot="1">
      <c r="B48" s="106"/>
      <c r="C48" s="107"/>
      <c r="D48" s="107"/>
      <c r="E48" s="107"/>
      <c r="F48" s="107"/>
      <c r="G48" s="108"/>
      <c r="H48" s="12"/>
      <c r="I48" s="7"/>
      <c r="K48" s="1"/>
    </row>
    <row r="49" spans="1:11" s="6" customFormat="1" ht="17.100000000000001" customHeight="1">
      <c r="B49" s="3"/>
      <c r="C49" s="3"/>
      <c r="D49" s="3"/>
      <c r="E49" s="3"/>
      <c r="F49" s="3"/>
      <c r="G49" s="3"/>
      <c r="H49" s="12"/>
      <c r="I49" s="7"/>
      <c r="K49" s="1"/>
    </row>
    <row r="50" spans="1:11" s="6" customFormat="1" ht="17.100000000000001" customHeight="1">
      <c r="B50" s="3"/>
      <c r="C50" s="3"/>
      <c r="D50" s="3"/>
      <c r="E50" s="3"/>
      <c r="F50" s="3"/>
      <c r="G50" s="3"/>
      <c r="H50" s="12"/>
      <c r="I50" s="7"/>
      <c r="K50" s="1"/>
    </row>
    <row r="51" spans="1:11" s="6" customFormat="1" ht="17.100000000000001" customHeight="1">
      <c r="B51" s="3"/>
      <c r="C51" s="3"/>
      <c r="D51" s="3"/>
      <c r="E51" s="3"/>
      <c r="F51" s="3"/>
      <c r="G51" s="3"/>
      <c r="H51" s="12"/>
      <c r="I51" s="7"/>
      <c r="K51" s="1"/>
    </row>
    <row r="52" spans="1:11" s="6" customFormat="1" ht="17.100000000000001" customHeight="1">
      <c r="A52" s="12"/>
      <c r="B52" s="3"/>
      <c r="C52" s="3"/>
      <c r="D52" s="3"/>
      <c r="E52" s="3"/>
      <c r="F52" s="3"/>
      <c r="G52" s="3"/>
      <c r="H52" s="13"/>
      <c r="I52" s="7"/>
      <c r="K52" s="1"/>
    </row>
    <row r="53" spans="1:11" hidden="1"/>
    <row r="54" spans="1:11" hidden="1"/>
    <row r="55" spans="1:11"/>
    <row r="56" spans="1:11"/>
  </sheetData>
  <sheetProtection password="CF7A" sheet="1" objects="1" scenarios="1" insertHyperlinks="0" selectLockedCells="1"/>
  <mergeCells count="16">
    <mergeCell ref="C12:D12"/>
    <mergeCell ref="B47:G48"/>
    <mergeCell ref="D39:F39"/>
    <mergeCell ref="I16:K18"/>
    <mergeCell ref="I5:K5"/>
    <mergeCell ref="I24:K26"/>
    <mergeCell ref="I29:K31"/>
    <mergeCell ref="B35:D35"/>
    <mergeCell ref="I7:K8"/>
    <mergeCell ref="I10:K12"/>
    <mergeCell ref="I19:K20"/>
    <mergeCell ref="B34:D34"/>
    <mergeCell ref="B30:D30"/>
    <mergeCell ref="B7:G7"/>
    <mergeCell ref="B19:D19"/>
    <mergeCell ref="B9:D9"/>
  </mergeCells>
  <dataValidations count="1">
    <dataValidation type="list" allowBlank="1" showInputMessage="1" showErrorMessage="1" sqref="H14">
      <formula1>$I$14:$I$15</formula1>
    </dataValidation>
  </dataValidations>
  <hyperlinks>
    <hyperlink ref="I19:K20" r:id="rId1" display="Live Video Demonstration"/>
  </hyperlinks>
  <printOptions horizontalCentered="1"/>
  <pageMargins left="0.27559055118110237" right="0.27559055118110237" top="0.31496062992125984" bottom="0.19685039370078741" header="0.31496062992125984" footer="0.31496062992125984"/>
  <pageSetup orientation="portrait" verticalDpi="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499984740745262"/>
    <pageSetUpPr fitToPage="1"/>
  </sheetPr>
  <dimension ref="A1:F34"/>
  <sheetViews>
    <sheetView zoomScaleNormal="100" workbookViewId="0">
      <selection activeCell="C5" sqref="C5"/>
    </sheetView>
  </sheetViews>
  <sheetFormatPr defaultColWidth="0" defaultRowHeight="0" customHeight="1" zeroHeight="1"/>
  <cols>
    <col min="1" max="1" width="6.5703125" style="72" customWidth="1"/>
    <col min="2" max="2" width="38.28515625" style="85" customWidth="1"/>
    <col min="3" max="3" width="17.28515625" style="74" customWidth="1"/>
    <col min="4" max="4" width="15.5703125" style="72" hidden="1" customWidth="1"/>
    <col min="5" max="5" width="8.7109375" style="72" customWidth="1"/>
    <col min="6" max="6" width="0" style="74" hidden="1" customWidth="1"/>
    <col min="7" max="16384" width="15.7109375" style="74" hidden="1"/>
  </cols>
  <sheetData>
    <row r="1" spans="1:5" ht="30.75" customHeight="1" thickBot="1">
      <c r="A1" s="100"/>
      <c r="E1" s="100"/>
    </row>
    <row r="2" spans="1:5" s="60" customFormat="1" ht="39.950000000000003" customHeight="1" thickBot="1">
      <c r="A2" s="58"/>
      <c r="B2" s="166" t="s">
        <v>56</v>
      </c>
      <c r="C2" s="167"/>
      <c r="D2" s="59"/>
    </row>
    <row r="3" spans="1:5" s="60" customFormat="1" ht="39.950000000000003" customHeight="1" thickBot="1">
      <c r="A3" s="58"/>
      <c r="B3" s="168" t="s">
        <v>57</v>
      </c>
      <c r="C3" s="169"/>
      <c r="D3" s="59"/>
    </row>
    <row r="4" spans="1:5" s="63" customFormat="1" ht="20.100000000000001" customHeight="1">
      <c r="A4" s="61"/>
      <c r="B4" s="86" t="s">
        <v>58</v>
      </c>
      <c r="C4" s="87">
        <f>'Tax Calculator'!G46</f>
        <v>19690</v>
      </c>
      <c r="D4" s="62"/>
    </row>
    <row r="5" spans="1:5" s="63" customFormat="1" ht="20.100000000000001" customHeight="1">
      <c r="A5" s="61"/>
      <c r="B5" s="88" t="s">
        <v>59</v>
      </c>
      <c r="C5" s="89">
        <v>2000</v>
      </c>
      <c r="D5" s="61"/>
    </row>
    <row r="6" spans="1:5" s="63" customFormat="1" ht="20.100000000000001" customHeight="1">
      <c r="A6" s="61"/>
      <c r="B6" s="90" t="s">
        <v>60</v>
      </c>
      <c r="C6" s="91">
        <f>+C4-C5</f>
        <v>17690</v>
      </c>
      <c r="D6" s="64"/>
    </row>
    <row r="7" spans="1:5" s="63" customFormat="1" ht="20.100000000000001" customHeight="1">
      <c r="A7" s="61"/>
      <c r="B7" s="90" t="s">
        <v>61</v>
      </c>
      <c r="C7" s="91"/>
      <c r="D7" s="64"/>
    </row>
    <row r="8" spans="1:5" s="63" customFormat="1" ht="20.100000000000001" customHeight="1">
      <c r="A8" s="61"/>
      <c r="B8" s="90" t="s">
        <v>62</v>
      </c>
      <c r="C8" s="89">
        <v>1500</v>
      </c>
      <c r="D8" s="64"/>
    </row>
    <row r="9" spans="1:5" s="63" customFormat="1" ht="20.100000000000001" customHeight="1">
      <c r="A9" s="61"/>
      <c r="B9" s="90" t="s">
        <v>63</v>
      </c>
      <c r="C9" s="89">
        <v>1000</v>
      </c>
      <c r="D9" s="64"/>
    </row>
    <row r="10" spans="1:5" s="63" customFormat="1" ht="20.100000000000001" customHeight="1">
      <c r="A10" s="61"/>
      <c r="B10" s="90" t="s">
        <v>64</v>
      </c>
      <c r="C10" s="89">
        <v>1000</v>
      </c>
      <c r="D10" s="64"/>
    </row>
    <row r="11" spans="1:5" s="63" customFormat="1" ht="20.100000000000001" customHeight="1">
      <c r="A11" s="61"/>
      <c r="B11" s="90" t="s">
        <v>65</v>
      </c>
      <c r="C11" s="89">
        <v>500</v>
      </c>
      <c r="D11" s="64"/>
    </row>
    <row r="12" spans="1:5" s="63" customFormat="1" ht="20.100000000000001" customHeight="1">
      <c r="A12" s="61"/>
      <c r="B12" s="88" t="s">
        <v>66</v>
      </c>
      <c r="C12" s="89">
        <v>0</v>
      </c>
      <c r="D12" s="64"/>
    </row>
    <row r="13" spans="1:5" s="63" customFormat="1" ht="20.100000000000001" customHeight="1">
      <c r="A13" s="61"/>
      <c r="B13" s="88" t="s">
        <v>67</v>
      </c>
      <c r="C13" s="91">
        <f>SUM(C8:C12)</f>
        <v>4000</v>
      </c>
      <c r="D13" s="64"/>
    </row>
    <row r="14" spans="1:5" s="63" customFormat="1" ht="20.100000000000001" customHeight="1">
      <c r="A14" s="61"/>
      <c r="B14" s="88" t="s">
        <v>68</v>
      </c>
      <c r="C14" s="91">
        <f>IF((C6-C13)&gt;0,(C6-C13),0)</f>
        <v>13690</v>
      </c>
      <c r="D14" s="61"/>
    </row>
    <row r="15" spans="1:5" s="63" customFormat="1" ht="20.100000000000001" customHeight="1">
      <c r="A15" s="61"/>
      <c r="B15" s="88" t="s">
        <v>69</v>
      </c>
      <c r="C15" s="92">
        <v>43312</v>
      </c>
      <c r="D15" s="61"/>
    </row>
    <row r="16" spans="1:5" s="63" customFormat="1" ht="20.100000000000001" customHeight="1">
      <c r="A16" s="61"/>
      <c r="B16" s="88" t="s">
        <v>70</v>
      </c>
      <c r="C16" s="92">
        <v>43397</v>
      </c>
      <c r="D16" s="61"/>
    </row>
    <row r="17" spans="1:6" s="63" customFormat="1" ht="20.100000000000001" customHeight="1">
      <c r="A17" s="61"/>
      <c r="B17" s="88" t="s">
        <v>71</v>
      </c>
      <c r="C17" s="96">
        <f>IF(C16&lt;=C15,0,ROUND(((YEAR(C16)-YEAR(C15))*12+MONTH(C16)-MONTH(C15))*C14*1%,0))</f>
        <v>411</v>
      </c>
      <c r="D17" s="61"/>
    </row>
    <row r="18" spans="1:6" s="63" customFormat="1" ht="20.100000000000001" customHeight="1">
      <c r="A18" s="61"/>
      <c r="B18" s="88" t="s">
        <v>72</v>
      </c>
      <c r="C18" s="96">
        <f>IF(C6&lt;10000,0,IF(C13&gt;=(C6*0.9),0,ROUND(((YEAR(C16)-YEAR(D26))*12+MONTH(C16)-MONTH(D26))*C14*1%,0)))</f>
        <v>958</v>
      </c>
      <c r="D18" s="61"/>
    </row>
    <row r="19" spans="1:6" s="63" customFormat="1" ht="20.100000000000001" customHeight="1">
      <c r="A19" s="61"/>
      <c r="B19" s="88" t="s">
        <v>73</v>
      </c>
      <c r="C19" s="96">
        <f>IF(C6&lt;10000,0,D33)</f>
        <v>628</v>
      </c>
      <c r="D19" s="61"/>
    </row>
    <row r="20" spans="1:6" s="63" customFormat="1" ht="20.100000000000001" customHeight="1">
      <c r="A20" s="61"/>
      <c r="B20" s="93" t="s">
        <v>74</v>
      </c>
      <c r="C20" s="97">
        <f>SUM(C17:C19)</f>
        <v>1997</v>
      </c>
      <c r="D20" s="61"/>
    </row>
    <row r="21" spans="1:6" s="63" customFormat="1" ht="20.100000000000001" customHeight="1">
      <c r="A21" s="61"/>
      <c r="B21" s="94" t="s">
        <v>86</v>
      </c>
      <c r="C21" s="98">
        <f>C6-C13+C20</f>
        <v>15687</v>
      </c>
      <c r="D21" s="61"/>
    </row>
    <row r="22" spans="1:6" s="63" customFormat="1" ht="20.100000000000001" customHeight="1" thickBot="1">
      <c r="A22" s="61"/>
      <c r="B22" s="95" t="s">
        <v>50</v>
      </c>
      <c r="C22" s="99">
        <f>ROUND(C21,-1)</f>
        <v>15690</v>
      </c>
      <c r="D22" s="61"/>
    </row>
    <row r="23" spans="1:6" s="65" customFormat="1" ht="27.75" customHeight="1">
      <c r="A23" s="101"/>
      <c r="B23" s="158" t="s">
        <v>75</v>
      </c>
      <c r="C23" s="158"/>
      <c r="D23" s="159"/>
      <c r="E23" s="101"/>
    </row>
    <row r="24" spans="1:6" s="65" customFormat="1" ht="20.100000000000001" hidden="1" customHeight="1">
      <c r="A24" s="61"/>
      <c r="B24" s="66"/>
      <c r="C24" s="67"/>
      <c r="D24" s="61"/>
      <c r="E24" s="61"/>
    </row>
    <row r="25" spans="1:6" s="69" customFormat="1" ht="29.25" hidden="1" customHeight="1">
      <c r="A25" s="68"/>
      <c r="B25" s="160" t="s">
        <v>76</v>
      </c>
      <c r="C25" s="161"/>
      <c r="D25" s="161"/>
      <c r="E25" s="68"/>
    </row>
    <row r="26" spans="1:6" s="69" customFormat="1" ht="40.5" hidden="1" customHeight="1">
      <c r="A26" s="70"/>
      <c r="B26" s="162" t="s">
        <v>77</v>
      </c>
      <c r="C26" s="163"/>
      <c r="D26" s="71">
        <f>DATE(2018,3,31)</f>
        <v>43190</v>
      </c>
      <c r="E26" s="70"/>
    </row>
    <row r="27" spans="1:6" ht="29.25" hidden="1" customHeight="1">
      <c r="B27" s="73"/>
      <c r="C27" s="164"/>
      <c r="D27" s="165"/>
    </row>
    <row r="28" spans="1:6" s="70" customFormat="1" ht="29.25" hidden="1" customHeight="1">
      <c r="B28" s="75" t="s">
        <v>78</v>
      </c>
      <c r="C28" s="76" t="s">
        <v>79</v>
      </c>
      <c r="D28" s="77" t="s">
        <v>80</v>
      </c>
      <c r="E28" s="78" t="s">
        <v>81</v>
      </c>
    </row>
    <row r="29" spans="1:6" s="70" customFormat="1" ht="29.25" hidden="1" customHeight="1">
      <c r="B29" s="75" t="s">
        <v>82</v>
      </c>
      <c r="C29" s="79">
        <f>((C6*0.15)-(C8))</f>
        <v>1153.5</v>
      </c>
      <c r="D29" s="80">
        <f>IF(C8&gt;=(0.12*C6),0,IF(C29&gt;0,C29*1%*3,0))</f>
        <v>34.605000000000004</v>
      </c>
      <c r="E29" s="81"/>
    </row>
    <row r="30" spans="1:6" s="70" customFormat="1" ht="29.25" hidden="1" customHeight="1">
      <c r="B30" s="75" t="s">
        <v>83</v>
      </c>
      <c r="C30" s="79">
        <f>((C6*0.45)-(C8+C9))</f>
        <v>5460.5</v>
      </c>
      <c r="D30" s="80">
        <f>IF((C8+C9)&gt;=(0.36*C6),0,IF(C30&gt;0,C30*1%*3,0))</f>
        <v>163.815</v>
      </c>
      <c r="E30" s="82"/>
    </row>
    <row r="31" spans="1:6" s="70" customFormat="1" ht="29.25" hidden="1" customHeight="1">
      <c r="B31" s="75" t="s">
        <v>84</v>
      </c>
      <c r="C31" s="79">
        <f>((C6*0.75)-(C8+C9+C10))</f>
        <v>9767.5</v>
      </c>
      <c r="D31" s="80">
        <f>IF(C31&gt;0,C31*1%*3,0)</f>
        <v>293.02499999999998</v>
      </c>
      <c r="E31" s="82"/>
    </row>
    <row r="32" spans="1:6" s="70" customFormat="1" ht="29.25" hidden="1" customHeight="1">
      <c r="B32" s="75" t="s">
        <v>85</v>
      </c>
      <c r="C32" s="79">
        <f>((C6)-(C8+C9+C10+C11))</f>
        <v>13690</v>
      </c>
      <c r="D32" s="80">
        <f>IF(C32&gt;0,C32*1%*1,0)</f>
        <v>136.9</v>
      </c>
      <c r="E32" s="82" t="e">
        <f>F32*1%</f>
        <v>#REF!</v>
      </c>
      <c r="F32" s="79" t="e">
        <f>((#REF!)-(#REF!+#REF!+#REF!+#REF!))</f>
        <v>#REF!</v>
      </c>
    </row>
    <row r="33" spans="1:5" s="69" customFormat="1" ht="29.25" hidden="1" customHeight="1">
      <c r="A33" s="70"/>
      <c r="B33" s="75"/>
      <c r="C33" s="83"/>
      <c r="D33" s="80">
        <f>ROUND(SUM(D29:D32),0)</f>
        <v>628</v>
      </c>
      <c r="E33" s="84" t="e">
        <f>SUM(E29:E32)</f>
        <v>#REF!</v>
      </c>
    </row>
    <row r="34" spans="1:5" ht="50.1" hidden="1" customHeight="1"/>
  </sheetData>
  <sheetProtection password="CF7A" sheet="1" objects="1" scenarios="1" selectLockedCells="1"/>
  <mergeCells count="6">
    <mergeCell ref="B23:D23"/>
    <mergeCell ref="B25:D25"/>
    <mergeCell ref="B26:C26"/>
    <mergeCell ref="C27:D27"/>
    <mergeCell ref="B2:C2"/>
    <mergeCell ref="B3:C3"/>
  </mergeCells>
  <dataValidations count="4">
    <dataValidation type="date" operator="greaterThan" allowBlank="1" showInputMessage="1" showErrorMessage="1" error="Enter Date Format _x000a__x000a_dd/mm/yyyy_x000a__x000a_After 01/04/2018" promptTitle="Enter Date Format dd/mm/yyyy" sqref="C15">
      <formula1>43191</formula1>
    </dataValidation>
    <dataValidation type="date" operator="greaterThan" allowBlank="1" showInputMessage="1" showErrorMessage="1" error="Enter Date Format dd/mm/yyyy_x000a__x000a_After 01/04/2018" promptTitle="Ener Date Format dd/mm/yyyy" sqref="C16">
      <formula1>43191</formula1>
    </dataValidation>
    <dataValidation type="whole" operator="greaterThanOrEqual" allowBlank="1" showInputMessage="1" showErrorMessage="1" errorTitle="Numbers Only" error="Enter A Whole Number_x000a_Use No Decmal Values" promptTitle="Enter Whole Number Only" sqref="C4:C5">
      <formula1>0</formula1>
    </dataValidation>
    <dataValidation type="whole" operator="greaterThanOrEqual" allowBlank="1" showInputMessage="1" showErrorMessage="1" errorTitle="Number Only" error="Enter A Whole Number_x000a_Use No Decimal Value" promptTitle="Enter Whole Number ONly" sqref="C8:C12">
      <formula1>0</formula1>
    </dataValidation>
  </dataValidations>
  <printOptions horizontalCentered="1"/>
  <pageMargins left="0" right="0" top="0.78740157480314965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Tax Calculator</vt:lpstr>
      <vt:lpstr>Interest Calculator</vt:lpstr>
      <vt:lpstr>'Interest Calculator'!Print_Area</vt:lpstr>
      <vt:lpstr>'Tax Calculator'!Print_Area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2018-02-24T11:57:48Z</cp:lastPrinted>
  <dcterms:created xsi:type="dcterms:W3CDTF">2018-02-23T06:40:43Z</dcterms:created>
  <dcterms:modified xsi:type="dcterms:W3CDTF">2018-02-26T07:02:47Z</dcterms:modified>
</cp:coreProperties>
</file>