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96" windowWidth="15480" windowHeight="9216" tabRatio="708"/>
  </bookViews>
  <sheets>
    <sheet name="IT 2016-17" sheetId="1" r:id="rId1"/>
    <sheet name="Cost Inflation Index" sheetId="7" state="hidden" r:id="rId2"/>
  </sheets>
  <definedNames>
    <definedName name="_xlnm.Print_Area" localSheetId="0">'IT 2016-17'!#REF!,'IT 2016-17'!$A$2:$H$9</definedName>
    <definedName name="_xlnm.Print_Titles" localSheetId="0">'IT 2016-17'!$2:$2</definedName>
  </definedNames>
  <calcPr calcId="124519" fullPrecision="0"/>
</workbook>
</file>

<file path=xl/calcChain.xml><?xml version="1.0" encoding="utf-8"?>
<calcChain xmlns="http://schemas.openxmlformats.org/spreadsheetml/2006/main">
  <c r="M12" i="1"/>
  <c r="M13"/>
  <c r="P6"/>
  <c r="P10" s="1"/>
  <c r="B36" i="7"/>
  <c r="B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2"/>
  <c r="N7" i="1"/>
  <c r="A8"/>
  <c r="A7"/>
  <c r="N8"/>
  <c r="P11" l="1"/>
  <c r="L6" l="1"/>
  <c r="M5" l="1"/>
  <c r="N5" s="1"/>
  <c r="E4" s="1"/>
  <c r="G4" s="1"/>
  <c r="M6"/>
  <c r="A6" s="1"/>
  <c r="A5" l="1"/>
  <c r="F4"/>
  <c r="N6"/>
  <c r="E5" l="1"/>
  <c r="G5" s="1"/>
  <c r="F5" l="1"/>
  <c r="E6" s="1"/>
  <c r="G6" s="1"/>
  <c r="F6" l="1"/>
  <c r="E7" s="1"/>
  <c r="G7" s="1"/>
  <c r="G9" s="1"/>
  <c r="G10" l="1"/>
  <c r="G11" s="1"/>
</calcChain>
</file>

<file path=xl/sharedStrings.xml><?xml version="1.0" encoding="utf-8"?>
<sst xmlns="http://schemas.openxmlformats.org/spreadsheetml/2006/main" count="66" uniqueCount="65">
  <si>
    <t>Deductions under chapter VI-A</t>
  </si>
  <si>
    <t>Tax Slabs</t>
  </si>
  <si>
    <t>Tax rate</t>
  </si>
  <si>
    <t>Appl Amt</t>
  </si>
  <si>
    <t>Balance</t>
  </si>
  <si>
    <t>Year starts:</t>
  </si>
  <si>
    <t>Year ends:</t>
  </si>
  <si>
    <t>00000</t>
  </si>
  <si>
    <t>10000000000</t>
  </si>
  <si>
    <t>500001</t>
  </si>
  <si>
    <t>1000000</t>
  </si>
  <si>
    <t>1000001</t>
  </si>
  <si>
    <t>Financial Year</t>
  </si>
  <si>
    <t>(CII)</t>
  </si>
  <si>
    <t>1981-82</t>
  </si>
  <si>
    <t>1982-83</t>
  </si>
  <si>
    <t>1983-84</t>
  </si>
  <si>
    <t>1984-85</t>
  </si>
  <si>
    <t>1985-86</t>
  </si>
  <si>
    <t>1986-87</t>
  </si>
  <si>
    <t>1987-88</t>
  </si>
  <si>
    <t>1988-89</t>
  </si>
  <si>
    <t>1989-90</t>
  </si>
  <si>
    <t>1990-91</t>
  </si>
  <si>
    <t>1991-92</t>
  </si>
  <si>
    <t>1992-93</t>
  </si>
  <si>
    <t>1993-94</t>
  </si>
  <si>
    <t>1994-95</t>
  </si>
  <si>
    <t>1995-96</t>
  </si>
  <si>
    <t>1996-97</t>
  </si>
  <si>
    <t>1997-98</t>
  </si>
  <si>
    <t>1998-99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</si>
  <si>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</si>
  <si>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</si>
  <si>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</si>
  <si>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</si>
  <si>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</si>
  <si>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</si>
  <si>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</si>
  <si>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</si>
  <si>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</si>
  <si>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</si>
  <si>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</si>
  <si>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</si>
  <si>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1999-00</t>
  </si>
  <si>
    <t>2000-01</t>
  </si>
  <si>
    <t>2013-14</t>
  </si>
  <si>
    <t>Sr. citizen:</t>
  </si>
  <si>
    <t>Very sr. citizen:</t>
  </si>
  <si>
    <t>Sr. Citizen?</t>
  </si>
  <si>
    <t>Very Sr. citizen?</t>
  </si>
  <si>
    <t>2014-15</t>
  </si>
  <si>
    <t>Yr begin</t>
  </si>
  <si>
    <t>2015-16</t>
  </si>
  <si>
    <t>DOB</t>
  </si>
  <si>
    <t>TAX</t>
  </si>
  <si>
    <t>TOTAL TAX</t>
  </si>
  <si>
    <t>200 % PENAULTY ON TAX</t>
  </si>
  <si>
    <t>TOTAL TAX PAYABLE</t>
  </si>
  <si>
    <t>AMOUNT TO BE DEPOSITED</t>
  </si>
  <si>
    <t xml:space="preserve">NOTE : </t>
  </si>
  <si>
    <t>THE ABOVE CALCULATION IS BASED ON THE ASSUMPTION OF 200 % PENALTY WHICH GOVERNMENT HAS ANNOUNCED</t>
  </si>
  <si>
    <t>Date of birth</t>
  </si>
  <si>
    <t>TAX CALCULATION FOR BLACK MONEY / UNDECLARED MONEY DEPOSITED - 200 % PENALTY</t>
  </si>
  <si>
    <t>FOR CALCULATION OF TAX YOU HAVE TO ENTER DATE OF BIRTH &amp; AMOUNT HERE</t>
  </si>
</sst>
</file>

<file path=xl/styles.xml><?xml version="1.0" encoding="utf-8"?>
<styleSheet xmlns="http://schemas.openxmlformats.org/spreadsheetml/2006/main">
  <numFmts count="5">
    <numFmt numFmtId="164" formatCode="0_)"/>
    <numFmt numFmtId="165" formatCode="[$-409]d\-mmm\-yy;@"/>
    <numFmt numFmtId="166" formatCode="dd/mm/yy;@"/>
    <numFmt numFmtId="167" formatCode="0.00_)"/>
    <numFmt numFmtId="170" formatCode="dd/mm/yyyy;@"/>
  </numFmts>
  <fonts count="20">
    <font>
      <sz val="8"/>
      <name val="Franklin Gothic Book"/>
    </font>
    <font>
      <sz val="11"/>
      <color theme="1"/>
      <name val="Calibri"/>
      <family val="2"/>
      <scheme val="minor"/>
    </font>
    <font>
      <sz val="8"/>
      <name val="Franklin Gothic Book"/>
      <family val="2"/>
    </font>
    <font>
      <sz val="8"/>
      <name val="Franklin Gothic Book"/>
      <family val="2"/>
    </font>
    <font>
      <b/>
      <sz val="8"/>
      <name val="Franklin Gothic Book"/>
      <family val="2"/>
    </font>
    <font>
      <sz val="8"/>
      <name val="Verdana"/>
      <family val="2"/>
    </font>
    <font>
      <sz val="6"/>
      <name val="Franklin Gothic Book"/>
      <family val="2"/>
    </font>
    <font>
      <sz val="8"/>
      <color rgb="FF333333"/>
      <name val="Franklin Gothic Book"/>
      <family val="2"/>
    </font>
    <font>
      <b/>
      <sz val="8"/>
      <color rgb="FF000000"/>
      <name val="Franklin Gothic Book"/>
      <family val="2"/>
    </font>
    <font>
      <b/>
      <sz val="8"/>
      <color theme="5"/>
      <name val="Franklin Gothic Book"/>
      <family val="2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Franklin Gothic Book"/>
      <family val="2"/>
    </font>
    <font>
      <b/>
      <sz val="8"/>
      <color theme="3"/>
      <name val="Cambria"/>
      <family val="2"/>
      <scheme val="major"/>
    </font>
    <font>
      <b/>
      <sz val="9"/>
      <name val="Cambria"/>
      <family val="2"/>
      <scheme val="maj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12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6" borderId="6" applyNumberFormat="0" applyAlignment="0" applyProtection="0"/>
    <xf numFmtId="0" fontId="14" fillId="7" borderId="0" applyNumberFormat="0" applyBorder="0" applyAlignment="0" applyProtection="0"/>
    <xf numFmtId="0" fontId="1" fillId="8" borderId="0" applyNumberFormat="0" applyBorder="0" applyAlignment="0" applyProtection="0"/>
  </cellStyleXfs>
  <cellXfs count="51">
    <xf numFmtId="0" fontId="0" fillId="0" borderId="0" xfId="0"/>
    <xf numFmtId="0" fontId="3" fillId="0" borderId="0" xfId="0" applyFont="1" applyAlignment="1" applyProtection="1">
      <alignment horizontal="right"/>
      <protection hidden="1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Alignment="1" applyProtection="1">
      <alignment horizontal="right"/>
      <protection locked="0"/>
    </xf>
    <xf numFmtId="0" fontId="2" fillId="0" borderId="4" xfId="0" applyFont="1" applyBorder="1" applyAlignment="1" applyProtection="1">
      <alignment horizontal="right"/>
      <protection locked="0"/>
    </xf>
    <xf numFmtId="166" fontId="3" fillId="0" borderId="4" xfId="0" applyNumberFormat="1" applyFont="1" applyBorder="1" applyAlignment="1" applyProtection="1">
      <alignment horizontal="right"/>
      <protection locked="0"/>
    </xf>
    <xf numFmtId="170" fontId="13" fillId="5" borderId="4" xfId="5" applyNumberFormat="1" applyFont="1" applyFill="1" applyBorder="1" applyAlignment="1" applyProtection="1">
      <alignment vertical="center"/>
      <protection locked="0"/>
    </xf>
    <xf numFmtId="167" fontId="13" fillId="5" borderId="4" xfId="5" applyNumberFormat="1" applyFont="1" applyFill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right"/>
      <protection hidden="1"/>
    </xf>
    <xf numFmtId="0" fontId="19" fillId="7" borderId="7" xfId="4" applyFont="1" applyBorder="1" applyAlignment="1" applyProtection="1">
      <alignment horizontal="center" vertical="center"/>
      <protection hidden="1"/>
    </xf>
    <xf numFmtId="0" fontId="19" fillId="7" borderId="8" xfId="4" applyFont="1" applyBorder="1" applyAlignment="1" applyProtection="1">
      <alignment horizontal="center" vertical="center"/>
      <protection hidden="1"/>
    </xf>
    <xf numFmtId="0" fontId="19" fillId="7" borderId="9" xfId="4" applyFont="1" applyBorder="1" applyAlignment="1" applyProtection="1">
      <alignment horizontal="center" vertical="center"/>
      <protection hidden="1"/>
    </xf>
    <xf numFmtId="164" fontId="13" fillId="8" borderId="4" xfId="5" applyNumberFormat="1" applyFont="1" applyBorder="1" applyAlignment="1" applyProtection="1">
      <alignment horizontal="center" vertical="center"/>
      <protection hidden="1"/>
    </xf>
    <xf numFmtId="164" fontId="13" fillId="8" borderId="4" xfId="5" applyNumberFormat="1" applyFont="1" applyBorder="1" applyAlignment="1" applyProtection="1">
      <alignment vertical="center"/>
      <protection hidden="1"/>
    </xf>
    <xf numFmtId="164" fontId="13" fillId="8" borderId="4" xfId="5" applyNumberFormat="1" applyFont="1" applyBorder="1" applyAlignment="1" applyProtection="1">
      <alignment vertical="center" wrapText="1"/>
      <protection hidden="1"/>
    </xf>
    <xf numFmtId="164" fontId="17" fillId="9" borderId="4" xfId="2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2" applyNumberFormat="1" applyFont="1" applyFill="1" applyBorder="1" applyAlignment="1" applyProtection="1">
      <alignment horizontal="left" vertical="center"/>
      <protection hidden="1"/>
    </xf>
    <xf numFmtId="164" fontId="17" fillId="9" borderId="4" xfId="2" applyNumberFormat="1" applyFont="1" applyFill="1" applyBorder="1" applyAlignment="1" applyProtection="1">
      <alignment horizontal="right" vertical="center"/>
      <protection hidden="1"/>
    </xf>
    <xf numFmtId="167" fontId="18" fillId="6" borderId="4" xfId="3" applyNumberFormat="1" applyFont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/>
      <protection hidden="1"/>
    </xf>
    <xf numFmtId="10" fontId="3" fillId="0" borderId="0" xfId="0" applyNumberFormat="1" applyFont="1" applyAlignment="1" applyProtection="1">
      <alignment horizontal="right"/>
      <protection hidden="1"/>
    </xf>
    <xf numFmtId="9" fontId="17" fillId="9" borderId="4" xfId="2" applyNumberFormat="1" applyFont="1" applyFill="1" applyBorder="1" applyAlignment="1" applyProtection="1">
      <alignment vertical="center"/>
      <protection hidden="1"/>
    </xf>
    <xf numFmtId="164" fontId="17" fillId="9" borderId="4" xfId="2" applyNumberFormat="1" applyFont="1" applyFill="1" applyBorder="1" applyAlignment="1" applyProtection="1">
      <alignment vertical="center"/>
      <protection hidden="1"/>
    </xf>
    <xf numFmtId="167" fontId="18" fillId="6" borderId="4" xfId="3" applyNumberFormat="1" applyFont="1" applyBorder="1" applyAlignment="1" applyProtection="1">
      <alignment vertical="center"/>
      <protection hidden="1"/>
    </xf>
    <xf numFmtId="164" fontId="3" fillId="2" borderId="0" xfId="0" quotePrefix="1" applyNumberFormat="1" applyFont="1" applyFill="1" applyBorder="1" applyAlignment="1" applyProtection="1">
      <alignment horizontal="left" vertical="center"/>
      <protection hidden="1"/>
    </xf>
    <xf numFmtId="164" fontId="3" fillId="2" borderId="0" xfId="0" applyNumberFormat="1" applyFont="1" applyFill="1" applyBorder="1" applyAlignment="1" applyProtection="1">
      <alignment horizontal="left" vertical="center"/>
      <protection hidden="1"/>
    </xf>
    <xf numFmtId="0" fontId="3" fillId="0" borderId="0" xfId="1" applyFont="1" applyAlignment="1" applyProtection="1">
      <alignment horizontal="right"/>
      <protection hidden="1"/>
    </xf>
    <xf numFmtId="165" fontId="3" fillId="3" borderId="0" xfId="1" applyNumberFormat="1" applyFont="1" applyFill="1" applyProtection="1">
      <protection hidden="1"/>
    </xf>
    <xf numFmtId="0" fontId="3" fillId="0" borderId="0" xfId="1" applyFont="1" applyProtection="1">
      <protection hidden="1"/>
    </xf>
    <xf numFmtId="165" fontId="3" fillId="0" borderId="0" xfId="1" applyNumberFormat="1" applyFont="1" applyProtection="1">
      <protection hidden="1"/>
    </xf>
    <xf numFmtId="164" fontId="2" fillId="2" borderId="0" xfId="0" quotePrefix="1" applyNumberFormat="1" applyFont="1" applyFill="1" applyBorder="1" applyAlignment="1" applyProtection="1">
      <alignment horizontal="left" vertical="center"/>
      <protection hidden="1"/>
    </xf>
    <xf numFmtId="164" fontId="6" fillId="2" borderId="0" xfId="0" applyNumberFormat="1" applyFont="1" applyFill="1" applyBorder="1" applyAlignment="1" applyProtection="1">
      <alignment horizontal="left" vertical="center"/>
      <protection hidden="1"/>
    </xf>
    <xf numFmtId="164" fontId="17" fillId="9" borderId="4" xfId="2" applyNumberFormat="1" applyFont="1" applyFill="1" applyBorder="1" applyAlignment="1" applyProtection="1">
      <alignment horizontal="left" vertical="center"/>
      <protection hidden="1"/>
    </xf>
    <xf numFmtId="0" fontId="17" fillId="9" borderId="4" xfId="2" applyFont="1" applyFill="1" applyBorder="1" applyAlignment="1" applyProtection="1">
      <alignment horizontal="left"/>
      <protection hidden="1"/>
    </xf>
    <xf numFmtId="167" fontId="18" fillId="6" borderId="4" xfId="3" applyNumberFormat="1" applyFont="1" applyBorder="1" applyAlignment="1" applyProtection="1">
      <alignment horizontal="right"/>
      <protection hidden="1"/>
    </xf>
    <xf numFmtId="0" fontId="2" fillId="0" borderId="0" xfId="1" applyFont="1" applyAlignment="1" applyProtection="1">
      <alignment horizontal="right"/>
      <protection hidden="1"/>
    </xf>
    <xf numFmtId="0" fontId="15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right"/>
      <protection hidden="1"/>
    </xf>
    <xf numFmtId="164" fontId="9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5" borderId="4" xfId="2" applyFont="1" applyFill="1" applyBorder="1" applyAlignment="1" applyProtection="1">
      <alignment horizontal="left" vertical="center"/>
      <protection hidden="1"/>
    </xf>
    <xf numFmtId="0" fontId="16" fillId="5" borderId="4" xfId="2" applyFont="1" applyFill="1" applyBorder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6" fillId="5" borderId="2" xfId="2" applyFont="1" applyFill="1" applyBorder="1" applyAlignment="1" applyProtection="1">
      <alignment horizontal="left" vertical="center" wrapText="1"/>
      <protection hidden="1"/>
    </xf>
    <xf numFmtId="0" fontId="16" fillId="5" borderId="5" xfId="2" applyFont="1" applyFill="1" applyBorder="1" applyAlignment="1" applyProtection="1">
      <alignment horizontal="left" vertical="center" wrapText="1"/>
      <protection hidden="1"/>
    </xf>
    <xf numFmtId="0" fontId="16" fillId="5" borderId="3" xfId="2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167" fontId="3" fillId="0" borderId="0" xfId="0" applyNumberFormat="1" applyFont="1" applyAlignment="1" applyProtection="1">
      <alignment horizontal="right"/>
      <protection hidden="1"/>
    </xf>
    <xf numFmtId="167" fontId="12" fillId="7" borderId="4" xfId="4" applyNumberFormat="1" applyFont="1" applyBorder="1" applyAlignment="1" applyProtection="1">
      <alignment horizontal="right"/>
      <protection hidden="1"/>
    </xf>
  </cellXfs>
  <cellStyles count="6">
    <cellStyle name="20% - Accent2" xfId="5" builtinId="34"/>
    <cellStyle name="Accent2" xfId="4" builtinId="33"/>
    <cellStyle name="Input" xfId="3" builtinId="20"/>
    <cellStyle name="Normal" xfId="0" builtinId="0"/>
    <cellStyle name="Normal_PerksTax" xfId="1"/>
    <cellStyle name="Title" xfId="2" builtinId="15"/>
  </cellStyles>
  <dxfs count="0"/>
  <tableStyles count="0" defaultTableStyle="TableStyleMedium9" defaultPivotStyle="PivotStyleLight16"/>
  <colors>
    <mruColors>
      <color rgb="FF0000FF"/>
      <color rgb="FF3333FF"/>
      <color rgb="FF150D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51"/>
    <pageSetUpPr fitToPage="1"/>
  </sheetPr>
  <dimension ref="A1:Q104"/>
  <sheetViews>
    <sheetView showGridLines="0" tabSelected="1" zoomScale="115" zoomScaleNormal="115" workbookViewId="0">
      <selection activeCell="A10" sqref="A10:F10"/>
    </sheetView>
  </sheetViews>
  <sheetFormatPr defaultColWidth="0" defaultRowHeight="10.8" zeroHeight="1"/>
  <cols>
    <col min="1" max="1" width="14.75" style="1" customWidth="1"/>
    <col min="2" max="2" width="14.25" style="1" customWidth="1"/>
    <col min="3" max="3" width="0.625" style="48" hidden="1" customWidth="1"/>
    <col min="4" max="4" width="12.25" style="1" bestFit="1" customWidth="1"/>
    <col min="5" max="5" width="17.5" style="1" bestFit="1" customWidth="1"/>
    <col min="6" max="6" width="17.125" style="1" customWidth="1"/>
    <col min="7" max="7" width="27.875" style="1" customWidth="1"/>
    <col min="8" max="8" width="9.875" style="1" customWidth="1"/>
    <col min="9" max="9" width="11.625" style="1" hidden="1"/>
    <col min="10" max="11" width="9.375" style="1" hidden="1"/>
    <col min="12" max="12" width="12.625" style="1" hidden="1"/>
    <col min="13" max="13" width="12.75" style="1" hidden="1"/>
    <col min="14" max="14" width="14.25" style="1" hidden="1"/>
    <col min="15" max="16384" width="9.375" style="1" hidden="1"/>
  </cols>
  <sheetData>
    <row r="1" spans="1:17" s="5" customFormat="1" ht="24" customHeight="1">
      <c r="A1" s="11" t="s">
        <v>63</v>
      </c>
      <c r="B1" s="12"/>
      <c r="C1" s="12"/>
      <c r="D1" s="12"/>
      <c r="E1" s="12"/>
      <c r="F1" s="12"/>
      <c r="G1" s="13"/>
      <c r="H1" s="1"/>
    </row>
    <row r="2" spans="1:17" s="5" customFormat="1" ht="28.8">
      <c r="A2" s="14" t="s">
        <v>59</v>
      </c>
      <c r="B2" s="14"/>
      <c r="C2" s="15"/>
      <c r="D2" s="16" t="s">
        <v>62</v>
      </c>
      <c r="E2" s="8">
        <v>33955</v>
      </c>
      <c r="F2" s="15"/>
      <c r="G2" s="9">
        <v>500000</v>
      </c>
      <c r="H2" s="1"/>
      <c r="L2" s="6" t="s">
        <v>54</v>
      </c>
      <c r="M2" s="7">
        <v>12765</v>
      </c>
    </row>
    <row r="3" spans="1:17" s="21" customFormat="1" ht="15" customHeight="1">
      <c r="A3" s="17" t="s">
        <v>0</v>
      </c>
      <c r="B3" s="17"/>
      <c r="C3" s="18"/>
      <c r="D3" s="19" t="s">
        <v>2</v>
      </c>
      <c r="E3" s="19" t="s">
        <v>3</v>
      </c>
      <c r="F3" s="19" t="s">
        <v>4</v>
      </c>
      <c r="G3" s="20" t="s">
        <v>55</v>
      </c>
      <c r="H3" s="1"/>
      <c r="I3" s="1"/>
      <c r="K3" s="1"/>
      <c r="L3" s="22"/>
      <c r="M3" s="1"/>
      <c r="N3" s="1"/>
      <c r="O3" s="1"/>
      <c r="P3" s="1"/>
      <c r="Q3" s="1"/>
    </row>
    <row r="4" spans="1:17" ht="14.4">
      <c r="A4" s="18" t="s">
        <v>1</v>
      </c>
      <c r="B4" s="18"/>
      <c r="C4" s="18"/>
      <c r="D4" s="23">
        <v>0</v>
      </c>
      <c r="E4" s="24">
        <f>MIN(G2,N5)</f>
        <v>250000</v>
      </c>
      <c r="F4" s="24">
        <f>G2-E4</f>
        <v>250000</v>
      </c>
      <c r="G4" s="25">
        <f>D4*E4</f>
        <v>0</v>
      </c>
    </row>
    <row r="5" spans="1:17" ht="14.4">
      <c r="A5" s="18" t="str">
        <f>CONCATENATE(L5," - ",M5)</f>
        <v>00000 - 250000</v>
      </c>
      <c r="B5" s="18"/>
      <c r="C5" s="18"/>
      <c r="D5" s="23">
        <v>0.1</v>
      </c>
      <c r="E5" s="24">
        <f>MIN(F4,N6)</f>
        <v>250000</v>
      </c>
      <c r="F5" s="24">
        <f>F4-E5</f>
        <v>0</v>
      </c>
      <c r="G5" s="25">
        <f>D5*E5</f>
        <v>25000</v>
      </c>
      <c r="L5" s="26" t="s">
        <v>7</v>
      </c>
      <c r="M5" s="27" t="str">
        <f>IF(M13="Y",500000,IF(M12="Y","300000","250000"))</f>
        <v>250000</v>
      </c>
      <c r="N5" s="27">
        <f>M5-L5</f>
        <v>250000</v>
      </c>
      <c r="O5" s="28" t="s">
        <v>5</v>
      </c>
      <c r="P5" s="29">
        <v>42461</v>
      </c>
      <c r="Q5" s="30"/>
    </row>
    <row r="6" spans="1:17" ht="14.4">
      <c r="A6" s="18" t="str">
        <f>CONCATENATE(L6," - ",M6)</f>
        <v>250001 - 500000</v>
      </c>
      <c r="B6" s="18"/>
      <c r="C6" s="18"/>
      <c r="D6" s="23">
        <v>0.2</v>
      </c>
      <c r="E6" s="24">
        <f>MIN(F5,N7)</f>
        <v>0</v>
      </c>
      <c r="F6" s="24">
        <f>F5-E6</f>
        <v>0</v>
      </c>
      <c r="G6" s="25">
        <f>D6*E6</f>
        <v>0</v>
      </c>
      <c r="L6" s="27" t="str">
        <f>IF(M13="Y",0,IF(M12="Y","300001","250001"))</f>
        <v>250001</v>
      </c>
      <c r="M6" s="26">
        <f>IF(M13="Y",0,500000)</f>
        <v>500000</v>
      </c>
      <c r="N6" s="27">
        <f>IF(M13="Y",0,IF(M6="",0,M6)-IF(L6="",1,L6)+1)</f>
        <v>250000</v>
      </c>
      <c r="O6" s="28" t="s">
        <v>6</v>
      </c>
      <c r="P6" s="31">
        <f>DATE(YEAR(P5)+1,3,31)</f>
        <v>42825</v>
      </c>
      <c r="Q6" s="30"/>
    </row>
    <row r="7" spans="1:17" ht="14.4">
      <c r="A7" s="18" t="str">
        <f>CONCATENATE(L7," - ",M7)</f>
        <v>500001 - 1000000</v>
      </c>
      <c r="B7" s="18"/>
      <c r="C7" s="18"/>
      <c r="D7" s="23">
        <v>0.3</v>
      </c>
      <c r="E7" s="24">
        <f>F6</f>
        <v>0</v>
      </c>
      <c r="F7" s="24"/>
      <c r="G7" s="25">
        <f>D7*E7</f>
        <v>0</v>
      </c>
      <c r="L7" s="26" t="s">
        <v>9</v>
      </c>
      <c r="M7" s="32" t="s">
        <v>10</v>
      </c>
      <c r="N7" s="27">
        <f>M7-L7+1</f>
        <v>500000</v>
      </c>
      <c r="O7" s="30"/>
      <c r="P7" s="30"/>
      <c r="Q7" s="30"/>
    </row>
    <row r="8" spans="1:17" ht="14.4">
      <c r="A8" s="18" t="str">
        <f>CONCATENATE("&gt; ",M7)</f>
        <v>&gt; 1000000</v>
      </c>
      <c r="B8" s="18"/>
      <c r="C8" s="18"/>
      <c r="D8" s="18"/>
      <c r="E8" s="18"/>
      <c r="F8" s="18"/>
      <c r="G8" s="25"/>
      <c r="L8" s="32" t="s">
        <v>11</v>
      </c>
      <c r="M8" s="32" t="s">
        <v>8</v>
      </c>
      <c r="N8" s="33">
        <f>M8-L8+1</f>
        <v>9999000000</v>
      </c>
      <c r="O8" s="30"/>
      <c r="P8" s="30"/>
      <c r="Q8" s="30"/>
    </row>
    <row r="9" spans="1:17" ht="14.4">
      <c r="A9" s="34" t="s">
        <v>56</v>
      </c>
      <c r="B9" s="34"/>
      <c r="C9" s="34"/>
      <c r="D9" s="34"/>
      <c r="E9" s="34"/>
      <c r="F9" s="34"/>
      <c r="G9" s="25">
        <f>SUM(G4:G8)</f>
        <v>25000</v>
      </c>
      <c r="O9" s="30"/>
      <c r="P9" s="30"/>
      <c r="Q9" s="30"/>
    </row>
    <row r="10" spans="1:17" ht="14.4">
      <c r="A10" s="35" t="s">
        <v>57</v>
      </c>
      <c r="B10" s="35"/>
      <c r="C10" s="35"/>
      <c r="D10" s="35"/>
      <c r="E10" s="35"/>
      <c r="F10" s="35"/>
      <c r="G10" s="36">
        <f>G9*200%</f>
        <v>50000</v>
      </c>
      <c r="O10" s="37" t="s">
        <v>47</v>
      </c>
      <c r="P10" s="31">
        <f>DATE(YEAR(P6)-Q10,MONTH(P6),DAY(P6))</f>
        <v>20910</v>
      </c>
      <c r="Q10" s="30">
        <v>60</v>
      </c>
    </row>
    <row r="11" spans="1:17" ht="14.4">
      <c r="A11" s="35" t="s">
        <v>58</v>
      </c>
      <c r="B11" s="35"/>
      <c r="C11" s="35"/>
      <c r="D11" s="35"/>
      <c r="E11" s="35"/>
      <c r="F11" s="35"/>
      <c r="G11" s="50">
        <f>SUM(G9:G10)</f>
        <v>75000</v>
      </c>
      <c r="O11" s="37" t="s">
        <v>48</v>
      </c>
      <c r="P11" s="31">
        <f>DATE(YEAR(P6)-Q11,MONTH(P6),DAY(P6))</f>
        <v>13605</v>
      </c>
      <c r="Q11" s="30">
        <v>80</v>
      </c>
    </row>
    <row r="12" spans="1:17" ht="13.8">
      <c r="A12" s="10"/>
      <c r="B12" s="10"/>
      <c r="C12" s="38"/>
      <c r="D12" s="10"/>
      <c r="E12" s="10"/>
      <c r="F12" s="10"/>
      <c r="G12" s="10"/>
      <c r="L12" s="39" t="s">
        <v>49</v>
      </c>
      <c r="M12" s="40" t="str">
        <f>IF(ISNUMBER(E2),IF(E2&lt;=P10,"Y","N"),"N")</f>
        <v>N</v>
      </c>
    </row>
    <row r="13" spans="1:17" ht="13.8">
      <c r="A13" s="10"/>
      <c r="B13" s="10"/>
      <c r="C13" s="38"/>
      <c r="D13" s="10"/>
      <c r="E13" s="10"/>
      <c r="F13" s="10"/>
      <c r="G13" s="10"/>
      <c r="L13" s="39" t="s">
        <v>50</v>
      </c>
      <c r="M13" s="40" t="str">
        <f>IF(ISNUMBER(E2),IF(E2&lt;=P11,"Y","N"),"N")</f>
        <v>N</v>
      </c>
    </row>
    <row r="14" spans="1:17" ht="28.2" customHeight="1">
      <c r="A14" s="41" t="s">
        <v>60</v>
      </c>
      <c r="B14" s="42" t="s">
        <v>61</v>
      </c>
      <c r="C14" s="42"/>
      <c r="D14" s="42"/>
      <c r="E14" s="42"/>
      <c r="F14" s="42"/>
      <c r="G14" s="42"/>
    </row>
    <row r="15" spans="1:17">
      <c r="A15" s="43"/>
      <c r="B15" s="43"/>
      <c r="C15" s="44"/>
      <c r="D15" s="43"/>
      <c r="E15" s="43"/>
      <c r="F15" s="43"/>
      <c r="G15" s="43"/>
    </row>
    <row r="16" spans="1:17" ht="22.8" customHeight="1">
      <c r="A16" s="41" t="s">
        <v>60</v>
      </c>
      <c r="B16" s="45" t="s">
        <v>64</v>
      </c>
      <c r="C16" s="46"/>
      <c r="D16" s="46"/>
      <c r="E16" s="46"/>
      <c r="F16" s="46"/>
      <c r="G16" s="47"/>
    </row>
    <row r="17" spans="1:7">
      <c r="A17" s="43"/>
      <c r="B17" s="43"/>
      <c r="C17" s="44"/>
      <c r="D17" s="43"/>
      <c r="E17" s="43"/>
      <c r="F17" s="43"/>
      <c r="G17" s="43"/>
    </row>
    <row r="18" spans="1:7">
      <c r="G18" s="49"/>
    </row>
    <row r="19" spans="1:7"/>
    <row r="20" spans="1:7"/>
    <row r="21" spans="1:7" hidden="1"/>
    <row r="22" spans="1:7" hidden="1"/>
    <row r="23" spans="1:7" hidden="1"/>
    <row r="24" spans="1:7" hidden="1"/>
    <row r="25" spans="1:7" hidden="1"/>
    <row r="26" spans="1:7" hidden="1"/>
    <row r="27" spans="1:7" hidden="1"/>
    <row r="28" spans="1:7" hidden="1"/>
    <row r="29" spans="1:7" hidden="1"/>
    <row r="30" spans="1:7" hidden="1"/>
    <row r="31" spans="1:7" hidden="1"/>
    <row r="32" spans="1:7" hidden="1"/>
    <row r="33" hidden="1"/>
    <row r="34" hidden="1"/>
    <row r="35" hidden="1"/>
    <row r="36" hidden="1"/>
    <row r="37" ht="13.5" hidden="1" customHeight="1"/>
    <row r="38" ht="12.75" hidden="1" customHeight="1"/>
    <row r="39" ht="12.75" hidden="1" customHeight="1"/>
    <row r="40" ht="10.8" hidden="1" customHeight="1"/>
    <row r="41" ht="10.8" hidden="1" customHeight="1"/>
    <row r="42" ht="12.75" hidden="1" customHeight="1"/>
    <row r="43" ht="2.1" hidden="1" customHeight="1"/>
    <row r="44" hidden="1"/>
    <row r="45" hidden="1"/>
    <row r="46" hidden="1"/>
    <row r="47" hidden="1"/>
    <row r="48" hidden="1"/>
    <row r="49" hidden="1"/>
    <row r="50" ht="12.75" hidden="1" customHeight="1"/>
    <row r="51" ht="10.8" hidden="1" customHeight="1"/>
    <row r="52" ht="10.8" hidden="1" customHeight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</sheetData>
  <sheetProtection password="C77E" sheet="1" objects="1" scenarios="1"/>
  <mergeCells count="8">
    <mergeCell ref="A1:G1"/>
    <mergeCell ref="A3:B3"/>
    <mergeCell ref="B16:G16"/>
    <mergeCell ref="A9:F9"/>
    <mergeCell ref="A10:F10"/>
    <mergeCell ref="A11:F11"/>
    <mergeCell ref="B14:G14"/>
    <mergeCell ref="A2:B2"/>
  </mergeCells>
  <phoneticPr fontId="0" type="noConversion"/>
  <dataValidations count="1">
    <dataValidation type="list" showErrorMessage="1" errorTitle="Error!" error="Enter Y if you are a senior citizen (age above 65 years); Enter N if you are below 65 years of age" sqref="M12:M13">
      <formula1>"Y,N"</formula1>
    </dataValidation>
  </dataValidations>
  <printOptions horizontalCentered="1"/>
  <pageMargins left="0.35" right="0.35" top="0.8" bottom="0.8" header="0.5" footer="0.5"/>
  <pageSetup paperSize="9" scale="86" fitToHeight="2" orientation="landscape" r:id="rId1"/>
  <headerFooter alignWithMargins="0">
    <oddHeader>&amp;L&amp;"Franklin Gothic Book,Bold"&amp;9&amp;D&amp;C&amp;"Franklin Gothic Book,Bold"&amp;9Income Tax Projections for Financial Year 2016-17&amp;R&amp;"Franklin Gothic Book,Bold"&amp;9Page &amp;P of &amp;N</oddHeader>
    <oddFooter>&amp;LFree Download from http://taxcalc.ynithya.com/&amp;C(Version 19.0)&amp;R© 1997-2017, Nithyanand Yeswanth (taxcalc@ynithya.com)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7"/>
  <dimension ref="A1:C36"/>
  <sheetViews>
    <sheetView topLeftCell="A22" workbookViewId="0">
      <selection activeCell="A37" sqref="A37"/>
    </sheetView>
  </sheetViews>
  <sheetFormatPr defaultColWidth="9.375" defaultRowHeight="10.8"/>
  <cols>
    <col min="1" max="2" width="15.125" style="2" customWidth="1"/>
    <col min="3" max="16384" width="9.375" style="2"/>
  </cols>
  <sheetData>
    <row r="1" spans="1:3">
      <c r="A1" s="4" t="s">
        <v>12</v>
      </c>
      <c r="B1" s="4" t="s">
        <v>52</v>
      </c>
      <c r="C1" s="4" t="s">
        <v>13</v>
      </c>
    </row>
    <row r="2" spans="1:3">
      <c r="A2" s="3" t="s">
        <v>14</v>
      </c>
      <c r="B2" s="3" t="str">
        <f>LEFT(A2,4)</f>
        <v>1981</v>
      </c>
      <c r="C2" s="3">
        <v>100</v>
      </c>
    </row>
    <row r="3" spans="1:3">
      <c r="A3" s="3" t="s">
        <v>15</v>
      </c>
      <c r="B3" s="3" t="str">
        <f t="shared" ref="B3:B36" si="0">LEFT(A3,4)</f>
        <v>1982</v>
      </c>
      <c r="C3" s="3">
        <v>109</v>
      </c>
    </row>
    <row r="4" spans="1:3">
      <c r="A4" s="3" t="s">
        <v>16</v>
      </c>
      <c r="B4" s="3" t="str">
        <f t="shared" si="0"/>
        <v>1983</v>
      </c>
      <c r="C4" s="3">
        <v>116</v>
      </c>
    </row>
    <row r="5" spans="1:3">
      <c r="A5" s="3" t="s">
        <v>17</v>
      </c>
      <c r="B5" s="3" t="str">
        <f t="shared" si="0"/>
        <v>1984</v>
      </c>
      <c r="C5" s="3">
        <v>125</v>
      </c>
    </row>
    <row r="6" spans="1:3">
      <c r="A6" s="3" t="s">
        <v>18</v>
      </c>
      <c r="B6" s="3" t="str">
        <f t="shared" si="0"/>
        <v>1985</v>
      </c>
      <c r="C6" s="3">
        <v>133</v>
      </c>
    </row>
    <row r="7" spans="1:3">
      <c r="A7" s="3" t="s">
        <v>19</v>
      </c>
      <c r="B7" s="3" t="str">
        <f t="shared" si="0"/>
        <v>1986</v>
      </c>
      <c r="C7" s="3">
        <v>140</v>
      </c>
    </row>
    <row r="8" spans="1:3">
      <c r="A8" s="3" t="s">
        <v>20</v>
      </c>
      <c r="B8" s="3" t="str">
        <f t="shared" si="0"/>
        <v>1987</v>
      </c>
      <c r="C8" s="3">
        <v>150</v>
      </c>
    </row>
    <row r="9" spans="1:3">
      <c r="A9" s="3" t="s">
        <v>21</v>
      </c>
      <c r="B9" s="3" t="str">
        <f t="shared" si="0"/>
        <v>1988</v>
      </c>
      <c r="C9" s="3">
        <v>161</v>
      </c>
    </row>
    <row r="10" spans="1:3">
      <c r="A10" s="3" t="s">
        <v>22</v>
      </c>
      <c r="B10" s="3" t="str">
        <f t="shared" si="0"/>
        <v>1989</v>
      </c>
      <c r="C10" s="3">
        <v>172</v>
      </c>
    </row>
    <row r="11" spans="1:3">
      <c r="A11" s="3" t="s">
        <v>23</v>
      </c>
      <c r="B11" s="3" t="str">
        <f t="shared" si="0"/>
        <v>1990</v>
      </c>
      <c r="C11" s="3">
        <v>182</v>
      </c>
    </row>
    <row r="12" spans="1:3">
      <c r="A12" s="3" t="s">
        <v>24</v>
      </c>
      <c r="B12" s="3" t="str">
        <f t="shared" si="0"/>
        <v>1991</v>
      </c>
      <c r="C12" s="3">
        <v>199</v>
      </c>
    </row>
    <row r="13" spans="1:3">
      <c r="A13" s="3" t="s">
        <v>25</v>
      </c>
      <c r="B13" s="3" t="str">
        <f t="shared" si="0"/>
        <v>1992</v>
      </c>
      <c r="C13" s="3">
        <v>223</v>
      </c>
    </row>
    <row r="14" spans="1:3">
      <c r="A14" s="3" t="s">
        <v>26</v>
      </c>
      <c r="B14" s="3" t="str">
        <f t="shared" si="0"/>
        <v>1993</v>
      </c>
      <c r="C14" s="3">
        <v>244</v>
      </c>
    </row>
    <row r="15" spans="1:3">
      <c r="A15" s="3" t="s">
        <v>27</v>
      </c>
      <c r="B15" s="3" t="str">
        <f t="shared" si="0"/>
        <v>1994</v>
      </c>
      <c r="C15" s="3">
        <v>259</v>
      </c>
    </row>
    <row r="16" spans="1:3">
      <c r="A16" s="3" t="s">
        <v>28</v>
      </c>
      <c r="B16" s="3" t="str">
        <f t="shared" si="0"/>
        <v>1995</v>
      </c>
      <c r="C16" s="3">
        <v>281</v>
      </c>
    </row>
    <row r="17" spans="1:3">
      <c r="A17" s="3" t="s">
        <v>29</v>
      </c>
      <c r="B17" s="3" t="str">
        <f t="shared" si="0"/>
        <v>1996</v>
      </c>
      <c r="C17" s="3">
        <v>305</v>
      </c>
    </row>
    <row r="18" spans="1:3">
      <c r="A18" s="3" t="s">
        <v>30</v>
      </c>
      <c r="B18" s="3" t="str">
        <f t="shared" si="0"/>
        <v>1997</v>
      </c>
      <c r="C18" s="3">
        <v>331</v>
      </c>
    </row>
    <row r="19" spans="1:3">
      <c r="A19" s="3" t="s">
        <v>31</v>
      </c>
      <c r="B19" s="3" t="str">
        <f t="shared" si="0"/>
        <v>1998</v>
      </c>
      <c r="C19" s="3">
        <v>351</v>
      </c>
    </row>
    <row r="20" spans="1:3">
      <c r="A20" s="3" t="s">
        <v>44</v>
      </c>
      <c r="B20" s="3" t="str">
        <f t="shared" si="0"/>
        <v>1999</v>
      </c>
      <c r="C20" s="3">
        <v>389</v>
      </c>
    </row>
    <row r="21" spans="1:3">
      <c r="A21" s="3" t="s">
        <v>45</v>
      </c>
      <c r="B21" s="3" t="str">
        <f t="shared" si="0"/>
        <v>2000</v>
      </c>
      <c r="C21" s="3">
        <v>406</v>
      </c>
    </row>
    <row r="22" spans="1:3">
      <c r="A22" s="3" t="s">
        <v>32</v>
      </c>
      <c r="B22" s="3" t="str">
        <f t="shared" si="0"/>
        <v>2001</v>
      </c>
      <c r="C22" s="3">
        <v>426</v>
      </c>
    </row>
    <row r="23" spans="1:3">
      <c r="A23" s="3" t="s">
        <v>33</v>
      </c>
      <c r="B23" s="3" t="str">
        <f t="shared" si="0"/>
        <v>2002</v>
      </c>
      <c r="C23" s="3">
        <v>447</v>
      </c>
    </row>
    <row r="24" spans="1:3">
      <c r="A24" s="3" t="s">
        <v>34</v>
      </c>
      <c r="B24" s="3" t="str">
        <f t="shared" si="0"/>
        <v>2003</v>
      </c>
      <c r="C24" s="3">
        <v>463</v>
      </c>
    </row>
    <row r="25" spans="1:3">
      <c r="A25" s="3" t="s">
        <v>35</v>
      </c>
      <c r="B25" s="3" t="str">
        <f t="shared" si="0"/>
        <v>2004</v>
      </c>
      <c r="C25" s="3">
        <v>480</v>
      </c>
    </row>
    <row r="26" spans="1:3">
      <c r="A26" s="3" t="s">
        <v>36</v>
      </c>
      <c r="B26" s="3" t="str">
        <f t="shared" si="0"/>
        <v>2005</v>
      </c>
      <c r="C26" s="3">
        <v>497</v>
      </c>
    </row>
    <row r="27" spans="1:3">
      <c r="A27" s="3" t="s">
        <v>37</v>
      </c>
      <c r="B27" s="3" t="str">
        <f t="shared" si="0"/>
        <v>2006</v>
      </c>
      <c r="C27" s="3">
        <v>519</v>
      </c>
    </row>
    <row r="28" spans="1:3">
      <c r="A28" s="3" t="s">
        <v>38</v>
      </c>
      <c r="B28" s="3" t="str">
        <f t="shared" si="0"/>
        <v>2007</v>
      </c>
      <c r="C28" s="3">
        <v>551</v>
      </c>
    </row>
    <row r="29" spans="1:3">
      <c r="A29" s="3" t="s">
        <v>39</v>
      </c>
      <c r="B29" s="3" t="str">
        <f t="shared" si="0"/>
        <v>2008</v>
      </c>
      <c r="C29" s="3">
        <v>582</v>
      </c>
    </row>
    <row r="30" spans="1:3">
      <c r="A30" s="3" t="s">
        <v>40</v>
      </c>
      <c r="B30" s="3" t="str">
        <f t="shared" si="0"/>
        <v>2009</v>
      </c>
      <c r="C30" s="3">
        <v>632</v>
      </c>
    </row>
    <row r="31" spans="1:3">
      <c r="A31" s="3" t="s">
        <v>41</v>
      </c>
      <c r="B31" s="3" t="str">
        <f t="shared" si="0"/>
        <v>2010</v>
      </c>
      <c r="C31" s="3">
        <v>711</v>
      </c>
    </row>
    <row r="32" spans="1:3">
      <c r="A32" s="3" t="s">
        <v>42</v>
      </c>
      <c r="B32" s="3" t="str">
        <f t="shared" si="0"/>
        <v>2011</v>
      </c>
      <c r="C32" s="3">
        <v>785</v>
      </c>
    </row>
    <row r="33" spans="1:3">
      <c r="A33" s="3" t="s">
        <v>43</v>
      </c>
      <c r="B33" s="3" t="str">
        <f t="shared" si="0"/>
        <v>2012</v>
      </c>
      <c r="C33" s="3">
        <v>852</v>
      </c>
    </row>
    <row r="34" spans="1:3">
      <c r="A34" s="3" t="s">
        <v>46</v>
      </c>
      <c r="B34" s="3" t="str">
        <f t="shared" si="0"/>
        <v>2013</v>
      </c>
      <c r="C34" s="3">
        <v>939</v>
      </c>
    </row>
    <row r="35" spans="1:3">
      <c r="A35" s="3" t="s">
        <v>51</v>
      </c>
      <c r="B35" s="3" t="str">
        <f t="shared" si="0"/>
        <v>2014</v>
      </c>
      <c r="C35" s="3">
        <v>1024</v>
      </c>
    </row>
    <row r="36" spans="1:3">
      <c r="A36" s="3" t="s">
        <v>53</v>
      </c>
      <c r="B36" s="3" t="str">
        <f t="shared" si="0"/>
        <v>2015</v>
      </c>
      <c r="C36" s="3">
        <v>1081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IT 2016-17</vt:lpstr>
      <vt:lpstr>Cost Inflation Index</vt:lpstr>
      <vt:lpstr>'IT 2016-17'!Print_Titles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Income Tax Calculator for FY 2010-11</dc:title>
  <dc:subject>Income Tax Calculator</dc:subject>
  <dc:creator>Nithyanand Yeswanth</dc:creator>
  <cp:keywords>Income, Tax, India, Indian, Calculator</cp:keywords>
  <dc:description>Nithyanand Yeswanth_x000d_
Bangalore, INDIA_x000d_
e-mail: taxcalc@ynithya.com</dc:description>
  <cp:lastModifiedBy>NEXGENRX2</cp:lastModifiedBy>
  <cp:lastPrinted>2016-04-24T13:17:52Z</cp:lastPrinted>
  <dcterms:created xsi:type="dcterms:W3CDTF">2007-03-03T14:46:42Z</dcterms:created>
  <dcterms:modified xsi:type="dcterms:W3CDTF">2016-11-12T06:01:47Z</dcterms:modified>
  <cp:category>Tax</cp:category>
</cp:coreProperties>
</file>