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7620"/>
  </bookViews>
  <sheets>
    <sheet name="Sheet2" sheetId="2" r:id="rId1"/>
    <sheet name="Sheet3" sheetId="3" r:id="rId2"/>
  </sheets>
  <calcPr calcId="124519"/>
</workbook>
</file>

<file path=xl/calcChain.xml><?xml version="1.0" encoding="utf-8"?>
<calcChain xmlns="http://schemas.openxmlformats.org/spreadsheetml/2006/main">
  <c r="E52" i="3"/>
  <c r="H50"/>
  <c r="H41"/>
  <c r="H29"/>
  <c r="H19"/>
  <c r="G42" i="2"/>
  <c r="G28" l="1"/>
  <c r="I39"/>
  <c r="G38"/>
  <c r="G36"/>
  <c r="G16"/>
  <c r="E44" i="3"/>
  <c r="D45" i="2"/>
  <c r="G25"/>
  <c r="D30"/>
  <c r="G34" s="1"/>
  <c r="D41" i="3"/>
  <c r="D29"/>
  <c r="D19"/>
  <c r="E22"/>
  <c r="E23" s="1"/>
  <c r="D22"/>
  <c r="D23" s="1"/>
  <c r="E32"/>
  <c r="E33" s="1"/>
  <c r="D32"/>
  <c r="D33" s="1"/>
  <c r="D53"/>
  <c r="D54" s="1"/>
  <c r="G21" i="2"/>
  <c r="G23" i="3" l="1"/>
  <c r="G33"/>
  <c r="E53"/>
  <c r="E54" s="1"/>
  <c r="G54" s="1"/>
  <c r="G57" s="1"/>
  <c r="E45"/>
  <c r="D44"/>
  <c r="D45" s="1"/>
  <c r="G45" l="1"/>
  <c r="E50" l="1"/>
  <c r="D50" s="1"/>
  <c r="D46" i="2"/>
  <c r="G46" s="1"/>
  <c r="E39"/>
  <c r="G39" l="1"/>
  <c r="G40" s="1"/>
  <c r="G43" s="1"/>
  <c r="G47" l="1"/>
  <c r="E47" s="1"/>
</calcChain>
</file>

<file path=xl/sharedStrings.xml><?xml version="1.0" encoding="utf-8"?>
<sst xmlns="http://schemas.openxmlformats.org/spreadsheetml/2006/main" count="59" uniqueCount="52">
  <si>
    <t>Assesment Year:</t>
  </si>
  <si>
    <t>Previous year:</t>
  </si>
  <si>
    <t>DOB:</t>
  </si>
  <si>
    <t>PAN:</t>
  </si>
  <si>
    <t>Status:</t>
  </si>
  <si>
    <t>Sex:</t>
  </si>
  <si>
    <t>AMOUNT</t>
  </si>
  <si>
    <t>I INCOME FROM SALARY</t>
  </si>
  <si>
    <t xml:space="preserve">         COMPUTATION OF NET TAXABLE INCOME</t>
  </si>
  <si>
    <t>II INCOME FROM HOUSE PROPERTY</t>
  </si>
  <si>
    <t>GROSS TOTAL INCOME</t>
  </si>
  <si>
    <t>Less: Deduction Under Chapter VI</t>
  </si>
  <si>
    <t>80C</t>
  </si>
  <si>
    <t>NET TAXABLE INCOME</t>
  </si>
  <si>
    <t>TAX ON ABOVE</t>
  </si>
  <si>
    <t>TOTAL TAX</t>
  </si>
  <si>
    <t>Less: TDS</t>
  </si>
  <si>
    <t>INDIVIDUAL</t>
  </si>
  <si>
    <t xml:space="preserve">  BALANCE TAX </t>
  </si>
  <si>
    <t>Add: Education Cess</t>
  </si>
  <si>
    <t xml:space="preserve">      Udaipur (Raj.)</t>
  </si>
  <si>
    <t>Rent Recived</t>
  </si>
  <si>
    <t>Less: 87A</t>
  </si>
  <si>
    <t>As Per Itr</t>
  </si>
  <si>
    <t>Tax Excees Paid In CY</t>
  </si>
  <si>
    <t>Tax Relif U/s 89</t>
  </si>
  <si>
    <t>AY 13-14</t>
  </si>
  <si>
    <t>Less: u/s 24(b)</t>
  </si>
  <si>
    <t>80G</t>
  </si>
  <si>
    <t>Less: Relief U/s 89</t>
  </si>
  <si>
    <t>Acctual</t>
  </si>
  <si>
    <t>Tax Not paid In CY</t>
  </si>
  <si>
    <t>AY 16-17</t>
  </si>
  <si>
    <t>AY 15-16</t>
  </si>
  <si>
    <t>AY 14-15</t>
  </si>
  <si>
    <t>2016-17</t>
  </si>
  <si>
    <t>2015-16</t>
  </si>
  <si>
    <t>MALE</t>
  </si>
  <si>
    <t>80U</t>
  </si>
  <si>
    <t>80D</t>
  </si>
  <si>
    <t>V INCOME FROM OTHER SOURSE</t>
  </si>
  <si>
    <t>INTEREST INCOME</t>
  </si>
  <si>
    <t>80TTA</t>
  </si>
  <si>
    <t>..</t>
  </si>
  <si>
    <t>RELIEF</t>
  </si>
  <si>
    <t>NAME</t>
  </si>
  <si>
    <t>FATHER NAME</t>
  </si>
  <si>
    <t>ADDRESS</t>
  </si>
  <si>
    <t>AAAAA0000A</t>
  </si>
  <si>
    <t>IMRAN KHAN             7737217824     imrankhanimrankhan206@gmail.com</t>
  </si>
  <si>
    <t>https://incometaxindiaefiling.gov.in/e-Filing/Services/KnowYourJurisdictionLink.html</t>
  </si>
  <si>
    <t>For Tax Calculation click on this link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</si>
</sst>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Lucida Bright"/>
      <family val="1"/>
    </font>
    <font>
      <sz val="11"/>
      <color theme="1"/>
      <name val="Arial"/>
      <family val="2"/>
    </font>
    <font>
      <sz val="12"/>
      <color theme="1"/>
      <name val="Lucida Bright"/>
      <family val="1"/>
    </font>
    <font>
      <sz val="11"/>
      <color theme="1"/>
      <name val="Lucida Bright"/>
      <family val="1"/>
    </font>
    <font>
      <b/>
      <sz val="12"/>
      <color theme="1"/>
      <name val="Lucida Sans"/>
      <family val="2"/>
    </font>
    <font>
      <sz val="11"/>
      <color theme="1"/>
      <name val="Times New Roman"/>
      <family val="1"/>
    </font>
    <font>
      <b/>
      <u/>
      <sz val="11"/>
      <color theme="1"/>
      <name val="Lucida Bright"/>
      <family val="1"/>
    </font>
    <font>
      <u/>
      <sz val="11"/>
      <color theme="1"/>
      <name val="Lucida Bright"/>
      <family val="1"/>
    </font>
    <font>
      <b/>
      <sz val="11"/>
      <color theme="1"/>
      <name val="Lucida Bright"/>
      <family val="1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1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5" fillId="0" borderId="9" xfId="0" applyFont="1" applyBorder="1" applyProtection="1">
      <protection locked="0"/>
    </xf>
    <xf numFmtId="0" fontId="8" fillId="0" borderId="2" xfId="0" applyFont="1" applyBorder="1" applyProtection="1">
      <protection locked="0"/>
    </xf>
    <xf numFmtId="0" fontId="8" fillId="0" borderId="3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5" fillId="0" borderId="0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5" fillId="0" borderId="10" xfId="0" applyFont="1" applyBorder="1" applyProtection="1">
      <protection locked="0"/>
    </xf>
    <xf numFmtId="0" fontId="8" fillId="0" borderId="0" xfId="0" applyFont="1" applyBorder="1" applyProtection="1">
      <protection locked="0"/>
    </xf>
    <xf numFmtId="0" fontId="8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7" xfId="0" applyFont="1" applyBorder="1" applyProtection="1">
      <protection locked="0"/>
    </xf>
    <xf numFmtId="14" fontId="0" fillId="0" borderId="6" xfId="0" applyNumberFormat="1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5" fillId="0" borderId="11" xfId="0" applyFont="1" applyBorder="1" applyProtection="1">
      <protection locked="0"/>
    </xf>
    <xf numFmtId="0" fontId="8" fillId="0" borderId="7" xfId="0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0" fillId="0" borderId="13" xfId="0" applyBorder="1" applyProtection="1">
      <protection locked="0"/>
    </xf>
    <xf numFmtId="0" fontId="7" fillId="0" borderId="13" xfId="0" applyFont="1" applyBorder="1" applyProtection="1">
      <protection locked="0"/>
    </xf>
    <xf numFmtId="0" fontId="0" fillId="0" borderId="13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0" fillId="0" borderId="12" xfId="0" applyBorder="1" applyProtection="1">
      <protection locked="0"/>
    </xf>
    <xf numFmtId="0" fontId="3" fillId="0" borderId="12" xfId="0" applyFont="1" applyBorder="1" applyProtection="1">
      <protection locked="0"/>
    </xf>
    <xf numFmtId="0" fontId="6" fillId="0" borderId="0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10" fillId="0" borderId="0" xfId="0" applyFont="1" applyProtection="1">
      <protection locked="0"/>
    </xf>
    <xf numFmtId="0" fontId="6" fillId="0" borderId="0" xfId="0" applyFont="1" applyProtection="1">
      <protection locked="0"/>
    </xf>
    <xf numFmtId="2" fontId="11" fillId="0" borderId="0" xfId="0" applyNumberFormat="1" applyFont="1" applyProtection="1">
      <protection locked="0"/>
    </xf>
    <xf numFmtId="2" fontId="6" fillId="0" borderId="0" xfId="0" applyNumberFormat="1" applyFont="1" applyProtection="1">
      <protection locked="0"/>
    </xf>
    <xf numFmtId="0" fontId="9" fillId="0" borderId="0" xfId="0" applyFont="1" applyProtection="1">
      <protection locked="0"/>
    </xf>
    <xf numFmtId="2" fontId="6" fillId="0" borderId="14" xfId="0" applyNumberFormat="1" applyFont="1" applyBorder="1" applyProtection="1">
      <protection locked="0"/>
    </xf>
    <xf numFmtId="0" fontId="2" fillId="0" borderId="0" xfId="0" applyFont="1" applyProtection="1">
      <protection locked="0"/>
    </xf>
    <xf numFmtId="2" fontId="0" fillId="0" borderId="0" xfId="0" applyNumberFormat="1" applyProtection="1">
      <protection locked="0"/>
    </xf>
    <xf numFmtId="2" fontId="0" fillId="0" borderId="7" xfId="0" applyNumberFormat="1" applyBorder="1" applyProtection="1">
      <protection locked="0"/>
    </xf>
    <xf numFmtId="2" fontId="3" fillId="0" borderId="0" xfId="0" applyNumberFormat="1" applyFont="1" applyProtection="1">
      <protection locked="0"/>
    </xf>
    <xf numFmtId="2" fontId="0" fillId="0" borderId="14" xfId="0" applyNumberFormat="1" applyBorder="1" applyProtection="1">
      <protection locked="0"/>
    </xf>
    <xf numFmtId="0" fontId="3" fillId="0" borderId="0" xfId="0" applyFont="1" applyProtection="1">
      <protection locked="0"/>
    </xf>
    <xf numFmtId="2" fontId="5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2" fontId="3" fillId="0" borderId="0" xfId="0" applyNumberFormat="1" applyFont="1" applyBorder="1" applyProtection="1">
      <protection locked="0"/>
    </xf>
    <xf numFmtId="2" fontId="3" fillId="0" borderId="12" xfId="0" applyNumberFormat="1" applyFont="1" applyBorder="1" applyProtection="1">
      <protection locked="0"/>
    </xf>
    <xf numFmtId="2" fontId="3" fillId="0" borderId="15" xfId="0" applyNumberFormat="1" applyFont="1" applyBorder="1" applyProtection="1">
      <protection locked="0"/>
    </xf>
    <xf numFmtId="2" fontId="5" fillId="0" borderId="0" xfId="0" applyNumberFormat="1" applyFont="1" applyProtection="1"/>
    <xf numFmtId="0" fontId="3" fillId="0" borderId="15" xfId="0" applyFont="1" applyBorder="1" applyProtection="1">
      <protection locked="0"/>
    </xf>
    <xf numFmtId="0" fontId="5" fillId="0" borderId="14" xfId="0" applyFont="1" applyBorder="1" applyProtection="1">
      <protection locked="0"/>
    </xf>
    <xf numFmtId="0" fontId="5" fillId="0" borderId="0" xfId="0" applyFont="1" applyProtection="1"/>
    <xf numFmtId="2" fontId="3" fillId="0" borderId="15" xfId="0" applyNumberFormat="1" applyFont="1" applyBorder="1" applyProtection="1"/>
    <xf numFmtId="2" fontId="5" fillId="0" borderId="14" xfId="0" applyNumberFormat="1" applyFont="1" applyBorder="1" applyProtection="1"/>
    <xf numFmtId="2" fontId="6" fillId="0" borderId="7" xfId="0" applyNumberFormat="1" applyFont="1" applyBorder="1" applyProtection="1">
      <protection locked="0"/>
    </xf>
    <xf numFmtId="2" fontId="5" fillId="0" borderId="0" xfId="0" applyNumberFormat="1" applyFont="1" applyBorder="1" applyProtection="1"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2" fontId="3" fillId="0" borderId="0" xfId="0" applyNumberFormat="1" applyFont="1" applyProtection="1"/>
    <xf numFmtId="0" fontId="5" fillId="0" borderId="0" xfId="0" applyFont="1" applyAlignment="1" applyProtection="1"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Protection="1">
      <protection locked="0"/>
    </xf>
    <xf numFmtId="2" fontId="5" fillId="0" borderId="0" xfId="0" applyNumberFormat="1" applyFont="1" applyBorder="1" applyProtection="1"/>
    <xf numFmtId="0" fontId="5" fillId="0" borderId="0" xfId="0" applyFont="1" applyBorder="1" applyProtection="1"/>
    <xf numFmtId="2" fontId="3" fillId="0" borderId="0" xfId="0" applyNumberFormat="1" applyFont="1" applyBorder="1" applyProtection="1"/>
    <xf numFmtId="0" fontId="0" fillId="0" borderId="0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1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12" fillId="0" borderId="0" xfId="1" applyAlignment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incometaxindiaefiling.gov.in/e-Filing/Services/KnowYourJurisdictionLink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8"/>
  <sheetViews>
    <sheetView tabSelected="1" topLeftCell="A34" workbookViewId="0">
      <selection activeCell="F42" sqref="F42"/>
    </sheetView>
  </sheetViews>
  <sheetFormatPr defaultRowHeight="15"/>
  <cols>
    <col min="1" max="1" width="8.85546875" style="1" customWidth="1"/>
    <col min="2" max="2" width="9.85546875" style="1" customWidth="1"/>
    <col min="3" max="3" width="13.28515625" style="1" customWidth="1"/>
    <col min="4" max="4" width="18.42578125" style="1" customWidth="1"/>
    <col min="5" max="6" width="11.5703125" style="1" customWidth="1"/>
    <col min="7" max="7" width="14.7109375" style="1" customWidth="1"/>
    <col min="8" max="8" width="9.140625" style="1"/>
    <col min="9" max="9" width="9.5703125" style="1" bestFit="1" customWidth="1"/>
    <col min="10" max="16384" width="9.140625" style="1"/>
  </cols>
  <sheetData>
    <row r="2" spans="1:7">
      <c r="A2" s="69" t="s">
        <v>49</v>
      </c>
      <c r="B2" s="69"/>
      <c r="C2" s="69"/>
      <c r="D2" s="69"/>
      <c r="E2" s="69"/>
      <c r="F2" s="69"/>
      <c r="G2" s="69"/>
    </row>
    <row r="3" spans="1:7" ht="15.75" customHeight="1">
      <c r="A3" s="70" t="s">
        <v>45</v>
      </c>
      <c r="B3" s="70"/>
      <c r="C3" s="70"/>
      <c r="D3" s="70"/>
      <c r="E3" s="70"/>
      <c r="F3" s="70"/>
      <c r="G3" s="70"/>
    </row>
    <row r="4" spans="1:7" ht="15.75" customHeight="1">
      <c r="A4" s="71" t="s">
        <v>46</v>
      </c>
      <c r="B4" s="71"/>
      <c r="C4" s="71"/>
      <c r="D4" s="71"/>
      <c r="E4" s="71"/>
      <c r="F4" s="71"/>
      <c r="G4" s="71"/>
    </row>
    <row r="5" spans="1:7" ht="15.75" customHeight="1">
      <c r="A5" s="71" t="s">
        <v>47</v>
      </c>
      <c r="B5" s="71"/>
      <c r="C5" s="71"/>
      <c r="D5" s="71"/>
      <c r="E5" s="71"/>
      <c r="F5" s="71"/>
      <c r="G5" s="71"/>
    </row>
    <row r="6" spans="1:7" ht="15.75">
      <c r="A6" s="2"/>
      <c r="D6" s="3" t="s">
        <v>20</v>
      </c>
    </row>
    <row r="7" spans="1:7">
      <c r="A7" s="2"/>
    </row>
    <row r="8" spans="1:7" ht="15.75">
      <c r="A8" s="4" t="s">
        <v>0</v>
      </c>
      <c r="B8" s="5"/>
      <c r="C8" s="6" t="s">
        <v>35</v>
      </c>
      <c r="D8" s="7"/>
      <c r="E8" s="8" t="s">
        <v>3</v>
      </c>
      <c r="F8" s="9" t="s">
        <v>48</v>
      </c>
      <c r="G8" s="10"/>
    </row>
    <row r="9" spans="1:7" ht="15.75">
      <c r="A9" s="11" t="s">
        <v>1</v>
      </c>
      <c r="B9" s="12"/>
      <c r="C9" s="13" t="s">
        <v>36</v>
      </c>
      <c r="D9" s="14"/>
      <c r="E9" s="15" t="s">
        <v>4</v>
      </c>
      <c r="F9" s="16" t="s">
        <v>17</v>
      </c>
      <c r="G9" s="17"/>
    </row>
    <row r="10" spans="1:7" ht="15.75">
      <c r="A10" s="18" t="s">
        <v>2</v>
      </c>
      <c r="B10" s="19"/>
      <c r="C10" s="20">
        <v>0</v>
      </c>
      <c r="D10" s="21"/>
      <c r="E10" s="22" t="s">
        <v>5</v>
      </c>
      <c r="F10" s="23" t="s">
        <v>37</v>
      </c>
      <c r="G10" s="24"/>
    </row>
    <row r="12" spans="1:7" ht="16.5" thickBot="1">
      <c r="A12" s="25"/>
      <c r="B12" s="26" t="s">
        <v>8</v>
      </c>
      <c r="C12" s="27"/>
      <c r="D12" s="27"/>
      <c r="E12" s="27"/>
      <c r="F12" s="27"/>
      <c r="G12" s="28"/>
    </row>
    <row r="13" spans="1:7">
      <c r="A13" s="14"/>
      <c r="B13" s="14"/>
      <c r="C13" s="14"/>
      <c r="D13" s="14"/>
      <c r="E13" s="14"/>
      <c r="F13" s="14"/>
      <c r="G13" s="14"/>
    </row>
    <row r="14" spans="1:7" ht="15.75">
      <c r="A14" s="29"/>
      <c r="B14" s="29"/>
      <c r="C14" s="29"/>
      <c r="D14" s="29"/>
      <c r="E14" s="29"/>
      <c r="F14" s="30" t="s">
        <v>6</v>
      </c>
      <c r="G14" s="30" t="s">
        <v>6</v>
      </c>
    </row>
    <row r="15" spans="1:7">
      <c r="A15" s="31"/>
      <c r="B15" s="31"/>
      <c r="C15" s="31"/>
      <c r="D15" s="31"/>
      <c r="E15" s="31"/>
      <c r="F15" s="31"/>
      <c r="G15" s="31"/>
    </row>
    <row r="16" spans="1:7">
      <c r="A16" s="32" t="s">
        <v>7</v>
      </c>
      <c r="B16" s="33"/>
      <c r="C16" s="33"/>
      <c r="D16" s="33"/>
      <c r="E16" s="34"/>
      <c r="F16" s="34"/>
      <c r="G16" s="35">
        <f>367270+459566+313848+46683</f>
        <v>1187367</v>
      </c>
    </row>
    <row r="17" spans="1:7">
      <c r="A17" s="34"/>
      <c r="B17" s="34"/>
      <c r="C17" s="34"/>
      <c r="D17" s="34"/>
      <c r="E17" s="34"/>
      <c r="F17" s="34"/>
      <c r="G17" s="36"/>
    </row>
    <row r="18" spans="1:7">
      <c r="A18" s="34"/>
      <c r="B18" s="34"/>
      <c r="C18" s="34"/>
      <c r="D18" s="34"/>
      <c r="E18" s="34"/>
      <c r="F18" s="34"/>
      <c r="G18" s="36"/>
    </row>
    <row r="19" spans="1:7">
      <c r="A19" s="37" t="s">
        <v>9</v>
      </c>
      <c r="B19" s="34"/>
      <c r="C19" s="34"/>
      <c r="D19" s="34"/>
      <c r="E19" s="34"/>
      <c r="F19" s="34"/>
      <c r="G19" s="36"/>
    </row>
    <row r="20" spans="1:7">
      <c r="A20" s="34"/>
      <c r="B20" s="34" t="s">
        <v>21</v>
      </c>
      <c r="C20" s="34"/>
      <c r="D20" s="36"/>
      <c r="E20" s="34"/>
      <c r="F20" s="34"/>
      <c r="G20" s="36"/>
    </row>
    <row r="21" spans="1:7">
      <c r="A21" s="34"/>
      <c r="B21" s="34" t="s">
        <v>27</v>
      </c>
      <c r="C21" s="34"/>
      <c r="D21" s="56">
        <v>0</v>
      </c>
      <c r="E21" s="34"/>
      <c r="F21" s="34"/>
      <c r="G21" s="35">
        <f>D21</f>
        <v>0</v>
      </c>
    </row>
    <row r="22" spans="1:7">
      <c r="A22" s="34"/>
      <c r="B22" s="34"/>
      <c r="C22" s="34"/>
      <c r="D22" s="34"/>
      <c r="E22" s="34"/>
      <c r="F22" s="34"/>
      <c r="G22" s="36"/>
    </row>
    <row r="23" spans="1:7">
      <c r="A23" s="37" t="s">
        <v>40</v>
      </c>
      <c r="B23" s="34"/>
      <c r="C23" s="34"/>
      <c r="D23" s="34"/>
      <c r="E23" s="34"/>
      <c r="F23" s="34"/>
      <c r="G23" s="36"/>
    </row>
    <row r="24" spans="1:7">
      <c r="A24" s="34"/>
      <c r="B24" s="34" t="s">
        <v>41</v>
      </c>
      <c r="C24" s="34"/>
      <c r="D24" s="36"/>
      <c r="E24" s="34"/>
      <c r="F24" s="34"/>
      <c r="G24" s="36"/>
    </row>
    <row r="25" spans="1:7">
      <c r="A25" s="34"/>
      <c r="B25" s="34"/>
      <c r="C25" s="34"/>
      <c r="D25" s="56"/>
      <c r="E25" s="34"/>
      <c r="F25" s="34"/>
      <c r="G25" s="35">
        <f>12700+7000+143460</f>
        <v>163160</v>
      </c>
    </row>
    <row r="26" spans="1:7">
      <c r="A26" s="34"/>
      <c r="B26" s="34"/>
      <c r="C26" s="34"/>
      <c r="D26" s="34"/>
      <c r="E26" s="34"/>
      <c r="F26" s="34"/>
      <c r="G26" s="36"/>
    </row>
    <row r="27" spans="1:7" ht="15.75" thickBot="1">
      <c r="A27" s="34"/>
      <c r="B27" s="34"/>
      <c r="C27" s="34"/>
      <c r="D27" s="34"/>
      <c r="E27" s="34"/>
      <c r="F27" s="34"/>
      <c r="G27" s="38"/>
    </row>
    <row r="28" spans="1:7" ht="15.75">
      <c r="A28" s="37" t="s">
        <v>10</v>
      </c>
      <c r="G28" s="47">
        <f>G16+G21+G25</f>
        <v>1350527</v>
      </c>
    </row>
    <row r="29" spans="1:7" ht="15.75">
      <c r="B29" s="39" t="s">
        <v>11</v>
      </c>
      <c r="G29" s="40"/>
    </row>
    <row r="30" spans="1:7">
      <c r="B30" s="1" t="s">
        <v>12</v>
      </c>
      <c r="D30" s="40">
        <f>9000+1062+80000</f>
        <v>90062</v>
      </c>
      <c r="G30" s="40"/>
    </row>
    <row r="31" spans="1:7">
      <c r="B31" s="1" t="s">
        <v>42</v>
      </c>
      <c r="D31" s="40">
        <v>464</v>
      </c>
      <c r="G31" s="40"/>
    </row>
    <row r="32" spans="1:7">
      <c r="B32" s="1" t="s">
        <v>39</v>
      </c>
      <c r="D32" s="40">
        <v>0</v>
      </c>
      <c r="G32" s="40"/>
    </row>
    <row r="33" spans="1:9">
      <c r="B33" s="1" t="s">
        <v>28</v>
      </c>
      <c r="D33" s="40">
        <v>0</v>
      </c>
      <c r="G33" s="40"/>
    </row>
    <row r="34" spans="1:9" ht="15.75">
      <c r="B34" s="1" t="s">
        <v>38</v>
      </c>
      <c r="D34" s="41">
        <v>0</v>
      </c>
      <c r="G34" s="42">
        <f>SUM(D30:D34)</f>
        <v>90526</v>
      </c>
    </row>
    <row r="35" spans="1:9" ht="15.75" thickBot="1">
      <c r="G35" s="43"/>
    </row>
    <row r="36" spans="1:9" ht="15.75">
      <c r="A36" s="44" t="s">
        <v>13</v>
      </c>
      <c r="G36" s="47">
        <f>G28-G34</f>
        <v>1260001</v>
      </c>
    </row>
    <row r="37" spans="1:9">
      <c r="G37" s="40"/>
    </row>
    <row r="38" spans="1:9" ht="15.75">
      <c r="B38" s="44" t="s">
        <v>14</v>
      </c>
      <c r="G38" s="50">
        <f>(G36-1000000)*0.3+120000</f>
        <v>198000.3</v>
      </c>
    </row>
    <row r="39" spans="1:9" ht="16.5" thickBot="1">
      <c r="C39" s="44" t="s">
        <v>22</v>
      </c>
      <c r="E39" s="45" t="b">
        <f>IF(G36&lt;500000,2000)</f>
        <v>0</v>
      </c>
      <c r="G39" s="55" t="b">
        <f>IF(G38&lt;2000,G38,IF(G38&gt;E39,E39))</f>
        <v>0</v>
      </c>
      <c r="I39" s="40">
        <f>G36-1000000</f>
        <v>260001</v>
      </c>
    </row>
    <row r="40" spans="1:9" ht="15.75">
      <c r="B40" s="44"/>
      <c r="F40" s="1" t="s">
        <v>43</v>
      </c>
      <c r="G40" s="50">
        <f>G38-G39</f>
        <v>198000.3</v>
      </c>
    </row>
    <row r="41" spans="1:9" ht="15.75">
      <c r="B41" s="44"/>
      <c r="G41" s="50"/>
    </row>
    <row r="42" spans="1:9" ht="15.75">
      <c r="B42" s="46" t="s">
        <v>19</v>
      </c>
      <c r="G42" s="45">
        <f>G40*0.03</f>
        <v>5940.0089999999991</v>
      </c>
    </row>
    <row r="43" spans="1:9" ht="15.75">
      <c r="B43" s="44" t="s">
        <v>15</v>
      </c>
      <c r="G43" s="48">
        <f>G40+G42</f>
        <v>203940.30899999998</v>
      </c>
      <c r="I43" s="40"/>
    </row>
    <row r="44" spans="1:9">
      <c r="G44" s="40"/>
    </row>
    <row r="45" spans="1:9" ht="15.75">
      <c r="A45" s="44" t="s">
        <v>16</v>
      </c>
      <c r="D45" s="57">
        <f>1270+37829+83472+700+14346</f>
        <v>137617</v>
      </c>
      <c r="G45" s="45"/>
    </row>
    <row r="46" spans="1:9" ht="15.75">
      <c r="A46" s="44" t="s">
        <v>29</v>
      </c>
      <c r="D46" s="57">
        <f>Sheet3!G57</f>
        <v>26780</v>
      </c>
      <c r="G46" s="45">
        <f>D45+D46</f>
        <v>164397</v>
      </c>
    </row>
    <row r="47" spans="1:9" ht="16.5" thickBot="1">
      <c r="D47" s="3" t="s">
        <v>18</v>
      </c>
      <c r="E47" s="3" t="str">
        <f>IF(G47&gt;=0,"PAYBLE","REFUNDABLE")</f>
        <v>PAYBLE</v>
      </c>
      <c r="G47" s="49">
        <f>G43-G46</f>
        <v>39543.308999999979</v>
      </c>
    </row>
    <row r="48" spans="1:9" ht="16.5" thickTop="1">
      <c r="G48" s="45"/>
    </row>
  </sheetData>
  <mergeCells count="4">
    <mergeCell ref="A2:G2"/>
    <mergeCell ref="A3:G3"/>
    <mergeCell ref="A4:G4"/>
    <mergeCell ref="A5:G5"/>
  </mergeCells>
  <pageMargins left="0.6" right="0.77" top="0.83" bottom="0.75" header="0.35" footer="0.3"/>
  <pageSetup scale="95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I60"/>
  <sheetViews>
    <sheetView topLeftCell="A7" workbookViewId="0">
      <selection activeCell="D60" sqref="D60"/>
    </sheetView>
  </sheetViews>
  <sheetFormatPr defaultRowHeight="15"/>
  <cols>
    <col min="1" max="1" width="9.140625" style="1"/>
    <col min="2" max="3" width="9.5703125" style="1" bestFit="1" customWidth="1"/>
    <col min="4" max="4" width="19.42578125" style="1" customWidth="1"/>
    <col min="5" max="5" width="15.7109375" style="1" customWidth="1"/>
    <col min="6" max="6" width="9.140625" style="1"/>
    <col min="7" max="7" width="25.28515625" style="1" customWidth="1"/>
    <col min="8" max="8" width="15.42578125" style="1" customWidth="1"/>
    <col min="9" max="9" width="9.5703125" style="1" bestFit="1" customWidth="1"/>
    <col min="10" max="16384" width="9.140625" style="1"/>
  </cols>
  <sheetData>
    <row r="2" spans="4:8">
      <c r="D2" s="69"/>
      <c r="E2" s="69"/>
      <c r="F2" s="69"/>
      <c r="G2" s="69"/>
    </row>
    <row r="3" spans="4:8">
      <c r="D3" s="59"/>
      <c r="E3" s="59"/>
      <c r="F3" s="59"/>
      <c r="G3" s="59"/>
    </row>
    <row r="4" spans="4:8" ht="15.75">
      <c r="D4" s="73"/>
      <c r="E4" s="73"/>
      <c r="F4" s="73"/>
      <c r="G4" s="73"/>
      <c r="H4" s="61"/>
    </row>
    <row r="5" spans="4:8" ht="15.75">
      <c r="D5" s="63"/>
      <c r="E5" s="64"/>
      <c r="F5" s="64"/>
      <c r="G5" s="64"/>
      <c r="H5" s="3"/>
    </row>
    <row r="6" spans="4:8" ht="15.75">
      <c r="D6" s="12"/>
      <c r="E6" s="12"/>
      <c r="F6" s="12"/>
      <c r="G6" s="12"/>
      <c r="H6" s="3"/>
    </row>
    <row r="7" spans="4:8" ht="15.75">
      <c r="D7" s="57"/>
      <c r="E7" s="57"/>
      <c r="F7" s="12"/>
      <c r="G7" s="14"/>
      <c r="H7" s="3"/>
    </row>
    <row r="8" spans="4:8" ht="15.75">
      <c r="D8" s="57"/>
      <c r="E8" s="12"/>
      <c r="F8" s="12"/>
      <c r="G8" s="12"/>
      <c r="H8" s="3"/>
    </row>
    <row r="9" spans="4:8" ht="15.75">
      <c r="D9" s="65"/>
      <c r="E9" s="65"/>
      <c r="F9" s="66"/>
      <c r="G9" s="66"/>
      <c r="H9" s="3"/>
    </row>
    <row r="10" spans="4:8" ht="15.75">
      <c r="D10" s="65"/>
      <c r="E10" s="65"/>
      <c r="F10" s="66"/>
      <c r="G10" s="66"/>
      <c r="H10" s="3"/>
    </row>
    <row r="11" spans="4:8" ht="15.75">
      <c r="D11" s="65"/>
      <c r="E11" s="65"/>
      <c r="F11" s="66"/>
      <c r="G11" s="67"/>
      <c r="H11" s="3"/>
    </row>
    <row r="12" spans="4:8" ht="15.75">
      <c r="D12" s="12"/>
      <c r="E12" s="12"/>
      <c r="F12" s="12"/>
      <c r="G12" s="12"/>
      <c r="H12" s="3"/>
    </row>
    <row r="13" spans="4:8" ht="15.75">
      <c r="D13" s="12"/>
      <c r="E13" s="12"/>
      <c r="F13" s="12"/>
      <c r="G13" s="12"/>
      <c r="H13" s="3"/>
    </row>
    <row r="14" spans="4:8">
      <c r="D14" s="68"/>
      <c r="E14" s="68"/>
      <c r="F14" s="68"/>
      <c r="G14" s="68"/>
    </row>
    <row r="15" spans="4:8">
      <c r="D15" s="68"/>
      <c r="E15" s="68"/>
      <c r="F15" s="68"/>
      <c r="G15" s="68"/>
    </row>
    <row r="16" spans="4:8" ht="15.75">
      <c r="D16" s="74" t="s">
        <v>26</v>
      </c>
      <c r="E16" s="74"/>
      <c r="F16" s="74"/>
      <c r="G16" s="74"/>
      <c r="H16" s="61"/>
    </row>
    <row r="17" spans="4:8" ht="16.5" thickBot="1">
      <c r="D17" s="58" t="s">
        <v>30</v>
      </c>
      <c r="E17" s="51" t="s">
        <v>23</v>
      </c>
      <c r="F17" s="51"/>
      <c r="G17" s="51" t="s">
        <v>31</v>
      </c>
      <c r="H17" s="3" t="s">
        <v>44</v>
      </c>
    </row>
    <row r="18" spans="4:8" ht="16.5" thickTop="1">
      <c r="D18" s="3"/>
      <c r="E18" s="3"/>
      <c r="F18" s="3"/>
      <c r="G18" s="3"/>
      <c r="H18" s="3"/>
    </row>
    <row r="19" spans="4:8" ht="15.75">
      <c r="D19" s="45">
        <f>E19+52292</f>
        <v>720632</v>
      </c>
      <c r="E19" s="45">
        <v>668340</v>
      </c>
      <c r="F19" s="3"/>
      <c r="H19" s="45">
        <f>D19-E19</f>
        <v>52292</v>
      </c>
    </row>
    <row r="20" spans="4:8" ht="15.75">
      <c r="D20" s="45"/>
      <c r="E20" s="3"/>
      <c r="F20" s="3"/>
      <c r="G20" s="3"/>
      <c r="H20" s="3"/>
    </row>
    <row r="21" spans="4:8" ht="15.75">
      <c r="D21" s="50">
        <v>74126</v>
      </c>
      <c r="E21" s="50">
        <v>63668</v>
      </c>
      <c r="F21" s="53"/>
      <c r="G21" s="53"/>
      <c r="H21" s="3"/>
    </row>
    <row r="22" spans="4:8" ht="15.75">
      <c r="D22" s="50">
        <f>D21*0.03</f>
        <v>2223.7799999999997</v>
      </c>
      <c r="E22" s="50">
        <f>E21*0.03</f>
        <v>1910.04</v>
      </c>
      <c r="F22" s="53"/>
      <c r="G22" s="53"/>
      <c r="H22" s="3"/>
    </row>
    <row r="23" spans="4:8" ht="15.75">
      <c r="D23" s="50">
        <f>D22+D21</f>
        <v>76349.78</v>
      </c>
      <c r="E23" s="50">
        <f>E22+E21</f>
        <v>65578.039999999994</v>
      </c>
      <c r="F23" s="53"/>
      <c r="G23" s="60">
        <f>D23-E23</f>
        <v>10771.740000000005</v>
      </c>
      <c r="H23" s="3"/>
    </row>
    <row r="24" spans="4:8" ht="15.75">
      <c r="D24" s="3"/>
      <c r="E24" s="3"/>
      <c r="F24" s="3"/>
      <c r="G24" s="3"/>
      <c r="H24" s="3"/>
    </row>
    <row r="25" spans="4:8" ht="16.5" thickBot="1">
      <c r="D25" s="52"/>
      <c r="E25" s="52"/>
      <c r="F25" s="52"/>
      <c r="G25" s="52"/>
      <c r="H25" s="3"/>
    </row>
    <row r="26" spans="4:8" ht="15.75">
      <c r="D26" s="75" t="s">
        <v>34</v>
      </c>
      <c r="E26" s="75"/>
      <c r="F26" s="75"/>
      <c r="G26" s="75"/>
      <c r="H26" s="62"/>
    </row>
    <row r="27" spans="4:8" ht="16.5" thickBot="1">
      <c r="D27" s="58" t="s">
        <v>30</v>
      </c>
      <c r="E27" s="51" t="s">
        <v>23</v>
      </c>
      <c r="F27" s="51"/>
      <c r="G27" s="51" t="s">
        <v>31</v>
      </c>
      <c r="H27" s="3"/>
    </row>
    <row r="28" spans="4:8" ht="16.5" thickTop="1">
      <c r="D28" s="3"/>
      <c r="E28" s="3"/>
      <c r="F28" s="3"/>
      <c r="G28" s="3"/>
      <c r="H28" s="3"/>
    </row>
    <row r="29" spans="4:8" ht="15.75">
      <c r="D29" s="45">
        <f>E29+122968</f>
        <v>847938</v>
      </c>
      <c r="E29" s="45">
        <v>724970</v>
      </c>
      <c r="F29" s="3"/>
      <c r="H29" s="45">
        <f>D29-E29</f>
        <v>122968</v>
      </c>
    </row>
    <row r="30" spans="4:8" ht="15.75">
      <c r="D30" s="45"/>
      <c r="E30" s="3"/>
      <c r="F30" s="3"/>
      <c r="G30" s="3"/>
      <c r="H30" s="3"/>
    </row>
    <row r="31" spans="4:8" ht="15.75">
      <c r="D31" s="50">
        <v>99588</v>
      </c>
      <c r="E31" s="50">
        <v>74994</v>
      </c>
      <c r="F31" s="53"/>
      <c r="G31" s="53"/>
      <c r="H31" s="3"/>
    </row>
    <row r="32" spans="4:8" ht="15.75">
      <c r="D32" s="50">
        <f>D31*0.03</f>
        <v>2987.64</v>
      </c>
      <c r="E32" s="50">
        <f>E31*0.03</f>
        <v>2249.8199999999997</v>
      </c>
      <c r="F32" s="53"/>
      <c r="G32" s="53"/>
      <c r="H32" s="3"/>
    </row>
    <row r="33" spans="4:9" ht="15.75">
      <c r="D33" s="50">
        <f>D32+D31</f>
        <v>102575.64</v>
      </c>
      <c r="E33" s="50">
        <f>E32+E31</f>
        <v>77243.820000000007</v>
      </c>
      <c r="F33" s="53"/>
      <c r="G33" s="60">
        <f>D33-E33</f>
        <v>25331.819999999992</v>
      </c>
      <c r="H33" s="3"/>
    </row>
    <row r="34" spans="4:9" ht="15.75">
      <c r="D34" s="3"/>
      <c r="E34" s="3"/>
      <c r="F34" s="3"/>
      <c r="G34" s="3"/>
      <c r="H34" s="3"/>
    </row>
    <row r="35" spans="4:9" ht="16.5" thickBot="1">
      <c r="D35" s="52"/>
      <c r="E35" s="52"/>
      <c r="F35" s="52"/>
      <c r="G35" s="52"/>
      <c r="H35" s="3"/>
    </row>
    <row r="36" spans="4:9">
      <c r="D36" s="59"/>
      <c r="E36" s="59"/>
      <c r="F36" s="59"/>
      <c r="G36" s="59"/>
    </row>
    <row r="38" spans="4:9" ht="15.75">
      <c r="D38" s="74" t="s">
        <v>33</v>
      </c>
      <c r="E38" s="74"/>
      <c r="F38" s="74"/>
      <c r="G38" s="74"/>
      <c r="H38" s="61"/>
    </row>
    <row r="39" spans="4:9" ht="16.5" thickBot="1">
      <c r="D39" s="58" t="s">
        <v>30</v>
      </c>
      <c r="E39" s="51" t="s">
        <v>23</v>
      </c>
      <c r="F39" s="51"/>
      <c r="G39" s="51" t="s">
        <v>31</v>
      </c>
      <c r="H39" s="3"/>
    </row>
    <row r="40" spans="4:9" ht="16.5" thickTop="1">
      <c r="D40" s="3"/>
      <c r="E40" s="3"/>
      <c r="F40" s="3"/>
      <c r="G40" s="3"/>
      <c r="H40" s="3"/>
    </row>
    <row r="41" spans="4:9" ht="15.75">
      <c r="D41" s="45">
        <f>E41+138588</f>
        <v>849128</v>
      </c>
      <c r="E41" s="45">
        <v>710540</v>
      </c>
      <c r="F41" s="3"/>
      <c r="H41" s="45">
        <f>D41-E41</f>
        <v>138588</v>
      </c>
      <c r="I41" s="40"/>
    </row>
    <row r="42" spans="4:9" ht="15.75">
      <c r="D42" s="45"/>
      <c r="E42" s="3"/>
      <c r="F42" s="3"/>
      <c r="G42" s="3"/>
      <c r="H42" s="3"/>
    </row>
    <row r="43" spans="4:9" ht="15.75">
      <c r="D43" s="50">
        <v>94826</v>
      </c>
      <c r="E43" s="50">
        <v>67108</v>
      </c>
      <c r="F43" s="53"/>
      <c r="G43" s="53"/>
      <c r="H43" s="3"/>
    </row>
    <row r="44" spans="4:9" ht="15.75">
      <c r="D44" s="50">
        <f>D43*0.03</f>
        <v>2844.7799999999997</v>
      </c>
      <c r="E44" s="50">
        <f>E43*0.03</f>
        <v>2013.24</v>
      </c>
      <c r="F44" s="53"/>
      <c r="G44" s="53"/>
      <c r="H44" s="3"/>
    </row>
    <row r="45" spans="4:9" ht="15.75">
      <c r="D45" s="50">
        <f>D44+D43</f>
        <v>97670.78</v>
      </c>
      <c r="E45" s="50">
        <f>E44+E43</f>
        <v>69121.240000000005</v>
      </c>
      <c r="F45" s="53"/>
      <c r="G45" s="60">
        <f>D45-E45</f>
        <v>28549.539999999994</v>
      </c>
      <c r="H45" s="3"/>
    </row>
    <row r="46" spans="4:9" ht="15.75">
      <c r="D46" s="3"/>
      <c r="E46" s="3"/>
      <c r="F46" s="3"/>
      <c r="G46" s="3"/>
      <c r="H46" s="3"/>
    </row>
    <row r="47" spans="4:9" ht="16.5" thickBot="1">
      <c r="D47" s="52"/>
      <c r="E47" s="52"/>
      <c r="F47" s="52"/>
      <c r="G47" s="52"/>
      <c r="H47" s="3"/>
    </row>
    <row r="48" spans="4:9" ht="15.75">
      <c r="D48" s="72" t="s">
        <v>32</v>
      </c>
      <c r="E48" s="72"/>
      <c r="F48" s="72"/>
      <c r="G48" s="72"/>
      <c r="H48" s="61"/>
    </row>
    <row r="49" spans="2:8" ht="15.75">
      <c r="D49" s="3"/>
      <c r="E49" s="3"/>
      <c r="F49" s="3"/>
      <c r="G49" s="3"/>
      <c r="H49" s="3"/>
    </row>
    <row r="50" spans="2:8" ht="15.75">
      <c r="D50" s="45">
        <f>E50-313848</f>
        <v>946153</v>
      </c>
      <c r="E50" s="45">
        <f>Sheet2!G36</f>
        <v>1260001</v>
      </c>
      <c r="F50" s="3"/>
      <c r="G50" s="3" t="s">
        <v>24</v>
      </c>
      <c r="H50" s="45">
        <f>D50-E50</f>
        <v>-313848</v>
      </c>
    </row>
    <row r="51" spans="2:8" ht="15.75">
      <c r="D51" s="45"/>
      <c r="E51" s="45"/>
      <c r="F51" s="3"/>
      <c r="G51" s="3"/>
      <c r="H51" s="3"/>
    </row>
    <row r="52" spans="2:8" ht="15.75">
      <c r="C52" s="40"/>
      <c r="D52" s="50">
        <v>109231</v>
      </c>
      <c r="E52" s="50">
        <f>(E50-1000000)*0.3+120000</f>
        <v>198000.3</v>
      </c>
      <c r="F52" s="53"/>
      <c r="G52" s="53"/>
      <c r="H52" s="3"/>
    </row>
    <row r="53" spans="2:8" ht="15.75">
      <c r="B53" s="40"/>
      <c r="D53" s="50">
        <f>D52*0.03</f>
        <v>3276.93</v>
      </c>
      <c r="E53" s="50">
        <f>E52*0.03</f>
        <v>5940.0089999999991</v>
      </c>
      <c r="F53" s="53"/>
      <c r="G53" s="53"/>
      <c r="H53" s="3"/>
    </row>
    <row r="54" spans="2:8" ht="15.75">
      <c r="D54" s="50">
        <f>D52+D53</f>
        <v>112507.93</v>
      </c>
      <c r="E54" s="50">
        <f>E52+E53</f>
        <v>203940.30899999998</v>
      </c>
      <c r="F54" s="53"/>
      <c r="G54" s="60">
        <f>E54-D54</f>
        <v>91432.378999999986</v>
      </c>
      <c r="H54" s="3"/>
    </row>
    <row r="55" spans="2:8" ht="15.75">
      <c r="D55" s="53"/>
      <c r="E55" s="53"/>
      <c r="F55" s="53"/>
      <c r="G55" s="53"/>
      <c r="H55" s="3"/>
    </row>
    <row r="56" spans="2:8" ht="15.75">
      <c r="D56" s="3"/>
      <c r="E56" s="3"/>
      <c r="F56" s="3"/>
      <c r="G56" s="3"/>
      <c r="H56" s="3"/>
    </row>
    <row r="57" spans="2:8" ht="16.5" thickBot="1">
      <c r="D57" s="3"/>
      <c r="E57" s="51" t="s">
        <v>25</v>
      </c>
      <c r="F57" s="51"/>
      <c r="G57" s="54">
        <f>MROUND(G54-G45-G33-G23,10)</f>
        <v>26780</v>
      </c>
      <c r="H57" s="3"/>
    </row>
    <row r="58" spans="2:8" ht="15.75" thickTop="1"/>
    <row r="59" spans="2:8">
      <c r="D59" s="1" t="s">
        <v>51</v>
      </c>
    </row>
    <row r="60" spans="2:8">
      <c r="D60" s="76" t="s">
        <v>50</v>
      </c>
    </row>
  </sheetData>
  <mergeCells count="6">
    <mergeCell ref="D48:G48"/>
    <mergeCell ref="D2:G2"/>
    <mergeCell ref="D4:G4"/>
    <mergeCell ref="D16:G16"/>
    <mergeCell ref="D26:G26"/>
    <mergeCell ref="D38:G38"/>
  </mergeCells>
  <hyperlinks>
    <hyperlink ref="D60" r:id="rId1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</dc:creator>
  <cp:lastModifiedBy>User</cp:lastModifiedBy>
  <cp:lastPrinted>2016-06-30T08:29:56Z</cp:lastPrinted>
  <dcterms:created xsi:type="dcterms:W3CDTF">2013-06-27T09:41:06Z</dcterms:created>
  <dcterms:modified xsi:type="dcterms:W3CDTF">2016-06-30T09:19:46Z</dcterms:modified>
</cp:coreProperties>
</file>