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45" windowWidth="21015" windowHeight="9975"/>
  </bookViews>
  <sheets>
    <sheet name="Penal Interest" sheetId="1" r:id="rId1"/>
  </sheets>
  <definedNames>
    <definedName name="Penal">'Penal Interest'!$B$44:$K$73</definedName>
  </definedNames>
  <calcPr calcId="124519"/>
</workbook>
</file>

<file path=xl/calcChain.xml><?xml version="1.0" encoding="utf-8"?>
<calcChain xmlns="http://schemas.openxmlformats.org/spreadsheetml/2006/main">
  <c r="P16" i="1"/>
  <c r="H15"/>
  <c r="I15" s="1"/>
  <c r="H11"/>
  <c r="I12"/>
  <c r="I25"/>
  <c r="Q11"/>
  <c r="B35"/>
  <c r="B33"/>
  <c r="P11"/>
  <c r="F39" l="1"/>
  <c r="C67"/>
  <c r="C65"/>
  <c r="C63"/>
  <c r="G41"/>
  <c r="F37"/>
  <c r="F35"/>
  <c r="F33"/>
  <c r="B37"/>
  <c r="T57"/>
  <c r="G40" l="1"/>
  <c r="G42" s="1"/>
  <c r="H16"/>
  <c r="I16"/>
  <c r="K52" l="1"/>
  <c r="G16"/>
  <c r="G39" s="1"/>
  <c r="J69" l="1"/>
  <c r="E33"/>
  <c r="E35" s="1"/>
  <c r="E37" s="1"/>
  <c r="E39" s="1"/>
  <c r="I52"/>
  <c r="G35"/>
  <c r="G37"/>
  <c r="G33"/>
  <c r="H51"/>
  <c r="J52"/>
  <c r="G26"/>
  <c r="I49" l="1"/>
  <c r="T55"/>
  <c r="K53" s="1"/>
  <c r="R55"/>
  <c r="I53" s="1"/>
  <c r="I62" s="1"/>
  <c r="S55"/>
  <c r="K67"/>
  <c r="I67"/>
  <c r="J67"/>
  <c r="J53"/>
  <c r="K69"/>
  <c r="I69"/>
  <c r="K63"/>
  <c r="J63"/>
  <c r="I63"/>
  <c r="K65"/>
  <c r="J65"/>
  <c r="I65"/>
  <c r="K71" l="1"/>
  <c r="J71"/>
  <c r="I71"/>
  <c r="I73" s="1"/>
  <c r="J36" l="1"/>
  <c r="L34"/>
  <c r="J38" l="1"/>
  <c r="H24" s="1"/>
  <c r="H26" l="1"/>
  <c r="S57" s="1"/>
  <c r="I24"/>
  <c r="I26" s="1"/>
  <c r="K49" s="1"/>
  <c r="J55" l="1"/>
  <c r="J62" s="1"/>
  <c r="T60"/>
  <c r="K60" s="1"/>
  <c r="T58"/>
  <c r="K55" s="1"/>
  <c r="J49"/>
  <c r="J73" l="1"/>
  <c r="K62"/>
  <c r="K73" s="1"/>
</calcChain>
</file>

<file path=xl/comments1.xml><?xml version="1.0" encoding="utf-8"?>
<comments xmlns="http://schemas.openxmlformats.org/spreadsheetml/2006/main">
  <authors>
    <author>Deepesh</author>
  </authors>
  <commentList>
    <comment ref="O8" authorId="0">
      <text>
        <r>
          <rPr>
            <b/>
            <sz val="9"/>
            <color indexed="81"/>
            <rFont val="Cambria"/>
            <family val="1"/>
          </rPr>
          <t xml:space="preserve">MM/DD/YYYY
</t>
        </r>
      </text>
    </comment>
    <comment ref="O10" authorId="0">
      <text>
        <r>
          <rPr>
            <b/>
            <sz val="9"/>
            <color indexed="81"/>
            <rFont val="Cambria"/>
            <family val="1"/>
          </rPr>
          <t xml:space="preserve">MM/DD/YYYY
</t>
        </r>
      </text>
    </comment>
    <comment ref="O13" authorId="0">
      <text>
        <r>
          <rPr>
            <b/>
            <sz val="9"/>
            <color indexed="81"/>
            <rFont val="Cambria"/>
            <family val="1"/>
          </rPr>
          <t xml:space="preserve">MM/DD/YYYY
</t>
        </r>
      </text>
    </comment>
    <comment ref="O16" authorId="0">
      <text>
        <r>
          <rPr>
            <b/>
            <sz val="9"/>
            <color indexed="81"/>
            <rFont val="Cambria"/>
            <family val="1"/>
          </rPr>
          <t xml:space="preserve">MM/DD/YYYY
</t>
        </r>
      </text>
    </comment>
    <comment ref="P16" authorId="0">
      <text>
        <r>
          <rPr>
            <sz val="11"/>
            <color indexed="81"/>
            <rFont val="Comic Sans MS"/>
            <family val="4"/>
          </rPr>
          <t xml:space="preserve">if amount of Tax &amp; interest correctly paid u/s 140A. Then, the amount will be </t>
        </r>
        <r>
          <rPr>
            <b/>
            <sz val="11"/>
            <color indexed="81"/>
            <rFont val="Comic Sans MS"/>
            <family val="4"/>
          </rPr>
          <t xml:space="preserve">Tax payable u/s140A </t>
        </r>
        <r>
          <rPr>
            <b/>
            <sz val="16"/>
            <color indexed="81"/>
            <rFont val="Comic Sans MS"/>
            <family val="4"/>
          </rPr>
          <t>+</t>
        </r>
        <r>
          <rPr>
            <b/>
            <sz val="11"/>
            <color indexed="81"/>
            <rFont val="Comic Sans MS"/>
            <family val="4"/>
          </rPr>
          <t xml:space="preserve"> Amt. of Intt. u/s234A/B/C.(Before filing)</t>
        </r>
        <r>
          <rPr>
            <b/>
            <i/>
            <sz val="11"/>
            <color indexed="81"/>
            <rFont val="Comic Sans MS"/>
            <family val="4"/>
          </rPr>
          <t xml:space="preserve">
Otherwise Actual amt. of tax paid u/s140A.
</t>
        </r>
      </text>
    </comment>
    <comment ref="O20" authorId="0">
      <text>
        <r>
          <rPr>
            <b/>
            <sz val="9"/>
            <color indexed="81"/>
            <rFont val="Cambria"/>
            <family val="1"/>
          </rPr>
          <t xml:space="preserve">MM/DD/YYYY
</t>
        </r>
      </text>
    </comment>
    <comment ref="O22" authorId="0">
      <text>
        <r>
          <rPr>
            <b/>
            <sz val="9"/>
            <color indexed="81"/>
            <rFont val="Cambria"/>
            <family val="1"/>
          </rPr>
          <t xml:space="preserve">MM/DD/YYYY
</t>
        </r>
      </text>
    </comment>
    <comment ref="B23" authorId="0">
      <text>
        <r>
          <rPr>
            <sz val="11"/>
            <color indexed="81"/>
            <rFont val="Comic Sans MS"/>
            <family val="4"/>
          </rPr>
          <t>For Interest u/s 234A, 
Self Assessment Tax paid u/s 140A shall be deducted if it is paid on or before the due date.( In view of Supreme Court decision in case of Dr. Prannoy Roy)</t>
        </r>
        <r>
          <rPr>
            <b/>
            <sz val="9"/>
            <color indexed="81"/>
            <rFont val="Tahoma"/>
            <family val="2"/>
          </rPr>
          <t xml:space="preserve">
</t>
        </r>
      </text>
    </comment>
    <comment ref="O24" authorId="0">
      <text>
        <r>
          <rPr>
            <b/>
            <sz val="9"/>
            <color indexed="81"/>
            <rFont val="Cambria"/>
            <family val="1"/>
          </rPr>
          <t xml:space="preserve">MM/DD/YYYY
</t>
        </r>
      </text>
    </comment>
    <comment ref="B49" authorId="0">
      <text>
        <r>
          <rPr>
            <sz val="9"/>
            <color indexed="81"/>
            <rFont val="Tahoma"/>
            <family val="2"/>
          </rPr>
          <t xml:space="preserve">Interest for Default in furnishing of ROI.Payable if ROI filed after due date or ROI is not filed.
</t>
        </r>
        <r>
          <rPr>
            <b/>
            <sz val="9"/>
            <color indexed="81"/>
            <rFont val="Tahoma"/>
            <family val="2"/>
          </rPr>
          <t>Rate @ 1% per month</t>
        </r>
      </text>
    </comment>
    <comment ref="B51" authorId="0">
      <text>
        <r>
          <rPr>
            <sz val="9"/>
            <color indexed="81"/>
            <rFont val="Tahoma"/>
            <family val="2"/>
          </rPr>
          <t xml:space="preserve">Interest for Default in Payment of Advance Tax.Payable if Adv. Tax Paid during the year &lt;  90% of "Assessed tax" or No Adv. tax paid.
</t>
        </r>
        <r>
          <rPr>
            <b/>
            <sz val="9"/>
            <color indexed="81"/>
            <rFont val="Tahoma"/>
            <family val="2"/>
          </rPr>
          <t>Rate @ 1% per month</t>
        </r>
      </text>
    </comment>
    <comment ref="B63" authorId="0">
      <text>
        <r>
          <rPr>
            <sz val="9"/>
            <color indexed="81"/>
            <rFont val="Tahoma"/>
            <family val="2"/>
          </rPr>
          <t xml:space="preserve">Interest for Defferment in Instalments of Advance Tax.
</t>
        </r>
        <r>
          <rPr>
            <b/>
            <sz val="9"/>
            <color indexed="81"/>
            <rFont val="Tahoma"/>
            <family val="2"/>
          </rPr>
          <t>Rate @ 1% per month.
Period: 3 month for 30% of Amt. of tax Due; 3 month for 60% of Amt. of tax Due; 1 month on Amt. of tax Due</t>
        </r>
      </text>
    </comment>
  </commentList>
</comments>
</file>

<file path=xl/sharedStrings.xml><?xml version="1.0" encoding="utf-8"?>
<sst xmlns="http://schemas.openxmlformats.org/spreadsheetml/2006/main" count="83" uniqueCount="74">
  <si>
    <t>Advance Tax Paid</t>
  </si>
  <si>
    <t>Due Date</t>
  </si>
  <si>
    <t>I</t>
  </si>
  <si>
    <t>II</t>
  </si>
  <si>
    <t>III</t>
  </si>
  <si>
    <t>Due Date of Return</t>
  </si>
  <si>
    <t>Delay</t>
  </si>
  <si>
    <t xml:space="preserve">in days </t>
  </si>
  <si>
    <t>in month</t>
  </si>
  <si>
    <t>Interest u/s 234A</t>
  </si>
  <si>
    <t>Less:</t>
  </si>
  <si>
    <t>Relief of tax u/s 89/90/90A/91</t>
  </si>
  <si>
    <t>MAT credit u/s 115JAA</t>
  </si>
  <si>
    <t>AMT credit u/s 115JD</t>
  </si>
  <si>
    <t>TDS/TCS</t>
  </si>
  <si>
    <t>Dt. of Payment</t>
  </si>
  <si>
    <t>-Paid on or before 15th Sept.</t>
  </si>
  <si>
    <t>-Paid on or before 15th Dec.</t>
  </si>
  <si>
    <t>-Paid on or before 15th March</t>
  </si>
  <si>
    <t>-Paid after 15th March</t>
  </si>
  <si>
    <t>S.No.</t>
  </si>
  <si>
    <t>Intt. u/s 234C Payable if</t>
  </si>
  <si>
    <t>Tax Due</t>
  </si>
  <si>
    <t>Tax Paid on or before due date</t>
  </si>
  <si>
    <t>Interest u/s 234B</t>
  </si>
  <si>
    <r>
      <rPr>
        <sz val="12"/>
        <color theme="1"/>
        <rFont val="Calibri"/>
        <family val="2"/>
      </rPr>
      <t>Tax as per ROI /</t>
    </r>
    <r>
      <rPr>
        <b/>
        <sz val="12"/>
        <color theme="1"/>
        <rFont val="Calibri"/>
        <family val="2"/>
      </rPr>
      <t xml:space="preserve"> </t>
    </r>
    <r>
      <rPr>
        <b/>
        <sz val="12"/>
        <color theme="1" tint="4.9989318521683403E-2"/>
        <rFont val="Calibri"/>
        <family val="2"/>
      </rPr>
      <t>{Tax determined u/s 143(1)/143(3)/144/147/153A}**</t>
    </r>
  </si>
  <si>
    <t>Tax due on Returned income / Assessed Tax**</t>
  </si>
  <si>
    <t xml:space="preserve">Total Advance Tax Paid during the year </t>
  </si>
  <si>
    <t>Is less than 90% of "Assessed tax"</t>
  </si>
  <si>
    <t>Interest u/s 234C</t>
  </si>
  <si>
    <t>1% * 1 months * "Tax due on Returned income" less: Adv. Tax paid on or before 15th March.</t>
  </si>
  <si>
    <t>Period from 1st April of the AY and end on the date of Payment of tax u/s140A</t>
  </si>
  <si>
    <t>Total Interest</t>
  </si>
  <si>
    <t>Penal Interest Calculation u/s234A, 234B &amp; 234C</t>
  </si>
  <si>
    <t>Without Assessment or before filing</t>
  </si>
  <si>
    <t>Advance Tax paid After due date (between 15-Mar to 31st March)</t>
  </si>
  <si>
    <t>Computation</t>
  </si>
  <si>
    <t>-</t>
  </si>
  <si>
    <r>
      <t xml:space="preserve">For Intt. u/s 234A: </t>
    </r>
    <r>
      <rPr>
        <sz val="12"/>
        <color theme="1"/>
        <rFont val="Cambria"/>
        <family val="1"/>
        <scheme val="major"/>
      </rPr>
      <t xml:space="preserve">Tax determined under assessment  </t>
    </r>
    <r>
      <rPr>
        <u/>
        <sz val="12"/>
        <color theme="1"/>
        <rFont val="Cambria"/>
        <family val="1"/>
        <scheme val="major"/>
      </rPr>
      <t>less</t>
    </r>
    <r>
      <rPr>
        <sz val="12"/>
        <color theme="1"/>
        <rFont val="Cambria"/>
        <family val="1"/>
        <scheme val="major"/>
      </rPr>
      <t xml:space="preserve"> Adv. Tax &amp; self assessment tax (sec140A) paid on or before due date.</t>
    </r>
    <r>
      <rPr>
        <b/>
        <sz val="12"/>
        <color theme="1"/>
        <rFont val="Cambria"/>
        <family val="1"/>
        <scheme val="major"/>
      </rPr>
      <t xml:space="preserve"> For Intt. u/s 234B: </t>
    </r>
    <r>
      <rPr>
        <sz val="12"/>
        <color theme="1"/>
        <rFont val="Cambria"/>
        <family val="1"/>
        <scheme val="major"/>
      </rPr>
      <t xml:space="preserve">Assessed Tax </t>
    </r>
    <r>
      <rPr>
        <u/>
        <sz val="12"/>
        <color theme="1"/>
        <rFont val="Cambria"/>
        <family val="1"/>
        <scheme val="major"/>
      </rPr>
      <t>less</t>
    </r>
    <r>
      <rPr>
        <sz val="12"/>
        <color theme="1"/>
        <rFont val="Cambria"/>
        <family val="1"/>
        <scheme val="major"/>
      </rPr>
      <t xml:space="preserve"> Adv. Tax (if no tax u/s140A paid after 31st March of PY)</t>
    </r>
    <r>
      <rPr>
        <b/>
        <sz val="12"/>
        <color theme="1"/>
        <rFont val="Cambria"/>
        <family val="1"/>
        <scheme val="major"/>
      </rPr>
      <t xml:space="preserve">;  </t>
    </r>
    <r>
      <rPr>
        <sz val="12"/>
        <color theme="1"/>
        <rFont val="Cambria"/>
        <family val="1"/>
        <scheme val="major"/>
      </rPr>
      <t>Assessed Tax less Adv. Tax &amp; tax paid u/s 140A)</t>
    </r>
  </si>
  <si>
    <t>Self Assessment Tax paid on or before the due date of ROI ***</t>
  </si>
  <si>
    <t>Date of filing of ROI or in case of ROI is Not filed, the date of completion of Assessment 143(3)/144/147/153A</t>
  </si>
  <si>
    <t>After Assessment 143(3)/144/147/153A</t>
  </si>
  <si>
    <t>Before Assessment u/s 143(1)/ 143(3)/144/147/153A</t>
  </si>
  <si>
    <r>
      <t>As per Assessment</t>
    </r>
    <r>
      <rPr>
        <b/>
        <sz val="11"/>
        <color theme="1"/>
        <rFont val="Cambria"/>
        <family val="1"/>
        <scheme val="major"/>
      </rPr>
      <t xml:space="preserve"> u/s 143(1)</t>
    </r>
  </si>
  <si>
    <r>
      <t>As per Assessment</t>
    </r>
    <r>
      <rPr>
        <b/>
        <sz val="11"/>
        <color theme="1"/>
        <rFont val="Cambria"/>
        <family val="1"/>
        <scheme val="major"/>
      </rPr>
      <t xml:space="preserve"> u/s 143(3)/144/147/153A</t>
    </r>
  </si>
  <si>
    <t>After Assessment 143(1)</t>
  </si>
  <si>
    <t>Self Assessment Tax paid after the due date of ROI u/s 140A</t>
  </si>
  <si>
    <t>Therefore, the payment of Rs</t>
  </si>
  <si>
    <t>shall be appropriated as under:</t>
  </si>
  <si>
    <t>i) Rs.</t>
  </si>
  <si>
    <t>towards interest u/s 234A/B/C</t>
  </si>
  <si>
    <t>ii) Rs.</t>
  </si>
  <si>
    <r>
      <t>Tax Payable (u/s</t>
    </r>
    <r>
      <rPr>
        <b/>
        <sz val="12"/>
        <color rgb="FFFF0000"/>
        <rFont val="Calibri"/>
        <family val="2"/>
      </rPr>
      <t>140A</t>
    </r>
    <r>
      <rPr>
        <b/>
        <sz val="12"/>
        <color theme="1"/>
        <rFont val="Calibri"/>
        <family val="2"/>
      </rPr>
      <t>/</t>
    </r>
    <r>
      <rPr>
        <b/>
        <sz val="12"/>
        <color theme="3" tint="-0.249977111117893"/>
        <rFont val="Calibri"/>
        <family val="2"/>
      </rPr>
      <t xml:space="preserve"> </t>
    </r>
    <r>
      <rPr>
        <b/>
        <sz val="12"/>
        <color rgb="FF16802A"/>
        <rFont val="Calibri"/>
        <family val="2"/>
      </rPr>
      <t>Demand u/s143(1)</t>
    </r>
    <r>
      <rPr>
        <b/>
        <sz val="12"/>
        <color theme="1"/>
        <rFont val="Calibri"/>
        <family val="2"/>
      </rPr>
      <t>/</t>
    </r>
    <r>
      <rPr>
        <b/>
        <sz val="12"/>
        <color rgb="FF0070C0"/>
        <rFont val="Calibri"/>
        <family val="2"/>
      </rPr>
      <t xml:space="preserve"> Demand u/s 143(3)/144/147/153A</t>
    </r>
  </si>
  <si>
    <t>Calculation of Period for Interest u/s 234B</t>
  </si>
  <si>
    <t>---</t>
  </si>
  <si>
    <t>Date of determination/completion of assessment u/s 143(3)/144/147/153A</t>
  </si>
  <si>
    <t>Date of determination of demand u/s 143(1) {intimation date}</t>
  </si>
  <si>
    <t>towards Income tax</t>
  </si>
  <si>
    <r>
      <t xml:space="preserve">Period from the date next following the date of Payment of tax u/s140A and </t>
    </r>
    <r>
      <rPr>
        <i/>
        <sz val="11"/>
        <color theme="1"/>
        <rFont val="Calibri"/>
        <family val="2"/>
        <scheme val="minor"/>
      </rPr>
      <t xml:space="preserve">end on the date on intimation u/s143(1) </t>
    </r>
    <r>
      <rPr>
        <b/>
        <i/>
        <sz val="11"/>
        <color theme="1"/>
        <rFont val="Calibri"/>
        <family val="2"/>
        <scheme val="minor"/>
      </rPr>
      <t>OR end on the date of payment of demand u/s143(1)</t>
    </r>
  </si>
  <si>
    <r>
      <t xml:space="preserve">Period from the date next following the date of Payment of tax u/s140A and end on the date on intimation u/s143(1) </t>
    </r>
    <r>
      <rPr>
        <b/>
        <sz val="12"/>
        <color theme="1"/>
        <rFont val="Calibri"/>
        <family val="2"/>
        <scheme val="minor"/>
      </rPr>
      <t>OR</t>
    </r>
    <r>
      <rPr>
        <sz val="12"/>
        <color theme="1"/>
        <rFont val="Calibri"/>
        <family val="2"/>
        <scheme val="minor"/>
      </rPr>
      <t xml:space="preserve"> end on the date of payment of demand u/s143(1)</t>
    </r>
  </si>
  <si>
    <t>If tax paid u/s 140A, the amount paid by the assessee under this sub-section falls short of the aggregate of the tax and interest (u/s 234A/B/C) , the amount so paid shall first be adjusted towards the interest payable u/s 234A/B/C and the balance, if any, shall be adjusted towards the tax payable.</t>
  </si>
  <si>
    <t>Tax Paid u/s 140A/143(1)</t>
  </si>
  <si>
    <t>First day of A.Y.</t>
  </si>
  <si>
    <t>IV</t>
  </si>
  <si>
    <t>-Paid on or before 15th June. For Corporate Assessee</t>
  </si>
  <si>
    <t>Constitution of Assesee(Put C for Company else,0)</t>
  </si>
  <si>
    <t>Period from the date next following the date of Payment of demand u/s143(1)/140A and end on the date of completion of assessment u/s 143(3)/144/147/153A</t>
  </si>
  <si>
    <t xml:space="preserve">Date of Payment of Self Assessment Tax u/s 140A and Amount </t>
  </si>
  <si>
    <t>Date of payment of demand u/s 143(1) &amp; amount</t>
  </si>
  <si>
    <t>Period from the date next following the date of Payment of demand u/s140A/143(1) and end on the date of completion of assessment u/s 143(3)/144/147/153A</t>
  </si>
  <si>
    <t>Prepared by CA. Deepesh Ruhela email:cadeepeshruhela99@outlook.com</t>
  </si>
  <si>
    <t xml:space="preserve">Limit: Amount to be paid on or before due date Of Adv. Tax
</t>
  </si>
  <si>
    <t>Penal Interest u/s 234A/B/C</t>
  </si>
  <si>
    <r>
      <rPr>
        <b/>
        <sz val="12"/>
        <color theme="1"/>
        <rFont val="Comic Sans MS"/>
        <family val="4"/>
      </rPr>
      <t>No interest is leviable u/s 234C</t>
    </r>
    <r>
      <rPr>
        <sz val="12"/>
        <color theme="1"/>
        <rFont val="Comic Sans MS"/>
        <family val="4"/>
      </rPr>
      <t xml:space="preserve">,if the short fall in payment of advance-tax is on account of under estimation or failure to estimate the amount of capital gains or any income from winnings from lotteries, crossword puzzles, races, and other games including an entertainment program on television or electronic mode, in which people compete to win prizes etc., and the assessee has paid the tax on such income as part of the remaining installments of advance tax which are due or if no installment is due, by 31st March, of the Financial Year. </t>
    </r>
  </si>
</sst>
</file>

<file path=xl/styles.xml><?xml version="1.0" encoding="utf-8"?>
<styleSheet xmlns="http://schemas.openxmlformats.org/spreadsheetml/2006/main">
  <numFmts count="7">
    <numFmt numFmtId="43" formatCode="_(* #,##0.00_);_(* \(#,##0.00\);_(* &quot;-&quot;??_);_(@_)"/>
    <numFmt numFmtId="164" formatCode="[$-409]d\-mmm;@"/>
    <numFmt numFmtId="165" formatCode="#&quot; Days&quot;"/>
    <numFmt numFmtId="166" formatCode="#\ &quot;Months&quot;"/>
    <numFmt numFmtId="167" formatCode="0%\ &quot;of Amount of Tax due&quot;"/>
    <numFmt numFmtId="168" formatCode=";;;"/>
    <numFmt numFmtId="169" formatCode="0%\ &quot; Tax due on Returned income&quot;"/>
  </numFmts>
  <fonts count="58">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4"/>
      <color theme="1"/>
      <name val="Cambria"/>
      <family val="1"/>
      <scheme val="major"/>
    </font>
    <font>
      <sz val="9"/>
      <color indexed="81"/>
      <name val="Tahoma"/>
      <family val="2"/>
    </font>
    <font>
      <b/>
      <sz val="9"/>
      <color indexed="81"/>
      <name val="Tahoma"/>
      <family val="2"/>
    </font>
    <font>
      <b/>
      <sz val="12"/>
      <color theme="1"/>
      <name val="Cambria"/>
      <family val="1"/>
      <scheme val="major"/>
    </font>
    <font>
      <b/>
      <sz val="12"/>
      <color theme="1"/>
      <name val="Calibri"/>
      <family val="2"/>
      <scheme val="minor"/>
    </font>
    <font>
      <b/>
      <sz val="12"/>
      <color rgb="FFFF0000"/>
      <name val="Californian FB"/>
      <family val="1"/>
    </font>
    <font>
      <sz val="12"/>
      <color theme="1"/>
      <name val="Calibri"/>
      <family val="2"/>
    </font>
    <font>
      <b/>
      <sz val="12"/>
      <color theme="1"/>
      <name val="Calibri"/>
      <family val="2"/>
    </font>
    <font>
      <b/>
      <sz val="12"/>
      <color theme="1" tint="4.9989318521683403E-2"/>
      <name val="Calibri"/>
      <family val="2"/>
    </font>
    <font>
      <b/>
      <sz val="13"/>
      <color theme="1"/>
      <name val="Calibri"/>
      <family val="2"/>
      <scheme val="minor"/>
    </font>
    <font>
      <b/>
      <sz val="12.5"/>
      <color theme="1"/>
      <name val="Calibri"/>
      <family val="2"/>
      <scheme val="minor"/>
    </font>
    <font>
      <sz val="12.5"/>
      <color theme="1"/>
      <name val="Calibri"/>
      <family val="2"/>
      <scheme val="minor"/>
    </font>
    <font>
      <i/>
      <sz val="12"/>
      <color theme="1"/>
      <name val="Calibri"/>
      <family val="2"/>
      <scheme val="minor"/>
    </font>
    <font>
      <b/>
      <u/>
      <sz val="14"/>
      <color theme="1" tint="4.9989318521683403E-2"/>
      <name val="Cambria"/>
      <family val="1"/>
      <scheme val="major"/>
    </font>
    <font>
      <b/>
      <u val="double"/>
      <sz val="22"/>
      <color theme="3"/>
      <name val="Cambria"/>
      <family val="1"/>
    </font>
    <font>
      <i/>
      <sz val="11"/>
      <color theme="1"/>
      <name val="Calibri"/>
      <family val="2"/>
      <scheme val="minor"/>
    </font>
    <font>
      <b/>
      <sz val="11"/>
      <color theme="1"/>
      <name val="Cambria"/>
      <family val="1"/>
      <scheme val="major"/>
    </font>
    <font>
      <b/>
      <sz val="11"/>
      <color theme="1"/>
      <name val="Lucida Bright"/>
      <family val="1"/>
    </font>
    <font>
      <i/>
      <sz val="12"/>
      <color theme="1"/>
      <name val="Calibri"/>
      <family val="2"/>
    </font>
    <font>
      <sz val="12"/>
      <color theme="1"/>
      <name val="Cambria"/>
      <family val="1"/>
      <scheme val="major"/>
    </font>
    <font>
      <u/>
      <sz val="12"/>
      <color theme="1"/>
      <name val="Cambria"/>
      <family val="1"/>
      <scheme val="major"/>
    </font>
    <font>
      <sz val="11"/>
      <color indexed="81"/>
      <name val="Comic Sans MS"/>
      <family val="4"/>
    </font>
    <font>
      <b/>
      <sz val="10"/>
      <color theme="1"/>
      <name val="Lucida Bright"/>
      <family val="1"/>
    </font>
    <font>
      <sz val="12"/>
      <color theme="1"/>
      <name val="Comic Sans MS"/>
      <family val="4"/>
    </font>
    <font>
      <sz val="11.5"/>
      <color theme="1"/>
      <name val="Comic Sans MS"/>
      <family val="4"/>
    </font>
    <font>
      <b/>
      <sz val="12"/>
      <color rgb="FF0070C0"/>
      <name val="Calibri"/>
      <family val="2"/>
    </font>
    <font>
      <b/>
      <sz val="12"/>
      <color rgb="FFFF0000"/>
      <name val="Calibri"/>
      <family val="2"/>
    </font>
    <font>
      <b/>
      <sz val="12"/>
      <color theme="3" tint="-0.249977111117893"/>
      <name val="Calibri"/>
      <family val="2"/>
    </font>
    <font>
      <b/>
      <sz val="13"/>
      <color rgb="FFFF0000"/>
      <name val="Calibri"/>
      <family val="2"/>
      <scheme val="minor"/>
    </font>
    <font>
      <b/>
      <sz val="13"/>
      <color rgb="FF0070C0"/>
      <name val="Calibri"/>
      <family val="2"/>
      <scheme val="minor"/>
    </font>
    <font>
      <sz val="14"/>
      <color theme="1"/>
      <name val="Calibri"/>
      <family val="2"/>
      <scheme val="minor"/>
    </font>
    <font>
      <b/>
      <sz val="14"/>
      <color rgb="FF7030A0"/>
      <name val="Californian FB"/>
      <family val="1"/>
    </font>
    <font>
      <b/>
      <sz val="12"/>
      <color rgb="FF0070C0"/>
      <name val="Calibri"/>
      <family val="2"/>
      <scheme val="minor"/>
    </font>
    <font>
      <b/>
      <sz val="12"/>
      <color rgb="FF16802A"/>
      <name val="Calibri"/>
      <family val="2"/>
      <scheme val="minor"/>
    </font>
    <font>
      <b/>
      <sz val="12"/>
      <color rgb="FF16802A"/>
      <name val="Calibri"/>
      <family val="2"/>
    </font>
    <font>
      <b/>
      <i/>
      <sz val="11"/>
      <color theme="1"/>
      <name val="Calibri"/>
      <family val="2"/>
      <scheme val="minor"/>
    </font>
    <font>
      <b/>
      <sz val="18"/>
      <color theme="1"/>
      <name val="Cambria"/>
      <family val="1"/>
      <scheme val="major"/>
    </font>
    <font>
      <b/>
      <sz val="14"/>
      <color theme="1"/>
      <name val="Calibri"/>
      <family val="2"/>
      <scheme val="minor"/>
    </font>
    <font>
      <b/>
      <sz val="16"/>
      <color indexed="81"/>
      <name val="Comic Sans MS"/>
      <family val="4"/>
    </font>
    <font>
      <b/>
      <sz val="11"/>
      <color indexed="81"/>
      <name val="Comic Sans MS"/>
      <family val="4"/>
    </font>
    <font>
      <b/>
      <i/>
      <sz val="11"/>
      <color indexed="81"/>
      <name val="Comic Sans MS"/>
      <family val="4"/>
    </font>
    <font>
      <i/>
      <sz val="12"/>
      <color rgb="FFFF0000"/>
      <name val="Calibri"/>
      <family val="2"/>
    </font>
    <font>
      <b/>
      <u val="double"/>
      <sz val="22"/>
      <color rgb="FFFF0000"/>
      <name val="Cambria"/>
      <family val="1"/>
    </font>
    <font>
      <b/>
      <sz val="12"/>
      <name val="Cambria"/>
      <family val="1"/>
      <scheme val="major"/>
    </font>
    <font>
      <b/>
      <sz val="12"/>
      <color rgb="FFFFFF00"/>
      <name val="Calibri"/>
      <family val="2"/>
      <scheme val="minor"/>
    </font>
    <font>
      <b/>
      <sz val="18"/>
      <color theme="3"/>
      <name val="Cambria"/>
      <family val="1"/>
    </font>
    <font>
      <b/>
      <u val="double"/>
      <sz val="28"/>
      <name val="Cambria"/>
      <family val="1"/>
    </font>
    <font>
      <b/>
      <sz val="18"/>
      <color theme="3"/>
      <name val="Californian FB"/>
      <family val="1"/>
    </font>
    <font>
      <b/>
      <u val="double"/>
      <sz val="16"/>
      <color theme="1"/>
      <name val="Century Schoolbook"/>
      <family val="1"/>
    </font>
    <font>
      <sz val="10"/>
      <color theme="1"/>
      <name val="Comic Sans MS"/>
      <family val="4"/>
    </font>
    <font>
      <b/>
      <sz val="11"/>
      <name val="Cambria"/>
      <family val="1"/>
      <scheme val="major"/>
    </font>
    <font>
      <b/>
      <sz val="24"/>
      <color theme="1"/>
      <name val="Cambria"/>
      <family val="1"/>
      <scheme val="major"/>
    </font>
    <font>
      <b/>
      <sz val="12"/>
      <color theme="1"/>
      <name val="Comic Sans MS"/>
      <family val="4"/>
    </font>
    <font>
      <b/>
      <sz val="9"/>
      <color indexed="81"/>
      <name val="Cambria"/>
      <family val="1"/>
    </font>
  </fonts>
  <fills count="1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00B050"/>
        <bgColor indexed="64"/>
      </patternFill>
    </fill>
    <fill>
      <patternFill patternType="solid">
        <fgColor theme="9" tint="0.39997558519241921"/>
        <bgColor indexed="64"/>
      </patternFill>
    </fill>
    <fill>
      <patternFill patternType="solid">
        <fgColor theme="3" tint="0.59999389629810485"/>
        <bgColor indexed="64"/>
      </patternFill>
    </fill>
  </fills>
  <borders count="65">
    <border>
      <left/>
      <right/>
      <top/>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bottom style="double">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s>
  <cellStyleXfs count="4">
    <xf numFmtId="0" fontId="0" fillId="0" borderId="0"/>
    <xf numFmtId="43" fontId="1" fillId="0" borderId="0" applyFont="0" applyFill="0" applyBorder="0" applyAlignment="0" applyProtection="0"/>
    <xf numFmtId="0" fontId="2" fillId="0" borderId="1" applyNumberFormat="0" applyFill="0" applyAlignment="0" applyProtection="0"/>
    <xf numFmtId="9" fontId="1" fillId="0" borderId="0" applyFont="0" applyFill="0" applyBorder="0" applyAlignment="0" applyProtection="0"/>
  </cellStyleXfs>
  <cellXfs count="366">
    <xf numFmtId="0" fontId="0" fillId="0" borderId="0" xfId="0"/>
    <xf numFmtId="43" fontId="7" fillId="7" borderId="0" xfId="0" applyNumberFormat="1" applyFont="1" applyFill="1" applyAlignment="1">
      <alignment vertical="center"/>
    </xf>
    <xf numFmtId="0" fontId="0" fillId="7" borderId="0" xfId="0" applyFill="1"/>
    <xf numFmtId="0" fontId="10" fillId="7" borderId="0" xfId="0" applyFont="1" applyFill="1" applyAlignment="1">
      <alignment vertical="center"/>
    </xf>
    <xf numFmtId="0" fontId="0" fillId="7" borderId="0" xfId="0" applyFill="1" applyAlignment="1">
      <alignment horizontal="center" vertical="center"/>
    </xf>
    <xf numFmtId="0" fontId="11" fillId="7" borderId="0" xfId="0" applyFont="1" applyFill="1" applyAlignment="1">
      <alignment horizontal="center" vertical="center"/>
    </xf>
    <xf numFmtId="0" fontId="0" fillId="7" borderId="10" xfId="0" applyFill="1" applyBorder="1"/>
    <xf numFmtId="0" fontId="0" fillId="7" borderId="0" xfId="0" applyFill="1" applyBorder="1"/>
    <xf numFmtId="0" fontId="0" fillId="7" borderId="7" xfId="0" applyFill="1" applyBorder="1"/>
    <xf numFmtId="0" fontId="0" fillId="7" borderId="0" xfId="0" applyFill="1" applyBorder="1" applyAlignment="1">
      <alignment horizontal="center" vertical="center"/>
    </xf>
    <xf numFmtId="0" fontId="0" fillId="7" borderId="7" xfId="0" applyFill="1" applyBorder="1" applyAlignment="1">
      <alignment horizontal="center" vertical="center"/>
    </xf>
    <xf numFmtId="0" fontId="2" fillId="7" borderId="10" xfId="0" applyFont="1" applyFill="1" applyBorder="1" applyAlignment="1">
      <alignment horizontal="left" vertical="center"/>
    </xf>
    <xf numFmtId="0" fontId="2" fillId="7" borderId="0" xfId="0" applyFont="1" applyFill="1" applyBorder="1" applyAlignment="1">
      <alignment horizontal="left" vertical="center"/>
    </xf>
    <xf numFmtId="0" fontId="0" fillId="7" borderId="4" xfId="0" applyFill="1" applyBorder="1" applyAlignment="1">
      <alignment horizontal="center" vertical="center"/>
    </xf>
    <xf numFmtId="0" fontId="0" fillId="7" borderId="11" xfId="0" applyFill="1" applyBorder="1" applyAlignment="1">
      <alignment horizontal="center" vertical="center"/>
    </xf>
    <xf numFmtId="0" fontId="0" fillId="7" borderId="5" xfId="0" applyFill="1" applyBorder="1" applyAlignment="1">
      <alignment horizontal="center" vertical="center"/>
    </xf>
    <xf numFmtId="0" fontId="2" fillId="7" borderId="0" xfId="0" applyFont="1" applyFill="1" applyAlignment="1">
      <alignment horizontal="center"/>
    </xf>
    <xf numFmtId="0" fontId="0" fillId="7" borderId="0" xfId="0" applyFill="1" applyProtection="1"/>
    <xf numFmtId="0" fontId="14" fillId="7" borderId="2" xfId="0" applyFont="1" applyFill="1" applyBorder="1" applyAlignment="1">
      <alignment horizontal="center" vertical="center" wrapText="1"/>
    </xf>
    <xf numFmtId="0" fontId="14" fillId="7" borderId="2" xfId="0" applyFont="1" applyFill="1" applyBorder="1" applyAlignment="1">
      <alignment horizontal="center" vertical="center"/>
    </xf>
    <xf numFmtId="0" fontId="15" fillId="7" borderId="2" xfId="0" applyFont="1" applyFill="1" applyBorder="1" applyAlignment="1">
      <alignment horizontal="center" vertical="center"/>
    </xf>
    <xf numFmtId="167" fontId="15" fillId="7" borderId="2" xfId="0" applyNumberFormat="1" applyFont="1" applyFill="1" applyBorder="1" applyAlignment="1">
      <alignment horizontal="center" vertical="center"/>
    </xf>
    <xf numFmtId="43" fontId="15" fillId="7" borderId="2" xfId="1" applyFont="1" applyFill="1" applyBorder="1" applyAlignment="1">
      <alignment horizontal="center" vertical="center"/>
    </xf>
    <xf numFmtId="0" fontId="15" fillId="7" borderId="3" xfId="0" applyFont="1" applyFill="1" applyBorder="1" applyAlignment="1">
      <alignment horizontal="center" vertical="center" wrapText="1"/>
    </xf>
    <xf numFmtId="0" fontId="15" fillId="7" borderId="0" xfId="0" applyFont="1" applyFill="1" applyAlignment="1">
      <alignment horizontal="center" vertical="center"/>
    </xf>
    <xf numFmtId="43" fontId="14" fillId="7" borderId="0" xfId="0" applyNumberFormat="1" applyFont="1" applyFill="1" applyAlignment="1">
      <alignment horizontal="center" vertical="center"/>
    </xf>
    <xf numFmtId="0" fontId="15" fillId="7" borderId="0" xfId="0" applyFont="1" applyFill="1"/>
    <xf numFmtId="43" fontId="14" fillId="7" borderId="0" xfId="0" applyNumberFormat="1" applyFont="1" applyFill="1" applyBorder="1" applyAlignment="1">
      <alignment horizontal="center" vertical="center"/>
    </xf>
    <xf numFmtId="43" fontId="3" fillId="8" borderId="0" xfId="1" applyFont="1" applyFill="1" applyAlignment="1" applyProtection="1">
      <alignment horizontal="center" vertical="center"/>
    </xf>
    <xf numFmtId="43" fontId="8" fillId="6" borderId="17" xfId="1" applyFont="1" applyFill="1" applyBorder="1" applyAlignment="1">
      <alignment horizontal="center" vertical="center"/>
    </xf>
    <xf numFmtId="0" fontId="3" fillId="8" borderId="0" xfId="0" applyFont="1" applyFill="1" applyProtection="1"/>
    <xf numFmtId="0" fontId="3" fillId="4" borderId="0" xfId="0" applyFont="1" applyFill="1" applyAlignment="1" applyProtection="1">
      <alignment horizontal="center" vertical="center"/>
    </xf>
    <xf numFmtId="164" fontId="15" fillId="7" borderId="18" xfId="0" applyNumberFormat="1" applyFont="1" applyFill="1" applyBorder="1" applyAlignment="1">
      <alignment horizontal="center" vertical="center"/>
    </xf>
    <xf numFmtId="43" fontId="15" fillId="7" borderId="18" xfId="1" applyFont="1" applyFill="1" applyBorder="1" applyAlignment="1">
      <alignment horizontal="center" vertical="center"/>
    </xf>
    <xf numFmtId="0" fontId="15" fillId="7" borderId="13" xfId="0" applyFont="1" applyFill="1" applyBorder="1" applyAlignment="1">
      <alignment horizontal="center" vertical="center"/>
    </xf>
    <xf numFmtId="0" fontId="14" fillId="7" borderId="3" xfId="0" applyFont="1" applyFill="1" applyBorder="1" applyAlignment="1">
      <alignment horizontal="center" vertical="center" wrapText="1"/>
    </xf>
    <xf numFmtId="0" fontId="15" fillId="7" borderId="4" xfId="0" applyFont="1" applyFill="1" applyBorder="1" applyAlignment="1">
      <alignment horizontal="center" vertical="center"/>
    </xf>
    <xf numFmtId="43" fontId="15" fillId="7" borderId="4" xfId="1" applyFont="1" applyFill="1" applyBorder="1" applyAlignment="1">
      <alignment horizontal="center" vertical="center"/>
    </xf>
    <xf numFmtId="43" fontId="3" fillId="9" borderId="15" xfId="1" applyFont="1" applyFill="1" applyBorder="1" applyAlignment="1" applyProtection="1">
      <alignment horizontal="center" vertical="center"/>
      <protection locked="0"/>
    </xf>
    <xf numFmtId="43" fontId="3" fillId="9" borderId="17" xfId="1" applyFont="1" applyFill="1" applyBorder="1" applyAlignment="1" applyProtection="1">
      <alignment horizontal="center" vertical="center"/>
      <protection locked="0"/>
    </xf>
    <xf numFmtId="164" fontId="15" fillId="9" borderId="15" xfId="0" applyNumberFormat="1" applyFont="1" applyFill="1" applyBorder="1" applyAlignment="1" applyProtection="1">
      <alignment horizontal="center" vertical="center"/>
      <protection locked="0"/>
    </xf>
    <xf numFmtId="0" fontId="18" fillId="7" borderId="0" xfId="0" applyFont="1" applyFill="1" applyAlignment="1">
      <alignment horizontal="center" vertical="center" wrapText="1"/>
    </xf>
    <xf numFmtId="43" fontId="3" fillId="4" borderId="0" xfId="1" applyFont="1" applyFill="1" applyBorder="1" applyAlignment="1" applyProtection="1">
      <alignment horizontal="left" vertical="top" wrapText="1"/>
    </xf>
    <xf numFmtId="0" fontId="0" fillId="7" borderId="0" xfId="0" applyFont="1" applyFill="1" applyBorder="1" applyAlignment="1">
      <alignment horizontal="center" vertical="center"/>
    </xf>
    <xf numFmtId="0" fontId="3" fillId="7" borderId="12" xfId="0" applyFont="1" applyFill="1" applyBorder="1" applyAlignment="1">
      <alignment horizontal="center" vertical="center"/>
    </xf>
    <xf numFmtId="0" fontId="3" fillId="7" borderId="0" xfId="0" applyFont="1" applyFill="1" applyAlignment="1">
      <alignment horizontal="center" vertical="center"/>
    </xf>
    <xf numFmtId="16" fontId="8" fillId="9" borderId="15" xfId="0" applyNumberFormat="1" applyFont="1" applyFill="1" applyBorder="1" applyAlignment="1" applyProtection="1">
      <alignment horizontal="center" vertical="center"/>
      <protection locked="0"/>
    </xf>
    <xf numFmtId="16" fontId="8" fillId="7" borderId="7" xfId="0" applyNumberFormat="1" applyFont="1" applyFill="1" applyBorder="1" applyAlignment="1">
      <alignment horizontal="center" vertical="center"/>
    </xf>
    <xf numFmtId="0" fontId="8" fillId="7" borderId="7" xfId="0" applyFont="1" applyFill="1" applyBorder="1" applyAlignment="1">
      <alignment horizontal="center" vertical="center"/>
    </xf>
    <xf numFmtId="0" fontId="9" fillId="7" borderId="0" xfId="0" applyFont="1" applyFill="1" applyBorder="1" applyAlignment="1">
      <alignment horizontal="center" vertical="center" wrapText="1"/>
    </xf>
    <xf numFmtId="0" fontId="2" fillId="7" borderId="0" xfId="0" applyFont="1" applyFill="1" applyBorder="1"/>
    <xf numFmtId="0" fontId="14" fillId="7" borderId="0" xfId="0" applyFont="1" applyFill="1" applyBorder="1" applyAlignment="1">
      <alignment horizontal="center" vertical="center" wrapText="1"/>
    </xf>
    <xf numFmtId="0" fontId="15" fillId="7" borderId="0" xfId="0" applyFont="1" applyFill="1" applyBorder="1" applyAlignment="1">
      <alignment horizontal="center" vertical="center"/>
    </xf>
    <xf numFmtId="43" fontId="3" fillId="7" borderId="0" xfId="1" applyFont="1" applyFill="1" applyBorder="1" applyAlignment="1" applyProtection="1">
      <alignment horizontal="center" vertical="center"/>
      <protection locked="0"/>
    </xf>
    <xf numFmtId="43" fontId="8" fillId="7" borderId="0" xfId="1" applyFont="1" applyFill="1" applyBorder="1" applyAlignment="1">
      <alignment horizontal="center" vertical="center"/>
    </xf>
    <xf numFmtId="43" fontId="3" fillId="7" borderId="0" xfId="1" applyFont="1" applyFill="1" applyBorder="1" applyAlignment="1">
      <alignment horizontal="center" vertical="center"/>
    </xf>
    <xf numFmtId="43" fontId="13" fillId="7" borderId="0" xfId="2" applyNumberFormat="1" applyFont="1" applyFill="1" applyBorder="1" applyAlignment="1">
      <alignment horizontal="center" vertical="center"/>
    </xf>
    <xf numFmtId="0" fontId="7" fillId="7" borderId="0" xfId="0" applyFont="1" applyFill="1" applyAlignment="1">
      <alignment horizontal="center" vertical="center" wrapText="1"/>
    </xf>
    <xf numFmtId="0" fontId="3" fillId="7" borderId="0" xfId="0" applyFont="1" applyFill="1"/>
    <xf numFmtId="0" fontId="0" fillId="4" borderId="4" xfId="0" applyFill="1" applyBorder="1" applyAlignment="1" applyProtection="1">
      <alignment horizontal="center" vertical="center"/>
    </xf>
    <xf numFmtId="0" fontId="0" fillId="4" borderId="5" xfId="0" applyFill="1" applyBorder="1" applyAlignment="1" applyProtection="1">
      <alignment horizontal="center" vertical="center"/>
    </xf>
    <xf numFmtId="0" fontId="0" fillId="7" borderId="4" xfId="0" applyFill="1" applyBorder="1" applyProtection="1"/>
    <xf numFmtId="0" fontId="3" fillId="4" borderId="14" xfId="0" applyFont="1" applyFill="1" applyBorder="1" applyAlignment="1" applyProtection="1">
      <alignment horizontal="center" vertical="center"/>
    </xf>
    <xf numFmtId="0" fontId="0" fillId="2" borderId="11" xfId="0" applyFill="1" applyBorder="1" applyAlignment="1" applyProtection="1">
      <alignment horizontal="center" vertical="center"/>
    </xf>
    <xf numFmtId="0" fontId="0" fillId="2" borderId="14" xfId="0" applyFill="1" applyBorder="1" applyAlignment="1" applyProtection="1">
      <alignment horizontal="center" vertical="center"/>
    </xf>
    <xf numFmtId="0" fontId="0" fillId="2" borderId="14" xfId="0" applyFill="1" applyBorder="1" applyProtection="1"/>
    <xf numFmtId="0" fontId="3" fillId="4" borderId="12" xfId="0" applyFont="1" applyFill="1" applyBorder="1" applyAlignment="1" applyProtection="1">
      <alignment horizontal="center" vertical="center"/>
    </xf>
    <xf numFmtId="0" fontId="0" fillId="8" borderId="4" xfId="0" applyFill="1" applyBorder="1" applyProtection="1"/>
    <xf numFmtId="0" fontId="0" fillId="4" borderId="0" xfId="0" applyFill="1" applyBorder="1" applyAlignment="1" applyProtection="1">
      <alignment horizontal="center" vertical="center"/>
    </xf>
    <xf numFmtId="0" fontId="3" fillId="4" borderId="0" xfId="0" applyFont="1" applyFill="1" applyBorder="1" applyAlignment="1" applyProtection="1">
      <alignment horizontal="center" vertical="center"/>
    </xf>
    <xf numFmtId="43" fontId="7" fillId="4" borderId="22" xfId="0" applyNumberFormat="1" applyFont="1" applyFill="1" applyBorder="1" applyAlignment="1" applyProtection="1">
      <alignment horizontal="right" vertical="center"/>
    </xf>
    <xf numFmtId="43" fontId="7" fillId="8" borderId="22" xfId="0" applyNumberFormat="1" applyFont="1" applyFill="1" applyBorder="1" applyAlignment="1" applyProtection="1">
      <alignment horizontal="right" vertical="center"/>
    </xf>
    <xf numFmtId="43" fontId="4" fillId="3" borderId="22" xfId="0" applyNumberFormat="1" applyFont="1" applyFill="1" applyBorder="1" applyAlignment="1" applyProtection="1">
      <alignment vertical="center"/>
    </xf>
    <xf numFmtId="43" fontId="3" fillId="9" borderId="20" xfId="1" applyFont="1" applyFill="1" applyBorder="1" applyAlignment="1" applyProtection="1">
      <alignment horizontal="center" vertical="center"/>
      <protection locked="0"/>
    </xf>
    <xf numFmtId="43" fontId="3" fillId="9" borderId="24" xfId="1" applyFont="1" applyFill="1" applyBorder="1" applyAlignment="1" applyProtection="1">
      <alignment horizontal="center" vertical="center"/>
      <protection locked="0"/>
    </xf>
    <xf numFmtId="43" fontId="3" fillId="9" borderId="25" xfId="1" applyFont="1" applyFill="1" applyBorder="1" applyAlignment="1" applyProtection="1">
      <alignment horizontal="center" vertical="center"/>
      <protection locked="0"/>
    </xf>
    <xf numFmtId="43" fontId="8" fillId="6" borderId="21" xfId="1" applyFont="1" applyFill="1" applyBorder="1" applyAlignment="1">
      <alignment horizontal="center" vertical="center"/>
    </xf>
    <xf numFmtId="43" fontId="3" fillId="6" borderId="21" xfId="1" applyFont="1" applyFill="1" applyBorder="1" applyAlignment="1">
      <alignment horizontal="center" vertical="center"/>
    </xf>
    <xf numFmtId="43" fontId="3" fillId="9" borderId="21" xfId="1" applyFont="1" applyFill="1" applyBorder="1" applyAlignment="1" applyProtection="1">
      <alignment horizontal="center" vertical="center"/>
      <protection locked="0"/>
    </xf>
    <xf numFmtId="43" fontId="10" fillId="5" borderId="7" xfId="1" applyFont="1" applyFill="1" applyBorder="1" applyAlignment="1">
      <alignment horizontal="center" vertical="center"/>
    </xf>
    <xf numFmtId="43" fontId="10" fillId="5" borderId="13" xfId="1" applyFont="1" applyFill="1" applyBorder="1" applyAlignment="1">
      <alignment horizontal="center" vertical="center"/>
    </xf>
    <xf numFmtId="43" fontId="3" fillId="6" borderId="26" xfId="1" applyFont="1" applyFill="1" applyBorder="1" applyAlignment="1">
      <alignment horizontal="center" vertical="center"/>
    </xf>
    <xf numFmtId="43" fontId="3" fillId="6" borderId="27" xfId="1" applyFont="1" applyFill="1" applyBorder="1" applyAlignment="1">
      <alignment horizontal="center" vertical="center"/>
    </xf>
    <xf numFmtId="43" fontId="22" fillId="5" borderId="10" xfId="1" quotePrefix="1" applyFont="1" applyFill="1" applyBorder="1" applyAlignment="1">
      <alignment horizontal="left" vertical="center"/>
    </xf>
    <xf numFmtId="43" fontId="22" fillId="5" borderId="0" xfId="1" applyFont="1" applyFill="1" applyBorder="1" applyAlignment="1">
      <alignment horizontal="left" vertical="center"/>
    </xf>
    <xf numFmtId="43" fontId="22" fillId="5" borderId="7" xfId="1" applyFont="1" applyFill="1" applyBorder="1" applyAlignment="1">
      <alignment horizontal="center" vertical="center"/>
    </xf>
    <xf numFmtId="43" fontId="14" fillId="4" borderId="19" xfId="0" applyNumberFormat="1" applyFont="1" applyFill="1" applyBorder="1" applyAlignment="1">
      <alignment horizontal="center" vertical="center"/>
    </xf>
    <xf numFmtId="0" fontId="18" fillId="7" borderId="0" xfId="0" applyFont="1" applyFill="1" applyAlignment="1">
      <alignment horizontal="center" vertical="center" wrapText="1"/>
    </xf>
    <xf numFmtId="0" fontId="2" fillId="7" borderId="13" xfId="0" applyFont="1" applyFill="1" applyBorder="1" applyAlignment="1">
      <alignment horizontal="center"/>
    </xf>
    <xf numFmtId="43" fontId="10" fillId="5" borderId="0" xfId="1" applyFont="1" applyFill="1" applyBorder="1" applyAlignment="1">
      <alignment horizontal="left" vertical="center"/>
    </xf>
    <xf numFmtId="43" fontId="10" fillId="5" borderId="7" xfId="1" applyFont="1" applyFill="1" applyBorder="1" applyAlignment="1">
      <alignment horizontal="left" vertical="center"/>
    </xf>
    <xf numFmtId="166" fontId="3" fillId="7" borderId="4" xfId="0" applyNumberFormat="1" applyFont="1" applyFill="1" applyBorder="1" applyAlignment="1">
      <alignment horizontal="center" vertical="center" wrapText="1"/>
    </xf>
    <xf numFmtId="0" fontId="0" fillId="7" borderId="0" xfId="0" applyFill="1" applyAlignment="1">
      <alignment horizontal="center"/>
    </xf>
    <xf numFmtId="43" fontId="3" fillId="6" borderId="29" xfId="1" applyFont="1" applyFill="1" applyBorder="1" applyAlignment="1">
      <alignment horizontal="center" vertical="center"/>
    </xf>
    <xf numFmtId="0" fontId="0" fillId="7" borderId="28" xfId="0" applyFill="1" applyBorder="1"/>
    <xf numFmtId="0" fontId="34" fillId="10" borderId="0" xfId="0" applyFont="1" applyFill="1" applyAlignment="1">
      <alignment horizontal="left" vertical="top" wrapText="1"/>
    </xf>
    <xf numFmtId="0" fontId="34" fillId="10" borderId="0" xfId="0" applyFont="1" applyFill="1" applyAlignment="1">
      <alignment horizontal="center" vertical="center" wrapText="1"/>
    </xf>
    <xf numFmtId="0" fontId="35" fillId="10" borderId="0" xfId="0" applyFont="1" applyFill="1" applyAlignment="1">
      <alignment horizontal="justify" vertical="top" wrapText="1"/>
    </xf>
    <xf numFmtId="0" fontId="34" fillId="10" borderId="0" xfId="0" applyFont="1" applyFill="1" applyAlignment="1">
      <alignment horizontal="right"/>
    </xf>
    <xf numFmtId="0" fontId="0" fillId="10" borderId="0" xfId="0" applyFill="1"/>
    <xf numFmtId="0" fontId="0" fillId="7" borderId="0" xfId="0" applyFill="1" applyBorder="1" applyProtection="1"/>
    <xf numFmtId="43" fontId="7" fillId="7" borderId="10" xfId="0" applyNumberFormat="1" applyFont="1" applyFill="1" applyBorder="1" applyAlignment="1" applyProtection="1">
      <alignment horizontal="right" vertical="center"/>
    </xf>
    <xf numFmtId="0" fontId="0" fillId="7" borderId="10" xfId="0" applyFill="1" applyBorder="1" applyProtection="1"/>
    <xf numFmtId="43" fontId="7" fillId="7" borderId="0" xfId="0" applyNumberFormat="1" applyFont="1" applyFill="1" applyBorder="1" applyAlignment="1" applyProtection="1">
      <alignment horizontal="right" vertical="center"/>
    </xf>
    <xf numFmtId="43" fontId="4" fillId="7" borderId="0" xfId="0" applyNumberFormat="1" applyFont="1" applyFill="1" applyBorder="1" applyAlignment="1" applyProtection="1">
      <alignment vertical="center"/>
    </xf>
    <xf numFmtId="166" fontId="3" fillId="7" borderId="5" xfId="0" applyNumberFormat="1" applyFont="1" applyFill="1" applyBorder="1" applyAlignment="1">
      <alignment horizontal="center" vertical="center" wrapText="1"/>
    </xf>
    <xf numFmtId="0" fontId="0" fillId="7" borderId="2" xfId="0" applyFill="1" applyBorder="1" applyAlignment="1">
      <alignment horizontal="center"/>
    </xf>
    <xf numFmtId="168" fontId="19" fillId="7" borderId="4" xfId="0" applyNumberFormat="1" applyFont="1" applyFill="1" applyBorder="1" applyAlignment="1">
      <alignment horizontal="center" vertical="center"/>
    </xf>
    <xf numFmtId="0" fontId="3" fillId="8" borderId="14" xfId="0" applyFont="1" applyFill="1" applyBorder="1" applyProtection="1"/>
    <xf numFmtId="43" fontId="3" fillId="6" borderId="36" xfId="1" applyFont="1" applyFill="1" applyBorder="1" applyAlignment="1">
      <alignment horizontal="center" vertical="center"/>
    </xf>
    <xf numFmtId="43" fontId="3" fillId="6" borderId="39" xfId="1" applyFont="1" applyFill="1" applyBorder="1" applyAlignment="1">
      <alignment horizontal="center" vertical="center"/>
    </xf>
    <xf numFmtId="43" fontId="3" fillId="6" borderId="32" xfId="1" applyFont="1" applyFill="1" applyBorder="1" applyAlignment="1">
      <alignment horizontal="center" vertical="center"/>
    </xf>
    <xf numFmtId="0" fontId="3" fillId="8" borderId="6" xfId="0" applyFont="1" applyFill="1" applyBorder="1" applyProtection="1"/>
    <xf numFmtId="0" fontId="3" fillId="8" borderId="14" xfId="0" applyFont="1" applyFill="1" applyBorder="1" applyAlignment="1" applyProtection="1">
      <alignment horizontal="center" vertical="center"/>
    </xf>
    <xf numFmtId="43" fontId="10" fillId="5" borderId="10" xfId="1" applyFont="1" applyFill="1" applyBorder="1" applyAlignment="1">
      <alignment horizontal="left" vertical="center"/>
    </xf>
    <xf numFmtId="43" fontId="15" fillId="7" borderId="0" xfId="0" applyNumberFormat="1" applyFont="1" applyFill="1" applyBorder="1" applyAlignment="1">
      <alignment horizontal="center" vertical="center"/>
    </xf>
    <xf numFmtId="0" fontId="35" fillId="10" borderId="0" xfId="0" applyFont="1" applyFill="1" applyAlignment="1">
      <alignment horizontal="justify" vertical="center" wrapText="1"/>
    </xf>
    <xf numFmtId="0" fontId="41" fillId="8" borderId="5" xfId="0" applyFont="1" applyFill="1" applyBorder="1" applyAlignment="1" applyProtection="1">
      <alignment horizontal="center" vertical="center"/>
    </xf>
    <xf numFmtId="43" fontId="3" fillId="6" borderId="15" xfId="1" applyFont="1" applyFill="1" applyBorder="1" applyAlignment="1">
      <alignment horizontal="center" vertical="center"/>
    </xf>
    <xf numFmtId="0" fontId="17" fillId="4" borderId="4" xfId="0" applyFont="1" applyFill="1" applyBorder="1" applyAlignment="1" applyProtection="1">
      <alignment horizontal="center" vertical="center"/>
    </xf>
    <xf numFmtId="166" fontId="3" fillId="7" borderId="3" xfId="0" applyNumberFormat="1" applyFont="1" applyFill="1" applyBorder="1" applyAlignment="1">
      <alignment vertical="center" wrapText="1"/>
    </xf>
    <xf numFmtId="0" fontId="15" fillId="7" borderId="5" xfId="0" applyFont="1" applyFill="1" applyBorder="1" applyAlignment="1">
      <alignment horizontal="center" vertical="center"/>
    </xf>
    <xf numFmtId="43" fontId="3" fillId="3" borderId="25" xfId="1" applyFont="1" applyFill="1" applyBorder="1" applyAlignment="1" applyProtection="1">
      <alignment horizontal="center" vertical="center"/>
      <protection locked="0"/>
    </xf>
    <xf numFmtId="164" fontId="15" fillId="9" borderId="43" xfId="0" applyNumberFormat="1" applyFont="1" applyFill="1" applyBorder="1" applyAlignment="1" applyProtection="1">
      <alignment horizontal="center" vertical="center"/>
      <protection locked="0"/>
    </xf>
    <xf numFmtId="43" fontId="15" fillId="7" borderId="15" xfId="1" applyFont="1" applyFill="1" applyBorder="1" applyAlignment="1" applyProtection="1">
      <alignment horizontal="center" vertical="center"/>
    </xf>
    <xf numFmtId="43" fontId="15" fillId="7" borderId="43" xfId="1" applyFont="1" applyFill="1" applyBorder="1" applyAlignment="1" applyProtection="1">
      <alignment horizontal="center" vertical="center"/>
    </xf>
    <xf numFmtId="43" fontId="15" fillId="7" borderId="15" xfId="0" applyNumberFormat="1" applyFont="1" applyFill="1" applyBorder="1" applyAlignment="1" applyProtection="1">
      <alignment horizontal="center" vertical="center"/>
    </xf>
    <xf numFmtId="169" fontId="3" fillId="7" borderId="2" xfId="3" applyNumberFormat="1" applyFont="1" applyFill="1" applyBorder="1" applyAlignment="1">
      <alignment horizontal="center" vertical="center" wrapText="1"/>
    </xf>
    <xf numFmtId="0" fontId="3" fillId="4" borderId="9" xfId="0" applyFont="1" applyFill="1" applyBorder="1" applyAlignment="1" applyProtection="1">
      <alignment horizontal="center" vertical="center"/>
    </xf>
    <xf numFmtId="14" fontId="0" fillId="7" borderId="10" xfId="0" applyNumberFormat="1" applyFill="1" applyBorder="1"/>
    <xf numFmtId="0" fontId="0" fillId="7" borderId="0" xfId="0" applyNumberFormat="1" applyFill="1"/>
    <xf numFmtId="16" fontId="0" fillId="7" borderId="0" xfId="0" applyNumberFormat="1" applyFill="1"/>
    <xf numFmtId="14" fontId="0" fillId="7" borderId="0" xfId="0" applyNumberFormat="1" applyFill="1"/>
    <xf numFmtId="0" fontId="14" fillId="7" borderId="0" xfId="0" applyFont="1" applyFill="1" applyAlignment="1">
      <alignment horizontal="center" vertical="center"/>
    </xf>
    <xf numFmtId="0" fontId="18" fillId="7" borderId="0" xfId="0" applyFont="1" applyFill="1" applyAlignment="1">
      <alignment horizontal="center" vertical="center" wrapText="1"/>
    </xf>
    <xf numFmtId="0" fontId="21" fillId="7" borderId="0" xfId="0" applyFont="1" applyFill="1" applyBorder="1" applyAlignment="1">
      <alignment horizontal="center" vertical="center" wrapText="1"/>
    </xf>
    <xf numFmtId="0" fontId="49" fillId="7" borderId="0" xfId="0" applyFont="1" applyFill="1" applyAlignment="1">
      <alignment vertical="top" wrapText="1"/>
    </xf>
    <xf numFmtId="0" fontId="51" fillId="7" borderId="0" xfId="0" applyFont="1" applyFill="1" applyAlignment="1">
      <alignment vertical="top" wrapText="1"/>
    </xf>
    <xf numFmtId="0" fontId="50" fillId="7" borderId="0" xfId="0" applyFont="1" applyFill="1" applyAlignment="1">
      <alignment horizontal="center" vertical="center" wrapText="1"/>
    </xf>
    <xf numFmtId="0" fontId="52" fillId="7" borderId="0" xfId="0" applyFont="1" applyFill="1" applyBorder="1" applyAlignment="1">
      <alignment horizontal="center" vertical="center" wrapText="1"/>
    </xf>
    <xf numFmtId="0" fontId="46" fillId="7" borderId="0" xfId="0" applyFont="1" applyFill="1" applyBorder="1" applyAlignment="1">
      <alignment horizontal="center" vertical="center" wrapText="1"/>
    </xf>
    <xf numFmtId="16" fontId="8" fillId="9" borderId="54" xfId="0" applyNumberFormat="1" applyFont="1" applyFill="1" applyBorder="1" applyAlignment="1" applyProtection="1">
      <alignment horizontal="center" vertical="center"/>
      <protection locked="0"/>
    </xf>
    <xf numFmtId="0" fontId="53" fillId="7" borderId="0" xfId="0" applyFont="1" applyFill="1" applyAlignment="1">
      <alignment vertical="center" wrapText="1"/>
    </xf>
    <xf numFmtId="0" fontId="0" fillId="2" borderId="10" xfId="0" applyFill="1" applyBorder="1" applyAlignment="1" applyProtection="1">
      <alignment horizontal="center" vertical="center"/>
    </xf>
    <xf numFmtId="0" fontId="0" fillId="2" borderId="0" xfId="0" applyFill="1" applyBorder="1" applyAlignment="1" applyProtection="1">
      <alignment horizontal="center" vertical="center"/>
    </xf>
    <xf numFmtId="0" fontId="0" fillId="2" borderId="0" xfId="0" applyFill="1" applyBorder="1" applyProtection="1"/>
    <xf numFmtId="0" fontId="0" fillId="7" borderId="55" xfId="0" applyFill="1" applyBorder="1"/>
    <xf numFmtId="0" fontId="4" fillId="7" borderId="57" xfId="0" applyFont="1" applyFill="1" applyBorder="1" applyAlignment="1"/>
    <xf numFmtId="0" fontId="0" fillId="7" borderId="58" xfId="0" applyFill="1" applyBorder="1"/>
    <xf numFmtId="43" fontId="7" fillId="8" borderId="22" xfId="0" applyNumberFormat="1" applyFont="1" applyFill="1" applyBorder="1" applyAlignment="1" applyProtection="1">
      <alignment horizontal="center" vertical="center"/>
    </xf>
    <xf numFmtId="43" fontId="7" fillId="8" borderId="4" xfId="0" applyNumberFormat="1" applyFont="1" applyFill="1" applyBorder="1" applyAlignment="1" applyProtection="1">
      <alignment vertical="center"/>
    </xf>
    <xf numFmtId="43" fontId="7" fillId="8" borderId="5" xfId="0" applyNumberFormat="1" applyFont="1" applyFill="1" applyBorder="1" applyAlignment="1" applyProtection="1">
      <alignment vertical="center"/>
    </xf>
    <xf numFmtId="0" fontId="50" fillId="7" borderId="0" xfId="0" applyFont="1" applyFill="1" applyAlignment="1">
      <alignment horizontal="center" vertical="top" wrapText="1"/>
    </xf>
    <xf numFmtId="165" fontId="3" fillId="7" borderId="0" xfId="0" applyNumberFormat="1" applyFont="1" applyFill="1" applyBorder="1" applyAlignment="1">
      <alignment horizontal="center" vertical="center"/>
    </xf>
    <xf numFmtId="16" fontId="8" fillId="9" borderId="8" xfId="0" applyNumberFormat="1" applyFont="1" applyFill="1" applyBorder="1" applyAlignment="1" applyProtection="1">
      <alignment horizontal="center" vertical="center"/>
      <protection locked="0"/>
    </xf>
    <xf numFmtId="16" fontId="8" fillId="9" borderId="10" xfId="0" applyNumberFormat="1" applyFont="1" applyFill="1" applyBorder="1" applyAlignment="1" applyProtection="1">
      <alignment horizontal="center" vertical="center"/>
      <protection locked="0"/>
    </xf>
    <xf numFmtId="16" fontId="8" fillId="9" borderId="38" xfId="0" applyNumberFormat="1" applyFont="1" applyFill="1" applyBorder="1" applyAlignment="1" applyProtection="1">
      <alignment horizontal="center" vertical="center"/>
      <protection locked="0"/>
    </xf>
    <xf numFmtId="43" fontId="36" fillId="3" borderId="44" xfId="2" applyNumberFormat="1" applyFont="1" applyFill="1" applyBorder="1" applyAlignment="1" applyProtection="1">
      <alignment horizontal="center" vertical="center"/>
      <protection locked="0"/>
    </xf>
    <xf numFmtId="43" fontId="36" fillId="3" borderId="53" xfId="2" applyNumberFormat="1" applyFont="1" applyFill="1" applyBorder="1" applyAlignment="1" applyProtection="1">
      <alignment horizontal="center" vertical="center"/>
      <protection locked="0"/>
    </xf>
    <xf numFmtId="43" fontId="36" fillId="3" borderId="45" xfId="2" applyNumberFormat="1" applyFont="1" applyFill="1" applyBorder="1" applyAlignment="1" applyProtection="1">
      <alignment horizontal="center" vertical="center"/>
      <protection locked="0"/>
    </xf>
    <xf numFmtId="0" fontId="51" fillId="0" borderId="46" xfId="0" applyFont="1" applyFill="1" applyBorder="1" applyAlignment="1">
      <alignment horizontal="center" vertical="center" wrapText="1"/>
    </xf>
    <xf numFmtId="0" fontId="51" fillId="0" borderId="47" xfId="0" applyFont="1" applyFill="1" applyBorder="1" applyAlignment="1">
      <alignment horizontal="center" vertical="center" wrapText="1"/>
    </xf>
    <xf numFmtId="0" fontId="51" fillId="0" borderId="48" xfId="0" applyFont="1" applyFill="1" applyBorder="1" applyAlignment="1">
      <alignment horizontal="center" vertical="center" wrapText="1"/>
    </xf>
    <xf numFmtId="0" fontId="51" fillId="0" borderId="49"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51" fillId="0" borderId="50" xfId="0" applyFont="1" applyFill="1" applyBorder="1" applyAlignment="1">
      <alignment horizontal="center" vertical="center" wrapText="1"/>
    </xf>
    <xf numFmtId="0" fontId="51" fillId="0" borderId="51" xfId="0" applyFont="1" applyFill="1" applyBorder="1" applyAlignment="1">
      <alignment horizontal="center" vertical="center" wrapText="1"/>
    </xf>
    <xf numFmtId="0" fontId="51" fillId="0" borderId="19" xfId="0" applyFont="1" applyFill="1" applyBorder="1" applyAlignment="1">
      <alignment horizontal="center" vertical="center" wrapText="1"/>
    </xf>
    <xf numFmtId="0" fontId="51" fillId="0" borderId="52" xfId="0" applyFont="1" applyFill="1" applyBorder="1" applyAlignment="1">
      <alignment horizontal="center" vertical="center" wrapText="1"/>
    </xf>
    <xf numFmtId="0" fontId="17" fillId="4" borderId="3" xfId="0" applyFont="1" applyFill="1" applyBorder="1" applyAlignment="1" applyProtection="1">
      <alignment horizontal="center" vertical="center"/>
    </xf>
    <xf numFmtId="0" fontId="17" fillId="4" borderId="4" xfId="0" applyFont="1" applyFill="1" applyBorder="1" applyAlignment="1" applyProtection="1">
      <alignment horizontal="center" vertical="center"/>
    </xf>
    <xf numFmtId="43" fontId="11" fillId="5" borderId="10" xfId="1" applyFont="1" applyFill="1" applyBorder="1" applyAlignment="1">
      <alignment horizontal="left" vertical="center"/>
    </xf>
    <xf numFmtId="43" fontId="11" fillId="5" borderId="0" xfId="1" applyFont="1" applyFill="1" applyBorder="1" applyAlignment="1">
      <alignment horizontal="left" vertical="center"/>
    </xf>
    <xf numFmtId="43" fontId="11" fillId="5" borderId="7" xfId="1" applyFont="1" applyFill="1" applyBorder="1" applyAlignment="1">
      <alignment horizontal="left" vertical="center"/>
    </xf>
    <xf numFmtId="43" fontId="22" fillId="5" borderId="10" xfId="1" quotePrefix="1" applyFont="1" applyFill="1" applyBorder="1" applyAlignment="1">
      <alignment horizontal="left" vertical="center"/>
    </xf>
    <xf numFmtId="43" fontId="22" fillId="5" borderId="0" xfId="1" quotePrefix="1" applyFont="1" applyFill="1" applyBorder="1" applyAlignment="1">
      <alignment horizontal="left" vertical="center"/>
    </xf>
    <xf numFmtId="43" fontId="22" fillId="5" borderId="7" xfId="1" quotePrefix="1" applyFont="1" applyFill="1" applyBorder="1" applyAlignment="1">
      <alignment horizontal="left" vertical="center"/>
    </xf>
    <xf numFmtId="0" fontId="35" fillId="10" borderId="0" xfId="0" applyFont="1" applyFill="1" applyAlignment="1">
      <alignment horizontal="justify" vertical="center" wrapText="1"/>
    </xf>
    <xf numFmtId="0" fontId="17" fillId="2" borderId="4" xfId="0" applyFont="1" applyFill="1" applyBorder="1" applyAlignment="1" applyProtection="1">
      <alignment horizontal="center" vertical="center"/>
    </xf>
    <xf numFmtId="0" fontId="17" fillId="2" borderId="5" xfId="0" applyFont="1" applyFill="1" applyBorder="1" applyAlignment="1" applyProtection="1">
      <alignment horizontal="center" vertical="center"/>
    </xf>
    <xf numFmtId="43" fontId="10" fillId="5" borderId="10" xfId="1" applyFont="1" applyFill="1" applyBorder="1" applyAlignment="1">
      <alignment horizontal="left" vertical="center"/>
    </xf>
    <xf numFmtId="43" fontId="10" fillId="5" borderId="0" xfId="1" applyFont="1" applyFill="1" applyBorder="1" applyAlignment="1">
      <alignment horizontal="left" vertical="center"/>
    </xf>
    <xf numFmtId="43" fontId="10" fillId="5" borderId="7" xfId="1" applyFont="1" applyFill="1" applyBorder="1" applyAlignment="1">
      <alignment horizontal="left" vertical="center"/>
    </xf>
    <xf numFmtId="0" fontId="17" fillId="8" borderId="3" xfId="0" applyFont="1" applyFill="1" applyBorder="1" applyAlignment="1" applyProtection="1">
      <alignment horizontal="center" vertical="center"/>
    </xf>
    <xf numFmtId="0" fontId="17" fillId="8" borderId="4" xfId="0" applyFont="1" applyFill="1" applyBorder="1" applyAlignment="1" applyProtection="1">
      <alignment horizontal="center" vertical="center"/>
    </xf>
    <xf numFmtId="0" fontId="17" fillId="8" borderId="5" xfId="0" applyFont="1" applyFill="1" applyBorder="1" applyAlignment="1" applyProtection="1">
      <alignment horizontal="center" vertical="center"/>
    </xf>
    <xf numFmtId="0" fontId="47" fillId="7" borderId="3" xfId="0" applyFont="1" applyFill="1" applyBorder="1" applyAlignment="1">
      <alignment horizontal="center" vertical="center" wrapText="1"/>
    </xf>
    <xf numFmtId="0" fontId="47" fillId="7" borderId="4" xfId="0" applyFont="1" applyFill="1" applyBorder="1" applyAlignment="1">
      <alignment horizontal="center" vertical="center" wrapText="1"/>
    </xf>
    <xf numFmtId="0" fontId="47" fillId="7" borderId="5" xfId="0" applyFont="1" applyFill="1" applyBorder="1" applyAlignment="1">
      <alignment horizontal="center" vertical="center" wrapText="1"/>
    </xf>
    <xf numFmtId="0" fontId="14" fillId="7" borderId="0" xfId="0" applyFont="1" applyFill="1" applyAlignment="1">
      <alignment horizontal="center" vertical="center"/>
    </xf>
    <xf numFmtId="0" fontId="55" fillId="7" borderId="46" xfId="0" applyFont="1" applyFill="1" applyBorder="1" applyAlignment="1">
      <alignment horizontal="center" vertical="center"/>
    </xf>
    <xf numFmtId="0" fontId="55" fillId="7" borderId="47" xfId="0" applyFont="1" applyFill="1" applyBorder="1" applyAlignment="1">
      <alignment horizontal="center" vertical="center"/>
    </xf>
    <xf numFmtId="0" fontId="55" fillId="7" borderId="48" xfId="0" applyFont="1" applyFill="1" applyBorder="1" applyAlignment="1">
      <alignment horizontal="center" vertical="center"/>
    </xf>
    <xf numFmtId="0" fontId="55" fillId="7" borderId="49" xfId="0" applyFont="1" applyFill="1" applyBorder="1" applyAlignment="1">
      <alignment horizontal="center" vertical="center"/>
    </xf>
    <xf numFmtId="0" fontId="55" fillId="7" borderId="0" xfId="0" applyFont="1" applyFill="1" applyBorder="1" applyAlignment="1">
      <alignment horizontal="center" vertical="center"/>
    </xf>
    <xf numFmtId="0" fontId="55" fillId="7" borderId="50" xfId="0" applyFont="1" applyFill="1" applyBorder="1" applyAlignment="1">
      <alignment horizontal="center" vertical="center"/>
    </xf>
    <xf numFmtId="0" fontId="55" fillId="7" borderId="51" xfId="0" applyFont="1" applyFill="1" applyBorder="1" applyAlignment="1">
      <alignment horizontal="center" vertical="center"/>
    </xf>
    <xf numFmtId="0" fontId="55" fillId="7" borderId="19" xfId="0" applyFont="1" applyFill="1" applyBorder="1" applyAlignment="1">
      <alignment horizontal="center" vertical="center"/>
    </xf>
    <xf numFmtId="0" fontId="55" fillId="7" borderId="52" xfId="0" applyFont="1" applyFill="1" applyBorder="1" applyAlignment="1">
      <alignment horizontal="center" vertical="center"/>
    </xf>
    <xf numFmtId="43" fontId="3" fillId="8" borderId="8" xfId="1" applyFont="1" applyFill="1" applyBorder="1" applyAlignment="1" applyProtection="1">
      <alignment horizontal="justify" vertical="center" wrapText="1"/>
    </xf>
    <xf numFmtId="43" fontId="0" fillId="0" borderId="6" xfId="1" applyFont="1" applyBorder="1" applyAlignment="1">
      <alignment horizontal="justify" vertical="center"/>
    </xf>
    <xf numFmtId="43" fontId="0" fillId="0" borderId="9" xfId="1" applyFont="1" applyBorder="1" applyAlignment="1">
      <alignment horizontal="justify" vertical="center"/>
    </xf>
    <xf numFmtId="43" fontId="0" fillId="0" borderId="10" xfId="1" applyFont="1" applyBorder="1" applyAlignment="1">
      <alignment horizontal="justify" vertical="center"/>
    </xf>
    <xf numFmtId="43" fontId="0" fillId="0" borderId="0" xfId="1" applyFont="1" applyAlignment="1">
      <alignment horizontal="justify" vertical="center"/>
    </xf>
    <xf numFmtId="43" fontId="0" fillId="0" borderId="7" xfId="1" applyFont="1" applyBorder="1" applyAlignment="1">
      <alignment horizontal="justify" vertical="center"/>
    </xf>
    <xf numFmtId="43" fontId="0" fillId="0" borderId="11" xfId="1" applyFont="1" applyBorder="1" applyAlignment="1">
      <alignment horizontal="justify" vertical="center"/>
    </xf>
    <xf numFmtId="43" fontId="0" fillId="0" borderId="14" xfId="1" applyFont="1" applyBorder="1" applyAlignment="1">
      <alignment horizontal="justify" vertical="center"/>
    </xf>
    <xf numFmtId="43" fontId="0" fillId="0" borderId="12" xfId="1" applyFont="1" applyBorder="1" applyAlignment="1">
      <alignment horizontal="justify" vertical="center"/>
    </xf>
    <xf numFmtId="43" fontId="10" fillId="5" borderId="11" xfId="1" applyFont="1" applyFill="1" applyBorder="1" applyAlignment="1">
      <alignment horizontal="left" vertical="center"/>
    </xf>
    <xf numFmtId="43" fontId="10" fillId="5" borderId="14" xfId="1" applyFont="1" applyFill="1" applyBorder="1" applyAlignment="1">
      <alignment horizontal="left"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4" xfId="0" applyFont="1" applyFill="1" applyBorder="1" applyAlignment="1">
      <alignment horizontal="center" vertical="center" wrapText="1"/>
    </xf>
    <xf numFmtId="43" fontId="32" fillId="6" borderId="16" xfId="2" applyNumberFormat="1" applyFont="1" applyFill="1" applyBorder="1" applyAlignment="1">
      <alignment horizontal="center" vertical="center"/>
    </xf>
    <xf numFmtId="43" fontId="32" fillId="6" borderId="31" xfId="2" applyNumberFormat="1" applyFont="1" applyFill="1" applyBorder="1" applyAlignment="1">
      <alignment horizontal="center" vertical="center"/>
    </xf>
    <xf numFmtId="43" fontId="37" fillId="6" borderId="16" xfId="1" applyNumberFormat="1" applyFont="1" applyFill="1" applyBorder="1" applyAlignment="1">
      <alignment horizontal="center" vertical="center"/>
    </xf>
    <xf numFmtId="43" fontId="37" fillId="6" borderId="31" xfId="1" applyFont="1" applyFill="1" applyBorder="1" applyAlignment="1">
      <alignment horizontal="center" vertical="center"/>
    </xf>
    <xf numFmtId="43" fontId="33" fillId="6" borderId="16" xfId="2" applyNumberFormat="1" applyFont="1" applyFill="1" applyBorder="1" applyAlignment="1">
      <alignment horizontal="center" vertical="center"/>
    </xf>
    <xf numFmtId="43" fontId="33" fillId="6" borderId="31" xfId="2" applyNumberFormat="1" applyFont="1" applyFill="1" applyBorder="1" applyAlignment="1">
      <alignment horizontal="center" vertical="center"/>
    </xf>
    <xf numFmtId="43" fontId="7" fillId="8" borderId="3" xfId="0" applyNumberFormat="1" applyFont="1" applyFill="1" applyBorder="1" applyAlignment="1" applyProtection="1">
      <alignment horizontal="center" vertical="center"/>
    </xf>
    <xf numFmtId="43" fontId="7" fillId="8" borderId="4" xfId="0" applyNumberFormat="1" applyFont="1" applyFill="1" applyBorder="1" applyAlignment="1" applyProtection="1">
      <alignment horizontal="center" vertical="center"/>
    </xf>
    <xf numFmtId="43" fontId="7" fillId="8" borderId="5" xfId="0" applyNumberFormat="1" applyFont="1" applyFill="1" applyBorder="1" applyAlignment="1" applyProtection="1">
      <alignment horizontal="center" vertical="center"/>
    </xf>
    <xf numFmtId="43" fontId="15" fillId="7" borderId="0" xfId="1" applyFont="1" applyFill="1" applyAlignment="1">
      <alignment horizontal="left" vertical="center"/>
    </xf>
    <xf numFmtId="43" fontId="15" fillId="7" borderId="21" xfId="1" applyFont="1" applyFill="1" applyBorder="1" applyAlignment="1">
      <alignment horizontal="left" vertical="center"/>
    </xf>
    <xf numFmtId="43" fontId="7" fillId="4" borderId="4" xfId="0" applyNumberFormat="1" applyFont="1" applyFill="1" applyBorder="1" applyAlignment="1" applyProtection="1">
      <alignment horizontal="right" vertical="center"/>
    </xf>
    <xf numFmtId="43" fontId="7" fillId="4" borderId="5" xfId="0" applyNumberFormat="1" applyFont="1" applyFill="1" applyBorder="1" applyAlignment="1" applyProtection="1">
      <alignment horizontal="right" vertical="center"/>
    </xf>
    <xf numFmtId="43" fontId="7" fillId="2" borderId="4" xfId="0" applyNumberFormat="1" applyFont="1" applyFill="1" applyBorder="1" applyAlignment="1" applyProtection="1">
      <alignment horizontal="right" vertical="center"/>
    </xf>
    <xf numFmtId="43" fontId="7" fillId="2" borderId="23" xfId="0" applyNumberFormat="1" applyFont="1" applyFill="1" applyBorder="1" applyAlignment="1" applyProtection="1">
      <alignment horizontal="right" vertical="center"/>
    </xf>
    <xf numFmtId="43" fontId="47" fillId="4" borderId="4" xfId="0" applyNumberFormat="1" applyFont="1" applyFill="1" applyBorder="1" applyAlignment="1" applyProtection="1">
      <alignment horizontal="right" vertical="center"/>
    </xf>
    <xf numFmtId="43" fontId="16" fillId="8" borderId="10" xfId="1" applyFont="1" applyFill="1" applyBorder="1" applyAlignment="1" applyProtection="1">
      <alignment horizontal="left" vertical="top"/>
    </xf>
    <xf numFmtId="43" fontId="0" fillId="0" borderId="0" xfId="1" applyFont="1" applyAlignment="1">
      <alignment horizontal="left"/>
    </xf>
    <xf numFmtId="43" fontId="3" fillId="8" borderId="8" xfId="1" applyFont="1" applyFill="1" applyBorder="1" applyAlignment="1" applyProtection="1">
      <alignment horizontal="left" vertical="top"/>
    </xf>
    <xf numFmtId="43" fontId="0" fillId="0" borderId="6" xfId="1" applyFont="1" applyBorder="1" applyAlignment="1">
      <alignment horizontal="left"/>
    </xf>
    <xf numFmtId="43" fontId="45" fillId="3" borderId="10" xfId="1" quotePrefix="1" applyFont="1" applyFill="1" applyBorder="1" applyAlignment="1">
      <alignment horizontal="left" vertical="center"/>
    </xf>
    <xf numFmtId="43" fontId="45" fillId="3" borderId="0" xfId="1" quotePrefix="1" applyFont="1" applyFill="1" applyBorder="1" applyAlignment="1">
      <alignment horizontal="left" vertical="center"/>
    </xf>
    <xf numFmtId="43" fontId="45" fillId="3" borderId="7" xfId="1" quotePrefix="1" applyFont="1" applyFill="1" applyBorder="1" applyAlignment="1">
      <alignment horizontal="left" vertical="center"/>
    </xf>
    <xf numFmtId="43" fontId="7" fillId="8" borderId="3" xfId="1" applyFont="1" applyFill="1" applyBorder="1" applyAlignment="1" applyProtection="1">
      <alignment horizontal="center" vertical="center"/>
    </xf>
    <xf numFmtId="43" fontId="7" fillId="8" borderId="5" xfId="1" applyFont="1" applyFill="1" applyBorder="1" applyAlignment="1" applyProtection="1">
      <alignment horizontal="center" vertical="center"/>
    </xf>
    <xf numFmtId="0" fontId="26" fillId="7" borderId="59" xfId="0" applyFont="1" applyFill="1" applyBorder="1" applyAlignment="1">
      <alignment horizontal="center" vertical="center" wrapText="1"/>
    </xf>
    <xf numFmtId="0" fontId="26" fillId="7" borderId="61" xfId="0" applyFont="1" applyFill="1" applyBorder="1" applyAlignment="1">
      <alignment horizontal="center" vertical="center" wrapText="1"/>
    </xf>
    <xf numFmtId="0" fontId="26" fillId="7" borderId="63" xfId="0" applyFont="1" applyFill="1" applyBorder="1" applyAlignment="1">
      <alignment horizontal="center" vertical="center" wrapText="1"/>
    </xf>
    <xf numFmtId="166" fontId="3" fillId="7" borderId="3" xfId="0" applyNumberFormat="1" applyFont="1" applyFill="1" applyBorder="1" applyAlignment="1">
      <alignment horizontal="center" vertical="center" wrapText="1"/>
    </xf>
    <xf numFmtId="166" fontId="3" fillId="7" borderId="4" xfId="0" applyNumberFormat="1" applyFont="1" applyFill="1" applyBorder="1" applyAlignment="1">
      <alignment horizontal="center" vertical="center" wrapText="1"/>
    </xf>
    <xf numFmtId="166" fontId="3" fillId="7" borderId="5" xfId="0" applyNumberFormat="1" applyFont="1" applyFill="1" applyBorder="1" applyAlignment="1">
      <alignment horizontal="center" vertical="center" wrapText="1"/>
    </xf>
    <xf numFmtId="43" fontId="11" fillId="5" borderId="11" xfId="1" applyFont="1" applyFill="1" applyBorder="1" applyAlignment="1">
      <alignment horizontal="left" vertical="center"/>
    </xf>
    <xf numFmtId="43" fontId="11" fillId="5" borderId="14" xfId="1" applyFont="1" applyFill="1" applyBorder="1" applyAlignment="1">
      <alignment horizontal="left" vertical="center"/>
    </xf>
    <xf numFmtId="0" fontId="47" fillId="7" borderId="3" xfId="0" applyFont="1" applyFill="1" applyBorder="1" applyAlignment="1">
      <alignment horizontal="center" vertical="center"/>
    </xf>
    <xf numFmtId="0" fontId="54" fillId="7" borderId="4" xfId="0" applyFont="1" applyFill="1" applyBorder="1"/>
    <xf numFmtId="0" fontId="54" fillId="7" borderId="5" xfId="0" applyFont="1" applyFill="1" applyBorder="1"/>
    <xf numFmtId="43" fontId="7" fillId="2" borderId="4" xfId="0" applyNumberFormat="1" applyFont="1" applyFill="1" applyBorder="1" applyAlignment="1" applyProtection="1">
      <alignment horizontal="center" vertical="center"/>
    </xf>
    <xf numFmtId="43" fontId="7" fillId="2" borderId="23" xfId="0" applyNumberFormat="1" applyFont="1" applyFill="1" applyBorder="1" applyAlignment="1" applyProtection="1">
      <alignment horizontal="center" vertical="center"/>
    </xf>
    <xf numFmtId="0" fontId="21" fillId="7" borderId="3" xfId="0" applyFont="1" applyFill="1" applyBorder="1" applyAlignment="1">
      <alignment horizontal="center" vertical="center" wrapText="1"/>
    </xf>
    <xf numFmtId="0" fontId="21" fillId="7" borderId="4" xfId="0" applyFont="1" applyFill="1" applyBorder="1" applyAlignment="1">
      <alignment horizontal="center" vertical="center" wrapText="1"/>
    </xf>
    <xf numFmtId="0" fontId="21" fillId="7" borderId="23" xfId="0" applyFont="1" applyFill="1" applyBorder="1" applyAlignment="1">
      <alignment horizontal="center" vertical="center" wrapText="1"/>
    </xf>
    <xf numFmtId="0" fontId="21" fillId="7" borderId="60" xfId="0" applyFont="1" applyFill="1" applyBorder="1" applyAlignment="1">
      <alignment horizontal="center" vertical="center" wrapText="1"/>
    </xf>
    <xf numFmtId="0" fontId="21" fillId="7" borderId="62" xfId="0" applyFont="1" applyFill="1" applyBorder="1" applyAlignment="1">
      <alignment horizontal="center" vertical="center" wrapText="1"/>
    </xf>
    <xf numFmtId="0" fontId="21" fillId="7" borderId="64" xfId="0" applyFont="1" applyFill="1" applyBorder="1" applyAlignment="1">
      <alignment horizontal="center" vertical="center" wrapText="1"/>
    </xf>
    <xf numFmtId="0" fontId="0" fillId="7" borderId="8" xfId="0" applyFill="1" applyBorder="1" applyAlignment="1">
      <alignment horizontal="justify" vertical="center" wrapText="1"/>
    </xf>
    <xf numFmtId="0" fontId="0" fillId="7" borderId="6" xfId="0" applyFill="1" applyBorder="1" applyAlignment="1">
      <alignment horizontal="justify" vertical="center" wrapText="1"/>
    </xf>
    <xf numFmtId="0" fontId="0" fillId="7" borderId="9" xfId="0" applyFill="1" applyBorder="1" applyAlignment="1">
      <alignment horizontal="justify" vertical="center" wrapText="1"/>
    </xf>
    <xf numFmtId="0" fontId="0" fillId="7" borderId="11" xfId="0" applyFill="1" applyBorder="1" applyAlignment="1">
      <alignment horizontal="justify" vertical="center" wrapText="1"/>
    </xf>
    <xf numFmtId="0" fontId="0" fillId="7" borderId="14" xfId="0" applyFill="1" applyBorder="1" applyAlignment="1">
      <alignment horizontal="justify" vertical="center" wrapText="1"/>
    </xf>
    <xf numFmtId="0" fontId="0" fillId="7" borderId="12" xfId="0" applyFill="1" applyBorder="1" applyAlignment="1">
      <alignment horizontal="justify" vertical="center" wrapText="1"/>
    </xf>
    <xf numFmtId="0" fontId="21" fillId="7" borderId="6" xfId="0" applyFont="1" applyFill="1" applyBorder="1" applyAlignment="1">
      <alignment horizontal="center" vertical="center" wrapText="1"/>
    </xf>
    <xf numFmtId="0" fontId="21" fillId="7" borderId="0" xfId="0" applyFont="1" applyFill="1" applyBorder="1" applyAlignment="1">
      <alignment horizontal="center" vertical="center" wrapText="1"/>
    </xf>
    <xf numFmtId="0" fontId="21" fillId="7" borderId="14" xfId="0" applyFont="1" applyFill="1" applyBorder="1" applyAlignment="1">
      <alignment horizontal="center" vertical="center" wrapText="1"/>
    </xf>
    <xf numFmtId="0" fontId="27" fillId="13" borderId="0" xfId="0" applyFont="1" applyFill="1" applyAlignment="1">
      <alignment horizontal="justify" vertical="center" wrapText="1"/>
    </xf>
    <xf numFmtId="43" fontId="7" fillId="8" borderId="3" xfId="0" applyNumberFormat="1" applyFont="1" applyFill="1" applyBorder="1" applyAlignment="1" applyProtection="1">
      <alignment horizontal="left" vertical="center"/>
    </xf>
    <xf numFmtId="43" fontId="7" fillId="8" borderId="4" xfId="0" applyNumberFormat="1" applyFont="1" applyFill="1" applyBorder="1" applyAlignment="1" applyProtection="1">
      <alignment horizontal="left" vertical="center"/>
    </xf>
    <xf numFmtId="43" fontId="7" fillId="8" borderId="5" xfId="0" applyNumberFormat="1" applyFont="1" applyFill="1" applyBorder="1" applyAlignment="1" applyProtection="1">
      <alignment horizontal="left" vertical="center"/>
    </xf>
    <xf numFmtId="16" fontId="8" fillId="9" borderId="16" xfId="0" applyNumberFormat="1" applyFont="1" applyFill="1" applyBorder="1" applyAlignment="1" applyProtection="1">
      <alignment horizontal="center" vertical="center"/>
      <protection locked="0"/>
    </xf>
    <xf numFmtId="16" fontId="8" fillId="9" borderId="20" xfId="0" applyNumberFormat="1" applyFont="1" applyFill="1" applyBorder="1" applyAlignment="1" applyProtection="1">
      <alignment horizontal="center" vertical="center"/>
      <protection locked="0"/>
    </xf>
    <xf numFmtId="43" fontId="4" fillId="3" borderId="0" xfId="0" applyNumberFormat="1" applyFont="1" applyFill="1" applyAlignment="1" applyProtection="1">
      <alignment horizontal="center" vertical="center"/>
    </xf>
    <xf numFmtId="166" fontId="3" fillId="8" borderId="7" xfId="0" applyNumberFormat="1" applyFont="1" applyFill="1" applyBorder="1" applyAlignment="1" applyProtection="1">
      <alignment horizontal="center" vertical="center" wrapText="1"/>
    </xf>
    <xf numFmtId="166" fontId="3" fillId="8" borderId="12" xfId="0" applyNumberFormat="1" applyFont="1" applyFill="1" applyBorder="1" applyAlignment="1" applyProtection="1">
      <alignment horizontal="center" vertical="center" wrapText="1"/>
    </xf>
    <xf numFmtId="43" fontId="3" fillId="8" borderId="8" xfId="1" applyFont="1" applyFill="1" applyBorder="1" applyAlignment="1" applyProtection="1">
      <alignment horizontal="left" vertical="top" wrapText="1"/>
    </xf>
    <xf numFmtId="43" fontId="3" fillId="8" borderId="6" xfId="1" applyFont="1" applyFill="1" applyBorder="1" applyAlignment="1" applyProtection="1">
      <alignment horizontal="left" vertical="top" wrapText="1"/>
    </xf>
    <xf numFmtId="43" fontId="3" fillId="8" borderId="11" xfId="1" applyFont="1" applyFill="1" applyBorder="1" applyAlignment="1" applyProtection="1">
      <alignment horizontal="left" vertical="top" wrapText="1"/>
    </xf>
    <xf numFmtId="43" fontId="3" fillId="8" borderId="14" xfId="1" applyFont="1" applyFill="1" applyBorder="1" applyAlignment="1" applyProtection="1">
      <alignment horizontal="left" vertical="top" wrapText="1"/>
    </xf>
    <xf numFmtId="43" fontId="3" fillId="4" borderId="8" xfId="1" applyFont="1" applyFill="1" applyBorder="1" applyAlignment="1" applyProtection="1">
      <alignment horizontal="left" vertical="center" wrapText="1"/>
    </xf>
    <xf numFmtId="43" fontId="3" fillId="4" borderId="6" xfId="1" applyFont="1" applyFill="1" applyBorder="1" applyAlignment="1" applyProtection="1">
      <alignment horizontal="left" vertical="center" wrapText="1"/>
    </xf>
    <xf numFmtId="43" fontId="3" fillId="4" borderId="11" xfId="1" applyFont="1" applyFill="1" applyBorder="1" applyAlignment="1" applyProtection="1">
      <alignment horizontal="left" vertical="center" wrapText="1"/>
    </xf>
    <xf numFmtId="43" fontId="3" fillId="4" borderId="14" xfId="1" applyFont="1" applyFill="1" applyBorder="1" applyAlignment="1" applyProtection="1">
      <alignment horizontal="left" vertical="center" wrapText="1"/>
    </xf>
    <xf numFmtId="43" fontId="3" fillId="4" borderId="10" xfId="1" applyFont="1" applyFill="1" applyBorder="1" applyAlignment="1" applyProtection="1">
      <alignment horizontal="left" vertical="center" wrapText="1"/>
    </xf>
    <xf numFmtId="43" fontId="3" fillId="4" borderId="0" xfId="1" applyFont="1" applyFill="1" applyBorder="1" applyAlignment="1" applyProtection="1">
      <alignment horizontal="left" vertical="center" wrapText="1"/>
    </xf>
    <xf numFmtId="43" fontId="3" fillId="4" borderId="8" xfId="1" applyFont="1" applyFill="1" applyBorder="1" applyAlignment="1" applyProtection="1">
      <alignment horizontal="left" vertical="top" wrapText="1"/>
    </xf>
    <xf numFmtId="0" fontId="0" fillId="0" borderId="6" xfId="0" applyBorder="1"/>
    <xf numFmtId="0" fontId="0" fillId="0" borderId="11" xfId="0" applyBorder="1"/>
    <xf numFmtId="0" fontId="0" fillId="0" borderId="14" xfId="0" applyBorder="1"/>
    <xf numFmtId="0" fontId="21" fillId="7" borderId="5" xfId="0" applyFont="1" applyFill="1" applyBorder="1" applyAlignment="1">
      <alignment horizontal="center" vertical="center" wrapText="1"/>
    </xf>
    <xf numFmtId="166" fontId="3" fillId="7" borderId="3" xfId="0" quotePrefix="1" applyNumberFormat="1" applyFont="1" applyFill="1" applyBorder="1" applyAlignment="1">
      <alignment horizontal="center" vertical="center" wrapText="1"/>
    </xf>
    <xf numFmtId="0" fontId="40" fillId="7" borderId="8" xfId="0" applyFont="1" applyFill="1" applyBorder="1" applyAlignment="1">
      <alignment horizontal="center" vertical="center" wrapText="1"/>
    </xf>
    <xf numFmtId="0" fontId="40" fillId="7" borderId="6" xfId="0" applyFont="1" applyFill="1" applyBorder="1" applyAlignment="1">
      <alignment horizontal="center" vertical="center" wrapText="1"/>
    </xf>
    <xf numFmtId="0" fontId="40" fillId="7" borderId="9" xfId="0" applyFont="1" applyFill="1" applyBorder="1" applyAlignment="1">
      <alignment horizontal="center" vertical="center" wrapText="1"/>
    </xf>
    <xf numFmtId="0" fontId="40" fillId="7" borderId="10" xfId="0" applyFont="1" applyFill="1" applyBorder="1" applyAlignment="1">
      <alignment horizontal="center" vertical="center" wrapText="1"/>
    </xf>
    <xf numFmtId="0" fontId="40" fillId="7" borderId="0" xfId="0" applyFont="1" applyFill="1" applyBorder="1" applyAlignment="1">
      <alignment horizontal="center" vertical="center" wrapText="1"/>
    </xf>
    <xf numFmtId="0" fontId="40" fillId="7" borderId="7" xfId="0" applyFont="1" applyFill="1" applyBorder="1" applyAlignment="1">
      <alignment horizontal="center" vertical="center" wrapText="1"/>
    </xf>
    <xf numFmtId="0" fontId="40" fillId="7" borderId="11" xfId="0" applyFont="1" applyFill="1" applyBorder="1" applyAlignment="1">
      <alignment horizontal="center" vertical="center" wrapText="1"/>
    </xf>
    <xf numFmtId="0" fontId="40" fillId="7" borderId="14" xfId="0" applyFont="1" applyFill="1" applyBorder="1" applyAlignment="1">
      <alignment horizontal="center" vertical="center" wrapText="1"/>
    </xf>
    <xf numFmtId="0" fontId="40" fillId="7" borderId="12" xfId="0" applyFont="1" applyFill="1" applyBorder="1" applyAlignment="1">
      <alignment horizontal="center" vertical="center" wrapText="1"/>
    </xf>
    <xf numFmtId="0" fontId="48" fillId="11" borderId="10" xfId="0" applyFont="1" applyFill="1" applyBorder="1" applyAlignment="1">
      <alignment horizontal="left" vertical="center" wrapText="1"/>
    </xf>
    <xf numFmtId="0" fontId="48" fillId="11" borderId="0" xfId="0" applyFont="1" applyFill="1" applyBorder="1" applyAlignment="1">
      <alignment horizontal="left" vertical="center" wrapText="1"/>
    </xf>
    <xf numFmtId="0" fontId="8" fillId="7" borderId="8" xfId="0" applyFont="1" applyFill="1" applyBorder="1" applyAlignment="1">
      <alignment horizontal="left" vertical="center" wrapText="1"/>
    </xf>
    <xf numFmtId="0" fontId="8" fillId="7" borderId="6" xfId="0" applyFont="1" applyFill="1" applyBorder="1" applyAlignment="1">
      <alignment horizontal="left" vertical="center" wrapText="1"/>
    </xf>
    <xf numFmtId="0" fontId="8" fillId="7" borderId="11" xfId="0" applyFont="1" applyFill="1" applyBorder="1" applyAlignment="1">
      <alignment horizontal="left" vertical="center" wrapText="1"/>
    </xf>
    <xf numFmtId="0" fontId="8" fillId="7" borderId="14" xfId="0" applyFont="1" applyFill="1" applyBorder="1" applyAlignment="1">
      <alignment horizontal="left" vertical="center" wrapText="1"/>
    </xf>
    <xf numFmtId="0" fontId="0" fillId="7" borderId="10" xfId="0" applyFill="1" applyBorder="1" applyAlignment="1">
      <alignment horizontal="justify" vertical="center" wrapText="1"/>
    </xf>
    <xf numFmtId="0" fontId="0" fillId="7" borderId="0" xfId="0" applyFill="1" applyBorder="1" applyAlignment="1">
      <alignment horizontal="justify" vertical="center" wrapText="1"/>
    </xf>
    <xf numFmtId="0" fontId="0" fillId="7" borderId="7" xfId="0" applyFill="1" applyBorder="1" applyAlignment="1">
      <alignment horizontal="justify" vertical="center" wrapText="1"/>
    </xf>
    <xf numFmtId="0" fontId="52" fillId="12" borderId="0" xfId="0" applyFont="1" applyFill="1" applyBorder="1" applyAlignment="1">
      <alignment horizontal="center" vertical="center" wrapText="1"/>
    </xf>
    <xf numFmtId="0" fontId="52" fillId="12" borderId="21" xfId="0" applyFont="1" applyFill="1" applyBorder="1" applyAlignment="1">
      <alignment horizontal="center" vertical="center" wrapText="1"/>
    </xf>
    <xf numFmtId="0" fontId="46" fillId="9" borderId="16" xfId="0" applyFont="1" applyFill="1" applyBorder="1" applyAlignment="1" applyProtection="1">
      <alignment horizontal="center" vertical="center" wrapText="1"/>
      <protection locked="0"/>
    </xf>
    <xf numFmtId="0" fontId="46" fillId="9" borderId="20" xfId="0" applyFont="1" applyFill="1" applyBorder="1" applyAlignment="1" applyProtection="1">
      <alignment horizontal="center" vertical="center" wrapText="1"/>
      <protection locked="0"/>
    </xf>
    <xf numFmtId="0" fontId="34" fillId="10" borderId="0" xfId="0" applyFont="1" applyFill="1" applyAlignment="1">
      <alignment horizontal="right" vertical="center" wrapText="1"/>
    </xf>
    <xf numFmtId="0" fontId="34" fillId="10" borderId="21" xfId="0" applyFont="1" applyFill="1" applyBorder="1" applyAlignment="1">
      <alignment horizontal="right" vertical="center" wrapText="1"/>
    </xf>
    <xf numFmtId="0" fontId="34" fillId="10" borderId="37" xfId="0" applyFont="1" applyFill="1" applyBorder="1" applyAlignment="1">
      <alignment horizontal="left" vertical="center" wrapText="1"/>
    </xf>
    <xf numFmtId="0" fontId="34" fillId="10" borderId="0" xfId="0" applyFont="1" applyFill="1" applyBorder="1" applyAlignment="1">
      <alignment horizontal="left" vertical="center" wrapText="1"/>
    </xf>
    <xf numFmtId="43" fontId="34" fillId="10" borderId="37" xfId="1" applyFont="1" applyFill="1" applyBorder="1" applyAlignment="1">
      <alignment horizontal="left"/>
    </xf>
    <xf numFmtId="43" fontId="34" fillId="10" borderId="0" xfId="1" applyFont="1" applyFill="1" applyBorder="1" applyAlignment="1">
      <alignment horizontal="left"/>
    </xf>
    <xf numFmtId="43" fontId="34" fillId="10" borderId="37" xfId="1" applyFont="1" applyFill="1" applyBorder="1" applyAlignment="1">
      <alignment horizontal="left" vertical="center"/>
    </xf>
    <xf numFmtId="43" fontId="34" fillId="10" borderId="0" xfId="1" applyFont="1" applyFill="1" applyBorder="1" applyAlignment="1">
      <alignment horizontal="left" vertical="center"/>
    </xf>
    <xf numFmtId="0" fontId="0" fillId="7" borderId="6" xfId="0" applyFont="1" applyFill="1" applyBorder="1" applyAlignment="1">
      <alignment horizontal="justify" vertical="center" wrapText="1"/>
    </xf>
    <xf numFmtId="0" fontId="0" fillId="7" borderId="9" xfId="0" applyFont="1" applyFill="1" applyBorder="1" applyAlignment="1">
      <alignment horizontal="justify" vertical="center" wrapText="1"/>
    </xf>
    <xf numFmtId="0" fontId="0" fillId="7" borderId="10" xfId="0" applyFont="1" applyFill="1" applyBorder="1" applyAlignment="1">
      <alignment horizontal="justify" vertical="center" wrapText="1"/>
    </xf>
    <xf numFmtId="0" fontId="0" fillId="7" borderId="0" xfId="0" applyFont="1" applyFill="1" applyBorder="1" applyAlignment="1">
      <alignment horizontal="justify" vertical="center" wrapText="1"/>
    </xf>
    <xf numFmtId="0" fontId="0" fillId="7" borderId="7" xfId="0" applyFont="1" applyFill="1" applyBorder="1" applyAlignment="1">
      <alignment horizontal="justify" vertical="center" wrapText="1"/>
    </xf>
    <xf numFmtId="0" fontId="0" fillId="7" borderId="11" xfId="0" applyFont="1" applyFill="1" applyBorder="1" applyAlignment="1">
      <alignment horizontal="justify" vertical="center" wrapText="1"/>
    </xf>
    <xf numFmtId="0" fontId="0" fillId="7" borderId="14" xfId="0" applyFont="1" applyFill="1" applyBorder="1" applyAlignment="1">
      <alignment horizontal="justify" vertical="center" wrapText="1"/>
    </xf>
    <xf numFmtId="0" fontId="0" fillId="7" borderId="12" xfId="0" applyFont="1" applyFill="1" applyBorder="1" applyAlignment="1">
      <alignment horizontal="justify" vertical="center" wrapText="1"/>
    </xf>
    <xf numFmtId="0" fontId="2" fillId="7" borderId="55" xfId="0" applyFont="1" applyFill="1" applyBorder="1" applyAlignment="1">
      <alignment horizontal="center"/>
    </xf>
    <xf numFmtId="0" fontId="2" fillId="7" borderId="56" xfId="0" applyFont="1" applyFill="1" applyBorder="1" applyAlignment="1">
      <alignment horizontal="center"/>
    </xf>
    <xf numFmtId="0" fontId="27" fillId="7" borderId="10" xfId="0" applyFont="1" applyFill="1" applyBorder="1" applyAlignment="1">
      <alignment horizontal="center" vertical="center"/>
    </xf>
    <xf numFmtId="0" fontId="27" fillId="7" borderId="0" xfId="0" applyFont="1" applyFill="1" applyBorder="1" applyAlignment="1">
      <alignment horizontal="center" vertical="center"/>
    </xf>
    <xf numFmtId="0" fontId="27" fillId="7" borderId="21" xfId="0" applyFont="1" applyFill="1" applyBorder="1" applyAlignment="1">
      <alignment horizontal="center" vertical="center"/>
    </xf>
    <xf numFmtId="165" fontId="3" fillId="7" borderId="4" xfId="0" applyNumberFormat="1" applyFont="1" applyFill="1" applyBorder="1" applyAlignment="1">
      <alignment horizontal="center" vertical="center"/>
    </xf>
    <xf numFmtId="0" fontId="28" fillId="7" borderId="10" xfId="0" applyFont="1" applyFill="1" applyBorder="1" applyAlignment="1">
      <alignment horizontal="justify" vertical="center" wrapText="1"/>
    </xf>
    <xf numFmtId="0" fontId="28" fillId="7" borderId="0" xfId="0" applyFont="1" applyFill="1" applyBorder="1" applyAlignment="1">
      <alignment horizontal="justify" vertical="center" wrapText="1"/>
    </xf>
    <xf numFmtId="0" fontId="28" fillId="7" borderId="11" xfId="0" applyFont="1" applyFill="1" applyBorder="1" applyAlignment="1">
      <alignment horizontal="justify" vertical="center" wrapText="1"/>
    </xf>
    <xf numFmtId="0" fontId="28" fillId="7" borderId="14" xfId="0" applyFont="1" applyFill="1" applyBorder="1" applyAlignment="1">
      <alignment horizontal="justify" vertical="center" wrapText="1"/>
    </xf>
    <xf numFmtId="0" fontId="8" fillId="7" borderId="40" xfId="0" applyFont="1" applyFill="1" applyBorder="1" applyAlignment="1">
      <alignment horizontal="left" vertical="center" wrapText="1"/>
    </xf>
    <xf numFmtId="0" fontId="8" fillId="7" borderId="33" xfId="0" applyFont="1" applyFill="1" applyBorder="1" applyAlignment="1">
      <alignment horizontal="left" vertical="center" wrapText="1"/>
    </xf>
    <xf numFmtId="0" fontId="8" fillId="7" borderId="30" xfId="0" applyFont="1" applyFill="1" applyBorder="1" applyAlignment="1">
      <alignment horizontal="left" vertical="center" wrapText="1"/>
    </xf>
    <xf numFmtId="0" fontId="8" fillId="7" borderId="41"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42" xfId="0" applyFont="1" applyFill="1" applyBorder="1" applyAlignment="1">
      <alignment horizontal="left" vertical="center" wrapText="1"/>
    </xf>
    <xf numFmtId="0" fontId="48" fillId="11" borderId="8" xfId="0" applyFont="1" applyFill="1" applyBorder="1" applyAlignment="1">
      <alignment horizontal="center" vertical="center" wrapText="1"/>
    </xf>
    <xf numFmtId="0" fontId="48" fillId="11" borderId="6" xfId="0" applyFont="1" applyFill="1" applyBorder="1" applyAlignment="1">
      <alignment horizontal="center" vertical="center" wrapText="1"/>
    </xf>
    <xf numFmtId="0" fontId="48" fillId="11" borderId="9" xfId="0" applyFont="1" applyFill="1" applyBorder="1" applyAlignment="1">
      <alignment horizontal="center" vertical="center" wrapText="1"/>
    </xf>
    <xf numFmtId="0" fontId="48" fillId="11" borderId="10" xfId="0" applyFont="1" applyFill="1" applyBorder="1" applyAlignment="1">
      <alignment horizontal="center" vertical="center" wrapText="1"/>
    </xf>
    <xf numFmtId="0" fontId="48" fillId="11" borderId="0" xfId="0" applyFont="1" applyFill="1" applyBorder="1" applyAlignment="1">
      <alignment horizontal="center" vertical="center" wrapText="1"/>
    </xf>
    <xf numFmtId="0" fontId="48" fillId="11" borderId="7" xfId="0" applyFont="1" applyFill="1" applyBorder="1" applyAlignment="1">
      <alignment horizontal="center" vertical="center" wrapText="1"/>
    </xf>
    <xf numFmtId="0" fontId="48" fillId="11" borderId="38" xfId="0" applyFont="1" applyFill="1" applyBorder="1" applyAlignment="1">
      <alignment horizontal="center" vertical="center" wrapText="1"/>
    </xf>
    <xf numFmtId="0" fontId="48" fillId="11" borderId="34" xfId="0" applyFont="1" applyFill="1" applyBorder="1" applyAlignment="1">
      <alignment horizontal="center" vertical="center" wrapText="1"/>
    </xf>
    <xf numFmtId="0" fontId="48" fillId="11" borderId="35" xfId="0" applyFont="1" applyFill="1" applyBorder="1" applyAlignment="1">
      <alignment horizontal="center" vertical="center" wrapText="1"/>
    </xf>
    <xf numFmtId="0" fontId="27" fillId="7" borderId="8" xfId="0" applyFont="1" applyFill="1" applyBorder="1" applyAlignment="1">
      <alignment horizontal="center" vertical="center"/>
    </xf>
    <xf numFmtId="0" fontId="27" fillId="7" borderId="6" xfId="0" applyFont="1" applyFill="1" applyBorder="1" applyAlignment="1">
      <alignment horizontal="center" vertical="center"/>
    </xf>
    <xf numFmtId="0" fontId="7" fillId="3" borderId="8"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0" xfId="0" applyFont="1" applyFill="1" applyBorder="1" applyAlignment="1">
      <alignment horizontal="left" vertical="top" wrapText="1"/>
    </xf>
    <xf numFmtId="0" fontId="7" fillId="3" borderId="11" xfId="0" applyFont="1" applyFill="1" applyBorder="1" applyAlignment="1">
      <alignment horizontal="left" vertical="top" wrapText="1"/>
    </xf>
    <xf numFmtId="0" fontId="7" fillId="3" borderId="14" xfId="0" applyFont="1" applyFill="1" applyBorder="1" applyAlignment="1">
      <alignment horizontal="left" vertical="top" wrapText="1"/>
    </xf>
  </cellXfs>
  <cellStyles count="4">
    <cellStyle name="Comma" xfId="1" builtinId="3"/>
    <cellStyle name="Normal" xfId="0" builtinId="0"/>
    <cellStyle name="Percent" xfId="3" builtinId="5"/>
    <cellStyle name="Total" xfId="2" builtinId="25"/>
  </cellStyles>
  <dxfs count="0"/>
  <tableStyles count="0" defaultTableStyle="TableStyleMedium9" defaultPivotStyle="PivotStyleLight16"/>
  <colors>
    <mruColors>
      <color rgb="FF16802A"/>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79"/>
  <sheetViews>
    <sheetView tabSelected="1" zoomScale="85" zoomScaleNormal="85" workbookViewId="0">
      <selection activeCell="G4" sqref="G4:G5"/>
    </sheetView>
  </sheetViews>
  <sheetFormatPr defaultColWidth="0" defaultRowHeight="15" zeroHeight="1"/>
  <cols>
    <col min="1" max="1" width="6.7109375" style="2" customWidth="1"/>
    <col min="2" max="2" width="35.42578125" style="4" customWidth="1"/>
    <col min="3" max="3" width="12.28515625" style="4" customWidth="1"/>
    <col min="4" max="4" width="11.7109375" style="4" customWidth="1"/>
    <col min="5" max="5" width="13" style="4" customWidth="1"/>
    <col min="6" max="6" width="16.28515625" style="4" customWidth="1"/>
    <col min="7" max="7" width="16.7109375" style="4" customWidth="1"/>
    <col min="8" max="8" width="15" style="4" customWidth="1"/>
    <col min="9" max="9" width="17.28515625" style="4" customWidth="1"/>
    <col min="10" max="10" width="15.7109375" style="2" customWidth="1"/>
    <col min="11" max="11" width="17.140625" style="2" customWidth="1"/>
    <col min="12" max="12" width="12.140625" style="2" customWidth="1"/>
    <col min="13" max="13" width="14.42578125" style="2" customWidth="1"/>
    <col min="14" max="14" width="12.140625" style="2" customWidth="1"/>
    <col min="15" max="15" width="10.5703125" style="2" customWidth="1"/>
    <col min="16" max="16" width="14.5703125" style="2" customWidth="1"/>
    <col min="17" max="17" width="12" style="2" customWidth="1"/>
    <col min="18" max="18" width="15.5703125" style="2" customWidth="1"/>
    <col min="19" max="19" width="14.5703125" style="2" customWidth="1"/>
    <col min="20" max="20" width="17.140625" style="2" customWidth="1"/>
    <col min="21" max="21" width="9.140625" style="2" customWidth="1"/>
    <col min="22" max="16384" width="9.140625" style="2" hidden="1"/>
  </cols>
  <sheetData>
    <row r="1" spans="1:22" ht="22.5" customHeight="1">
      <c r="A1" s="152" t="s">
        <v>33</v>
      </c>
      <c r="B1" s="152"/>
      <c r="C1" s="152"/>
      <c r="D1" s="152"/>
      <c r="E1" s="152"/>
      <c r="F1" s="152"/>
      <c r="G1" s="152"/>
      <c r="H1" s="152"/>
      <c r="I1" s="152"/>
      <c r="J1" s="152"/>
      <c r="K1" s="152"/>
      <c r="L1" s="152"/>
      <c r="M1" s="152"/>
      <c r="N1" s="152"/>
      <c r="O1" s="152"/>
      <c r="P1" s="152"/>
      <c r="Q1" s="152"/>
    </row>
    <row r="2" spans="1:22" ht="15" customHeight="1">
      <c r="A2" s="152"/>
      <c r="B2" s="152"/>
      <c r="C2" s="152"/>
      <c r="D2" s="152"/>
      <c r="E2" s="152"/>
      <c r="F2" s="152"/>
      <c r="G2" s="152"/>
      <c r="H2" s="152"/>
      <c r="I2" s="152"/>
      <c r="J2" s="152"/>
      <c r="K2" s="152"/>
      <c r="L2" s="152"/>
      <c r="M2" s="152"/>
      <c r="N2" s="152"/>
      <c r="O2" s="152"/>
      <c r="P2" s="152"/>
      <c r="Q2" s="152"/>
    </row>
    <row r="3" spans="1:22" ht="15" customHeight="1" thickBot="1">
      <c r="A3" s="152"/>
      <c r="B3" s="152"/>
      <c r="C3" s="152"/>
      <c r="D3" s="152"/>
      <c r="E3" s="152"/>
      <c r="F3" s="152"/>
      <c r="G3" s="152"/>
      <c r="H3" s="152"/>
      <c r="I3" s="152"/>
      <c r="J3" s="152"/>
      <c r="K3" s="152"/>
      <c r="L3" s="152"/>
      <c r="M3" s="152"/>
      <c r="N3" s="152"/>
      <c r="O3" s="152"/>
      <c r="P3" s="152"/>
      <c r="Q3" s="152"/>
    </row>
    <row r="4" spans="1:22" ht="15" customHeight="1" thickTop="1">
      <c r="A4" s="138"/>
      <c r="B4" s="313" t="s">
        <v>65</v>
      </c>
      <c r="C4" s="313"/>
      <c r="D4" s="313"/>
      <c r="E4" s="313"/>
      <c r="F4" s="314"/>
      <c r="G4" s="315">
        <v>0</v>
      </c>
      <c r="H4" s="138"/>
      <c r="I4" s="138"/>
      <c r="J4" s="138"/>
      <c r="K4" s="160" t="s">
        <v>70</v>
      </c>
      <c r="L4" s="161"/>
      <c r="M4" s="161"/>
      <c r="N4" s="162"/>
      <c r="O4" s="137"/>
      <c r="P4" s="136"/>
      <c r="Q4" s="136"/>
    </row>
    <row r="5" spans="1:22" ht="27.75" thickBot="1">
      <c r="A5" s="134"/>
      <c r="B5" s="313"/>
      <c r="C5" s="313"/>
      <c r="D5" s="313"/>
      <c r="E5" s="313"/>
      <c r="F5" s="314"/>
      <c r="G5" s="316"/>
      <c r="H5" s="134"/>
      <c r="I5" s="134"/>
      <c r="J5" s="134"/>
      <c r="K5" s="163"/>
      <c r="L5" s="164"/>
      <c r="M5" s="164"/>
      <c r="N5" s="165"/>
      <c r="Q5" s="41"/>
    </row>
    <row r="6" spans="1:22" ht="27.75" thickBot="1">
      <c r="A6" s="134"/>
      <c r="B6" s="139"/>
      <c r="C6" s="139"/>
      <c r="D6" s="139"/>
      <c r="E6" s="139"/>
      <c r="F6" s="139"/>
      <c r="G6" s="140"/>
      <c r="H6" s="134"/>
      <c r="I6" s="134"/>
      <c r="J6" s="134"/>
      <c r="K6" s="166"/>
      <c r="L6" s="167"/>
      <c r="M6" s="167"/>
      <c r="N6" s="168"/>
      <c r="Q6" s="134"/>
    </row>
    <row r="7" spans="1:22" ht="15" customHeight="1" thickTop="1" thickBot="1">
      <c r="A7" s="87"/>
      <c r="B7" s="360" t="s">
        <v>38</v>
      </c>
      <c r="C7" s="361"/>
      <c r="D7" s="361"/>
      <c r="E7" s="361"/>
      <c r="F7" s="361"/>
      <c r="G7" s="210" t="s">
        <v>34</v>
      </c>
      <c r="H7" s="210" t="s">
        <v>43</v>
      </c>
      <c r="I7" s="210" t="s">
        <v>44</v>
      </c>
      <c r="J7" s="87"/>
      <c r="R7" s="87"/>
    </row>
    <row r="8" spans="1:22" ht="21" customHeight="1" thickTop="1" thickBot="1">
      <c r="A8" s="87"/>
      <c r="B8" s="362"/>
      <c r="C8" s="363"/>
      <c r="D8" s="363"/>
      <c r="E8" s="363"/>
      <c r="F8" s="363"/>
      <c r="G8" s="211"/>
      <c r="H8" s="211"/>
      <c r="I8" s="211"/>
      <c r="J8" s="87"/>
      <c r="K8" s="358" t="s">
        <v>62</v>
      </c>
      <c r="L8" s="359"/>
      <c r="M8" s="359"/>
      <c r="N8" s="359"/>
      <c r="O8" s="141">
        <v>42095</v>
      </c>
      <c r="P8" s="333" t="s">
        <v>6</v>
      </c>
      <c r="Q8" s="334"/>
      <c r="R8" s="87"/>
    </row>
    <row r="9" spans="1:22" s="58" customFormat="1" ht="15" customHeight="1" thickBot="1">
      <c r="A9" s="87"/>
      <c r="B9" s="362"/>
      <c r="C9" s="363"/>
      <c r="D9" s="363"/>
      <c r="E9" s="363"/>
      <c r="F9" s="363"/>
      <c r="G9" s="211"/>
      <c r="H9" s="211"/>
      <c r="I9" s="211"/>
      <c r="J9" s="87"/>
      <c r="K9" s="6"/>
      <c r="L9" s="7"/>
      <c r="M9" s="7"/>
      <c r="N9" s="7"/>
      <c r="O9" s="8"/>
      <c r="P9" s="88" t="s">
        <v>7</v>
      </c>
      <c r="Q9" s="88" t="s">
        <v>8</v>
      </c>
      <c r="R9" s="87"/>
      <c r="S9" s="2"/>
      <c r="T9" s="2"/>
      <c r="U9" s="2"/>
      <c r="V9" s="2"/>
    </row>
    <row r="10" spans="1:22" ht="21" customHeight="1" thickBot="1">
      <c r="A10" s="57"/>
      <c r="B10" s="364"/>
      <c r="C10" s="365"/>
      <c r="D10" s="365"/>
      <c r="E10" s="365"/>
      <c r="F10" s="365"/>
      <c r="G10" s="212"/>
      <c r="H10" s="212"/>
      <c r="I10" s="212"/>
      <c r="J10" s="57"/>
      <c r="K10" s="335" t="s">
        <v>5</v>
      </c>
      <c r="L10" s="336"/>
      <c r="M10" s="336"/>
      <c r="N10" s="337"/>
      <c r="O10" s="46">
        <v>42277</v>
      </c>
      <c r="P10" s="10"/>
      <c r="Q10" s="10"/>
      <c r="R10" s="57"/>
      <c r="S10" s="58"/>
      <c r="T10" s="58"/>
      <c r="U10" s="58"/>
      <c r="V10" s="58"/>
    </row>
    <row r="11" spans="1:22" ht="16.5" thickBot="1">
      <c r="A11" s="3"/>
      <c r="B11" s="171" t="s">
        <v>25</v>
      </c>
      <c r="C11" s="172"/>
      <c r="D11" s="172"/>
      <c r="E11" s="172"/>
      <c r="F11" s="173"/>
      <c r="G11" s="74">
        <v>67183</v>
      </c>
      <c r="H11" s="74">
        <f>+G11</f>
        <v>67183</v>
      </c>
      <c r="I11" s="73">
        <v>100774</v>
      </c>
      <c r="J11" s="53"/>
      <c r="K11" s="11"/>
      <c r="L11" s="12"/>
      <c r="M11" s="12"/>
      <c r="N11" s="43"/>
      <c r="O11" s="47"/>
      <c r="P11" s="338">
        <f>MAX(0,$O$13-$O$10)</f>
        <v>64</v>
      </c>
      <c r="Q11" s="246">
        <f>(IF(((YEAR($O$13)-YEAR($O$10))*12+MONTH(O13)-MONTH(O10))&gt;0,(YEAR(O13)-YEAR(O10))*12+(MONTH(O13)-MONTH(O10)),0))</f>
        <v>3</v>
      </c>
    </row>
    <row r="12" spans="1:22" ht="17.25" customHeight="1" thickBot="1">
      <c r="A12" s="5" t="s">
        <v>10</v>
      </c>
      <c r="B12" s="180" t="s">
        <v>11</v>
      </c>
      <c r="C12" s="181"/>
      <c r="D12" s="181"/>
      <c r="E12" s="181"/>
      <c r="F12" s="79"/>
      <c r="G12" s="75">
        <v>0</v>
      </c>
      <c r="H12" s="75">
        <v>0</v>
      </c>
      <c r="I12" s="38">
        <f>+H12</f>
        <v>0</v>
      </c>
      <c r="J12" s="53"/>
      <c r="K12" s="339" t="s">
        <v>40</v>
      </c>
      <c r="L12" s="340"/>
      <c r="M12" s="340"/>
      <c r="N12" s="340"/>
      <c r="O12" s="48"/>
      <c r="P12" s="338"/>
      <c r="Q12" s="246"/>
      <c r="R12" s="129"/>
    </row>
    <row r="13" spans="1:22" ht="17.25" customHeight="1" thickBot="1">
      <c r="A13" s="3"/>
      <c r="B13" s="180" t="s">
        <v>12</v>
      </c>
      <c r="C13" s="181"/>
      <c r="D13" s="181"/>
      <c r="E13" s="181"/>
      <c r="F13" s="79"/>
      <c r="G13" s="75">
        <v>0</v>
      </c>
      <c r="H13" s="75">
        <v>0</v>
      </c>
      <c r="I13" s="38">
        <v>0</v>
      </c>
      <c r="J13" s="53"/>
      <c r="K13" s="339"/>
      <c r="L13" s="340"/>
      <c r="M13" s="340"/>
      <c r="N13" s="340"/>
      <c r="O13" s="46">
        <v>42341</v>
      </c>
      <c r="P13" s="9"/>
      <c r="Q13" s="13"/>
      <c r="R13" s="129"/>
      <c r="S13" s="7"/>
    </row>
    <row r="14" spans="1:22" ht="17.25" customHeight="1" thickBot="1">
      <c r="A14" s="3"/>
      <c r="B14" s="180" t="s">
        <v>13</v>
      </c>
      <c r="C14" s="181"/>
      <c r="D14" s="181"/>
      <c r="E14" s="181"/>
      <c r="F14" s="79"/>
      <c r="G14" s="75">
        <v>0</v>
      </c>
      <c r="H14" s="75">
        <v>0</v>
      </c>
      <c r="I14" s="38">
        <v>0</v>
      </c>
      <c r="J14" s="53"/>
      <c r="K14" s="341"/>
      <c r="L14" s="342"/>
      <c r="M14" s="342"/>
      <c r="N14" s="342"/>
      <c r="O14" s="44"/>
      <c r="P14" s="14"/>
      <c r="Q14" s="15"/>
      <c r="R14" s="130"/>
    </row>
    <row r="15" spans="1:22" ht="16.5" customHeight="1" thickBot="1">
      <c r="A15" s="3"/>
      <c r="B15" s="208" t="s">
        <v>14</v>
      </c>
      <c r="C15" s="209"/>
      <c r="D15" s="209"/>
      <c r="E15" s="209"/>
      <c r="F15" s="79"/>
      <c r="G15" s="75">
        <v>10000</v>
      </c>
      <c r="H15" s="75">
        <f>+G15:G15</f>
        <v>10000</v>
      </c>
      <c r="I15" s="38">
        <f>+H15</f>
        <v>10000</v>
      </c>
      <c r="J15" s="53"/>
      <c r="K15" s="94"/>
      <c r="L15" s="94"/>
      <c r="M15" s="94"/>
      <c r="N15" s="94"/>
      <c r="O15" s="45"/>
    </row>
    <row r="16" spans="1:22" ht="16.5" customHeight="1">
      <c r="A16" s="3"/>
      <c r="B16" s="248" t="s">
        <v>26</v>
      </c>
      <c r="C16" s="249"/>
      <c r="D16" s="249"/>
      <c r="E16" s="249"/>
      <c r="F16" s="80"/>
      <c r="G16" s="76">
        <f>$G$11-SUM($G$12:$G$15)</f>
        <v>57183</v>
      </c>
      <c r="H16" s="76">
        <f>+$H$11-$H$12-$H$13-$H$15-$H$14</f>
        <v>57183</v>
      </c>
      <c r="I16" s="29">
        <f>$I$11-SUM($I$12:$I$15)</f>
        <v>90774</v>
      </c>
      <c r="J16" s="54"/>
      <c r="K16" s="349" t="s">
        <v>67</v>
      </c>
      <c r="L16" s="350"/>
      <c r="M16" s="350"/>
      <c r="N16" s="351"/>
      <c r="O16" s="154">
        <v>42341</v>
      </c>
      <c r="P16" s="157">
        <f>12183+1781</f>
        <v>13964</v>
      </c>
      <c r="R16" s="7"/>
    </row>
    <row r="17" spans="1:21" ht="16.5" customHeight="1" thickBot="1">
      <c r="A17" s="3"/>
      <c r="B17" s="171" t="s">
        <v>0</v>
      </c>
      <c r="C17" s="172"/>
      <c r="D17" s="172"/>
      <c r="E17" s="172"/>
      <c r="F17" s="79"/>
      <c r="G17" s="81"/>
      <c r="H17" s="93"/>
      <c r="I17" s="82"/>
      <c r="J17" s="55"/>
      <c r="K17" s="352"/>
      <c r="L17" s="353"/>
      <c r="M17" s="353"/>
      <c r="N17" s="354"/>
      <c r="O17" s="155"/>
      <c r="P17" s="158"/>
      <c r="Q17" s="16"/>
      <c r="R17" s="153"/>
    </row>
    <row r="18" spans="1:21" ht="16.5" customHeight="1" thickBot="1">
      <c r="A18" s="3"/>
      <c r="B18" s="237" t="s">
        <v>64</v>
      </c>
      <c r="C18" s="238"/>
      <c r="D18" s="238"/>
      <c r="E18" s="238"/>
      <c r="F18" s="239"/>
      <c r="G18" s="122"/>
      <c r="H18" s="122"/>
      <c r="I18" s="122"/>
      <c r="J18" s="53"/>
      <c r="K18" s="352"/>
      <c r="L18" s="353"/>
      <c r="M18" s="353"/>
      <c r="N18" s="354"/>
      <c r="O18" s="155"/>
      <c r="P18" s="158"/>
      <c r="R18" s="153"/>
    </row>
    <row r="19" spans="1:21" ht="16.5" customHeight="1" thickBot="1">
      <c r="A19" s="3"/>
      <c r="B19" s="174" t="s">
        <v>16</v>
      </c>
      <c r="C19" s="175"/>
      <c r="D19" s="175"/>
      <c r="E19" s="175"/>
      <c r="F19" s="176"/>
      <c r="G19" s="75">
        <v>15000</v>
      </c>
      <c r="H19" s="75">
        <v>15000</v>
      </c>
      <c r="I19" s="38">
        <v>15000</v>
      </c>
      <c r="J19" s="53"/>
      <c r="K19" s="355"/>
      <c r="L19" s="356"/>
      <c r="M19" s="356"/>
      <c r="N19" s="357"/>
      <c r="O19" s="156"/>
      <c r="P19" s="159"/>
    </row>
    <row r="20" spans="1:21" ht="16.5" customHeight="1" thickBot="1">
      <c r="A20" s="3"/>
      <c r="B20" s="174" t="s">
        <v>17</v>
      </c>
      <c r="C20" s="175"/>
      <c r="D20" s="175"/>
      <c r="E20" s="175"/>
      <c r="F20" s="176"/>
      <c r="G20" s="75">
        <v>15000</v>
      </c>
      <c r="H20" s="75">
        <v>15000</v>
      </c>
      <c r="I20" s="38">
        <v>15000</v>
      </c>
      <c r="J20" s="53"/>
      <c r="K20" s="343" t="s">
        <v>56</v>
      </c>
      <c r="L20" s="344"/>
      <c r="M20" s="344"/>
      <c r="N20" s="345"/>
      <c r="O20" s="274"/>
      <c r="P20" s="17"/>
      <c r="Q20" s="7"/>
    </row>
    <row r="21" spans="1:21" ht="16.5" thickBot="1">
      <c r="A21" s="3"/>
      <c r="B21" s="174" t="s">
        <v>18</v>
      </c>
      <c r="C21" s="175"/>
      <c r="D21" s="175"/>
      <c r="E21" s="175"/>
      <c r="F21" s="176"/>
      <c r="G21" s="78">
        <v>15000</v>
      </c>
      <c r="H21" s="78">
        <v>15000</v>
      </c>
      <c r="I21" s="39">
        <v>15000</v>
      </c>
      <c r="J21" s="53"/>
      <c r="K21" s="346"/>
      <c r="L21" s="347"/>
      <c r="M21" s="347"/>
      <c r="N21" s="348"/>
      <c r="O21" s="275"/>
      <c r="P21" s="17"/>
    </row>
    <row r="22" spans="1:21" ht="15.75" customHeight="1" thickTop="1" thickBot="1">
      <c r="A22" s="3"/>
      <c r="B22" s="83" t="s">
        <v>19</v>
      </c>
      <c r="C22" s="84"/>
      <c r="D22" s="84"/>
      <c r="E22" s="84"/>
      <c r="F22" s="85"/>
      <c r="G22" s="75">
        <v>0</v>
      </c>
      <c r="H22" s="75">
        <v>0</v>
      </c>
      <c r="I22" s="38">
        <v>0</v>
      </c>
      <c r="J22" s="53"/>
      <c r="K22" s="304" t="s">
        <v>68</v>
      </c>
      <c r="L22" s="305"/>
      <c r="M22" s="305"/>
      <c r="N22" s="305"/>
      <c r="O22" s="274"/>
      <c r="P22" s="157">
        <v>0</v>
      </c>
      <c r="R22" s="131"/>
    </row>
    <row r="23" spans="1:21" ht="15.75" customHeight="1" thickBot="1">
      <c r="A23" s="3"/>
      <c r="B23" s="180" t="s">
        <v>39</v>
      </c>
      <c r="C23" s="181"/>
      <c r="D23" s="181"/>
      <c r="E23" s="181"/>
      <c r="F23" s="182"/>
      <c r="G23" s="75">
        <v>0</v>
      </c>
      <c r="H23" s="75">
        <v>0</v>
      </c>
      <c r="I23" s="38">
        <v>0</v>
      </c>
      <c r="J23" s="56"/>
      <c r="K23" s="304"/>
      <c r="L23" s="305"/>
      <c r="M23" s="305"/>
      <c r="N23" s="305"/>
      <c r="O23" s="275"/>
      <c r="P23" s="159"/>
    </row>
    <row r="24" spans="1:21" ht="15.75" customHeight="1">
      <c r="A24" s="3"/>
      <c r="B24" s="180" t="s">
        <v>46</v>
      </c>
      <c r="C24" s="181"/>
      <c r="D24" s="181"/>
      <c r="E24" s="181"/>
      <c r="F24" s="182"/>
      <c r="G24" s="109"/>
      <c r="H24" s="110">
        <f>+J38</f>
        <v>12183</v>
      </c>
      <c r="I24" s="77">
        <f>+J38</f>
        <v>12183</v>
      </c>
      <c r="J24" s="56"/>
      <c r="K24" s="306" t="s">
        <v>55</v>
      </c>
      <c r="L24" s="307"/>
      <c r="M24" s="307"/>
      <c r="N24" s="307"/>
      <c r="O24" s="274">
        <v>42551</v>
      </c>
    </row>
    <row r="25" spans="1:21" ht="15.75" customHeight="1" thickBot="1">
      <c r="A25" s="3"/>
      <c r="B25" s="114" t="s">
        <v>61</v>
      </c>
      <c r="C25" s="89"/>
      <c r="D25" s="89"/>
      <c r="E25" s="89"/>
      <c r="F25" s="90"/>
      <c r="G25" s="77"/>
      <c r="H25" s="77"/>
      <c r="I25" s="111">
        <f>$P$22</f>
        <v>0</v>
      </c>
      <c r="J25" s="56"/>
      <c r="K25" s="308"/>
      <c r="L25" s="309"/>
      <c r="M25" s="309"/>
      <c r="N25" s="309"/>
      <c r="O25" s="275"/>
    </row>
    <row r="26" spans="1:21" ht="15.75" customHeight="1">
      <c r="A26" s="3"/>
      <c r="B26" s="213" t="s">
        <v>52</v>
      </c>
      <c r="C26" s="214"/>
      <c r="D26" s="214"/>
      <c r="E26" s="214"/>
      <c r="F26" s="214"/>
      <c r="G26" s="217">
        <f>$G$16-SUM($G$17:$G$23)</f>
        <v>12183</v>
      </c>
      <c r="H26" s="219">
        <f>H16-SUM(H19:H25)</f>
        <v>0</v>
      </c>
      <c r="I26" s="221">
        <f>$I$16-SUM($I$19:$I$25)</f>
        <v>33591</v>
      </c>
    </row>
    <row r="27" spans="1:21" s="4" customFormat="1" ht="15" customHeight="1" thickBot="1">
      <c r="A27" s="3"/>
      <c r="B27" s="215"/>
      <c r="C27" s="216"/>
      <c r="D27" s="216"/>
      <c r="E27" s="216"/>
      <c r="F27" s="216"/>
      <c r="G27" s="218"/>
      <c r="H27" s="220"/>
      <c r="I27" s="222"/>
      <c r="P27" s="2"/>
      <c r="U27" s="2"/>
    </row>
    <row r="28" spans="1:21" s="4" customFormat="1" ht="17.25" customHeight="1" thickTop="1">
      <c r="M28" s="2"/>
      <c r="N28" s="2"/>
      <c r="O28" s="2"/>
      <c r="P28" s="2"/>
      <c r="U28" s="2"/>
    </row>
    <row r="29" spans="1:21" s="4" customFormat="1" ht="17.25" customHeight="1">
      <c r="A29" s="186" t="s">
        <v>20</v>
      </c>
      <c r="B29" s="186" t="s">
        <v>71</v>
      </c>
      <c r="C29" s="250" t="s">
        <v>1</v>
      </c>
      <c r="D29" s="186" t="s">
        <v>15</v>
      </c>
      <c r="E29" s="186" t="s">
        <v>22</v>
      </c>
      <c r="F29" s="186" t="s">
        <v>23</v>
      </c>
      <c r="G29" s="186" t="s">
        <v>21</v>
      </c>
      <c r="H29" s="49"/>
      <c r="I29" s="177" t="s">
        <v>60</v>
      </c>
      <c r="J29" s="177"/>
      <c r="K29" s="177"/>
      <c r="L29" s="177"/>
      <c r="M29" s="177"/>
      <c r="N29" s="177"/>
      <c r="O29" s="177"/>
      <c r="P29" s="177"/>
    </row>
    <row r="30" spans="1:21" s="4" customFormat="1" ht="15" customHeight="1">
      <c r="A30" s="187"/>
      <c r="B30" s="187"/>
      <c r="C30" s="251"/>
      <c r="D30" s="187"/>
      <c r="E30" s="187"/>
      <c r="F30" s="187"/>
      <c r="G30" s="251"/>
      <c r="H30" s="50"/>
      <c r="I30" s="177"/>
      <c r="J30" s="177"/>
      <c r="K30" s="177"/>
      <c r="L30" s="177"/>
      <c r="M30" s="177"/>
      <c r="N30" s="177"/>
      <c r="O30" s="177"/>
      <c r="P30" s="177"/>
    </row>
    <row r="31" spans="1:21" s="4" customFormat="1" ht="21" customHeight="1">
      <c r="A31" s="188"/>
      <c r="B31" s="188"/>
      <c r="C31" s="252"/>
      <c r="D31" s="188"/>
      <c r="E31" s="188"/>
      <c r="F31" s="188"/>
      <c r="G31" s="252"/>
      <c r="H31" s="50"/>
      <c r="I31" s="177"/>
      <c r="J31" s="177"/>
      <c r="K31" s="177"/>
      <c r="L31" s="177"/>
      <c r="M31" s="177"/>
      <c r="N31" s="177"/>
      <c r="O31" s="177"/>
      <c r="P31" s="177"/>
    </row>
    <row r="32" spans="1:21" s="4" customFormat="1" ht="21" customHeight="1" thickBot="1">
      <c r="A32" s="18"/>
      <c r="B32" s="18"/>
      <c r="C32" s="19"/>
      <c r="D32" s="35"/>
      <c r="E32" s="18"/>
      <c r="F32" s="35"/>
      <c r="G32" s="18"/>
      <c r="H32" s="51"/>
      <c r="I32" s="177"/>
      <c r="J32" s="177"/>
      <c r="K32" s="177"/>
      <c r="L32" s="177"/>
      <c r="M32" s="177"/>
      <c r="N32" s="177"/>
      <c r="O32" s="177"/>
      <c r="P32" s="177"/>
      <c r="S32" s="2"/>
    </row>
    <row r="33" spans="1:20" s="4" customFormat="1" ht="18" customHeight="1" thickBot="1">
      <c r="A33" s="20" t="s">
        <v>2</v>
      </c>
      <c r="B33" s="21" t="str">
        <f>IF($G$4="C",12%,"NA")</f>
        <v>NA</v>
      </c>
      <c r="C33" s="32">
        <v>42170</v>
      </c>
      <c r="D33" s="40">
        <v>42170</v>
      </c>
      <c r="E33" s="33">
        <f>+$G$16-$G$18</f>
        <v>57183</v>
      </c>
      <c r="F33" s="124">
        <f>+$G$18</f>
        <v>0</v>
      </c>
      <c r="G33" s="34" t="e">
        <f>IF($F$33&lt;$B33*$G$16,"Yes","No")</f>
        <v>#VALUE!</v>
      </c>
      <c r="H33" s="52"/>
      <c r="I33" s="116"/>
      <c r="J33" s="116"/>
      <c r="K33" s="116"/>
      <c r="L33" s="116"/>
      <c r="M33" s="116"/>
      <c r="N33" s="116"/>
      <c r="O33" s="116"/>
      <c r="P33" s="116"/>
    </row>
    <row r="34" spans="1:20" s="4" customFormat="1" ht="18" customHeight="1" thickBot="1">
      <c r="A34" s="20"/>
      <c r="B34" s="20"/>
      <c r="C34" s="20"/>
      <c r="D34" s="36"/>
      <c r="E34" s="22"/>
      <c r="F34" s="37"/>
      <c r="G34" s="20"/>
      <c r="H34" s="115"/>
      <c r="I34" s="317" t="s">
        <v>47</v>
      </c>
      <c r="J34" s="317"/>
      <c r="K34" s="318"/>
      <c r="L34" s="38">
        <f>+P16</f>
        <v>13964</v>
      </c>
      <c r="M34" s="319" t="s">
        <v>48</v>
      </c>
      <c r="N34" s="320"/>
      <c r="O34" s="320"/>
      <c r="P34" s="95"/>
    </row>
    <row r="35" spans="1:20" ht="19.5" thickBot="1">
      <c r="A35" s="20" t="s">
        <v>3</v>
      </c>
      <c r="B35" s="21">
        <f>IF($G$4="C",36%,30%)</f>
        <v>0.3</v>
      </c>
      <c r="C35" s="32">
        <v>42262</v>
      </c>
      <c r="D35" s="40">
        <v>42262</v>
      </c>
      <c r="E35" s="33">
        <f>$E$33-$G$19</f>
        <v>42183</v>
      </c>
      <c r="F35" s="124">
        <f>+$G$19</f>
        <v>15000</v>
      </c>
      <c r="G35" s="34" t="str">
        <f>IF(SUM($F$33:$F$35)&lt;$B35*$G$16,"Yes","No")</f>
        <v>Yes</v>
      </c>
      <c r="H35" s="52"/>
      <c r="I35" s="96"/>
      <c r="J35" s="96"/>
      <c r="K35" s="96"/>
      <c r="L35" s="97"/>
      <c r="M35" s="97"/>
      <c r="N35" s="97"/>
      <c r="O35" s="97"/>
      <c r="P35" s="95"/>
    </row>
    <row r="36" spans="1:20" ht="18" customHeight="1" thickBot="1">
      <c r="A36" s="20"/>
      <c r="B36" s="20"/>
      <c r="C36" s="20"/>
      <c r="D36" s="36"/>
      <c r="E36" s="22"/>
      <c r="F36" s="37"/>
      <c r="G36" s="20"/>
      <c r="H36" s="52"/>
      <c r="I36" s="98" t="s">
        <v>49</v>
      </c>
      <c r="J36" s="118">
        <f>MIN($I$73,$L$34)</f>
        <v>1781</v>
      </c>
      <c r="K36" s="323" t="s">
        <v>50</v>
      </c>
      <c r="L36" s="324"/>
      <c r="M36" s="324"/>
      <c r="N36" s="324"/>
      <c r="O36" s="95"/>
      <c r="P36" s="99"/>
    </row>
    <row r="37" spans="1:20" ht="18" customHeight="1" thickBot="1">
      <c r="A37" s="20" t="s">
        <v>4</v>
      </c>
      <c r="B37" s="21">
        <f>IF($G$4="C",75%,60%)</f>
        <v>0.6</v>
      </c>
      <c r="C37" s="32">
        <v>42353</v>
      </c>
      <c r="D37" s="40">
        <v>42353</v>
      </c>
      <c r="E37" s="33">
        <f>$E$35-$G$20</f>
        <v>27183</v>
      </c>
      <c r="F37" s="124">
        <f>+$G$20</f>
        <v>15000</v>
      </c>
      <c r="G37" s="34" t="str">
        <f>IF(SUM($F$33:$F$37)&lt;$B37*$G$16,"Yes","No")</f>
        <v>Yes</v>
      </c>
      <c r="H37" s="115"/>
      <c r="I37" s="99"/>
      <c r="J37" s="99"/>
      <c r="K37" s="99"/>
      <c r="L37" s="99"/>
      <c r="M37" s="99"/>
      <c r="N37" s="99"/>
      <c r="O37" s="95"/>
      <c r="P37" s="99"/>
      <c r="Q37" s="132"/>
      <c r="T37" s="7"/>
    </row>
    <row r="38" spans="1:20" ht="18" customHeight="1" thickBot="1">
      <c r="A38" s="20"/>
      <c r="B38" s="23"/>
      <c r="C38" s="20"/>
      <c r="D38" s="36"/>
      <c r="E38" s="22"/>
      <c r="F38" s="37"/>
      <c r="G38" s="20"/>
      <c r="H38" s="52"/>
      <c r="I38" s="98" t="s">
        <v>51</v>
      </c>
      <c r="J38" s="118">
        <f>$L$34-$J$36</f>
        <v>12183</v>
      </c>
      <c r="K38" s="321" t="s">
        <v>57</v>
      </c>
      <c r="L38" s="322"/>
      <c r="M38" s="322"/>
      <c r="N38" s="322"/>
      <c r="O38" s="99"/>
      <c r="P38" s="99"/>
    </row>
    <row r="39" spans="1:20" ht="16.5" customHeight="1">
      <c r="A39" s="121" t="s">
        <v>63</v>
      </c>
      <c r="B39" s="127">
        <v>1</v>
      </c>
      <c r="C39" s="32">
        <v>42078</v>
      </c>
      <c r="D39" s="123">
        <v>42444</v>
      </c>
      <c r="E39" s="33">
        <f>$E$37-G21</f>
        <v>12183</v>
      </c>
      <c r="F39" s="125">
        <f>+$G$21</f>
        <v>15000</v>
      </c>
      <c r="G39" s="34" t="str">
        <f>IF(SUM($F$33:$F$39)&lt;$B39*$G$16,"Yes","No")</f>
        <v>Yes</v>
      </c>
      <c r="H39" s="52"/>
      <c r="I39" s="99"/>
      <c r="J39" s="99"/>
      <c r="K39" s="99"/>
      <c r="L39" s="99"/>
      <c r="M39" s="99"/>
      <c r="N39" s="99"/>
      <c r="O39" s="95"/>
      <c r="P39" s="99"/>
    </row>
    <row r="40" spans="1:20" ht="15.75" customHeight="1" thickBot="1">
      <c r="A40" s="24"/>
      <c r="B40" s="24"/>
      <c r="C40" s="24"/>
      <c r="D40" s="24"/>
      <c r="E40" s="24"/>
      <c r="F40" s="24"/>
      <c r="G40" s="25">
        <f>SUM($F$33:$F$39)</f>
        <v>45000</v>
      </c>
      <c r="H40" s="24"/>
      <c r="I40" s="52"/>
    </row>
    <row r="41" spans="1:20" ht="18" thickBot="1">
      <c r="A41" s="24"/>
      <c r="B41" s="226" t="s">
        <v>35</v>
      </c>
      <c r="C41" s="226"/>
      <c r="D41" s="226"/>
      <c r="E41" s="226"/>
      <c r="F41" s="227"/>
      <c r="G41" s="126">
        <f>+$G$22</f>
        <v>0</v>
      </c>
      <c r="H41" s="26"/>
      <c r="I41" s="24"/>
    </row>
    <row r="42" spans="1:20" ht="15.75" customHeight="1" thickBot="1">
      <c r="A42" s="24"/>
      <c r="B42" s="24"/>
      <c r="C42" s="189" t="s">
        <v>27</v>
      </c>
      <c r="D42" s="189"/>
      <c r="E42" s="189"/>
      <c r="F42" s="189"/>
      <c r="G42" s="86">
        <f>SUM(G41+G40)</f>
        <v>45000</v>
      </c>
      <c r="H42" s="26"/>
      <c r="I42" s="26"/>
    </row>
    <row r="43" spans="1:20" ht="15.75" customHeight="1" thickTop="1" thickBot="1">
      <c r="A43" s="24"/>
      <c r="B43" s="24"/>
      <c r="C43" s="133"/>
      <c r="D43" s="133"/>
      <c r="E43" s="133"/>
      <c r="F43" s="133"/>
      <c r="G43" s="27"/>
      <c r="H43" s="26"/>
      <c r="I43" s="26"/>
    </row>
    <row r="44" spans="1:20" ht="18.75" customHeight="1" thickTop="1">
      <c r="B44" s="190" t="s">
        <v>72</v>
      </c>
      <c r="C44" s="191"/>
      <c r="D44" s="191"/>
      <c r="E44" s="191"/>
      <c r="F44" s="191"/>
      <c r="G44" s="191"/>
      <c r="H44" s="192"/>
      <c r="I44" s="146"/>
      <c r="J44" s="147" t="s">
        <v>36</v>
      </c>
      <c r="K44" s="148"/>
      <c r="L44" s="7"/>
    </row>
    <row r="45" spans="1:20">
      <c r="B45" s="193"/>
      <c r="C45" s="194"/>
      <c r="D45" s="194"/>
      <c r="E45" s="194"/>
      <c r="F45" s="194"/>
      <c r="G45" s="194"/>
      <c r="H45" s="195"/>
      <c r="I45" s="242" t="s">
        <v>42</v>
      </c>
      <c r="J45" s="255" t="s">
        <v>45</v>
      </c>
      <c r="K45" s="258" t="s">
        <v>41</v>
      </c>
      <c r="L45" s="135"/>
    </row>
    <row r="46" spans="1:20" ht="18.75" customHeight="1">
      <c r="B46" s="193"/>
      <c r="C46" s="194"/>
      <c r="D46" s="194"/>
      <c r="E46" s="194"/>
      <c r="F46" s="194"/>
      <c r="G46" s="194"/>
      <c r="H46" s="195"/>
      <c r="I46" s="243"/>
      <c r="J46" s="256"/>
      <c r="K46" s="259"/>
      <c r="L46" s="135"/>
    </row>
    <row r="47" spans="1:20" ht="15.75" customHeight="1">
      <c r="B47" s="193"/>
      <c r="C47" s="194"/>
      <c r="D47" s="194"/>
      <c r="E47" s="194"/>
      <c r="F47" s="194"/>
      <c r="G47" s="194"/>
      <c r="H47" s="195"/>
      <c r="I47" s="243"/>
      <c r="J47" s="256"/>
      <c r="K47" s="259"/>
      <c r="L47" s="135"/>
    </row>
    <row r="48" spans="1:20" ht="16.5" thickBot="1">
      <c r="B48" s="196"/>
      <c r="C48" s="197"/>
      <c r="D48" s="197"/>
      <c r="E48" s="197"/>
      <c r="F48" s="197"/>
      <c r="G48" s="197"/>
      <c r="H48" s="198"/>
      <c r="I48" s="244"/>
      <c r="J48" s="257"/>
      <c r="K48" s="260"/>
      <c r="L48" s="135"/>
      <c r="S48" s="1"/>
      <c r="T48" s="1"/>
    </row>
    <row r="49" spans="1:20" ht="16.5" thickTop="1">
      <c r="B49" s="178" t="s">
        <v>9</v>
      </c>
      <c r="C49" s="143"/>
      <c r="D49" s="144"/>
      <c r="E49" s="144"/>
      <c r="F49" s="144"/>
      <c r="G49" s="144"/>
      <c r="H49" s="145"/>
      <c r="I49" s="230">
        <f>MAX((1%*$Q$11*ROUND(($G$26+$G$24),-2)),0)</f>
        <v>366</v>
      </c>
      <c r="J49" s="253">
        <f>MAX((ROUND(($H$24+$H$26),-2)*1%*$Q$11),0)</f>
        <v>366</v>
      </c>
      <c r="K49" s="230">
        <f>MAX((ROUND(($I$26+$I$24),-2)*$Q$11*1%),0)</f>
        <v>1374</v>
      </c>
      <c r="L49" s="101"/>
      <c r="M49" s="295" t="s">
        <v>53</v>
      </c>
      <c r="N49" s="296"/>
      <c r="O49" s="296"/>
      <c r="P49" s="296"/>
      <c r="Q49" s="297"/>
      <c r="R49" s="267" t="s">
        <v>42</v>
      </c>
      <c r="S49" s="255" t="s">
        <v>45</v>
      </c>
      <c r="T49" s="255" t="s">
        <v>41</v>
      </c>
    </row>
    <row r="50" spans="1:20" ht="18.75" customHeight="1" thickBot="1">
      <c r="A50" s="4"/>
      <c r="B50" s="179"/>
      <c r="C50" s="63"/>
      <c r="D50" s="64"/>
      <c r="E50" s="64"/>
      <c r="F50" s="64"/>
      <c r="G50" s="64"/>
      <c r="H50" s="65"/>
      <c r="I50" s="231"/>
      <c r="J50" s="254"/>
      <c r="K50" s="231"/>
      <c r="L50" s="101"/>
      <c r="M50" s="298"/>
      <c r="N50" s="299"/>
      <c r="O50" s="299"/>
      <c r="P50" s="299"/>
      <c r="Q50" s="300"/>
      <c r="R50" s="268"/>
      <c r="S50" s="256"/>
      <c r="T50" s="256"/>
    </row>
    <row r="51" spans="1:20" ht="16.5" thickTop="1">
      <c r="A51" s="4"/>
      <c r="B51" s="183" t="s">
        <v>24</v>
      </c>
      <c r="C51" s="235" t="s">
        <v>27</v>
      </c>
      <c r="D51" s="236"/>
      <c r="E51" s="236"/>
      <c r="F51" s="236"/>
      <c r="G51" s="28"/>
      <c r="H51" s="28">
        <f>$G$42</f>
        <v>45000</v>
      </c>
      <c r="I51" s="67"/>
      <c r="J51" s="67"/>
      <c r="K51" s="67"/>
      <c r="L51" s="102"/>
      <c r="M51" s="298"/>
      <c r="N51" s="299"/>
      <c r="O51" s="299"/>
      <c r="P51" s="299"/>
      <c r="Q51" s="300"/>
      <c r="R51" s="268"/>
      <c r="S51" s="256"/>
      <c r="T51" s="256"/>
    </row>
    <row r="52" spans="1:20" ht="20.25" customHeight="1">
      <c r="A52" s="4"/>
      <c r="B52" s="184"/>
      <c r="C52" s="233" t="s">
        <v>28</v>
      </c>
      <c r="D52" s="234"/>
      <c r="E52" s="234"/>
      <c r="F52" s="234"/>
      <c r="G52" s="30"/>
      <c r="H52" s="113"/>
      <c r="I52" s="117" t="str">
        <f>IF($G$42&lt;$G$16*90%,"Yes","No")</f>
        <v>Yes</v>
      </c>
      <c r="J52" s="117" t="str">
        <f>IF($G$42&lt;$H$16*90%,"Yes","No")</f>
        <v>Yes</v>
      </c>
      <c r="K52" s="117" t="str">
        <f>IF($G$42&lt;$I$16*90%,"Yes","No")</f>
        <v>Yes</v>
      </c>
      <c r="L52" s="101"/>
      <c r="M52" s="298"/>
      <c r="N52" s="299"/>
      <c r="O52" s="299"/>
      <c r="P52" s="299"/>
      <c r="Q52" s="300"/>
      <c r="R52" s="268"/>
      <c r="S52" s="256"/>
      <c r="T52" s="256"/>
    </row>
    <row r="53" spans="1:20" ht="15.75">
      <c r="A53" s="4"/>
      <c r="B53" s="184"/>
      <c r="C53" s="279" t="s">
        <v>31</v>
      </c>
      <c r="D53" s="280"/>
      <c r="E53" s="280"/>
      <c r="F53" s="280"/>
      <c r="G53" s="112"/>
      <c r="H53" s="277"/>
      <c r="I53" s="240">
        <f>IF($I$52="YES",$R$55*1%*ROUND(($G$16-SUM($G$19:$G$22)),-2),0)</f>
        <v>1098</v>
      </c>
      <c r="J53" s="240">
        <f>IF($J$52="Yes",ROUND(($H$16-SUM($H$18:$H$23)),-2)*1%*$S$55,0)</f>
        <v>1098</v>
      </c>
      <c r="K53" s="240">
        <f>IF($K$52="Yes",ROUND(($I$16-SUM($I$19:$I$22)),-2)*1%*$T$55,0)</f>
        <v>4122</v>
      </c>
      <c r="L53" s="101"/>
      <c r="M53" s="298"/>
      <c r="N53" s="299"/>
      <c r="O53" s="299"/>
      <c r="P53" s="299"/>
      <c r="Q53" s="300"/>
      <c r="R53" s="269"/>
      <c r="S53" s="293"/>
      <c r="T53" s="293"/>
    </row>
    <row r="54" spans="1:20" ht="15.75" customHeight="1">
      <c r="A54" s="4"/>
      <c r="B54" s="184"/>
      <c r="C54" s="281"/>
      <c r="D54" s="282"/>
      <c r="E54" s="282"/>
      <c r="F54" s="282"/>
      <c r="G54" s="108"/>
      <c r="H54" s="278"/>
      <c r="I54" s="241"/>
      <c r="J54" s="241"/>
      <c r="K54" s="241"/>
      <c r="L54" s="102"/>
      <c r="M54" s="301"/>
      <c r="N54" s="302"/>
      <c r="O54" s="302"/>
      <c r="P54" s="302"/>
      <c r="Q54" s="303"/>
      <c r="R54" s="120"/>
      <c r="S54" s="94"/>
      <c r="T54" s="106"/>
    </row>
    <row r="55" spans="1:20" ht="15.75" customHeight="1">
      <c r="A55" s="4"/>
      <c r="B55" s="184"/>
      <c r="C55" s="199" t="s">
        <v>59</v>
      </c>
      <c r="D55" s="200"/>
      <c r="E55" s="200"/>
      <c r="F55" s="200"/>
      <c r="G55" s="200"/>
      <c r="H55" s="201"/>
      <c r="I55" s="223" t="s">
        <v>37</v>
      </c>
      <c r="J55" s="271">
        <f>IF($J$52="Yes",$S$57*ROUND($H$26,-2)*1%,0)</f>
        <v>0</v>
      </c>
      <c r="K55" s="223">
        <f>IF($K$52="Yes",$T$58*1%*ROUND(($I$26+$I$25),-2),0)</f>
        <v>0</v>
      </c>
      <c r="L55" s="102"/>
      <c r="M55" s="261" t="s">
        <v>31</v>
      </c>
      <c r="N55" s="262"/>
      <c r="O55" s="262"/>
      <c r="P55" s="262"/>
      <c r="Q55" s="263"/>
      <c r="R55" s="245">
        <f>IF($G$26&lt;0,0,MONTH($O$16-$O$8))</f>
        <v>9</v>
      </c>
      <c r="S55" s="245">
        <f>IF($G$26&lt;0,0,MONTH($O$16-$O$8))</f>
        <v>9</v>
      </c>
      <c r="T55" s="245">
        <f>IF($G$26&lt;0,0,MONTH($O$16-$O$8))</f>
        <v>9</v>
      </c>
    </row>
    <row r="56" spans="1:20" ht="15.75">
      <c r="A56" s="4"/>
      <c r="B56" s="184"/>
      <c r="C56" s="202"/>
      <c r="D56" s="203"/>
      <c r="E56" s="203"/>
      <c r="F56" s="203"/>
      <c r="G56" s="203"/>
      <c r="H56" s="204"/>
      <c r="I56" s="224"/>
      <c r="J56" s="272"/>
      <c r="K56" s="224"/>
      <c r="L56" s="101"/>
      <c r="M56" s="264"/>
      <c r="N56" s="265"/>
      <c r="O56" s="265"/>
      <c r="P56" s="265"/>
      <c r="Q56" s="266"/>
      <c r="R56" s="247"/>
      <c r="S56" s="247"/>
      <c r="T56" s="247"/>
    </row>
    <row r="57" spans="1:20" ht="15.75">
      <c r="B57" s="184"/>
      <c r="C57" s="202"/>
      <c r="D57" s="203"/>
      <c r="E57" s="203"/>
      <c r="F57" s="203"/>
      <c r="G57" s="203"/>
      <c r="H57" s="204"/>
      <c r="I57" s="224"/>
      <c r="J57" s="272"/>
      <c r="K57" s="224"/>
      <c r="L57" s="101"/>
      <c r="M57" s="310" t="s">
        <v>58</v>
      </c>
      <c r="N57" s="311"/>
      <c r="O57" s="311"/>
      <c r="P57" s="311"/>
      <c r="Q57" s="312"/>
      <c r="R57" s="294" t="s">
        <v>54</v>
      </c>
      <c r="S57" s="245">
        <f>IF($O$20="",0,IF($H$26=0,0,MONTH($O$20-$O$16)))</f>
        <v>0</v>
      </c>
      <c r="T57" s="107">
        <f>MAX(0,($O$22-$O$16))</f>
        <v>0</v>
      </c>
    </row>
    <row r="58" spans="1:20" ht="15.75" customHeight="1">
      <c r="B58" s="184"/>
      <c r="C58" s="205"/>
      <c r="D58" s="206"/>
      <c r="E58" s="206"/>
      <c r="F58" s="206"/>
      <c r="G58" s="206"/>
      <c r="H58" s="207"/>
      <c r="I58" s="225"/>
      <c r="J58" s="273"/>
      <c r="K58" s="225"/>
      <c r="L58" s="101"/>
      <c r="M58" s="310"/>
      <c r="N58" s="311"/>
      <c r="O58" s="311"/>
      <c r="P58" s="311"/>
      <c r="Q58" s="312"/>
      <c r="R58" s="246"/>
      <c r="S58" s="246"/>
      <c r="T58" s="91">
        <f>IF(O22="",0,IF($H$26=0,0,MONTH(DAYS360($O$16,$O$22,1))))</f>
        <v>0</v>
      </c>
    </row>
    <row r="59" spans="1:20" ht="15.75" customHeight="1">
      <c r="B59" s="184"/>
      <c r="C59" s="199" t="s">
        <v>69</v>
      </c>
      <c r="D59" s="200"/>
      <c r="E59" s="200"/>
      <c r="F59" s="200"/>
      <c r="G59" s="200"/>
      <c r="H59" s="201"/>
      <c r="I59" s="223" t="s">
        <v>37</v>
      </c>
      <c r="J59" s="223" t="s">
        <v>37</v>
      </c>
      <c r="K59" s="67"/>
      <c r="L59" s="103"/>
      <c r="M59" s="310"/>
      <c r="N59" s="311"/>
      <c r="O59" s="311"/>
      <c r="P59" s="311"/>
      <c r="Q59" s="312"/>
      <c r="R59" s="247"/>
      <c r="S59" s="247"/>
      <c r="T59" s="105"/>
    </row>
    <row r="60" spans="1:20" ht="15.75">
      <c r="B60" s="184"/>
      <c r="C60" s="202"/>
      <c r="D60" s="203"/>
      <c r="E60" s="203"/>
      <c r="F60" s="203"/>
      <c r="G60" s="203"/>
      <c r="H60" s="204"/>
      <c r="I60" s="224"/>
      <c r="J60" s="224"/>
      <c r="K60" s="150">
        <f>IF($K$52="Yes",$T$60*1%*ROUND($I$26,-2),0)</f>
        <v>2016</v>
      </c>
      <c r="L60" s="103"/>
      <c r="M60" s="261" t="s">
        <v>66</v>
      </c>
      <c r="N60" s="325"/>
      <c r="O60" s="325"/>
      <c r="P60" s="325"/>
      <c r="Q60" s="326"/>
      <c r="R60" s="294" t="s">
        <v>54</v>
      </c>
      <c r="S60" s="294" t="s">
        <v>54</v>
      </c>
      <c r="T60" s="245">
        <f>IF($H$26&gt;0,MONTH(DAYS360((EDATE(IF($O$22="",$O$16,$O$22),1)),$O$24,1)),MONTH(DAYS360((EDATE($O$16,1)),$O$24,1)))</f>
        <v>6</v>
      </c>
    </row>
    <row r="61" spans="1:20" ht="15.75" customHeight="1">
      <c r="B61" s="184"/>
      <c r="C61" s="202"/>
      <c r="D61" s="203"/>
      <c r="E61" s="203"/>
      <c r="F61" s="203"/>
      <c r="G61" s="203"/>
      <c r="H61" s="204"/>
      <c r="I61" s="225"/>
      <c r="J61" s="225"/>
      <c r="K61" s="151"/>
      <c r="L61" s="103"/>
      <c r="M61" s="327"/>
      <c r="N61" s="328"/>
      <c r="O61" s="328"/>
      <c r="P61" s="328"/>
      <c r="Q61" s="329"/>
      <c r="R61" s="246"/>
      <c r="S61" s="246"/>
      <c r="T61" s="246"/>
    </row>
    <row r="62" spans="1:20" ht="16.5" thickBot="1">
      <c r="B62" s="185"/>
      <c r="C62" s="205"/>
      <c r="D62" s="206"/>
      <c r="E62" s="206"/>
      <c r="F62" s="206"/>
      <c r="G62" s="206"/>
      <c r="H62" s="207"/>
      <c r="I62" s="71">
        <f>SUM(I51:I61)</f>
        <v>1098</v>
      </c>
      <c r="J62" s="149">
        <f>SUM(J51:J61)</f>
        <v>1098</v>
      </c>
      <c r="K62" s="71">
        <f>SUM(K51:K61)</f>
        <v>6138</v>
      </c>
      <c r="L62" s="103"/>
      <c r="M62" s="330"/>
      <c r="N62" s="331"/>
      <c r="O62" s="331"/>
      <c r="P62" s="331"/>
      <c r="Q62" s="332"/>
      <c r="R62" s="247"/>
      <c r="S62" s="247"/>
      <c r="T62" s="247"/>
    </row>
    <row r="63" spans="1:20" ht="16.5" thickTop="1">
      <c r="B63" s="169" t="s">
        <v>29</v>
      </c>
      <c r="C63" s="283" t="str">
        <f>IF($G$4="C","1% * 3 months * 15% of Tax due on Returned income less: Adv. Tax paid on or before 15th June.","---")</f>
        <v>---</v>
      </c>
      <c r="D63" s="284"/>
      <c r="E63" s="284"/>
      <c r="F63" s="284"/>
      <c r="G63" s="284"/>
      <c r="H63" s="31"/>
      <c r="I63" s="232">
        <f>IF($G$4="C",IF($G$33="Yes",(1%*3*ROUND((15%*$G$16-$F$33),-2)),"0"),0)</f>
        <v>0</v>
      </c>
      <c r="J63" s="232">
        <f>IF($G$4="C",IF($G$33="Yes",(1%*3*ROUND((15%*$G$16-$F$33),-2)),"0"),0)</f>
        <v>0</v>
      </c>
      <c r="K63" s="232">
        <f>IF($G$4="C",IF($G$33="Yes",(1%*3*ROUND((15%*$G$16-$F$33),-2)),"0"),0)</f>
        <v>0</v>
      </c>
      <c r="L63" s="103"/>
      <c r="T63" s="92"/>
    </row>
    <row r="64" spans="1:20" ht="15.75">
      <c r="B64" s="170"/>
      <c r="C64" s="285"/>
      <c r="D64" s="286"/>
      <c r="E64" s="286"/>
      <c r="F64" s="286"/>
      <c r="G64" s="286"/>
      <c r="H64" s="66"/>
      <c r="I64" s="232"/>
      <c r="J64" s="232"/>
      <c r="K64" s="232"/>
      <c r="L64" s="103"/>
    </row>
    <row r="65" spans="2:20" ht="18" customHeight="1">
      <c r="B65" s="119"/>
      <c r="C65" s="283" t="str">
        <f>IF($G$4="C","1% * 3 months * 45% of Tax due on Returned income less: Adv. Tax paid on or before 15th Sept.","1% * 3 months * 30% of Tax due on Returned income less: Adv. Tax paid on or before 15th Sept.")</f>
        <v>1% * 3 months * 30% of Tax due on Returned income less: Adv. Tax paid on or before 15th Sept.</v>
      </c>
      <c r="D65" s="284"/>
      <c r="E65" s="284"/>
      <c r="F65" s="284"/>
      <c r="G65" s="284"/>
      <c r="H65" s="128"/>
      <c r="I65" s="232">
        <f>IF($G$4="C",IF($G$35="Yes",(1%*3*ROUND((45%*$G$16-$F$35-$F$33),-2)),"0"),IF($G$35="Yes",(1%*3*ROUND((30%*$G$16-$F$35),-2)),"0"))</f>
        <v>66</v>
      </c>
      <c r="J65" s="232">
        <f>IF($G$4="C",IF($G$35="Yes",(1%*3*ROUND((45%*$G$16-$F$35-$F$33),-2)),"0"),IF($G$35="Yes",(1%*3*ROUND((30%*$G$16-$F$35),-2)),"0"))</f>
        <v>66</v>
      </c>
      <c r="K65" s="232">
        <f>IF($G$4="C",IF($G$35="Yes",(1%*3*ROUND((45%*$G$16-$F$35-$F$33),-2)),"0"),IF($G$35="Yes",(1%*3*ROUND((30%*$G$16-$F$35),-2)),"0"))</f>
        <v>66</v>
      </c>
      <c r="L65" s="103"/>
      <c r="M65" s="270" t="s">
        <v>73</v>
      </c>
      <c r="N65" s="270"/>
      <c r="O65" s="270"/>
      <c r="P65" s="270"/>
      <c r="Q65" s="270"/>
      <c r="R65" s="270"/>
      <c r="S65" s="270"/>
      <c r="T65" s="270"/>
    </row>
    <row r="66" spans="2:20" ht="18">
      <c r="B66" s="119"/>
      <c r="C66" s="285"/>
      <c r="D66" s="286"/>
      <c r="E66" s="286"/>
      <c r="F66" s="286"/>
      <c r="G66" s="286"/>
      <c r="H66" s="66"/>
      <c r="I66" s="232"/>
      <c r="J66" s="232"/>
      <c r="K66" s="232"/>
      <c r="L66" s="103"/>
      <c r="M66" s="270"/>
      <c r="N66" s="270"/>
      <c r="O66" s="270"/>
      <c r="P66" s="270"/>
      <c r="Q66" s="270"/>
      <c r="R66" s="270"/>
      <c r="S66" s="270"/>
      <c r="T66" s="270"/>
    </row>
    <row r="67" spans="2:20" ht="15.75" customHeight="1">
      <c r="B67" s="59"/>
      <c r="C67" s="287" t="str">
        <f>IF($G$4="C","1% * 3 months * 75% of Tax due on Returned income less: Adv. Tax paid on or before 15th Dec.","1% * 3 months * 60% of Tax due on Returned income less: Adv. Tax paid on or before 15th Dec.")</f>
        <v>1% * 3 months * 60% of Tax due on Returned income less: Adv. Tax paid on or before 15th Dec.</v>
      </c>
      <c r="D67" s="288"/>
      <c r="E67" s="288"/>
      <c r="F67" s="288"/>
      <c r="G67" s="288"/>
      <c r="H67" s="31"/>
      <c r="I67" s="232">
        <f>IF($G$4="C",IF($G$37="Yes",(1%*3*ROUND((75%*$G$16-$F$37-$F$33-$F$35),-2)),"0"),IF($G$37="Yes",(1%*3*ROUND((60%*$G$16-$F$37-$F$35),-2)),"0"))</f>
        <v>129</v>
      </c>
      <c r="J67" s="232">
        <f>IF($G$4="C",IF($G$37="Yes",(1%*3*ROUND((75%*$G$16-$F$37-$F$33-$F$35),-2)),"0"),IF($G$37="Yes",(1%*3*ROUND((60%*$G$16-$F$37-$F$35),-2)),"0"))</f>
        <v>129</v>
      </c>
      <c r="K67" s="232">
        <f>IF($G$4="C",IF($G$37="Yes",(1%*3*ROUND((75%*$G$16-$F$37-$F$33-$F$35),-2)),"0"),IF($G$37="Yes",(1%*3*ROUND((60%*$G$16-$F$37-$F$35),-2)),"0"))</f>
        <v>129</v>
      </c>
      <c r="L67" s="103"/>
      <c r="M67" s="270"/>
      <c r="N67" s="270"/>
      <c r="O67" s="270"/>
      <c r="P67" s="270"/>
      <c r="Q67" s="270"/>
      <c r="R67" s="270"/>
      <c r="S67" s="270"/>
      <c r="T67" s="270"/>
    </row>
    <row r="68" spans="2:20" ht="15.75" customHeight="1">
      <c r="B68" s="59"/>
      <c r="C68" s="285"/>
      <c r="D68" s="286"/>
      <c r="E68" s="286"/>
      <c r="F68" s="286"/>
      <c r="G68" s="286"/>
      <c r="H68" s="66"/>
      <c r="I68" s="232"/>
      <c r="J68" s="232"/>
      <c r="K68" s="232"/>
      <c r="L68" s="100"/>
      <c r="M68" s="270"/>
      <c r="N68" s="270"/>
      <c r="O68" s="270"/>
      <c r="P68" s="270"/>
      <c r="Q68" s="270"/>
      <c r="R68" s="270"/>
      <c r="S68" s="270"/>
      <c r="T68" s="270"/>
    </row>
    <row r="69" spans="2:20" ht="18" customHeight="1">
      <c r="B69" s="59"/>
      <c r="C69" s="289" t="s">
        <v>30</v>
      </c>
      <c r="D69" s="290"/>
      <c r="E69" s="290"/>
      <c r="F69" s="290"/>
      <c r="G69" s="290"/>
      <c r="H69" s="31"/>
      <c r="I69" s="228">
        <f>IF($G$4="C",IF($G$39="Yes",(1%*1*ROUND((100%*$G$16-$F$37-$F$33-$F$35-$F$39),-2)),"0"),IF($G$39="Yes",(1%*1*ROUND((100%*$G$16-$F$37-$F$35-$F$39),-2)),"0"))</f>
        <v>122</v>
      </c>
      <c r="J69" s="228">
        <f>IF($G$4="C",IF($G$39="Yes",(1%*1*ROUND((100%*$G$16-$F$37-$F$33-$F$35-$F$39),-2)),"0"),IF($G$39="Yes",(1%*1*ROUND((100%*$G$16-$F$37-$F$35-$F$39),-2)),"0"))</f>
        <v>122</v>
      </c>
      <c r="K69" s="228">
        <f>IF($G$4="C",IF($G$39="Yes",(1%*1*ROUND((100%*$G$16-$F$37-$F$33-$F$35-$F$39),-2)),"0"),IF($G$39="Yes",(1%*1*ROUND((100%*$G$16-$F$37-$F$35-$F$39),-2)),"0"))</f>
        <v>122</v>
      </c>
      <c r="L69" s="104"/>
      <c r="M69" s="270"/>
      <c r="N69" s="270"/>
      <c r="O69" s="270"/>
      <c r="P69" s="270"/>
      <c r="Q69" s="270"/>
      <c r="R69" s="270"/>
      <c r="S69" s="270"/>
      <c r="T69" s="270"/>
    </row>
    <row r="70" spans="2:20" ht="15.75" customHeight="1">
      <c r="B70" s="60"/>
      <c r="C70" s="291"/>
      <c r="D70" s="292"/>
      <c r="E70" s="292"/>
      <c r="F70" s="292"/>
      <c r="G70" s="292"/>
      <c r="H70" s="62"/>
      <c r="I70" s="229"/>
      <c r="J70" s="229"/>
      <c r="K70" s="229"/>
      <c r="M70" s="270"/>
      <c r="N70" s="270"/>
      <c r="O70" s="270"/>
      <c r="P70" s="270"/>
      <c r="Q70" s="270"/>
      <c r="R70" s="270"/>
      <c r="S70" s="270"/>
      <c r="T70" s="270"/>
    </row>
    <row r="71" spans="2:20" ht="16.5" thickBot="1">
      <c r="B71" s="68"/>
      <c r="C71" s="42"/>
      <c r="D71" s="42"/>
      <c r="E71" s="42"/>
      <c r="F71" s="42"/>
      <c r="G71" s="42"/>
      <c r="H71" s="69"/>
      <c r="I71" s="70">
        <f>SUM(I63:I70)</f>
        <v>317</v>
      </c>
      <c r="J71" s="70">
        <f>SUM(J63:J70)</f>
        <v>317</v>
      </c>
      <c r="K71" s="70">
        <f>SUM(K63:K70)</f>
        <v>317</v>
      </c>
      <c r="M71" s="270"/>
      <c r="N71" s="270"/>
      <c r="O71" s="270"/>
      <c r="P71" s="270"/>
      <c r="Q71" s="270"/>
      <c r="R71" s="270"/>
      <c r="S71" s="270"/>
      <c r="T71" s="270"/>
    </row>
    <row r="72" spans="2:20" ht="15.75" thickTop="1">
      <c r="B72" s="17"/>
      <c r="C72" s="17"/>
      <c r="D72" s="17"/>
      <c r="E72" s="17"/>
      <c r="F72" s="17"/>
      <c r="G72" s="17"/>
      <c r="H72" s="17"/>
      <c r="I72" s="61"/>
      <c r="J72" s="61"/>
      <c r="K72" s="61"/>
      <c r="M72" s="142"/>
      <c r="N72" s="142"/>
      <c r="O72" s="142"/>
      <c r="P72" s="142"/>
      <c r="Q72" s="142"/>
      <c r="R72" s="142"/>
      <c r="S72" s="142"/>
      <c r="T72" s="142"/>
    </row>
    <row r="73" spans="2:20" ht="18.75" thickBot="1">
      <c r="B73" s="17"/>
      <c r="C73" s="17"/>
      <c r="D73" s="17"/>
      <c r="E73" s="17"/>
      <c r="F73" s="276" t="s">
        <v>32</v>
      </c>
      <c r="G73" s="276"/>
      <c r="H73" s="276"/>
      <c r="I73" s="72">
        <f>$I$49+$I$62+$I$71</f>
        <v>1781</v>
      </c>
      <c r="J73" s="72">
        <f>$J$49+$J$62+$J$71</f>
        <v>1781</v>
      </c>
      <c r="K73" s="72">
        <f>$K$49+$K$62+$K$71</f>
        <v>7829</v>
      </c>
    </row>
    <row r="74" spans="2:20" ht="15.75" thickTop="1"/>
    <row r="75" spans="2:20"/>
    <row r="76" spans="2:20" hidden="1"/>
    <row r="77" spans="2:20" hidden="1"/>
    <row r="78" spans="2:20" hidden="1"/>
    <row r="79" spans="2:20" hidden="1"/>
  </sheetData>
  <sheetProtection password="C828" sheet="1" objects="1" scenarios="1" selectLockedCells="1"/>
  <dataConsolidate/>
  <mergeCells count="113">
    <mergeCell ref="I65:I66"/>
    <mergeCell ref="J65:J66"/>
    <mergeCell ref="B4:F5"/>
    <mergeCell ref="G4:G5"/>
    <mergeCell ref="C65:G66"/>
    <mergeCell ref="I34:K34"/>
    <mergeCell ref="M34:O34"/>
    <mergeCell ref="K38:N38"/>
    <mergeCell ref="K36:N36"/>
    <mergeCell ref="M60:Q62"/>
    <mergeCell ref="P8:Q8"/>
    <mergeCell ref="O20:O21"/>
    <mergeCell ref="K10:N10"/>
    <mergeCell ref="P11:P12"/>
    <mergeCell ref="Q11:Q12"/>
    <mergeCell ref="K12:N14"/>
    <mergeCell ref="K20:N21"/>
    <mergeCell ref="K16:N19"/>
    <mergeCell ref="K8:N8"/>
    <mergeCell ref="J63:J64"/>
    <mergeCell ref="I53:I54"/>
    <mergeCell ref="B7:F10"/>
    <mergeCell ref="G7:G10"/>
    <mergeCell ref="M65:T71"/>
    <mergeCell ref="I55:I58"/>
    <mergeCell ref="J55:J58"/>
    <mergeCell ref="K55:K58"/>
    <mergeCell ref="P22:P23"/>
    <mergeCell ref="G29:G31"/>
    <mergeCell ref="T55:T56"/>
    <mergeCell ref="O22:O23"/>
    <mergeCell ref="F73:H73"/>
    <mergeCell ref="H53:H54"/>
    <mergeCell ref="C53:F54"/>
    <mergeCell ref="I63:I64"/>
    <mergeCell ref="C63:G64"/>
    <mergeCell ref="C67:G68"/>
    <mergeCell ref="C69:G70"/>
    <mergeCell ref="I59:I61"/>
    <mergeCell ref="S49:S53"/>
    <mergeCell ref="T49:T53"/>
    <mergeCell ref="R57:R59"/>
    <mergeCell ref="S55:S56"/>
    <mergeCell ref="S57:S59"/>
    <mergeCell ref="M49:Q54"/>
    <mergeCell ref="O24:O25"/>
    <mergeCell ref="K22:N23"/>
    <mergeCell ref="T60:T62"/>
    <mergeCell ref="B16:E16"/>
    <mergeCell ref="E29:E31"/>
    <mergeCell ref="B23:F23"/>
    <mergeCell ref="B17:E17"/>
    <mergeCell ref="C29:C31"/>
    <mergeCell ref="D29:D31"/>
    <mergeCell ref="J49:J50"/>
    <mergeCell ref="J45:J48"/>
    <mergeCell ref="K45:K48"/>
    <mergeCell ref="M55:Q56"/>
    <mergeCell ref="R49:R53"/>
    <mergeCell ref="K24:N25"/>
    <mergeCell ref="K53:K54"/>
    <mergeCell ref="M57:Q59"/>
    <mergeCell ref="S60:S62"/>
    <mergeCell ref="R60:R62"/>
    <mergeCell ref="R55:R56"/>
    <mergeCell ref="I7:I10"/>
    <mergeCell ref="B26:F27"/>
    <mergeCell ref="G26:G27"/>
    <mergeCell ref="H26:H27"/>
    <mergeCell ref="I26:I27"/>
    <mergeCell ref="H7:H10"/>
    <mergeCell ref="J59:J61"/>
    <mergeCell ref="B41:F41"/>
    <mergeCell ref="K69:K70"/>
    <mergeCell ref="K49:K50"/>
    <mergeCell ref="K63:K64"/>
    <mergeCell ref="C52:F52"/>
    <mergeCell ref="C51:F51"/>
    <mergeCell ref="I49:I50"/>
    <mergeCell ref="I67:I68"/>
    <mergeCell ref="I69:I70"/>
    <mergeCell ref="K67:K68"/>
    <mergeCell ref="J69:J70"/>
    <mergeCell ref="C55:H58"/>
    <mergeCell ref="K65:K66"/>
    <mergeCell ref="J67:J68"/>
    <mergeCell ref="B18:F18"/>
    <mergeCell ref="J53:J54"/>
    <mergeCell ref="I45:I48"/>
    <mergeCell ref="A1:Q3"/>
    <mergeCell ref="R17:R18"/>
    <mergeCell ref="O16:O19"/>
    <mergeCell ref="P16:P19"/>
    <mergeCell ref="K4:N6"/>
    <mergeCell ref="B63:B64"/>
    <mergeCell ref="B11:F11"/>
    <mergeCell ref="B19:F19"/>
    <mergeCell ref="B20:F20"/>
    <mergeCell ref="B21:F21"/>
    <mergeCell ref="I29:P32"/>
    <mergeCell ref="B49:B50"/>
    <mergeCell ref="B24:F24"/>
    <mergeCell ref="B51:B62"/>
    <mergeCell ref="B29:B31"/>
    <mergeCell ref="C42:F42"/>
    <mergeCell ref="F29:F31"/>
    <mergeCell ref="B44:H48"/>
    <mergeCell ref="C59:H62"/>
    <mergeCell ref="B12:E12"/>
    <mergeCell ref="B13:E13"/>
    <mergeCell ref="B14:E14"/>
    <mergeCell ref="B15:E15"/>
    <mergeCell ref="A29:A31"/>
  </mergeCells>
  <dataValidations count="4">
    <dataValidation type="custom" allowBlank="1" showInputMessage="1" showErrorMessage="1" sqref="A51">
      <formula1>#REF!&lt;$G$16</formula1>
    </dataValidation>
    <dataValidation type="custom" errorStyle="warning" showInputMessage="1" showErrorMessage="1" error="For Corporate Assessee Only" sqref="I18">
      <formula1>IF($G$4="C","",0)</formula1>
    </dataValidation>
    <dataValidation type="custom" errorStyle="warning" showInputMessage="1" showErrorMessage="1" error="For Corporate Assessee Only" sqref="G18">
      <formula1>"if($G$4=""C"","""",0)"</formula1>
    </dataValidation>
    <dataValidation type="custom" errorStyle="warning" showInputMessage="1" showErrorMessage="1" error="For Corporate Assessee Only" sqref="H18">
      <formula1>IF($G$4="C","",0)</formula1>
    </dataValidation>
  </dataValidations>
  <pageMargins left="0.21" right="0.26" top="0.75" bottom="0.75" header="0.3" footer="0.3"/>
  <pageSetup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Penal Interest</vt:lpstr>
      <vt:lpstr>Penal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Deepesh</dc:creator>
  <cp:lastModifiedBy>Deepesh</cp:lastModifiedBy>
  <cp:lastPrinted>2015-04-20T12:52:11Z</cp:lastPrinted>
  <dcterms:created xsi:type="dcterms:W3CDTF">2015-04-15T11:53:36Z</dcterms:created>
  <dcterms:modified xsi:type="dcterms:W3CDTF">2015-04-20T13:07:22Z</dcterms:modified>
</cp:coreProperties>
</file>