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MONTHLY PAY" sheetId="2" r:id="rId1"/>
    <sheet name="COMPUTATION" sheetId="1" r:id="rId2"/>
    <sheet name="NOTES" sheetId="3" r:id="rId3"/>
  </sheets>
  <calcPr calcId="124519"/>
</workbook>
</file>

<file path=xl/calcChain.xml><?xml version="1.0" encoding="utf-8"?>
<calcChain xmlns="http://schemas.openxmlformats.org/spreadsheetml/2006/main">
  <c r="M30" i="1"/>
  <c r="L21"/>
  <c r="L18"/>
  <c r="L12"/>
  <c r="L32"/>
  <c r="L19"/>
  <c r="T25" i="2"/>
  <c r="T24"/>
  <c r="T23"/>
  <c r="T22"/>
  <c r="T21"/>
  <c r="T20"/>
  <c r="T19"/>
  <c r="T18"/>
  <c r="T17"/>
  <c r="T16"/>
  <c r="T15"/>
  <c r="T14"/>
  <c r="L25"/>
  <c r="L23"/>
  <c r="L21"/>
  <c r="L19"/>
  <c r="L17"/>
  <c r="L15"/>
  <c r="L30"/>
  <c r="L29"/>
  <c r="L28"/>
  <c r="L27"/>
  <c r="L26"/>
  <c r="L24"/>
  <c r="L22"/>
  <c r="L20"/>
  <c r="L18"/>
  <c r="L16"/>
  <c r="L14"/>
  <c r="C4" i="1" l="1"/>
  <c r="L4" s="1"/>
  <c r="C5"/>
  <c r="C6"/>
  <c r="C3"/>
  <c r="S31" i="2"/>
  <c r="R31"/>
  <c r="K46" i="1" s="1"/>
  <c r="L42" s="1"/>
  <c r="Q31" i="2"/>
  <c r="H31"/>
  <c r="L17" i="1" s="1"/>
  <c r="O31" i="2"/>
  <c r="K35" i="1" s="1"/>
  <c r="N31" i="2"/>
  <c r="K34" i="1" s="1"/>
  <c r="M31" i="2"/>
  <c r="K33" i="1" s="1"/>
  <c r="I31" i="2"/>
  <c r="G31"/>
  <c r="B31"/>
  <c r="T30"/>
  <c r="M32" i="1" l="1"/>
  <c r="U15" i="2"/>
  <c r="F31"/>
  <c r="K16" i="1" s="1"/>
  <c r="L16" s="1"/>
  <c r="E31" i="2"/>
  <c r="K14" i="1" s="1"/>
  <c r="U16" i="2"/>
  <c r="U17"/>
  <c r="U18"/>
  <c r="U19"/>
  <c r="U20"/>
  <c r="U21"/>
  <c r="U22"/>
  <c r="U23"/>
  <c r="U24"/>
  <c r="U25"/>
  <c r="U26"/>
  <c r="U27"/>
  <c r="U28"/>
  <c r="U29"/>
  <c r="U30"/>
  <c r="L14" i="1" l="1"/>
  <c r="L15"/>
  <c r="L31" i="2"/>
  <c r="M29" i="1"/>
  <c r="M42"/>
  <c r="K10" l="1"/>
  <c r="M10" s="1"/>
  <c r="P31" i="2"/>
  <c r="M20" i="1" l="1"/>
  <c r="M31" s="1"/>
  <c r="T31" i="2"/>
  <c r="U14"/>
  <c r="U31" s="1"/>
  <c r="M48" i="1" l="1"/>
  <c r="M49" s="1"/>
  <c r="M50" l="1"/>
  <c r="M51" s="1"/>
  <c r="M52" s="1"/>
  <c r="M53" s="1"/>
  <c r="M56" l="1"/>
</calcChain>
</file>

<file path=xl/comments1.xml><?xml version="1.0" encoding="utf-8"?>
<comments xmlns="http://schemas.openxmlformats.org/spreadsheetml/2006/main">
  <authors>
    <author>Author</author>
  </authors>
  <commentList>
    <comment ref="H13" authorId="0">
      <text>
        <r>
          <rPr>
            <b/>
            <sz val="9"/>
            <color indexed="81"/>
            <rFont val="Tahoma"/>
            <family val="2"/>
          </rPr>
          <t>CM 9848918456</t>
        </r>
        <r>
          <rPr>
            <sz val="9"/>
            <color indexed="81"/>
            <rFont val="Tahoma"/>
            <family val="2"/>
          </rPr>
          <t xml:space="preserve">
Conveyance Allownace</t>
        </r>
      </text>
    </comment>
    <comment ref="I13" authorId="0">
      <text>
        <r>
          <rPr>
            <b/>
            <sz val="9"/>
            <color indexed="81"/>
            <rFont val="Tahoma"/>
            <family val="2"/>
          </rPr>
          <t>CM 9848918456</t>
        </r>
        <r>
          <rPr>
            <sz val="9"/>
            <color indexed="81"/>
            <rFont val="Tahoma"/>
            <family val="2"/>
          </rPr>
          <t xml:space="preserve">
Medical Allowance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L4" authorId="0">
      <text>
        <r>
          <rPr>
            <b/>
            <sz val="8"/>
            <color indexed="81"/>
            <rFont val="Tahoma"/>
            <family val="2"/>
          </rPr>
          <t>Author:
Enter DOB in Day-MON-YY format. For e.g 07-OCT-81</t>
        </r>
      </text>
    </comment>
    <comment ref="K10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Total Annual Income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 xml:space="preserve">Cm 9848918456:
</t>
        </r>
        <r>
          <rPr>
            <sz val="9"/>
            <color indexed="81"/>
            <rFont val="Tahoma"/>
            <family val="2"/>
          </rPr>
          <t xml:space="preserve">If the Employee does Not Provide the Details or Residing in Own house Delete this
    For metro cities the 40% shall be replaced with 50%
</t>
        </r>
      </text>
    </comment>
    <comment ref="K13" authorId="0">
      <text>
        <r>
          <rPr>
            <b/>
            <sz val="8"/>
            <color indexed="81"/>
            <rFont val="Tahoma"/>
            <family val="2"/>
          </rPr>
          <t>Author:
Enter M for Metro NM for Non Metro</t>
        </r>
      </text>
    </comment>
    <comment ref="K1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Annual Basic Salary</t>
        </r>
      </text>
    </comment>
    <comment ref="K15" authorId="0">
      <text>
        <r>
          <rPr>
            <b/>
            <sz val="8"/>
            <color indexed="81"/>
            <rFont val="Tahoma"/>
            <family val="2"/>
          </rPr>
          <t xml:space="preserve">Cm9848918456:
</t>
        </r>
        <r>
          <rPr>
            <sz val="8"/>
            <color indexed="81"/>
            <rFont val="Tahoma"/>
            <family val="2"/>
          </rPr>
          <t xml:space="preserve">Annual Rent Paid as per the certificate produced or the declaration made
(EG.Rs5000 per Month)
</t>
        </r>
      </text>
    </comment>
    <comment ref="K17" authorId="0">
      <text>
        <r>
          <rPr>
            <b/>
            <sz val="8"/>
            <color indexed="81"/>
            <rFont val="Tahoma"/>
            <family val="2"/>
          </rPr>
          <t>Author:
Annual Conv. Allowance</t>
        </r>
      </text>
    </comment>
    <comment ref="K30" authorId="0">
      <text>
        <r>
          <rPr>
            <b/>
            <sz val="8"/>
            <color indexed="81"/>
            <rFont val="Tahoma"/>
            <family val="2"/>
          </rPr>
          <t>Author:
Calculation is valid if you have only 1 House. For 2 or more houses there is no limit of 1.5L as losses.
     Enter "-" (minus) if only interest amount is there</t>
        </r>
      </text>
    </comment>
    <comment ref="K43" authorId="0">
      <text>
        <r>
          <rPr>
            <b/>
            <sz val="8"/>
            <color indexed="81"/>
            <rFont val="Tahoma"/>
            <family val="2"/>
          </rPr>
          <t>Author:
Self here includes spouse &amp; children</t>
        </r>
      </text>
    </comment>
  </commentList>
</comments>
</file>

<file path=xl/sharedStrings.xml><?xml version="1.0" encoding="utf-8"?>
<sst xmlns="http://schemas.openxmlformats.org/spreadsheetml/2006/main" count="106" uniqueCount="104">
  <si>
    <t>Gross Annual Income/Salary (with all allowances)</t>
  </si>
  <si>
    <t>Less: Allowances exempt u/s 10(for Service Period)</t>
  </si>
  <si>
    <t>    (I)  H.R.A. exemption</t>
  </si>
  <si>
    <t>     Basic Salary (Basic+DA)</t>
  </si>
  <si>
    <t>     H.R.A received</t>
  </si>
  <si>
    <t>     (II)  Conveyance allowances(Max Rs.800/-p.m)</t>
  </si>
  <si>
    <t>Income under the head salaries</t>
  </si>
  <si>
    <t>Add: Any other income from other sources</t>
  </si>
  <si>
    <t>         1. Interest received from following Investments</t>
  </si>
  <si>
    <t>            a.  Bank  ( Saving /FD /Rec )</t>
  </si>
  <si>
    <t>        2.  Any Other Income</t>
  </si>
  <si>
    <t>Income from house property</t>
  </si>
  <si>
    <t>      Less: Interest paid on housing loan(max150,000)</t>
  </si>
  <si>
    <t>Gross Total Income</t>
  </si>
  <si>
    <t>         e.  Housing. Loan (Principal Repayment ) </t>
  </si>
  <si>
    <t>         f.   Tuition  fees  for 2 children</t>
  </si>
  <si>
    <t>       b.  80 D    Medical Insurance premiums (for Self )</t>
  </si>
  <si>
    <t>       C.  80 D    Medical Insurance premiums (for Parents)</t>
  </si>
  <si>
    <t>       e.  80G    Donation to approved fund</t>
  </si>
  <si>
    <t>       f.  Any other</t>
  </si>
  <si>
    <t>Total Income</t>
  </si>
  <si>
    <t>Month</t>
  </si>
  <si>
    <t>Pay</t>
  </si>
  <si>
    <t>PP</t>
  </si>
  <si>
    <t>IR</t>
  </si>
  <si>
    <t>DA</t>
  </si>
  <si>
    <t>HRA</t>
  </si>
  <si>
    <t>CCA</t>
  </si>
  <si>
    <t>GPF</t>
  </si>
  <si>
    <t>APGLI</t>
  </si>
  <si>
    <t>GIS</t>
  </si>
  <si>
    <t>PT</t>
  </si>
  <si>
    <t>Total Deductions</t>
  </si>
  <si>
    <t>Less: Deduction under chapter VI A Other Sections</t>
  </si>
  <si>
    <t xml:space="preserve">NAME OF THE ASSESSEE: </t>
  </si>
  <si>
    <t>Date of Birth              :</t>
  </si>
  <si>
    <t>Father's Name           :</t>
  </si>
  <si>
    <t>PAN                                       :</t>
  </si>
  <si>
    <t>Address                               :</t>
  </si>
  <si>
    <t>PIN CODE :</t>
  </si>
  <si>
    <t xml:space="preserve">NAME OF employee with surname: </t>
  </si>
  <si>
    <t xml:space="preserve">Date of Birth              </t>
  </si>
  <si>
    <t xml:space="preserve">Father's Name           </t>
  </si>
  <si>
    <t xml:space="preserve">PAN                                       </t>
  </si>
  <si>
    <t xml:space="preserve">DESIGNATION </t>
  </si>
  <si>
    <t>DEPARTMENT</t>
  </si>
  <si>
    <t>ADDRESS1 HOUSE NAME AND NO</t>
  </si>
  <si>
    <t>STRT/ROAD/VILL/POST</t>
  </si>
  <si>
    <t>MANDAL/TOWN &amp; PIN</t>
  </si>
  <si>
    <t>PIN</t>
  </si>
  <si>
    <t>EARNINGS OF THE EMPLOYEE</t>
  </si>
  <si>
    <t>GROSS EARNINGS</t>
  </si>
  <si>
    <t>DEDUCTIONS FROM SALARY</t>
  </si>
  <si>
    <r>
      <t xml:space="preserve">     City of Residence </t>
    </r>
    <r>
      <rPr>
        <b/>
        <sz val="11"/>
        <color theme="1"/>
        <rFont val="Calibri"/>
        <family val="2"/>
        <scheme val="minor"/>
      </rPr>
      <t xml:space="preserve">M </t>
    </r>
    <r>
      <rPr>
        <sz val="11"/>
        <color theme="1"/>
        <rFont val="Calibri"/>
        <family val="2"/>
        <scheme val="minor"/>
      </rPr>
      <t xml:space="preserve">for Metro and </t>
    </r>
    <r>
      <rPr>
        <b/>
        <sz val="11"/>
        <color theme="1"/>
        <rFont val="Calibri"/>
        <family val="2"/>
        <scheme val="minor"/>
      </rPr>
      <t>NM</t>
    </r>
    <r>
      <rPr>
        <sz val="11"/>
        <color theme="1"/>
        <rFont val="Calibri"/>
        <family val="2"/>
        <scheme val="minor"/>
      </rPr>
      <t xml:space="preserve"> for Others</t>
    </r>
  </si>
  <si>
    <t>NET PAY</t>
  </si>
  <si>
    <t>TDS (IT)</t>
  </si>
  <si>
    <t>         a. GPF</t>
  </si>
  <si>
    <t>         b.  APGLI</t>
  </si>
  <si>
    <t>         c.  GIS</t>
  </si>
  <si>
    <t>         d.  Life Insurance Premium paid</t>
  </si>
  <si>
    <t xml:space="preserve">         g.  </t>
  </si>
  <si>
    <t>            b. </t>
  </si>
  <si>
    <t>            c. </t>
  </si>
  <si>
    <t xml:space="preserve">            d.  </t>
  </si>
  <si>
    <t>            e. </t>
  </si>
  <si>
    <t>DA Arrears</t>
  </si>
  <si>
    <t>CA</t>
  </si>
  <si>
    <t xml:space="preserve"> MA</t>
  </si>
  <si>
    <t>EMPLOYEE ID</t>
  </si>
  <si>
    <t>     Rent Paid - 10% of Salary (Enter Rent Paid Only)</t>
  </si>
  <si>
    <t>CMRF</t>
  </si>
  <si>
    <t>E W F</t>
  </si>
  <si>
    <t>HYDERABAD</t>
  </si>
  <si>
    <t>       d.  80DDB For the specified ailments</t>
  </si>
  <si>
    <t>M</t>
  </si>
  <si>
    <t>SL</t>
  </si>
  <si>
    <t>Arrears</t>
  </si>
  <si>
    <t>Tax on total income</t>
  </si>
  <si>
    <t xml:space="preserve">Rebate U/s 87A </t>
  </si>
  <si>
    <t>Balance Tax</t>
  </si>
  <si>
    <t>Add Education Cess</t>
  </si>
  <si>
    <t>Total tax Payable</t>
  </si>
  <si>
    <t>Less : TDS</t>
  </si>
  <si>
    <t>Less: Advance Tax</t>
  </si>
  <si>
    <t>Net Tax Payable/ Refundable</t>
  </si>
  <si>
    <t>Others1</t>
  </si>
  <si>
    <t>Others2</t>
  </si>
  <si>
    <t>Income Tax Calculator for Finacial Year 2014-15</t>
  </si>
  <si>
    <t>FOR THE ASSESSMENT YEAR 2015-16</t>
  </si>
  <si>
    <t>Employee Code</t>
  </si>
  <si>
    <t xml:space="preserve">         h.</t>
  </si>
  <si>
    <t xml:space="preserve">         i.</t>
  </si>
  <si>
    <t xml:space="preserve">Age </t>
  </si>
  <si>
    <t>G.Chandra Mohan</t>
  </si>
  <si>
    <t>AKWPG4397G</t>
  </si>
  <si>
    <t>AUDIT ASSISTANT</t>
  </si>
  <si>
    <t>NANDU KISHAN</t>
  </si>
  <si>
    <t>1-9-20/B/4/1,</t>
  </si>
  <si>
    <t>    (iii) Medical Allowance (Enter No.of Months)( Max 15000)</t>
  </si>
  <si>
    <t>    (iv) Professional Tax (as Applicable in the state)</t>
  </si>
  <si>
    <t>Less: Deduction under Chapter VIA Sec 80 (Max Rs.1,50,000/-)</t>
  </si>
  <si>
    <t>RAMNAGAR</t>
  </si>
  <si>
    <t>PLEASE DO NOT ENTER DATA IN THE NEXT SHEET</t>
  </si>
  <si>
    <t>IT IS AN OPEN SOURCE, YOU CAN MODIFY THE SAME AS PER YOUR REQUIREMENT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</si>
</sst>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17">
    <font>
      <sz val="11"/>
      <color theme="1"/>
      <name val="Calibri"/>
      <family val="2"/>
      <scheme val="minor"/>
    </font>
    <font>
      <b/>
      <sz val="16"/>
      <name val="Arial"/>
      <family val="2"/>
    </font>
    <font>
      <u/>
      <sz val="14"/>
      <color indexed="12"/>
      <name val="Arial"/>
      <family val="2"/>
    </font>
    <font>
      <sz val="10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0"/>
      <color indexed="9"/>
      <name val="Calibri"/>
      <family val="2"/>
    </font>
    <font>
      <b/>
      <sz val="11"/>
      <color indexed="63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4" fillId="2" borderId="0" xfId="0" applyFont="1" applyFill="1" applyBorder="1" applyAlignment="1" applyProtection="1">
      <alignment vertical="center"/>
      <protection hidden="1"/>
    </xf>
    <xf numFmtId="0" fontId="0" fillId="0" borderId="1" xfId="0" applyBorder="1"/>
    <xf numFmtId="0" fontId="11" fillId="0" borderId="1" xfId="0" applyFont="1" applyBorder="1"/>
    <xf numFmtId="0" fontId="11" fillId="2" borderId="0" xfId="0" applyFont="1" applyFill="1" applyBorder="1" applyAlignment="1" applyProtection="1">
      <alignment vertical="center"/>
      <protection hidden="1"/>
    </xf>
    <xf numFmtId="0" fontId="0" fillId="3" borderId="0" xfId="0" applyFill="1"/>
    <xf numFmtId="0" fontId="11" fillId="0" borderId="0" xfId="0" applyFont="1"/>
    <xf numFmtId="0" fontId="0" fillId="0" borderId="0" xfId="0" applyFill="1"/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11" fillId="0" borderId="5" xfId="0" applyFont="1" applyFill="1" applyBorder="1" applyAlignment="1" applyProtection="1">
      <alignment vertical="center"/>
      <protection hidden="1"/>
    </xf>
    <xf numFmtId="0" fontId="4" fillId="0" borderId="5" xfId="0" applyFont="1" applyFill="1" applyBorder="1" applyAlignment="1" applyProtection="1">
      <alignment vertical="center"/>
      <protection hidden="1"/>
    </xf>
    <xf numFmtId="0" fontId="0" fillId="0" borderId="0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5" fillId="0" borderId="5" xfId="0" applyFont="1" applyFill="1" applyBorder="1" applyAlignment="1" applyProtection="1">
      <alignment vertical="center"/>
      <protection hidden="1"/>
    </xf>
    <xf numFmtId="0" fontId="0" fillId="0" borderId="5" xfId="0" applyFill="1" applyBorder="1" applyAlignment="1" applyProtection="1">
      <alignment vertical="center"/>
      <protection hidden="1"/>
    </xf>
    <xf numFmtId="0" fontId="0" fillId="0" borderId="8" xfId="0" applyFill="1" applyBorder="1"/>
    <xf numFmtId="0" fontId="11" fillId="4" borderId="1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 applyProtection="1">
      <alignment vertical="center"/>
      <protection locked="0"/>
    </xf>
    <xf numFmtId="165" fontId="3" fillId="0" borderId="6" xfId="1" applyNumberFormat="1" applyFont="1" applyFill="1" applyBorder="1" applyAlignment="1" applyProtection="1">
      <alignment vertical="center"/>
      <protection locked="0"/>
    </xf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 applyProtection="1">
      <alignment horizontal="center" vertical="center"/>
      <protection locked="0"/>
    </xf>
    <xf numFmtId="165" fontId="5" fillId="0" borderId="0" xfId="1" applyNumberFormat="1" applyFont="1" applyFill="1" applyBorder="1" applyAlignment="1" applyProtection="1">
      <alignment vertical="center"/>
      <protection hidden="1"/>
    </xf>
    <xf numFmtId="165" fontId="0" fillId="0" borderId="0" xfId="1" applyNumberFormat="1" applyFont="1" applyFill="1" applyBorder="1" applyAlignment="1" applyProtection="1">
      <alignment horizontal="center" vertical="center"/>
      <protection hidden="1"/>
    </xf>
    <xf numFmtId="165" fontId="3" fillId="0" borderId="6" xfId="1" applyNumberFormat="1" applyFont="1" applyFill="1" applyBorder="1" applyAlignment="1" applyProtection="1">
      <alignment vertical="center"/>
      <protection hidden="1"/>
    </xf>
    <xf numFmtId="165" fontId="5" fillId="0" borderId="8" xfId="1" applyNumberFormat="1" applyFont="1" applyFill="1" applyBorder="1" applyAlignment="1" applyProtection="1">
      <alignment horizontal="left" vertical="center"/>
      <protection hidden="1"/>
    </xf>
    <xf numFmtId="165" fontId="0" fillId="0" borderId="8" xfId="1" applyNumberFormat="1" applyFont="1" applyFill="1" applyBorder="1" applyAlignment="1" applyProtection="1">
      <alignment horizontal="center" vertical="center"/>
      <protection hidden="1"/>
    </xf>
    <xf numFmtId="165" fontId="3" fillId="0" borderId="9" xfId="1" applyNumberFormat="1" applyFont="1" applyFill="1" applyBorder="1" applyAlignment="1" applyProtection="1">
      <alignment vertical="center"/>
      <protection hidden="1"/>
    </xf>
    <xf numFmtId="165" fontId="6" fillId="0" borderId="2" xfId="1" applyNumberFormat="1" applyFont="1" applyFill="1" applyBorder="1" applyAlignment="1" applyProtection="1">
      <alignment vertical="center"/>
      <protection locked="0"/>
    </xf>
    <xf numFmtId="165" fontId="0" fillId="0" borderId="10" xfId="1" applyNumberFormat="1" applyFont="1" applyFill="1" applyBorder="1" applyAlignment="1" applyProtection="1">
      <alignment vertical="center"/>
      <protection hidden="1"/>
    </xf>
    <xf numFmtId="165" fontId="0" fillId="0" borderId="4" xfId="1" applyNumberFormat="1" applyFont="1" applyFill="1" applyBorder="1" applyAlignment="1" applyProtection="1">
      <alignment vertical="center"/>
      <protection hidden="1"/>
    </xf>
    <xf numFmtId="165" fontId="0" fillId="0" borderId="5" xfId="1" applyNumberFormat="1" applyFont="1" applyFill="1" applyBorder="1" applyAlignment="1" applyProtection="1">
      <alignment vertical="center"/>
      <protection locked="0"/>
    </xf>
    <xf numFmtId="165" fontId="0" fillId="0" borderId="11" xfId="1" applyNumberFormat="1" applyFont="1" applyFill="1" applyBorder="1" applyAlignment="1" applyProtection="1">
      <alignment vertical="center"/>
      <protection hidden="1"/>
    </xf>
    <xf numFmtId="165" fontId="7" fillId="0" borderId="6" xfId="1" applyNumberFormat="1" applyFont="1" applyFill="1" applyBorder="1" applyAlignment="1" applyProtection="1">
      <alignment vertical="center"/>
      <protection hidden="1"/>
    </xf>
    <xf numFmtId="165" fontId="8" fillId="0" borderId="11" xfId="1" applyNumberFormat="1" applyFont="1" applyFill="1" applyBorder="1" applyAlignment="1" applyProtection="1">
      <alignment vertical="center"/>
      <protection hidden="1"/>
    </xf>
    <xf numFmtId="165" fontId="0" fillId="0" borderId="5" xfId="1" applyNumberFormat="1" applyFont="1" applyFill="1" applyBorder="1" applyAlignment="1" applyProtection="1">
      <alignment horizontal="center" vertical="center"/>
      <protection locked="0"/>
    </xf>
    <xf numFmtId="165" fontId="6" fillId="0" borderId="5" xfId="1" applyNumberFormat="1" applyFont="1" applyFill="1" applyBorder="1" applyAlignment="1" applyProtection="1">
      <alignment vertical="center"/>
      <protection locked="0"/>
    </xf>
    <xf numFmtId="165" fontId="12" fillId="0" borderId="5" xfId="1" applyNumberFormat="1" applyFont="1" applyFill="1" applyBorder="1" applyAlignment="1" applyProtection="1">
      <alignment vertical="center"/>
      <protection locked="0"/>
    </xf>
    <xf numFmtId="165" fontId="8" fillId="0" borderId="12" xfId="1" applyNumberFormat="1" applyFont="1" applyFill="1" applyBorder="1" applyAlignment="1" applyProtection="1">
      <alignment vertical="center"/>
      <protection hidden="1"/>
    </xf>
    <xf numFmtId="165" fontId="3" fillId="0" borderId="12" xfId="1" applyNumberFormat="1" applyFont="1" applyFill="1" applyBorder="1" applyAlignment="1" applyProtection="1">
      <alignment vertical="center"/>
      <protection hidden="1"/>
    </xf>
    <xf numFmtId="17" fontId="0" fillId="0" borderId="1" xfId="0" applyNumberFormat="1" applyBorder="1"/>
    <xf numFmtId="165" fontId="0" fillId="0" borderId="1" xfId="1" applyNumberFormat="1" applyFont="1" applyBorder="1"/>
    <xf numFmtId="165" fontId="11" fillId="0" borderId="1" xfId="1" applyNumberFormat="1" applyFont="1" applyBorder="1"/>
    <xf numFmtId="0" fontId="0" fillId="0" borderId="11" xfId="0" applyFill="1" applyBorder="1"/>
    <xf numFmtId="0" fontId="0" fillId="0" borderId="5" xfId="0" applyFill="1" applyBorder="1"/>
    <xf numFmtId="0" fontId="0" fillId="0" borderId="5" xfId="0" applyBorder="1"/>
    <xf numFmtId="165" fontId="0" fillId="0" borderId="5" xfId="1" applyNumberFormat="1" applyFont="1" applyFill="1" applyBorder="1" applyAlignment="1" applyProtection="1">
      <alignment vertical="center"/>
      <protection hidden="1"/>
    </xf>
    <xf numFmtId="165" fontId="3" fillId="0" borderId="5" xfId="1" applyNumberFormat="1" applyFont="1" applyFill="1" applyBorder="1" applyAlignment="1" applyProtection="1">
      <alignment vertical="center"/>
      <protection hidden="1"/>
    </xf>
    <xf numFmtId="165" fontId="0" fillId="0" borderId="11" xfId="0" applyNumberFormat="1" applyBorder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7" xfId="0" applyFill="1" applyBorder="1"/>
    <xf numFmtId="0" fontId="11" fillId="0" borderId="0" xfId="0" applyFont="1" applyBorder="1"/>
    <xf numFmtId="0" fontId="11" fillId="0" borderId="0" xfId="0" applyFont="1" applyFill="1" applyBorder="1"/>
    <xf numFmtId="0" fontId="11" fillId="0" borderId="8" xfId="0" applyFont="1" applyBorder="1"/>
    <xf numFmtId="1" fontId="0" fillId="0" borderId="11" xfId="0" applyNumberFormat="1" applyBorder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4" fontId="0" fillId="3" borderId="0" xfId="0" applyNumberFormat="1" applyFill="1"/>
    <xf numFmtId="14" fontId="0" fillId="0" borderId="0" xfId="1" applyNumberFormat="1" applyFont="1" applyFill="1" applyBorder="1"/>
    <xf numFmtId="0" fontId="0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4" fillId="0" borderId="0" xfId="0" applyFont="1" applyAlignment="1"/>
    <xf numFmtId="165" fontId="8" fillId="5" borderId="11" xfId="1" applyNumberFormat="1" applyFont="1" applyFill="1" applyBorder="1" applyAlignment="1" applyProtection="1">
      <alignment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workbookViewId="0">
      <pane ySplit="13" topLeftCell="A14" activePane="bottomLeft" state="frozen"/>
      <selection pane="bottomLeft" activeCell="G16" sqref="G16"/>
    </sheetView>
  </sheetViews>
  <sheetFormatPr defaultRowHeight="15"/>
  <cols>
    <col min="1" max="1" width="7.140625" customWidth="1"/>
    <col min="2" max="2" width="12.140625" bestFit="1" customWidth="1"/>
    <col min="3" max="3" width="7.28515625" customWidth="1"/>
    <col min="4" max="4" width="8.28515625" customWidth="1"/>
    <col min="5" max="5" width="14.42578125" bestFit="1" customWidth="1"/>
    <col min="6" max="6" width="9.42578125" customWidth="1"/>
    <col min="7" max="7" width="8" customWidth="1"/>
    <col min="8" max="8" width="8.42578125" customWidth="1"/>
    <col min="9" max="9" width="10.5703125" bestFit="1" customWidth="1"/>
    <col min="10" max="12" width="10.5703125" customWidth="1"/>
    <col min="13" max="13" width="9.42578125" customWidth="1"/>
    <col min="14" max="15" width="8" customWidth="1"/>
    <col min="16" max="18" width="6.85546875" customWidth="1"/>
    <col min="19" max="19" width="8.42578125" customWidth="1"/>
    <col min="20" max="20" width="9.42578125" customWidth="1"/>
    <col min="21" max="21" width="9.5703125" customWidth="1"/>
  </cols>
  <sheetData>
    <row r="1" spans="1:21" ht="25.5" customHeight="1">
      <c r="A1" s="80" t="s">
        <v>102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ht="28.5">
      <c r="A2" s="80" t="s">
        <v>103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1" ht="21.75" customHeight="1">
      <c r="A3" s="59" t="s">
        <v>89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>
      <c r="A4" s="4" t="s">
        <v>40</v>
      </c>
      <c r="E4" s="5" t="s">
        <v>93</v>
      </c>
      <c r="F4" s="5"/>
      <c r="G4" s="5"/>
      <c r="H4" s="5"/>
      <c r="I4" s="6" t="s">
        <v>44</v>
      </c>
      <c r="J4" s="6"/>
      <c r="K4" s="6"/>
      <c r="M4" s="5" t="s">
        <v>95</v>
      </c>
      <c r="N4" s="5"/>
    </row>
    <row r="5" spans="1:21">
      <c r="A5" s="1" t="s">
        <v>41</v>
      </c>
      <c r="E5" s="60">
        <v>29900</v>
      </c>
      <c r="F5" s="5"/>
      <c r="G5" s="5"/>
      <c r="H5" s="5"/>
      <c r="I5" s="6" t="s">
        <v>45</v>
      </c>
      <c r="J5" s="6"/>
      <c r="K5" s="6"/>
      <c r="M5" s="5"/>
      <c r="N5" s="5"/>
    </row>
    <row r="6" spans="1:21">
      <c r="A6" s="1" t="s">
        <v>42</v>
      </c>
      <c r="E6" s="5" t="s">
        <v>96</v>
      </c>
      <c r="F6" s="5"/>
      <c r="G6" s="5"/>
      <c r="H6" s="5"/>
      <c r="I6" s="6" t="s">
        <v>68</v>
      </c>
      <c r="J6" s="6"/>
      <c r="K6" s="6"/>
      <c r="M6" s="5"/>
      <c r="N6" s="5"/>
    </row>
    <row r="7" spans="1:21">
      <c r="A7" s="4" t="s">
        <v>43</v>
      </c>
      <c r="E7" s="5" t="s">
        <v>94</v>
      </c>
      <c r="F7" s="5"/>
      <c r="G7" s="5"/>
      <c r="H7" s="5"/>
    </row>
    <row r="8" spans="1:21">
      <c r="A8" s="4" t="s">
        <v>46</v>
      </c>
      <c r="E8" s="5" t="s">
        <v>97</v>
      </c>
      <c r="F8" s="5"/>
      <c r="G8" s="5"/>
      <c r="H8" s="5"/>
      <c r="I8" s="5"/>
      <c r="J8" s="5"/>
      <c r="K8" s="5"/>
      <c r="L8" s="5"/>
    </row>
    <row r="9" spans="1:21">
      <c r="A9" s="4" t="s">
        <v>47</v>
      </c>
      <c r="E9" s="5" t="s">
        <v>101</v>
      </c>
      <c r="F9" s="5"/>
      <c r="G9" s="5"/>
      <c r="H9" s="5"/>
      <c r="I9" s="5"/>
      <c r="J9" s="5"/>
      <c r="K9" s="5"/>
      <c r="L9" s="5"/>
    </row>
    <row r="10" spans="1:21">
      <c r="A10" s="4" t="s">
        <v>48</v>
      </c>
      <c r="E10" s="5" t="s">
        <v>72</v>
      </c>
      <c r="F10" s="5"/>
      <c r="G10" s="5" t="s">
        <v>49</v>
      </c>
      <c r="H10" s="5">
        <v>500048</v>
      </c>
      <c r="I10" s="5"/>
      <c r="J10" s="5"/>
      <c r="K10" s="5"/>
      <c r="L10" s="5"/>
    </row>
    <row r="11" spans="1:21" ht="9" customHeight="1">
      <c r="A11" s="4"/>
      <c r="E11" s="7"/>
      <c r="F11" s="7"/>
      <c r="G11" s="7"/>
      <c r="H11" s="7"/>
      <c r="I11" s="7"/>
      <c r="J11" s="7"/>
      <c r="K11" s="7"/>
      <c r="L11" s="7"/>
    </row>
    <row r="12" spans="1:21" ht="19.5" customHeight="1">
      <c r="A12" s="68" t="s">
        <v>21</v>
      </c>
      <c r="B12" s="63" t="s">
        <v>50</v>
      </c>
      <c r="C12" s="64"/>
      <c r="D12" s="64"/>
      <c r="E12" s="64"/>
      <c r="F12" s="64"/>
      <c r="G12" s="64"/>
      <c r="H12" s="64"/>
      <c r="I12" s="65"/>
      <c r="J12" s="68" t="s">
        <v>85</v>
      </c>
      <c r="K12" s="68" t="s">
        <v>86</v>
      </c>
      <c r="L12" s="66" t="s">
        <v>51</v>
      </c>
      <c r="M12" s="63" t="s">
        <v>52</v>
      </c>
      <c r="N12" s="64"/>
      <c r="O12" s="64"/>
      <c r="P12" s="64"/>
      <c r="Q12" s="64"/>
      <c r="R12" s="64"/>
      <c r="S12" s="65"/>
      <c r="T12" s="66" t="s">
        <v>32</v>
      </c>
      <c r="U12" s="66" t="s">
        <v>54</v>
      </c>
    </row>
    <row r="13" spans="1:21">
      <c r="A13" s="69"/>
      <c r="B13" s="18" t="s">
        <v>22</v>
      </c>
      <c r="C13" s="18" t="s">
        <v>23</v>
      </c>
      <c r="D13" s="18" t="s">
        <v>24</v>
      </c>
      <c r="E13" s="18" t="s">
        <v>25</v>
      </c>
      <c r="F13" s="18" t="s">
        <v>26</v>
      </c>
      <c r="G13" s="18" t="s">
        <v>27</v>
      </c>
      <c r="H13" s="18" t="s">
        <v>66</v>
      </c>
      <c r="I13" s="18" t="s">
        <v>67</v>
      </c>
      <c r="J13" s="69"/>
      <c r="K13" s="69"/>
      <c r="L13" s="67"/>
      <c r="M13" s="18" t="s">
        <v>28</v>
      </c>
      <c r="N13" s="18" t="s">
        <v>29</v>
      </c>
      <c r="O13" s="18" t="s">
        <v>30</v>
      </c>
      <c r="P13" s="18" t="s">
        <v>31</v>
      </c>
      <c r="Q13" s="18" t="s">
        <v>71</v>
      </c>
      <c r="R13" s="18" t="s">
        <v>70</v>
      </c>
      <c r="S13" s="18" t="s">
        <v>55</v>
      </c>
      <c r="T13" s="67"/>
      <c r="U13" s="67"/>
    </row>
    <row r="14" spans="1:21">
      <c r="A14" s="41">
        <v>41699</v>
      </c>
      <c r="B14" s="42">
        <v>15000</v>
      </c>
      <c r="C14" s="42">
        <v>110</v>
      </c>
      <c r="D14" s="42">
        <v>9000</v>
      </c>
      <c r="E14" s="42">
        <v>24432</v>
      </c>
      <c r="F14" s="42">
        <v>11571</v>
      </c>
      <c r="G14" s="42">
        <v>525</v>
      </c>
      <c r="H14" s="42">
        <v>500</v>
      </c>
      <c r="I14" s="42">
        <v>500</v>
      </c>
      <c r="J14" s="42"/>
      <c r="K14" s="42"/>
      <c r="L14" s="42">
        <f>SUM(B14:K14)</f>
        <v>61638</v>
      </c>
      <c r="M14" s="42">
        <v>10000</v>
      </c>
      <c r="N14" s="42">
        <v>600</v>
      </c>
      <c r="O14" s="42">
        <v>120</v>
      </c>
      <c r="P14" s="42">
        <v>200</v>
      </c>
      <c r="Q14" s="42">
        <v>20</v>
      </c>
      <c r="R14" s="42"/>
      <c r="S14" s="42"/>
      <c r="T14" s="42">
        <f>SUM(M14:S14)</f>
        <v>10940</v>
      </c>
      <c r="U14" s="42">
        <f>L14-T14</f>
        <v>50698</v>
      </c>
    </row>
    <row r="15" spans="1:21">
      <c r="A15" s="41">
        <v>41730</v>
      </c>
      <c r="B15" s="42">
        <v>15000</v>
      </c>
      <c r="C15" s="42">
        <v>110</v>
      </c>
      <c r="D15" s="42">
        <v>9000</v>
      </c>
      <c r="E15" s="42">
        <v>24432</v>
      </c>
      <c r="F15" s="42">
        <v>11571</v>
      </c>
      <c r="G15" s="42">
        <v>525</v>
      </c>
      <c r="H15" s="42">
        <v>500</v>
      </c>
      <c r="I15" s="42">
        <v>500</v>
      </c>
      <c r="J15" s="42"/>
      <c r="K15" s="42"/>
      <c r="L15" s="42">
        <f t="shared" ref="L15:L30" si="0">SUM(B15:K15)</f>
        <v>61638</v>
      </c>
      <c r="M15" s="42">
        <v>10000</v>
      </c>
      <c r="N15" s="42">
        <v>600</v>
      </c>
      <c r="O15" s="42">
        <v>120</v>
      </c>
      <c r="P15" s="42">
        <v>200</v>
      </c>
      <c r="Q15" s="42"/>
      <c r="R15" s="42"/>
      <c r="S15" s="42"/>
      <c r="T15" s="42">
        <f t="shared" ref="T15:T25" si="1">SUM(M15:S15)</f>
        <v>10920</v>
      </c>
      <c r="U15" s="42">
        <f t="shared" ref="U15:U30" si="2">+L15-T15</f>
        <v>50718</v>
      </c>
    </row>
    <row r="16" spans="1:21">
      <c r="A16" s="41">
        <v>41760</v>
      </c>
      <c r="B16" s="42">
        <v>15000</v>
      </c>
      <c r="C16" s="42">
        <v>110</v>
      </c>
      <c r="D16" s="42">
        <v>9000</v>
      </c>
      <c r="E16" s="42">
        <v>24432</v>
      </c>
      <c r="F16" s="42">
        <v>11571</v>
      </c>
      <c r="G16" s="42">
        <v>525</v>
      </c>
      <c r="H16" s="42">
        <v>500</v>
      </c>
      <c r="I16" s="42">
        <v>500</v>
      </c>
      <c r="J16" s="42"/>
      <c r="K16" s="42"/>
      <c r="L16" s="42">
        <f t="shared" si="0"/>
        <v>61638</v>
      </c>
      <c r="M16" s="42">
        <v>10000</v>
      </c>
      <c r="N16" s="42">
        <v>600</v>
      </c>
      <c r="O16" s="42">
        <v>120</v>
      </c>
      <c r="P16" s="42">
        <v>200</v>
      </c>
      <c r="Q16" s="42"/>
      <c r="R16" s="42"/>
      <c r="S16" s="42"/>
      <c r="T16" s="42">
        <f t="shared" si="1"/>
        <v>10920</v>
      </c>
      <c r="U16" s="42">
        <f t="shared" si="2"/>
        <v>50718</v>
      </c>
    </row>
    <row r="17" spans="1:21">
      <c r="A17" s="41">
        <v>41791</v>
      </c>
      <c r="B17" s="42">
        <v>15000</v>
      </c>
      <c r="C17" s="42">
        <v>110</v>
      </c>
      <c r="D17" s="42">
        <v>9000</v>
      </c>
      <c r="E17" s="42">
        <v>24432</v>
      </c>
      <c r="F17" s="42">
        <v>11571</v>
      </c>
      <c r="G17" s="42">
        <v>525</v>
      </c>
      <c r="H17" s="42">
        <v>500</v>
      </c>
      <c r="I17" s="42">
        <v>500</v>
      </c>
      <c r="J17" s="42"/>
      <c r="K17" s="42"/>
      <c r="L17" s="42">
        <f t="shared" si="0"/>
        <v>61638</v>
      </c>
      <c r="M17" s="42">
        <v>10000</v>
      </c>
      <c r="N17" s="42">
        <v>600</v>
      </c>
      <c r="O17" s="42">
        <v>120</v>
      </c>
      <c r="P17" s="42">
        <v>200</v>
      </c>
      <c r="Q17" s="42"/>
      <c r="R17" s="42"/>
      <c r="S17" s="42"/>
      <c r="T17" s="42">
        <f t="shared" si="1"/>
        <v>10920</v>
      </c>
      <c r="U17" s="42">
        <f t="shared" si="2"/>
        <v>50718</v>
      </c>
    </row>
    <row r="18" spans="1:21">
      <c r="A18" s="41">
        <v>41821</v>
      </c>
      <c r="B18" s="42">
        <v>15000</v>
      </c>
      <c r="C18" s="42">
        <v>110</v>
      </c>
      <c r="D18" s="42">
        <v>9000</v>
      </c>
      <c r="E18" s="42">
        <v>24432</v>
      </c>
      <c r="F18" s="42">
        <v>11571</v>
      </c>
      <c r="G18" s="42">
        <v>525</v>
      </c>
      <c r="H18" s="42">
        <v>500</v>
      </c>
      <c r="I18" s="42">
        <v>500</v>
      </c>
      <c r="J18" s="42"/>
      <c r="K18" s="42"/>
      <c r="L18" s="42">
        <f t="shared" si="0"/>
        <v>61638</v>
      </c>
      <c r="M18" s="42">
        <v>10000</v>
      </c>
      <c r="N18" s="42">
        <v>600</v>
      </c>
      <c r="O18" s="42">
        <v>120</v>
      </c>
      <c r="P18" s="42">
        <v>200</v>
      </c>
      <c r="Q18" s="42"/>
      <c r="R18" s="42"/>
      <c r="S18" s="42"/>
      <c r="T18" s="42">
        <f t="shared" si="1"/>
        <v>10920</v>
      </c>
      <c r="U18" s="42">
        <f t="shared" si="2"/>
        <v>50718</v>
      </c>
    </row>
    <row r="19" spans="1:21">
      <c r="A19" s="41">
        <v>41852</v>
      </c>
      <c r="B19" s="42">
        <v>15000</v>
      </c>
      <c r="C19" s="42">
        <v>110</v>
      </c>
      <c r="D19" s="42">
        <v>9000</v>
      </c>
      <c r="E19" s="42">
        <v>24432</v>
      </c>
      <c r="F19" s="42">
        <v>11571</v>
      </c>
      <c r="G19" s="42">
        <v>525</v>
      </c>
      <c r="H19" s="42">
        <v>9600</v>
      </c>
      <c r="I19" s="42">
        <v>500</v>
      </c>
      <c r="J19" s="42"/>
      <c r="K19" s="42"/>
      <c r="L19" s="42">
        <f t="shared" si="0"/>
        <v>70738</v>
      </c>
      <c r="M19" s="42">
        <v>10000</v>
      </c>
      <c r="N19" s="42">
        <v>600</v>
      </c>
      <c r="O19" s="42">
        <v>120</v>
      </c>
      <c r="P19" s="42">
        <v>200</v>
      </c>
      <c r="Q19" s="42"/>
      <c r="R19" s="42"/>
      <c r="S19" s="42"/>
      <c r="T19" s="42">
        <f t="shared" si="1"/>
        <v>10920</v>
      </c>
      <c r="U19" s="42">
        <f t="shared" si="2"/>
        <v>59818</v>
      </c>
    </row>
    <row r="20" spans="1:21">
      <c r="A20" s="41">
        <v>41883</v>
      </c>
      <c r="B20" s="42">
        <v>15000</v>
      </c>
      <c r="C20" s="42">
        <v>110</v>
      </c>
      <c r="D20" s="42">
        <v>9000</v>
      </c>
      <c r="E20" s="42">
        <v>24432</v>
      </c>
      <c r="F20" s="42">
        <v>11571</v>
      </c>
      <c r="G20" s="42">
        <v>525</v>
      </c>
      <c r="H20" s="42">
        <v>500</v>
      </c>
      <c r="I20" s="42">
        <v>500</v>
      </c>
      <c r="J20" s="42"/>
      <c r="K20" s="42"/>
      <c r="L20" s="42">
        <f t="shared" si="0"/>
        <v>61638</v>
      </c>
      <c r="M20" s="42">
        <v>10000</v>
      </c>
      <c r="N20" s="42">
        <v>600</v>
      </c>
      <c r="O20" s="42">
        <v>120</v>
      </c>
      <c r="P20" s="42">
        <v>200</v>
      </c>
      <c r="Q20" s="42"/>
      <c r="R20" s="42"/>
      <c r="S20" s="42"/>
      <c r="T20" s="42">
        <f t="shared" si="1"/>
        <v>10920</v>
      </c>
      <c r="U20" s="42">
        <f t="shared" si="2"/>
        <v>50718</v>
      </c>
    </row>
    <row r="21" spans="1:21">
      <c r="A21" s="41">
        <v>41913</v>
      </c>
      <c r="B21" s="42">
        <v>15000</v>
      </c>
      <c r="C21" s="42">
        <v>110</v>
      </c>
      <c r="D21" s="42">
        <v>9000</v>
      </c>
      <c r="E21" s="42">
        <v>24432</v>
      </c>
      <c r="F21" s="42">
        <v>11571</v>
      </c>
      <c r="G21" s="42">
        <v>525</v>
      </c>
      <c r="H21" s="42">
        <v>500</v>
      </c>
      <c r="I21" s="42">
        <v>500</v>
      </c>
      <c r="J21" s="42"/>
      <c r="K21" s="42"/>
      <c r="L21" s="42">
        <f t="shared" si="0"/>
        <v>61638</v>
      </c>
      <c r="M21" s="42">
        <v>10000</v>
      </c>
      <c r="N21" s="42">
        <v>600</v>
      </c>
      <c r="O21" s="42">
        <v>120</v>
      </c>
      <c r="P21" s="42">
        <v>200</v>
      </c>
      <c r="Q21" s="42"/>
      <c r="R21" s="42"/>
      <c r="S21" s="42"/>
      <c r="T21" s="42">
        <f t="shared" si="1"/>
        <v>10920</v>
      </c>
      <c r="U21" s="42">
        <f t="shared" si="2"/>
        <v>50718</v>
      </c>
    </row>
    <row r="22" spans="1:21">
      <c r="A22" s="41">
        <v>41944</v>
      </c>
      <c r="B22" s="42">
        <v>15000</v>
      </c>
      <c r="C22" s="42">
        <v>110</v>
      </c>
      <c r="D22" s="42">
        <v>9000</v>
      </c>
      <c r="E22" s="42">
        <v>24432</v>
      </c>
      <c r="F22" s="42">
        <v>11571</v>
      </c>
      <c r="G22" s="42">
        <v>525</v>
      </c>
      <c r="H22" s="42">
        <v>500</v>
      </c>
      <c r="I22" s="42">
        <v>500</v>
      </c>
      <c r="J22" s="42"/>
      <c r="K22" s="42"/>
      <c r="L22" s="42">
        <f t="shared" si="0"/>
        <v>61638</v>
      </c>
      <c r="M22" s="42">
        <v>10000</v>
      </c>
      <c r="N22" s="42">
        <v>600</v>
      </c>
      <c r="O22" s="42">
        <v>120</v>
      </c>
      <c r="P22" s="42">
        <v>200</v>
      </c>
      <c r="Q22" s="42"/>
      <c r="R22" s="42"/>
      <c r="S22" s="42"/>
      <c r="T22" s="42">
        <f t="shared" si="1"/>
        <v>10920</v>
      </c>
      <c r="U22" s="42">
        <f t="shared" si="2"/>
        <v>50718</v>
      </c>
    </row>
    <row r="23" spans="1:21">
      <c r="A23" s="41">
        <v>41974</v>
      </c>
      <c r="B23" s="42">
        <v>15000</v>
      </c>
      <c r="C23" s="42">
        <v>110</v>
      </c>
      <c r="D23" s="42">
        <v>9000</v>
      </c>
      <c r="E23" s="42">
        <v>24432</v>
      </c>
      <c r="F23" s="42">
        <v>11571</v>
      </c>
      <c r="G23" s="42">
        <v>525</v>
      </c>
      <c r="H23" s="42">
        <v>500</v>
      </c>
      <c r="I23" s="42">
        <v>500</v>
      </c>
      <c r="J23" s="42"/>
      <c r="K23" s="42"/>
      <c r="L23" s="42">
        <f t="shared" si="0"/>
        <v>61638</v>
      </c>
      <c r="M23" s="42">
        <v>10000</v>
      </c>
      <c r="N23" s="42">
        <v>600</v>
      </c>
      <c r="O23" s="42">
        <v>120</v>
      </c>
      <c r="P23" s="42">
        <v>200</v>
      </c>
      <c r="Q23" s="42"/>
      <c r="R23" s="42"/>
      <c r="S23" s="42"/>
      <c r="T23" s="42">
        <f t="shared" si="1"/>
        <v>10920</v>
      </c>
      <c r="U23" s="42">
        <f t="shared" si="2"/>
        <v>50718</v>
      </c>
    </row>
    <row r="24" spans="1:21">
      <c r="A24" s="41">
        <v>42005</v>
      </c>
      <c r="B24" s="42">
        <v>15000</v>
      </c>
      <c r="C24" s="42">
        <v>110</v>
      </c>
      <c r="D24" s="42">
        <v>8000</v>
      </c>
      <c r="E24" s="42">
        <v>24432</v>
      </c>
      <c r="F24" s="42">
        <v>11571</v>
      </c>
      <c r="G24" s="42">
        <v>525</v>
      </c>
      <c r="H24" s="42">
        <v>500</v>
      </c>
      <c r="I24" s="42">
        <v>500</v>
      </c>
      <c r="J24" s="42"/>
      <c r="K24" s="42"/>
      <c r="L24" s="42">
        <f t="shared" si="0"/>
        <v>60638</v>
      </c>
      <c r="M24" s="42">
        <v>10000</v>
      </c>
      <c r="N24" s="42">
        <v>600</v>
      </c>
      <c r="O24" s="42">
        <v>120</v>
      </c>
      <c r="P24" s="42">
        <v>200</v>
      </c>
      <c r="Q24" s="42"/>
      <c r="R24" s="42"/>
      <c r="S24" s="42"/>
      <c r="T24" s="42">
        <f t="shared" si="1"/>
        <v>10920</v>
      </c>
      <c r="U24" s="42">
        <f t="shared" si="2"/>
        <v>49718</v>
      </c>
    </row>
    <row r="25" spans="1:21">
      <c r="A25" s="41">
        <v>42036</v>
      </c>
      <c r="B25" s="42">
        <v>15000</v>
      </c>
      <c r="C25" s="42">
        <v>110</v>
      </c>
      <c r="D25" s="42">
        <v>9000</v>
      </c>
      <c r="E25" s="42">
        <v>24432</v>
      </c>
      <c r="F25" s="42">
        <v>11571</v>
      </c>
      <c r="G25" s="42">
        <v>525</v>
      </c>
      <c r="H25" s="42">
        <v>500</v>
      </c>
      <c r="I25" s="42">
        <v>500</v>
      </c>
      <c r="J25" s="42"/>
      <c r="K25" s="42"/>
      <c r="L25" s="42">
        <f t="shared" si="0"/>
        <v>61638</v>
      </c>
      <c r="M25" s="42">
        <v>10000</v>
      </c>
      <c r="N25" s="42">
        <v>600</v>
      </c>
      <c r="O25" s="42">
        <v>120</v>
      </c>
      <c r="P25" s="42">
        <v>200</v>
      </c>
      <c r="Q25" s="42"/>
      <c r="R25" s="42"/>
      <c r="S25" s="42"/>
      <c r="T25" s="42">
        <f t="shared" si="1"/>
        <v>10920</v>
      </c>
      <c r="U25" s="42">
        <f t="shared" si="2"/>
        <v>50718</v>
      </c>
    </row>
    <row r="26" spans="1:21">
      <c r="A26" s="2" t="s">
        <v>76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>
        <f t="shared" si="0"/>
        <v>0</v>
      </c>
      <c r="M26" s="42"/>
      <c r="N26" s="42"/>
      <c r="O26" s="42"/>
      <c r="P26" s="42"/>
      <c r="Q26" s="42"/>
      <c r="R26" s="42"/>
      <c r="S26" s="42"/>
      <c r="T26" s="42"/>
      <c r="U26" s="42">
        <f t="shared" si="2"/>
        <v>0</v>
      </c>
    </row>
    <row r="27" spans="1:21">
      <c r="A27" s="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>
        <f t="shared" si="0"/>
        <v>0</v>
      </c>
      <c r="M27" s="42"/>
      <c r="N27" s="42"/>
      <c r="O27" s="42"/>
      <c r="P27" s="42"/>
      <c r="Q27" s="42"/>
      <c r="R27" s="42"/>
      <c r="S27" s="42"/>
      <c r="T27" s="42"/>
      <c r="U27" s="42">
        <f t="shared" si="2"/>
        <v>0</v>
      </c>
    </row>
    <row r="28" spans="1:21">
      <c r="A28" s="2" t="s">
        <v>75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>
        <f t="shared" si="0"/>
        <v>0</v>
      </c>
      <c r="M28" s="42"/>
      <c r="N28" s="42"/>
      <c r="O28" s="42"/>
      <c r="P28" s="42"/>
      <c r="Q28" s="42"/>
      <c r="R28" s="42"/>
      <c r="S28" s="42"/>
      <c r="T28" s="42"/>
      <c r="U28" s="42">
        <f t="shared" si="2"/>
        <v>0</v>
      </c>
    </row>
    <row r="29" spans="1:21">
      <c r="A29" s="2" t="s">
        <v>65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>
        <f t="shared" si="0"/>
        <v>0</v>
      </c>
      <c r="M29" s="42"/>
      <c r="N29" s="42"/>
      <c r="O29" s="42"/>
      <c r="P29" s="42"/>
      <c r="Q29" s="42"/>
      <c r="R29" s="42"/>
      <c r="S29" s="42"/>
      <c r="T29" s="42"/>
      <c r="U29" s="42">
        <f t="shared" si="2"/>
        <v>0</v>
      </c>
    </row>
    <row r="30" spans="1:21">
      <c r="A30" s="2" t="s">
        <v>65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>
        <f t="shared" si="0"/>
        <v>0</v>
      </c>
      <c r="M30" s="42"/>
      <c r="N30" s="42"/>
      <c r="O30" s="42"/>
      <c r="P30" s="42"/>
      <c r="Q30" s="42"/>
      <c r="R30" s="42"/>
      <c r="S30" s="42"/>
      <c r="T30" s="42">
        <f>SUM(M30:P30)</f>
        <v>0</v>
      </c>
      <c r="U30" s="42">
        <f t="shared" si="2"/>
        <v>0</v>
      </c>
    </row>
    <row r="31" spans="1:21">
      <c r="A31" s="3"/>
      <c r="B31" s="43">
        <f>SUM(B14:B30)</f>
        <v>180000</v>
      </c>
      <c r="C31" s="43"/>
      <c r="D31" s="43"/>
      <c r="E31" s="43">
        <f t="shared" ref="E31:U31" si="3">SUM(E14:E30)</f>
        <v>293184</v>
      </c>
      <c r="F31" s="43">
        <f t="shared" si="3"/>
        <v>138852</v>
      </c>
      <c r="G31" s="43">
        <f t="shared" si="3"/>
        <v>6300</v>
      </c>
      <c r="H31" s="43">
        <f t="shared" si="3"/>
        <v>15100</v>
      </c>
      <c r="I31" s="43">
        <f t="shared" si="3"/>
        <v>6000</v>
      </c>
      <c r="J31" s="43"/>
      <c r="K31" s="43"/>
      <c r="L31" s="43">
        <f t="shared" si="3"/>
        <v>747756</v>
      </c>
      <c r="M31" s="43">
        <f t="shared" si="3"/>
        <v>120000</v>
      </c>
      <c r="N31" s="43">
        <f t="shared" si="3"/>
        <v>7200</v>
      </c>
      <c r="O31" s="43">
        <f t="shared" si="3"/>
        <v>1440</v>
      </c>
      <c r="P31" s="43">
        <f t="shared" si="3"/>
        <v>2400</v>
      </c>
      <c r="Q31" s="43">
        <f t="shared" si="3"/>
        <v>20</v>
      </c>
      <c r="R31" s="43">
        <f t="shared" si="3"/>
        <v>0</v>
      </c>
      <c r="S31" s="43">
        <f t="shared" si="3"/>
        <v>0</v>
      </c>
      <c r="T31" s="43">
        <f t="shared" si="3"/>
        <v>131060</v>
      </c>
      <c r="U31" s="43">
        <f t="shared" si="3"/>
        <v>616696</v>
      </c>
    </row>
  </sheetData>
  <mergeCells count="8">
    <mergeCell ref="B12:I12"/>
    <mergeCell ref="M12:S12"/>
    <mergeCell ref="T12:T13"/>
    <mergeCell ref="L12:L13"/>
    <mergeCell ref="U12:U13"/>
    <mergeCell ref="A12:A13"/>
    <mergeCell ref="K12:K13"/>
    <mergeCell ref="J12:J13"/>
  </mergeCells>
  <pageMargins left="0.28999999999999998" right="0.36" top="0.75" bottom="0.75" header="0.3" footer="0.3"/>
  <pageSetup paperSize="9" scale="85" orientation="landscape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6"/>
  <sheetViews>
    <sheetView tabSelected="1" topLeftCell="A7" workbookViewId="0">
      <selection activeCell="Q21" sqref="Q21"/>
    </sheetView>
  </sheetViews>
  <sheetFormatPr defaultRowHeight="15"/>
  <cols>
    <col min="1" max="1" width="4" style="9" customWidth="1"/>
    <col min="2" max="2" width="22.42578125" style="9" customWidth="1"/>
    <col min="3" max="3" width="4" style="9" customWidth="1"/>
    <col min="4" max="4" width="2.85546875" style="9" customWidth="1"/>
    <col min="5" max="5" width="2.42578125" style="9" customWidth="1"/>
    <col min="6" max="6" width="3.28515625" style="9" customWidth="1"/>
    <col min="7" max="7" width="4.28515625" style="9" customWidth="1"/>
    <col min="8" max="8" width="3.28515625" style="9" customWidth="1"/>
    <col min="9" max="9" width="3.85546875" style="9" customWidth="1"/>
    <col min="10" max="10" width="8" style="9" customWidth="1"/>
    <col min="11" max="12" width="10.7109375" style="21" bestFit="1" customWidth="1"/>
    <col min="13" max="13" width="11.42578125" style="21" customWidth="1"/>
    <col min="14" max="17" width="9.140625" style="9"/>
    <col min="18" max="18" width="10.5703125" style="9" bestFit="1" customWidth="1"/>
    <col min="19" max="16384" width="9.140625" style="9"/>
  </cols>
  <sheetData>
    <row r="1" spans="1:13" ht="20.25">
      <c r="A1" s="8"/>
      <c r="B1" s="72" t="s">
        <v>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18">
      <c r="A2" s="8"/>
      <c r="B2" s="75" t="s">
        <v>88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1:13">
      <c r="A3" s="8"/>
      <c r="B3" s="10" t="s">
        <v>34</v>
      </c>
      <c r="C3" s="78" t="str">
        <f>'MONTHLY PAY'!E4</f>
        <v>G.Chandra Mohan</v>
      </c>
      <c r="D3" s="79"/>
      <c r="E3" s="79"/>
      <c r="F3" s="79"/>
      <c r="G3" s="79"/>
      <c r="H3" s="79"/>
      <c r="I3" s="79"/>
      <c r="J3" s="79"/>
      <c r="K3" s="19"/>
      <c r="L3" s="19"/>
      <c r="M3" s="20"/>
    </row>
    <row r="4" spans="1:13">
      <c r="A4" s="8"/>
      <c r="B4" s="11" t="s">
        <v>35</v>
      </c>
      <c r="C4" s="70">
        <f>'MONTHLY PAY'!E5</f>
        <v>29900</v>
      </c>
      <c r="D4" s="71"/>
      <c r="E4" s="71"/>
      <c r="F4" s="71"/>
      <c r="G4" s="71"/>
      <c r="H4" s="71"/>
      <c r="I4" s="71"/>
      <c r="J4" s="12"/>
      <c r="K4" s="61" t="s">
        <v>92</v>
      </c>
      <c r="L4" s="62">
        <f ca="1">MROUND((TODAY()-C4)/365.25,1)</f>
        <v>33</v>
      </c>
      <c r="M4" s="20"/>
    </row>
    <row r="5" spans="1:13">
      <c r="A5" s="8"/>
      <c r="B5" s="11" t="s">
        <v>36</v>
      </c>
      <c r="C5" s="9" t="str">
        <f>'MONTHLY PAY'!E6</f>
        <v>NANDU KISHAN</v>
      </c>
      <c r="D5" s="12"/>
      <c r="E5" s="12"/>
      <c r="F5" s="12"/>
      <c r="G5" s="12"/>
      <c r="H5" s="12"/>
      <c r="I5" s="12"/>
      <c r="J5" s="12"/>
      <c r="L5" s="22"/>
      <c r="M5" s="20"/>
    </row>
    <row r="6" spans="1:13">
      <c r="A6" s="8"/>
      <c r="B6" s="10" t="s">
        <v>37</v>
      </c>
      <c r="C6" s="9" t="str">
        <f>'MONTHLY PAY'!E7</f>
        <v>AKWPG4397G</v>
      </c>
      <c r="D6" s="12"/>
      <c r="E6" s="12"/>
      <c r="F6" s="12"/>
      <c r="G6" s="12"/>
      <c r="H6" s="12"/>
      <c r="I6" s="12"/>
      <c r="J6" s="12"/>
      <c r="K6" s="23"/>
      <c r="L6" s="24"/>
      <c r="M6" s="25"/>
    </row>
    <row r="7" spans="1:13">
      <c r="A7" s="8"/>
      <c r="B7" s="10" t="s">
        <v>38</v>
      </c>
      <c r="D7" s="12"/>
      <c r="E7" s="12"/>
      <c r="F7" s="12"/>
      <c r="G7" s="12"/>
      <c r="H7" s="12"/>
      <c r="I7" s="12"/>
      <c r="J7" s="12"/>
      <c r="K7" s="23"/>
      <c r="L7" s="24"/>
      <c r="M7" s="25"/>
    </row>
    <row r="8" spans="1:13">
      <c r="A8" s="8"/>
      <c r="B8" s="10"/>
      <c r="D8" s="12"/>
      <c r="E8" s="12"/>
      <c r="F8" s="12"/>
      <c r="G8" s="12"/>
      <c r="H8" s="12"/>
      <c r="I8" s="12"/>
      <c r="J8" s="12"/>
      <c r="K8" s="23"/>
      <c r="L8" s="24"/>
      <c r="M8" s="25"/>
    </row>
    <row r="9" spans="1:13">
      <c r="A9" s="8"/>
      <c r="B9" s="13"/>
      <c r="C9" s="14" t="s">
        <v>72</v>
      </c>
      <c r="D9" s="14"/>
      <c r="E9" s="14"/>
      <c r="F9" s="14"/>
      <c r="G9" s="14"/>
      <c r="H9" s="14" t="s">
        <v>39</v>
      </c>
      <c r="I9" s="14"/>
      <c r="J9" s="14"/>
      <c r="K9" s="26"/>
      <c r="L9" s="27"/>
      <c r="M9" s="28"/>
    </row>
    <row r="10" spans="1:13">
      <c r="A10" s="8"/>
      <c r="B10" s="11" t="s">
        <v>0</v>
      </c>
      <c r="K10" s="29">
        <f>+'MONTHLY PAY'!L31</f>
        <v>747756</v>
      </c>
      <c r="L10" s="30"/>
      <c r="M10" s="31">
        <f>K10</f>
        <v>747756</v>
      </c>
    </row>
    <row r="11" spans="1:13">
      <c r="A11" s="8"/>
      <c r="B11" s="11" t="s">
        <v>1</v>
      </c>
      <c r="K11" s="32"/>
      <c r="L11" s="33"/>
      <c r="M11" s="34"/>
    </row>
    <row r="12" spans="1:13">
      <c r="A12" s="8"/>
      <c r="B12" s="15" t="s">
        <v>2</v>
      </c>
      <c r="K12" s="32"/>
      <c r="L12" s="81">
        <f>MIN(L14:L16)</f>
        <v>12681.599999999999</v>
      </c>
      <c r="M12" s="25"/>
    </row>
    <row r="13" spans="1:13">
      <c r="A13" s="8"/>
      <c r="B13" s="16" t="s">
        <v>53</v>
      </c>
      <c r="K13" s="36" t="s">
        <v>74</v>
      </c>
      <c r="L13" s="33"/>
      <c r="M13" s="25"/>
    </row>
    <row r="14" spans="1:13">
      <c r="A14" s="8"/>
      <c r="B14" s="16" t="s">
        <v>3</v>
      </c>
      <c r="K14" s="37">
        <f>'MONTHLY PAY'!B31+'MONTHLY PAY'!E31</f>
        <v>473184</v>
      </c>
      <c r="L14" s="35">
        <f>K14*0.4</f>
        <v>189273.60000000001</v>
      </c>
      <c r="M14" s="25"/>
    </row>
    <row r="15" spans="1:13">
      <c r="A15" s="8"/>
      <c r="B15" s="16" t="s">
        <v>69</v>
      </c>
      <c r="K15" s="37">
        <v>60000</v>
      </c>
      <c r="L15" s="35">
        <f>K15-(K14*0.1)</f>
        <v>12681.599999999999</v>
      </c>
      <c r="M15" s="25"/>
    </row>
    <row r="16" spans="1:13">
      <c r="A16" s="8"/>
      <c r="B16" s="16" t="s">
        <v>4</v>
      </c>
      <c r="K16" s="37">
        <f>'MONTHLY PAY'!F31</f>
        <v>138852</v>
      </c>
      <c r="L16" s="35">
        <f>K16</f>
        <v>138852</v>
      </c>
      <c r="M16" s="25"/>
    </row>
    <row r="17" spans="1:13">
      <c r="A17" s="8"/>
      <c r="B17" s="15" t="s">
        <v>5</v>
      </c>
      <c r="K17" s="37"/>
      <c r="L17" s="35">
        <f>IF('MONTHLY PAY'!H31&gt;9600,9600,'MONTHLY PAY'!H31)</f>
        <v>9600</v>
      </c>
      <c r="M17" s="25"/>
    </row>
    <row r="18" spans="1:13">
      <c r="A18" s="8"/>
      <c r="B18" s="15" t="s">
        <v>98</v>
      </c>
      <c r="K18" s="37"/>
      <c r="L18" s="35">
        <f>IF('MONTHLY PAY'!H31&lt;15000,15000,'MONTHLY PAY'!I31)</f>
        <v>6000</v>
      </c>
      <c r="M18" s="25"/>
    </row>
    <row r="19" spans="1:13">
      <c r="A19" s="8"/>
      <c r="B19" s="15" t="s">
        <v>99</v>
      </c>
      <c r="K19" s="37"/>
      <c r="L19" s="35">
        <f>'MONTHLY PAY'!P31</f>
        <v>2400</v>
      </c>
      <c r="M19" s="25"/>
    </row>
    <row r="20" spans="1:13">
      <c r="A20" s="8"/>
      <c r="B20" s="11" t="s">
        <v>6</v>
      </c>
      <c r="K20" s="32"/>
      <c r="L20" s="33"/>
      <c r="M20" s="31">
        <f>M10-L12-L19-L17-L18</f>
        <v>717074.4</v>
      </c>
    </row>
    <row r="21" spans="1:13">
      <c r="A21" s="8"/>
      <c r="B21" s="11" t="s">
        <v>7</v>
      </c>
      <c r="K21" s="32"/>
      <c r="L21" s="35">
        <f>SUM(K23:K28)</f>
        <v>0</v>
      </c>
      <c r="M21" s="34">
        <v>0</v>
      </c>
    </row>
    <row r="22" spans="1:13">
      <c r="A22" s="8"/>
      <c r="B22" s="15" t="s">
        <v>8</v>
      </c>
      <c r="K22" s="32"/>
      <c r="L22" s="33"/>
      <c r="M22" s="25"/>
    </row>
    <row r="23" spans="1:13">
      <c r="A23" s="8"/>
      <c r="B23" s="16" t="s">
        <v>9</v>
      </c>
      <c r="K23" s="37">
        <v>0</v>
      </c>
      <c r="L23" s="33"/>
      <c r="M23" s="25"/>
    </row>
    <row r="24" spans="1:13">
      <c r="A24" s="8"/>
      <c r="B24" s="16" t="s">
        <v>61</v>
      </c>
      <c r="K24" s="37">
        <v>0</v>
      </c>
      <c r="L24" s="33"/>
      <c r="M24" s="25"/>
    </row>
    <row r="25" spans="1:13">
      <c r="A25" s="8"/>
      <c r="B25" s="16" t="s">
        <v>62</v>
      </c>
      <c r="K25" s="37">
        <v>0</v>
      </c>
      <c r="L25" s="33"/>
      <c r="M25" s="25"/>
    </row>
    <row r="26" spans="1:13">
      <c r="A26" s="8"/>
      <c r="B26" s="16" t="s">
        <v>63</v>
      </c>
      <c r="K26" s="37">
        <v>0</v>
      </c>
      <c r="L26" s="33"/>
      <c r="M26" s="25"/>
    </row>
    <row r="27" spans="1:13">
      <c r="A27" s="8"/>
      <c r="B27" s="16" t="s">
        <v>64</v>
      </c>
      <c r="K27" s="37"/>
      <c r="L27" s="33"/>
      <c r="M27" s="25"/>
    </row>
    <row r="28" spans="1:13">
      <c r="A28" s="8"/>
      <c r="B28" s="15" t="s">
        <v>10</v>
      </c>
      <c r="K28" s="37"/>
      <c r="L28" s="33"/>
      <c r="M28" s="25"/>
    </row>
    <row r="29" spans="1:13">
      <c r="A29" s="8"/>
      <c r="B29" s="11" t="s">
        <v>11</v>
      </c>
      <c r="K29" s="38">
        <v>0</v>
      </c>
      <c r="L29" s="33"/>
      <c r="M29" s="34">
        <f>K30</f>
        <v>40000</v>
      </c>
    </row>
    <row r="30" spans="1:13">
      <c r="A30" s="8"/>
      <c r="B30" s="16" t="s">
        <v>12</v>
      </c>
      <c r="K30" s="37">
        <v>40000</v>
      </c>
      <c r="L30" s="33"/>
      <c r="M30" s="40">
        <f>L21+K30</f>
        <v>40000</v>
      </c>
    </row>
    <row r="31" spans="1:13">
      <c r="A31" s="8"/>
      <c r="B31" s="11" t="s">
        <v>13</v>
      </c>
      <c r="K31" s="32"/>
      <c r="L31" s="33"/>
      <c r="M31" s="40">
        <f>M20-M30</f>
        <v>677074.4</v>
      </c>
    </row>
    <row r="32" spans="1:13">
      <c r="A32" s="8"/>
      <c r="B32" s="11" t="s">
        <v>100</v>
      </c>
      <c r="K32" s="32"/>
      <c r="L32" s="35">
        <f>SUM(K33:K41)</f>
        <v>128640</v>
      </c>
      <c r="M32" s="44">
        <f>IF(SUM(K33:K39)&gt;150000,150000,SUM(K33:K39))</f>
        <v>128640</v>
      </c>
    </row>
    <row r="33" spans="1:14">
      <c r="A33" s="8"/>
      <c r="B33" s="16" t="s">
        <v>56</v>
      </c>
      <c r="K33" s="37">
        <f>+'MONTHLY PAY'!M31</f>
        <v>120000</v>
      </c>
      <c r="L33" s="33"/>
      <c r="M33" s="25"/>
    </row>
    <row r="34" spans="1:14">
      <c r="A34" s="8"/>
      <c r="B34" s="16" t="s">
        <v>57</v>
      </c>
      <c r="K34" s="37">
        <f>+'MONTHLY PAY'!N31</f>
        <v>7200</v>
      </c>
      <c r="L34" s="33"/>
      <c r="M34" s="25"/>
    </row>
    <row r="35" spans="1:14">
      <c r="A35" s="8"/>
      <c r="B35" s="16" t="s">
        <v>58</v>
      </c>
      <c r="K35" s="37">
        <f>+'MONTHLY PAY'!O31</f>
        <v>1440</v>
      </c>
      <c r="L35" s="33"/>
      <c r="M35" s="25"/>
    </row>
    <row r="36" spans="1:14">
      <c r="A36" s="8"/>
      <c r="B36" s="16" t="s">
        <v>59</v>
      </c>
      <c r="K36" s="37"/>
      <c r="L36" s="33"/>
      <c r="M36" s="25"/>
    </row>
    <row r="37" spans="1:14">
      <c r="A37" s="8"/>
      <c r="B37" s="16" t="s">
        <v>14</v>
      </c>
      <c r="K37" s="37">
        <v>0</v>
      </c>
      <c r="L37" s="33"/>
      <c r="M37" s="25"/>
    </row>
    <row r="38" spans="1:14">
      <c r="A38" s="8"/>
      <c r="B38" s="16" t="s">
        <v>15</v>
      </c>
      <c r="K38" s="37"/>
      <c r="L38" s="33"/>
      <c r="M38" s="25"/>
    </row>
    <row r="39" spans="1:14">
      <c r="A39" s="8"/>
      <c r="B39" s="16" t="s">
        <v>60</v>
      </c>
      <c r="K39" s="37">
        <v>0</v>
      </c>
      <c r="L39" s="33"/>
      <c r="M39" s="25"/>
    </row>
    <row r="40" spans="1:14">
      <c r="A40" s="8"/>
      <c r="B40" s="16" t="s">
        <v>90</v>
      </c>
      <c r="K40" s="37"/>
      <c r="L40" s="33"/>
      <c r="M40" s="25"/>
    </row>
    <row r="41" spans="1:14">
      <c r="A41" s="8"/>
      <c r="B41" s="16" t="s">
        <v>91</v>
      </c>
      <c r="K41" s="37"/>
      <c r="L41" s="33"/>
      <c r="M41" s="25"/>
    </row>
    <row r="42" spans="1:14">
      <c r="A42" s="8"/>
      <c r="B42" s="11" t="s">
        <v>33</v>
      </c>
      <c r="K42" s="32"/>
      <c r="L42" s="33">
        <f>SUM(K43:K47)</f>
        <v>35000</v>
      </c>
      <c r="M42" s="39">
        <f>SUM(K43:K47)</f>
        <v>35000</v>
      </c>
    </row>
    <row r="43" spans="1:14">
      <c r="A43" s="8"/>
      <c r="B43" s="16" t="s">
        <v>16</v>
      </c>
      <c r="K43" s="37">
        <v>35000</v>
      </c>
      <c r="L43" s="35">
        <v>0</v>
      </c>
      <c r="M43" s="25"/>
    </row>
    <row r="44" spans="1:14">
      <c r="A44" s="8"/>
      <c r="B44" s="16" t="s">
        <v>17</v>
      </c>
      <c r="K44" s="37"/>
      <c r="L44" s="35">
        <v>0</v>
      </c>
      <c r="M44" s="25"/>
    </row>
    <row r="45" spans="1:14">
      <c r="A45" s="8"/>
      <c r="B45" s="16" t="s">
        <v>73</v>
      </c>
      <c r="K45" s="37"/>
      <c r="L45" s="33"/>
      <c r="M45" s="25"/>
    </row>
    <row r="46" spans="1:14">
      <c r="A46" s="8"/>
      <c r="B46" s="16" t="s">
        <v>18</v>
      </c>
      <c r="K46" s="37">
        <f>+'MONTHLY PAY'!R31</f>
        <v>0</v>
      </c>
      <c r="L46" s="33"/>
      <c r="M46" s="25"/>
    </row>
    <row r="47" spans="1:14">
      <c r="A47" s="8"/>
      <c r="B47" s="16" t="s">
        <v>19</v>
      </c>
      <c r="K47" s="37"/>
      <c r="L47" s="47"/>
      <c r="M47" s="48"/>
      <c r="N47" s="45"/>
    </row>
    <row r="48" spans="1:14">
      <c r="A48" s="8"/>
      <c r="B48" s="45"/>
      <c r="C48" s="54" t="s">
        <v>20</v>
      </c>
      <c r="K48" s="46"/>
      <c r="L48" s="46"/>
      <c r="M48" s="49">
        <f>MROUND(M31-M32-M42,10)</f>
        <v>513430</v>
      </c>
      <c r="N48" s="45"/>
    </row>
    <row r="49" spans="1:18">
      <c r="A49" s="8"/>
      <c r="B49" s="45"/>
      <c r="C49" s="54" t="s">
        <v>77</v>
      </c>
      <c r="D49" s="55"/>
      <c r="K49" s="46"/>
      <c r="L49" s="46"/>
      <c r="M49" s="50">
        <f>IF(M48&lt;250000,"NIL",IF(M48&lt;500000,(M48-250000)*0.1,IF(M48&lt;1000000,(M48-500000)*0.2+25000,IF(M48&gt;1000000,(M48-1000000)*0.3+125000))))</f>
        <v>27686</v>
      </c>
      <c r="N49" s="45"/>
    </row>
    <row r="50" spans="1:18">
      <c r="A50" s="8"/>
      <c r="B50" s="45"/>
      <c r="C50" s="54" t="s">
        <v>78</v>
      </c>
      <c r="D50" s="55"/>
      <c r="K50" s="46"/>
      <c r="L50" s="46"/>
      <c r="M50" s="50">
        <f>IF(M48&lt;500000,IF(M49&lt;2000,M49,2000),0)</f>
        <v>0</v>
      </c>
      <c r="N50" s="45"/>
    </row>
    <row r="51" spans="1:18">
      <c r="A51" s="8"/>
      <c r="B51" s="45"/>
      <c r="C51" s="54" t="s">
        <v>79</v>
      </c>
      <c r="D51" s="55"/>
      <c r="K51" s="46"/>
      <c r="L51" s="46"/>
      <c r="M51" s="50">
        <f>M49-M50</f>
        <v>27686</v>
      </c>
      <c r="N51" s="45"/>
    </row>
    <row r="52" spans="1:18">
      <c r="A52" s="8"/>
      <c r="B52" s="45"/>
      <c r="C52" s="54" t="s">
        <v>80</v>
      </c>
      <c r="D52" s="55"/>
      <c r="K52" s="46"/>
      <c r="L52" s="46"/>
      <c r="M52" s="57">
        <f>M51*0.03</f>
        <v>830.57999999999993</v>
      </c>
      <c r="N52" s="45"/>
    </row>
    <row r="53" spans="1:18">
      <c r="A53" s="8"/>
      <c r="B53" s="45"/>
      <c r="C53" s="54" t="s">
        <v>81</v>
      </c>
      <c r="D53" s="55"/>
      <c r="K53" s="46"/>
      <c r="L53" s="46"/>
      <c r="M53" s="50">
        <f>MROUND(M51+M52,10)</f>
        <v>28520</v>
      </c>
      <c r="N53" s="45"/>
    </row>
    <row r="54" spans="1:18">
      <c r="A54" s="8"/>
      <c r="B54" s="45"/>
      <c r="C54" s="54" t="s">
        <v>82</v>
      </c>
      <c r="D54" s="55"/>
      <c r="K54" s="46"/>
      <c r="L54" s="46"/>
      <c r="M54" s="50"/>
      <c r="N54" s="45"/>
    </row>
    <row r="55" spans="1:18">
      <c r="B55" s="45"/>
      <c r="C55" s="54" t="s">
        <v>83</v>
      </c>
      <c r="D55" s="55"/>
      <c r="K55" s="46"/>
      <c r="L55" s="46"/>
      <c r="M55" s="50"/>
      <c r="N55" s="45"/>
      <c r="R55" s="21"/>
    </row>
    <row r="56" spans="1:18">
      <c r="B56" s="53"/>
      <c r="C56" s="56" t="s">
        <v>84</v>
      </c>
      <c r="D56" s="14"/>
      <c r="E56" s="17"/>
      <c r="F56" s="17"/>
      <c r="G56" s="17"/>
      <c r="H56" s="17"/>
      <c r="I56" s="17"/>
      <c r="J56" s="17"/>
      <c r="K56" s="51"/>
      <c r="L56" s="51"/>
      <c r="M56" s="52">
        <f>M53-M54-M55</f>
        <v>28520</v>
      </c>
      <c r="N56" s="45"/>
    </row>
  </sheetData>
  <mergeCells count="4">
    <mergeCell ref="C4:I4"/>
    <mergeCell ref="B1:M1"/>
    <mergeCell ref="B2:M2"/>
    <mergeCell ref="C3:J3"/>
  </mergeCells>
  <pageMargins left="0.2" right="0.16" top="0.22" bottom="0.17" header="0.17" footer="0.17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5" sqref="D2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PAY</vt:lpstr>
      <vt:lpstr>COMPUTATION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2014-11-24T09:23:18Z</dcterms:modified>
</cp:coreProperties>
</file>