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INCOME TAX CALCULATOR" sheetId="1" r:id="rId1"/>
    <sheet name="Sheet2" sheetId="2" state="hidden" r:id="rId2"/>
  </sheets>
  <calcPr calcId="124519"/>
</workbook>
</file>

<file path=xl/calcChain.xml><?xml version="1.0" encoding="utf-8"?>
<calcChain xmlns="http://schemas.openxmlformats.org/spreadsheetml/2006/main">
  <c r="BO103" i="1"/>
  <c r="BO102"/>
  <c r="BO100"/>
  <c r="BO99"/>
  <c r="BO98"/>
  <c r="BO96"/>
  <c r="E31"/>
  <c r="E33" s="1"/>
  <c r="BA56"/>
  <c r="J57"/>
  <c r="J58" s="1"/>
  <c r="J56"/>
  <c r="BA51"/>
  <c r="J52"/>
  <c r="J53" s="1"/>
  <c r="BN96"/>
  <c r="BC82"/>
  <c r="BD95" s="1"/>
  <c r="BC80"/>
  <c r="BD94" s="1"/>
  <c r="BC79"/>
  <c r="BD93" s="1"/>
  <c r="BC78"/>
  <c r="BD92" s="1"/>
  <c r="BB78"/>
  <c r="BB23"/>
  <c r="BA92" s="1"/>
  <c r="BA96" s="1"/>
  <c r="BA97" s="1"/>
  <c r="D14"/>
  <c r="E67"/>
  <c r="F67" s="1"/>
  <c r="H66"/>
  <c r="BB32"/>
  <c r="BB31"/>
  <c r="BB28"/>
  <c r="BB27"/>
  <c r="F43"/>
  <c r="G43" s="1"/>
  <c r="H43" s="1"/>
  <c r="F38"/>
  <c r="E62"/>
  <c r="E63" s="1"/>
  <c r="H61"/>
  <c r="E57"/>
  <c r="E58" s="1"/>
  <c r="H56"/>
  <c r="E52"/>
  <c r="H51"/>
  <c r="E44"/>
  <c r="E45" s="1"/>
  <c r="E39"/>
  <c r="F39" s="1"/>
  <c r="H38"/>
  <c r="F30"/>
  <c r="E25"/>
  <c r="E26" s="1"/>
  <c r="F24"/>
  <c r="H24" s="1"/>
  <c r="G30" l="1"/>
  <c r="H30" s="1"/>
  <c r="F31"/>
  <c r="BD96"/>
  <c r="E68"/>
  <c r="G67"/>
  <c r="H67" s="1"/>
  <c r="H68" s="1"/>
  <c r="E40"/>
  <c r="F44"/>
  <c r="G44" s="1"/>
  <c r="G39"/>
  <c r="H39" s="1"/>
  <c r="H40" s="1"/>
  <c r="E53"/>
  <c r="F25"/>
  <c r="G25" s="1"/>
  <c r="H25" l="1"/>
  <c r="H26" s="1"/>
  <c r="G31"/>
  <c r="H31" s="1"/>
  <c r="H33" s="1"/>
  <c r="H34" s="1"/>
  <c r="H41"/>
  <c r="E79" s="1"/>
  <c r="BD97"/>
  <c r="H69"/>
  <c r="F83" s="1"/>
  <c r="H44"/>
  <c r="H45" s="1"/>
  <c r="H46" s="1"/>
  <c r="G83" l="1"/>
  <c r="H83"/>
  <c r="D79"/>
  <c r="H27"/>
  <c r="J43"/>
  <c r="F80"/>
  <c r="F81"/>
  <c r="F82"/>
  <c r="G80" l="1"/>
  <c r="H80" s="1"/>
  <c r="G81"/>
  <c r="H81" s="1"/>
  <c r="G82"/>
  <c r="H82" s="1"/>
  <c r="J30"/>
  <c r="E78"/>
  <c r="D78"/>
  <c r="BB24"/>
  <c r="BA93" s="1"/>
  <c r="BB25"/>
  <c r="BA94" s="1"/>
  <c r="BB26"/>
  <c r="BA95" s="1"/>
  <c r="BB29"/>
  <c r="BA98" s="1"/>
  <c r="BF29"/>
  <c r="BH29"/>
  <c r="BB30"/>
  <c r="BB99" s="1"/>
  <c r="BH30"/>
  <c r="BB100"/>
  <c r="BB101" s="1"/>
  <c r="BF31"/>
  <c r="BH31"/>
  <c r="BB33"/>
  <c r="BA102" s="1"/>
  <c r="BF33"/>
  <c r="BH33"/>
  <c r="BB34"/>
  <c r="BB103" s="1"/>
  <c r="BF34"/>
  <c r="BH34"/>
  <c r="BA73"/>
  <c r="BB73"/>
  <c r="BB92"/>
  <c r="BC92" s="1"/>
  <c r="BE92" s="1"/>
  <c r="BB79"/>
  <c r="BB93" s="1"/>
  <c r="BB80"/>
  <c r="BB94" s="1"/>
  <c r="BC94" s="1"/>
  <c r="BE94" s="1"/>
  <c r="BB82"/>
  <c r="BB95" s="1"/>
  <c r="BC95" s="1"/>
  <c r="BE95" s="1"/>
  <c r="BB98"/>
  <c r="BA100"/>
  <c r="BA101" s="1"/>
  <c r="BB102"/>
  <c r="F78" l="1"/>
  <c r="BC93"/>
  <c r="BE93" s="1"/>
  <c r="BA99"/>
  <c r="BA103"/>
  <c r="BB96"/>
  <c r="BC102"/>
  <c r="BC98"/>
  <c r="BC103"/>
  <c r="BC100"/>
  <c r="BC99"/>
  <c r="BD100" l="1"/>
  <c r="BE100"/>
  <c r="BD98"/>
  <c r="BE98"/>
  <c r="G78"/>
  <c r="H78" s="1"/>
  <c r="BD99"/>
  <c r="BE99" s="1"/>
  <c r="BD103"/>
  <c r="BE103" s="1"/>
  <c r="BD102"/>
  <c r="BE102" s="1"/>
  <c r="BC101"/>
  <c r="BC96"/>
  <c r="BE96" s="1"/>
  <c r="F14" s="1"/>
  <c r="BB97"/>
  <c r="BF99" l="1"/>
  <c r="BI94"/>
  <c r="BI98"/>
  <c r="BI99"/>
  <c r="BI103"/>
  <c r="BI92"/>
  <c r="BI96"/>
  <c r="BI100"/>
  <c r="BI101"/>
  <c r="BD101"/>
  <c r="BE101"/>
  <c r="BF98"/>
  <c r="K57"/>
  <c r="AZ57" s="1"/>
  <c r="BA57" s="1"/>
  <c r="BA58" s="1"/>
  <c r="BA59" s="1"/>
  <c r="G74" s="1"/>
  <c r="F21"/>
  <c r="F62"/>
  <c r="BI93"/>
  <c r="BI95"/>
  <c r="BI97"/>
  <c r="BH100"/>
  <c r="BJ100" s="1"/>
  <c r="BI102"/>
  <c r="K52"/>
  <c r="AZ52" s="1"/>
  <c r="BA52" s="1"/>
  <c r="BC97"/>
  <c r="BE97" s="1"/>
  <c r="BA53" l="1"/>
  <c r="BA54" s="1"/>
  <c r="G76" s="1"/>
  <c r="BC30"/>
  <c r="BH97"/>
  <c r="BJ97" s="1"/>
  <c r="BH101"/>
  <c r="BJ101" s="1"/>
  <c r="BH96"/>
  <c r="BJ96" s="1"/>
  <c r="BH98"/>
  <c r="BG99"/>
  <c r="BM95"/>
  <c r="F57"/>
  <c r="G57" s="1"/>
  <c r="H57" s="1"/>
  <c r="H58" s="1"/>
  <c r="H59" s="1"/>
  <c r="F74" s="1"/>
  <c r="H74" s="1"/>
  <c r="E20"/>
  <c r="BH94"/>
  <c r="BJ94" s="1"/>
  <c r="BH103"/>
  <c r="BJ103" s="1"/>
  <c r="BM93"/>
  <c r="F52"/>
  <c r="G52" s="1"/>
  <c r="H52" s="1"/>
  <c r="H53" s="1"/>
  <c r="H54" s="1"/>
  <c r="F73" s="1"/>
  <c r="G62"/>
  <c r="H62" s="1"/>
  <c r="H63" s="1"/>
  <c r="H64" s="1"/>
  <c r="F75" s="1"/>
  <c r="BH102"/>
  <c r="BJ102" s="1"/>
  <c r="BH92"/>
  <c r="BJ92" s="1"/>
  <c r="BM94"/>
  <c r="BH95"/>
  <c r="BJ95" s="1"/>
  <c r="BG98"/>
  <c r="BJ98" s="1"/>
  <c r="BC29"/>
  <c r="BH93"/>
  <c r="BJ93" s="1"/>
  <c r="BM92"/>
  <c r="BN92" s="1"/>
  <c r="BO92" s="1"/>
  <c r="BH99"/>
  <c r="G75" l="1"/>
  <c r="H75"/>
  <c r="BN93"/>
  <c r="BO93" s="1"/>
  <c r="BJ99"/>
  <c r="G14" s="1"/>
  <c r="BN94"/>
  <c r="BO94" s="1"/>
  <c r="G73"/>
  <c r="H73" s="1"/>
  <c r="G77"/>
  <c r="G72"/>
  <c r="BN95"/>
  <c r="BO95" s="1"/>
  <c r="F76"/>
  <c r="H76" s="1"/>
  <c r="F72"/>
  <c r="F79"/>
  <c r="I14" l="1"/>
  <c r="G79"/>
  <c r="H79" s="1"/>
  <c r="H72"/>
  <c r="BB72"/>
  <c r="BB74" s="1"/>
  <c r="BB75" s="1"/>
  <c r="BG30" s="1"/>
  <c r="BA72"/>
  <c r="BA74" s="1"/>
  <c r="BA75" s="1"/>
  <c r="BG29" s="1"/>
  <c r="F77"/>
  <c r="H77" s="1"/>
  <c r="H14" l="1"/>
  <c r="H21" s="1"/>
  <c r="I21" s="1"/>
  <c r="J14" l="1"/>
  <c r="K14" s="1"/>
</calcChain>
</file>

<file path=xl/sharedStrings.xml><?xml version="1.0" encoding="utf-8"?>
<sst xmlns="http://schemas.openxmlformats.org/spreadsheetml/2006/main" count="96" uniqueCount="46">
  <si>
    <t>MALE</t>
  </si>
  <si>
    <t>FEMALE</t>
  </si>
  <si>
    <t>TAX</t>
  </si>
  <si>
    <t>SENIOR CITIZEN</t>
  </si>
  <si>
    <t>SUPER SENIOR CITIZEN</t>
  </si>
  <si>
    <t>TAX PAYABLE</t>
  </si>
  <si>
    <t>DOMESTIC COMPANY</t>
  </si>
  <si>
    <t>FIRM</t>
  </si>
  <si>
    <t>CO-OPERATIVE SOCIETIES</t>
  </si>
  <si>
    <t>LOCAL AUTHORITIES</t>
  </si>
  <si>
    <t>TYPE OF PERSON</t>
  </si>
  <si>
    <t>TAXABLE AMOUNT</t>
  </si>
  <si>
    <t>FOREIGN COMPANY</t>
  </si>
  <si>
    <t>CESS</t>
  </si>
  <si>
    <t>SURCHARGE</t>
  </si>
  <si>
    <t>PREPARED BY</t>
  </si>
  <si>
    <t>VINAY GUPTA</t>
  </si>
  <si>
    <t>MARGINAL RELIEF</t>
  </si>
  <si>
    <t>NOTE - IN THIS, MALE IS A RESIDENT MALE, WHO IS BELOW 60 YEAR ON THE  LAST DAY OF THE PREVIOUS</t>
  </si>
  <si>
    <t xml:space="preserve">NOTE - IN THIS, FEMALE IS A RESIDENT FEMALE, WHO IS BELOW 60 YEAR ON THE  LAST DAY OF THE </t>
  </si>
  <si>
    <t>NOTE - IN THIS, SENIOR CITIZEN IS A RESIDENT SENIOR CITIZEN, WHO IS 60 YEAR'S OR MORE AT ANY TIME</t>
  </si>
  <si>
    <t xml:space="preserve"> YEAR.</t>
  </si>
  <si>
    <t>PREVIOUS YEAR.</t>
  </si>
  <si>
    <t>DURING THE PREVIOUS YEAR BUT NOT  MORE  THAN 80  YEARS ON THE  LAST DAY OF THE PREVIOUS YEAR.</t>
  </si>
  <si>
    <t xml:space="preserve">NOTE - IN THIS, SUPER SENIOR CITIZEN IS A RESIDENT SUPER SENIOR CITIZEN, WHO IS 80 YEAR'S </t>
  </si>
  <si>
    <t>OR MORE AT ANY TIME DURING THE PREVIOUS YEAR.</t>
  </si>
  <si>
    <t>NOTE - IN THIS TAXABLE AMOUNT, THERE IS NO ROYALTI INCOME RECEIVED FROM GOVERNMENT.</t>
  </si>
  <si>
    <t>FINANCIAL YEAR</t>
  </si>
  <si>
    <t>ASSESSMENT YEAR</t>
  </si>
  <si>
    <t>2012-2013</t>
  </si>
  <si>
    <t>2013-2014</t>
  </si>
  <si>
    <t>2011-2012</t>
  </si>
  <si>
    <t>500000-1000000</t>
  </si>
  <si>
    <t>1000000 &amp; ABOVE</t>
  </si>
  <si>
    <t>250000-500000</t>
  </si>
  <si>
    <t>Z</t>
  </si>
  <si>
    <t>CALCULATION</t>
  </si>
  <si>
    <t>RELIEF</t>
  </si>
  <si>
    <t>HUF</t>
  </si>
  <si>
    <t>AOP/BOI</t>
  </si>
  <si>
    <t>LLP</t>
  </si>
  <si>
    <t>a</t>
  </si>
  <si>
    <t>2014-2015</t>
  </si>
  <si>
    <t>REBATE</t>
  </si>
  <si>
    <t>2014-201</t>
  </si>
  <si>
    <t>INCOME TAX CALCULATOR For A.Y. 2012-2013 &amp; 2013-2014 &amp; 2014-2015 &amp; 2015-2016</t>
  </si>
</sst>
</file>

<file path=xl/styles.xml><?xml version="1.0" encoding="utf-8"?>
<styleSheet xmlns="http://schemas.openxmlformats.org/spreadsheetml/2006/main">
  <numFmts count="1">
    <numFmt numFmtId="164" formatCode="[&gt;=10000000]&quot;` &quot;##\,##\,##\,##0;[&gt;=100000]&quot;` &quot;\ ##\,##\,##0;&quot;` &quot;##,##0"/>
  </numFmts>
  <fonts count="14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u/>
      <sz val="18"/>
      <color theme="6" tint="0.59999389629810485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4" tint="0.3999755851924192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4"/>
      <color theme="6"/>
      <name val="Rupee Foradian"/>
      <family val="2"/>
    </font>
    <font>
      <i/>
      <u/>
      <sz val="18"/>
      <color theme="8" tint="0.39997558519241921"/>
      <name val="Calibri"/>
      <family val="2"/>
    </font>
    <font>
      <b/>
      <i/>
      <sz val="26"/>
      <color rgb="FF92D050"/>
      <name val="Hobo Std"/>
    </font>
    <font>
      <b/>
      <sz val="14"/>
      <color theme="6"/>
      <name val="Hobo Std"/>
    </font>
    <font>
      <b/>
      <sz val="14"/>
      <color rgb="FF7030A0"/>
      <name val="Hobo Std"/>
    </font>
    <font>
      <sz val="14"/>
      <color rgb="FF7030A0"/>
      <name val="Hobo Std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2" tint="-0.499984740745262"/>
      </left>
      <right/>
      <top/>
      <bottom/>
      <diagonal/>
    </border>
    <border>
      <left/>
      <right/>
      <top/>
      <bottom style="thick">
        <color theme="2" tint="-0.249977111117893"/>
      </bottom>
      <diagonal/>
    </border>
    <border>
      <left/>
      <right/>
      <top style="thick">
        <color theme="2" tint="-0.249977111117893"/>
      </top>
      <bottom/>
      <diagonal/>
    </border>
    <border>
      <left style="medium">
        <color theme="7"/>
      </left>
      <right/>
      <top style="thick">
        <color theme="2" tint="-0.249977111117893"/>
      </top>
      <bottom/>
      <diagonal/>
    </border>
    <border>
      <left style="thin">
        <color theme="2" tint="-0.499984740745262"/>
      </left>
      <right/>
      <top style="thick">
        <color theme="2" tint="-0.249977111117893"/>
      </top>
      <bottom style="thick">
        <color theme="2" tint="-0.249977111117893"/>
      </bottom>
      <diagonal/>
    </border>
    <border>
      <left/>
      <right style="thin">
        <color theme="2" tint="-0.499984740745262"/>
      </right>
      <top style="thick">
        <color theme="2" tint="-0.249977111117893"/>
      </top>
      <bottom/>
      <diagonal/>
    </border>
    <border>
      <left style="thin">
        <color theme="2" tint="-0.499984740745262"/>
      </left>
      <right/>
      <top style="thick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249977111117893"/>
      </top>
      <bottom style="thick">
        <color theme="2" tint="-0.249977111117893"/>
      </bottom>
      <diagonal/>
    </border>
    <border>
      <left/>
      <right/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/>
      <top/>
      <bottom/>
      <diagonal/>
    </border>
    <border>
      <left style="thick">
        <color theme="2" tint="-0.249977111117893"/>
      </left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 style="thick">
        <color theme="2" tint="-0.249977111117893"/>
      </right>
      <top style="thick">
        <color theme="2" tint="-0.249977111117893"/>
      </top>
      <bottom/>
      <diagonal/>
    </border>
    <border>
      <left style="thick">
        <color theme="2" tint="-0.249977111117893"/>
      </left>
      <right/>
      <top style="thick">
        <color theme="2" tint="-0.249977111117893"/>
      </top>
      <bottom style="thick">
        <color theme="2" tint="-0.249977111117893"/>
      </bottom>
      <diagonal/>
    </border>
    <border>
      <left/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/>
      <top style="thick">
        <color theme="2" tint="-0.249977111117893"/>
      </top>
      <bottom/>
      <diagonal/>
    </border>
    <border>
      <left/>
      <right style="thin">
        <color theme="2" tint="-0.249977111117893"/>
      </right>
      <top style="thick">
        <color theme="2" tint="-0.249977111117893"/>
      </top>
      <bottom/>
      <diagonal/>
    </border>
    <border>
      <left/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/>
      <bottom style="thick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ck">
        <color theme="2" tint="-0.249977111117893"/>
      </top>
      <bottom/>
      <diagonal/>
    </border>
    <border>
      <left style="thin">
        <color theme="2" tint="-0.249977111117893"/>
      </left>
      <right/>
      <top/>
      <bottom style="thick">
        <color theme="2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Fill="1"/>
    <xf numFmtId="0" fontId="1" fillId="3" borderId="0" xfId="0" applyFont="1" applyFill="1"/>
    <xf numFmtId="0" fontId="1" fillId="0" borderId="0" xfId="0" applyFont="1" applyFill="1"/>
    <xf numFmtId="0" fontId="0" fillId="5" borderId="0" xfId="0" applyFill="1" applyBorder="1"/>
    <xf numFmtId="0" fontId="0" fillId="4" borderId="0" xfId="0" applyFill="1"/>
    <xf numFmtId="0" fontId="5" fillId="4" borderId="0" xfId="0" applyFont="1" applyFill="1"/>
    <xf numFmtId="0" fontId="5" fillId="2" borderId="1" xfId="0" applyFont="1" applyFill="1" applyBorder="1"/>
    <xf numFmtId="0" fontId="5" fillId="0" borderId="0" xfId="0" applyFont="1" applyFill="1"/>
    <xf numFmtId="0" fontId="5" fillId="0" borderId="0" xfId="0" applyFont="1"/>
    <xf numFmtId="0" fontId="5" fillId="2" borderId="2" xfId="0" applyFont="1" applyFill="1" applyBorder="1"/>
    <xf numFmtId="0" fontId="5" fillId="2" borderId="3" xfId="0" applyFont="1" applyFill="1" applyBorder="1"/>
    <xf numFmtId="0" fontId="0" fillId="6" borderId="0" xfId="0" applyFill="1"/>
    <xf numFmtId="0" fontId="3" fillId="7" borderId="0" xfId="0" applyFont="1" applyFill="1"/>
    <xf numFmtId="0" fontId="5" fillId="7" borderId="0" xfId="0" applyFont="1" applyFill="1" applyBorder="1"/>
    <xf numFmtId="0" fontId="5" fillId="7" borderId="0" xfId="0" applyFont="1" applyFill="1"/>
    <xf numFmtId="0" fontId="0" fillId="7" borderId="0" xfId="0" applyFill="1"/>
    <xf numFmtId="0" fontId="6" fillId="7" borderId="0" xfId="0" applyFont="1" applyFill="1"/>
    <xf numFmtId="0" fontId="6" fillId="7" borderId="0" xfId="0" applyFont="1" applyFill="1" applyBorder="1"/>
    <xf numFmtId="164" fontId="0" fillId="0" borderId="0" xfId="0" applyNumberFormat="1"/>
    <xf numFmtId="0" fontId="10" fillId="5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164" fontId="7" fillId="8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6" xfId="0" applyFill="1" applyBorder="1"/>
    <xf numFmtId="0" fontId="0" fillId="5" borderId="7" xfId="0" applyFill="1" applyBorder="1"/>
    <xf numFmtId="0" fontId="12" fillId="8" borderId="8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 applyProtection="1">
      <alignment horizontal="center" vertical="center"/>
      <protection locked="0"/>
    </xf>
    <xf numFmtId="0" fontId="10" fillId="5" borderId="14" xfId="0" applyFont="1" applyFill="1" applyBorder="1" applyAlignment="1" applyProtection="1">
      <alignment horizontal="center" vertical="center"/>
      <protection locked="0" hidden="1"/>
    </xf>
    <xf numFmtId="0" fontId="10" fillId="8" borderId="13" xfId="0" applyFont="1" applyFill="1" applyBorder="1" applyAlignment="1" applyProtection="1">
      <alignment horizontal="center" vertical="center"/>
      <protection locked="0" hidden="1"/>
    </xf>
    <xf numFmtId="0" fontId="10" fillId="5" borderId="15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6" xfId="0" applyFont="1" applyFill="1" applyBorder="1" applyAlignment="1" applyProtection="1">
      <alignment horizontal="center" vertical="center"/>
      <protection hidden="1"/>
    </xf>
    <xf numFmtId="0" fontId="10" fillId="8" borderId="13" xfId="0" applyFont="1" applyFill="1" applyBorder="1" applyAlignment="1" applyProtection="1">
      <alignment horizontal="center" vertical="center"/>
      <protection hidden="1"/>
    </xf>
    <xf numFmtId="0" fontId="10" fillId="5" borderId="15" xfId="0" applyFont="1" applyFill="1" applyBorder="1" applyAlignment="1" applyProtection="1">
      <alignment horizontal="center" vertical="center"/>
      <protection hidden="1"/>
    </xf>
    <xf numFmtId="0" fontId="11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 applyProtection="1">
      <alignment horizontal="center" vertical="center"/>
      <protection locked="0"/>
    </xf>
    <xf numFmtId="0" fontId="10" fillId="8" borderId="15" xfId="0" applyFont="1" applyFill="1" applyBorder="1" applyAlignment="1" applyProtection="1">
      <alignment horizontal="center" vertical="center"/>
      <protection locked="0"/>
    </xf>
    <xf numFmtId="164" fontId="7" fillId="8" borderId="15" xfId="0" applyNumberFormat="1" applyFont="1" applyFill="1" applyBorder="1" applyAlignment="1" applyProtection="1">
      <alignment horizontal="center" vertical="center"/>
      <protection locked="0"/>
    </xf>
    <xf numFmtId="0" fontId="10" fillId="8" borderId="15" xfId="0" applyFont="1" applyFill="1" applyBorder="1" applyAlignment="1" applyProtection="1">
      <alignment horizontal="center" vertical="center"/>
      <protection hidden="1"/>
    </xf>
    <xf numFmtId="0" fontId="10" fillId="8" borderId="1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9" xfId="0" applyFont="1" applyFill="1" applyBorder="1" applyAlignment="1" applyProtection="1">
      <alignment horizontal="center" vertical="center"/>
      <protection hidden="1"/>
    </xf>
    <xf numFmtId="0" fontId="12" fillId="8" borderId="15" xfId="0" applyFont="1" applyFill="1" applyBorder="1" applyAlignment="1">
      <alignment horizontal="center" vertical="center"/>
    </xf>
    <xf numFmtId="0" fontId="0" fillId="6" borderId="5" xfId="0" applyFill="1" applyBorder="1"/>
    <xf numFmtId="0" fontId="3" fillId="7" borderId="13" xfId="0" applyFont="1" applyFill="1" applyBorder="1"/>
    <xf numFmtId="0" fontId="0" fillId="0" borderId="6" xfId="0" applyBorder="1"/>
    <xf numFmtId="0" fontId="0" fillId="5" borderId="5" xfId="0" applyFill="1" applyBorder="1"/>
    <xf numFmtId="0" fontId="0" fillId="7" borderId="6" xfId="0" applyFill="1" applyBorder="1"/>
    <xf numFmtId="0" fontId="6" fillId="7" borderId="23" xfId="0" applyFont="1" applyFill="1" applyBorder="1"/>
    <xf numFmtId="0" fontId="0" fillId="5" borderId="23" xfId="0" applyFill="1" applyBorder="1"/>
    <xf numFmtId="0" fontId="0" fillId="5" borderId="25" xfId="0" applyFill="1" applyBorder="1"/>
    <xf numFmtId="0" fontId="0" fillId="0" borderId="0" xfId="0" applyBorder="1"/>
    <xf numFmtId="0" fontId="0" fillId="7" borderId="0" xfId="0" applyFill="1" applyBorder="1"/>
    <xf numFmtId="0" fontId="2" fillId="5" borderId="0" xfId="0" applyFont="1" applyFill="1" applyBorder="1" applyAlignment="1">
      <alignment vertical="center"/>
    </xf>
    <xf numFmtId="0" fontId="8" fillId="5" borderId="22" xfId="1" applyFont="1" applyFill="1" applyBorder="1" applyAlignment="1" applyProtection="1">
      <alignment vertical="center"/>
    </xf>
    <xf numFmtId="164" fontId="7" fillId="5" borderId="16" xfId="0" applyNumberFormat="1" applyFont="1" applyFill="1" applyBorder="1" applyAlignment="1" applyProtection="1">
      <alignment horizontal="center" vertical="center"/>
      <protection locked="0"/>
    </xf>
    <xf numFmtId="164" fontId="7" fillId="5" borderId="15" xfId="0" applyNumberFormat="1" applyFont="1" applyFill="1" applyBorder="1" applyAlignment="1" applyProtection="1">
      <alignment horizontal="center" vertical="center"/>
      <protection hidden="1"/>
    </xf>
    <xf numFmtId="0" fontId="0" fillId="9" borderId="0" xfId="0" applyFill="1"/>
    <xf numFmtId="0" fontId="13" fillId="0" borderId="0" xfId="0" applyFont="1"/>
    <xf numFmtId="0" fontId="13" fillId="9" borderId="0" xfId="0" applyFont="1" applyFill="1"/>
    <xf numFmtId="0" fontId="9" fillId="5" borderId="2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699FF"/>
      <color rgb="FF0000FF"/>
      <color rgb="FF7BE19B"/>
      <color rgb="FF78E4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cebook.com/v958797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118"/>
  <sheetViews>
    <sheetView showGridLines="0" showRowColHeaders="0" tabSelected="1" topLeftCell="C7" zoomScale="70" zoomScaleNormal="70" workbookViewId="0">
      <selection activeCell="D16" sqref="D16"/>
    </sheetView>
  </sheetViews>
  <sheetFormatPr defaultColWidth="0" defaultRowHeight="0" customHeight="1" zeroHeight="1"/>
  <cols>
    <col min="1" max="1" width="2" style="16" customWidth="1"/>
    <col min="2" max="2" width="35.85546875" customWidth="1"/>
    <col min="3" max="3" width="26.140625" customWidth="1"/>
    <col min="4" max="4" width="27.7109375" customWidth="1"/>
    <col min="5" max="5" width="33.28515625" customWidth="1"/>
    <col min="6" max="6" width="25.85546875" customWidth="1"/>
    <col min="7" max="7" width="20.5703125" customWidth="1"/>
    <col min="8" max="8" width="24.7109375" customWidth="1"/>
    <col min="9" max="9" width="19" customWidth="1"/>
    <col min="10" max="10" width="15.5703125" customWidth="1"/>
    <col min="11" max="11" width="26.42578125" customWidth="1"/>
    <col min="12" max="12" width="1.85546875" style="16" customWidth="1"/>
    <col min="13" max="13" width="12.7109375" hidden="1" customWidth="1"/>
    <col min="14" max="15" width="12.7109375" style="1" hidden="1" customWidth="1"/>
    <col min="16" max="51" width="12.7109375" hidden="1" customWidth="1"/>
    <col min="52" max="56" width="10.5703125" hidden="1"/>
    <col min="57" max="57" width="12.85546875" hidden="1"/>
    <col min="16381" max="16381" width="0" style="5" hidden="1"/>
    <col min="16382" max="16384" width="10.5703125" hidden="1"/>
  </cols>
  <sheetData>
    <row r="1" spans="1:103 16381:16381" s="12" customFormat="1" ht="21.75" hidden="1" customHeight="1" thickBot="1">
      <c r="A1" s="16"/>
      <c r="L1" s="16"/>
    </row>
    <row r="2" spans="1:103 16381:16381" s="12" customFormat="1" ht="21.75" hidden="1" customHeight="1">
      <c r="A2" s="16"/>
      <c r="L2" s="16"/>
    </row>
    <row r="3" spans="1:103 16381:16381" s="12" customFormat="1" ht="21.75" hidden="1" customHeight="1">
      <c r="A3" s="16"/>
      <c r="L3" s="16"/>
    </row>
    <row r="4" spans="1:103 16381:16381" s="12" customFormat="1" ht="21.75" hidden="1" customHeight="1">
      <c r="A4" s="16"/>
      <c r="L4" s="16"/>
    </row>
    <row r="5" spans="1:103 16381:16381" s="12" customFormat="1" ht="21.75" hidden="1" customHeight="1">
      <c r="A5" s="16"/>
      <c r="L5" s="16"/>
      <c r="CY5" s="12">
        <v>5</v>
      </c>
    </row>
    <row r="6" spans="1:103 16381:16381" s="12" customFormat="1" ht="42.75" hidden="1" customHeight="1" thickBot="1">
      <c r="A6" s="16"/>
      <c r="B6" s="49"/>
      <c r="L6" s="16"/>
    </row>
    <row r="7" spans="1:103 16381:16381" s="15" customFormat="1" ht="12" customHeight="1" thickTop="1" thickBot="1">
      <c r="A7" s="13"/>
      <c r="B7" s="13"/>
      <c r="C7" s="50"/>
      <c r="D7" s="50"/>
      <c r="E7" s="50"/>
      <c r="F7" s="50"/>
      <c r="G7" s="50"/>
      <c r="H7" s="50"/>
      <c r="I7" s="50"/>
      <c r="J7" s="50"/>
      <c r="K7" s="50"/>
      <c r="L7" s="14" t="s">
        <v>35</v>
      </c>
    </row>
    <row r="8" spans="1:103 16381:16381" s="9" customFormat="1" ht="25.5" customHeight="1" thickTop="1">
      <c r="A8" s="16"/>
      <c r="B8" s="66" t="s">
        <v>45</v>
      </c>
      <c r="C8" s="67"/>
      <c r="D8" s="67"/>
      <c r="E8" s="67"/>
      <c r="F8" s="67"/>
      <c r="G8" s="67"/>
      <c r="H8" s="67"/>
      <c r="I8" s="67"/>
      <c r="J8" s="67"/>
      <c r="K8" s="68"/>
      <c r="L8" s="18"/>
      <c r="M8" s="7"/>
      <c r="N8" s="8"/>
      <c r="O8" s="8"/>
      <c r="XFA8" s="6"/>
    </row>
    <row r="9" spans="1:103 16381:16381" s="9" customFormat="1" ht="27.75" customHeight="1">
      <c r="A9" s="16"/>
      <c r="B9" s="69"/>
      <c r="C9" s="70"/>
      <c r="D9" s="70"/>
      <c r="E9" s="70"/>
      <c r="F9" s="70"/>
      <c r="G9" s="70"/>
      <c r="H9" s="70"/>
      <c r="I9" s="70"/>
      <c r="J9" s="70"/>
      <c r="K9" s="71"/>
      <c r="L9" s="18"/>
      <c r="M9" s="10"/>
      <c r="N9" s="8"/>
      <c r="O9" s="8"/>
      <c r="XFA9" s="6"/>
    </row>
    <row r="10" spans="1:103 16381:16381" s="9" customFormat="1" ht="24" customHeight="1" thickBot="1">
      <c r="A10" s="16"/>
      <c r="B10" s="72"/>
      <c r="C10" s="73"/>
      <c r="D10" s="73"/>
      <c r="E10" s="73"/>
      <c r="F10" s="73"/>
      <c r="G10" s="73"/>
      <c r="H10" s="73"/>
      <c r="I10" s="73"/>
      <c r="J10" s="73"/>
      <c r="K10" s="74"/>
      <c r="L10" s="18"/>
      <c r="M10" s="10"/>
      <c r="N10" s="8"/>
      <c r="O10" s="8"/>
      <c r="XFA10" s="6"/>
    </row>
    <row r="11" spans="1:103 16381:16381" s="9" customFormat="1" ht="2.25" customHeight="1" thickTop="1" thickBot="1">
      <c r="A11" s="16"/>
      <c r="B11" s="21"/>
      <c r="C11" s="38"/>
      <c r="D11" s="38"/>
      <c r="E11" s="38"/>
      <c r="F11" s="45"/>
      <c r="G11" s="44"/>
      <c r="H11" s="38"/>
      <c r="I11" s="38"/>
      <c r="J11" s="38"/>
      <c r="K11" s="48"/>
      <c r="L11" s="18"/>
      <c r="M11" s="10"/>
      <c r="N11" s="8"/>
      <c r="O11" s="8"/>
      <c r="XFA11" s="6"/>
    </row>
    <row r="12" spans="1:103 16381:16381" s="9" customFormat="1" ht="39.75" customHeight="1" thickTop="1" thickBot="1">
      <c r="A12" s="16"/>
      <c r="B12" s="33" t="s">
        <v>10</v>
      </c>
      <c r="C12" s="33" t="s">
        <v>27</v>
      </c>
      <c r="D12" s="20" t="s">
        <v>28</v>
      </c>
      <c r="E12" s="33" t="s">
        <v>11</v>
      </c>
      <c r="F12" s="33" t="s">
        <v>2</v>
      </c>
      <c r="G12" s="34" t="s">
        <v>14</v>
      </c>
      <c r="H12" s="33" t="s">
        <v>17</v>
      </c>
      <c r="I12" s="33" t="s">
        <v>43</v>
      </c>
      <c r="J12" s="46" t="s">
        <v>13</v>
      </c>
      <c r="K12" s="33" t="s">
        <v>5</v>
      </c>
      <c r="L12" s="18"/>
      <c r="M12" s="7"/>
      <c r="N12" s="8"/>
      <c r="O12" s="8"/>
      <c r="XFA12" s="6"/>
    </row>
    <row r="13" spans="1:103 16381:16381" s="9" customFormat="1" ht="3" customHeight="1" thickTop="1" thickBot="1">
      <c r="A13" s="16"/>
      <c r="B13" s="29"/>
      <c r="C13" s="29"/>
      <c r="D13" s="29"/>
      <c r="E13" s="28"/>
      <c r="F13" s="29"/>
      <c r="G13" s="29"/>
      <c r="H13" s="28"/>
      <c r="I13" s="27"/>
      <c r="J13" s="26"/>
      <c r="K13" s="25"/>
      <c r="L13" s="18"/>
      <c r="M13" s="10"/>
      <c r="N13" s="8"/>
      <c r="O13" s="8"/>
      <c r="XFA13" s="6"/>
    </row>
    <row r="14" spans="1:103 16381:16381" s="9" customFormat="1" ht="36" customHeight="1" thickTop="1" thickBot="1">
      <c r="A14" s="16"/>
      <c r="B14" s="30" t="s">
        <v>0</v>
      </c>
      <c r="C14" s="30" t="s">
        <v>42</v>
      </c>
      <c r="D14" s="31" t="str">
        <f>IF(C14="2011-2012","2012-2013",IF(C14="2012-2013","2013-2014",IF(C14="2013-2014","2014-2015","2015-2016")))</f>
        <v>2015-2016</v>
      </c>
      <c r="E14" s="61">
        <v>255000</v>
      </c>
      <c r="F14" s="37">
        <f>VLOOKUP(B14,AZ91:BO103,6,0)</f>
        <v>500</v>
      </c>
      <c r="G14" s="35">
        <f>VLOOKUP(B14,AZ92:BO103,11,0)</f>
        <v>0</v>
      </c>
      <c r="H14" s="37" t="str">
        <f>VLOOKUP(B14,C72:H83,6,0)</f>
        <v>0</v>
      </c>
      <c r="I14" s="35">
        <f>VLOOKUP(B14,AZ92:BO103,16,0)</f>
        <v>500</v>
      </c>
      <c r="J14" s="47">
        <f>(F14+G14-H14-I14)*3/100</f>
        <v>0</v>
      </c>
      <c r="K14" s="62">
        <f>ROUND(SUM(F14+G14-H14+J14-I14),-1)</f>
        <v>0</v>
      </c>
      <c r="L14" s="18"/>
      <c r="M14" s="11"/>
      <c r="N14" s="8"/>
      <c r="O14" s="8"/>
      <c r="XFA14" s="6"/>
    </row>
    <row r="15" spans="1:103 16381:16381" s="9" customFormat="1" ht="2.25" customHeight="1" thickTop="1" thickBot="1">
      <c r="A15" s="16"/>
      <c r="B15" s="39"/>
      <c r="C15" s="40"/>
      <c r="D15" s="32"/>
      <c r="E15" s="41"/>
      <c r="F15" s="42"/>
      <c r="G15" s="36"/>
      <c r="H15" s="43"/>
      <c r="I15" s="36"/>
      <c r="J15" s="36"/>
      <c r="K15" s="22"/>
      <c r="L15" s="18"/>
      <c r="M15" s="10"/>
      <c r="N15" s="8"/>
      <c r="O15" s="8"/>
      <c r="XFA15" s="6"/>
    </row>
    <row r="16" spans="1:103 16381:16381" s="9" customFormat="1" ht="21.75" customHeight="1" thickTop="1">
      <c r="A16" s="16"/>
      <c r="B16" s="24"/>
      <c r="C16" s="23"/>
      <c r="D16" s="23"/>
      <c r="E16" s="4"/>
      <c r="F16" s="23"/>
      <c r="G16" s="23"/>
      <c r="H16" s="23"/>
      <c r="I16" s="23"/>
      <c r="J16" s="4"/>
      <c r="K16" s="23"/>
      <c r="L16" s="54"/>
      <c r="M16" s="10"/>
      <c r="N16" s="8"/>
      <c r="O16" s="8"/>
      <c r="XFA16" s="6"/>
    </row>
    <row r="17" spans="1:60 16381:16381" s="9" customFormat="1" ht="21.75" customHeight="1">
      <c r="A17" s="16"/>
      <c r="B17" s="55"/>
      <c r="C17" s="4"/>
      <c r="D17" s="4"/>
      <c r="E17" s="4"/>
      <c r="F17" s="4"/>
      <c r="G17" s="4"/>
      <c r="H17" s="4"/>
      <c r="I17" s="4"/>
      <c r="J17" s="4"/>
      <c r="K17" s="59" t="s">
        <v>15</v>
      </c>
      <c r="L17" s="54"/>
      <c r="M17" s="10"/>
      <c r="N17" s="8"/>
      <c r="O17" s="8"/>
      <c r="XFA17" s="6"/>
    </row>
    <row r="18" spans="1:60 16381:16381" s="9" customFormat="1" ht="25.5" customHeight="1" thickBot="1">
      <c r="A18" s="16"/>
      <c r="B18" s="56"/>
      <c r="C18" s="52"/>
      <c r="D18" s="52"/>
      <c r="E18" s="52"/>
      <c r="F18" s="52"/>
      <c r="G18" s="52"/>
      <c r="H18" s="52"/>
      <c r="I18" s="52"/>
      <c r="J18" s="4"/>
      <c r="K18" s="60" t="s">
        <v>16</v>
      </c>
      <c r="L18" s="18"/>
      <c r="M18" s="11"/>
      <c r="N18" s="8"/>
      <c r="O18" s="8"/>
      <c r="XFA18" s="6"/>
    </row>
    <row r="19" spans="1:60 16381:16381" s="15" customFormat="1" ht="9" customHeight="1" thickTop="1">
      <c r="A19" s="16"/>
      <c r="B19" s="16"/>
      <c r="C19" s="16"/>
      <c r="D19" s="16"/>
      <c r="E19" s="53"/>
      <c r="F19" s="58"/>
      <c r="G19" s="58"/>
      <c r="H19" s="53"/>
      <c r="I19" s="58"/>
      <c r="J19" s="53"/>
      <c r="K19" s="53"/>
      <c r="L19" s="17"/>
    </row>
    <row r="20" spans="1:60 16381:16381" ht="28.5" hidden="1" customHeight="1" thickTop="1">
      <c r="B20" s="51"/>
      <c r="C20" s="51"/>
      <c r="D20" s="51"/>
      <c r="E20" s="57">
        <f>IF(AND(E14&lt;500000,F14&gt;2000),"2000",F14)</f>
        <v>500</v>
      </c>
      <c r="F20" s="51"/>
      <c r="G20" s="51"/>
      <c r="I20" s="51"/>
      <c r="J20" s="51"/>
      <c r="K20" s="51"/>
      <c r="N20"/>
      <c r="O20"/>
    </row>
    <row r="21" spans="1:60 16381:16381" ht="28.5" hidden="1" customHeight="1">
      <c r="F21">
        <f>IF(AND(E14&lt;=500000,F14&gt;=2000),"2000",IF(E14&gt;500000,"0",F14))</f>
        <v>500</v>
      </c>
      <c r="H21">
        <f>G14-H14</f>
        <v>0</v>
      </c>
      <c r="I21">
        <f>H21-1500150</f>
        <v>-1500150</v>
      </c>
      <c r="N21"/>
      <c r="O21"/>
    </row>
    <row r="22" spans="1:60 16381:16381" ht="28.5" hidden="1" customHeight="1">
      <c r="N22"/>
      <c r="O22"/>
    </row>
    <row r="23" spans="1:60 16381:16381" s="1" customFormat="1" ht="28.5" hidden="1" customHeight="1">
      <c r="A23" s="16"/>
      <c r="C23" s="1" t="s">
        <v>31</v>
      </c>
      <c r="L23" s="16"/>
      <c r="AZ23" s="3" t="s">
        <v>0</v>
      </c>
      <c r="BA23" s="1">
        <v>10</v>
      </c>
      <c r="BB23" s="1">
        <f>ROUND(IF(E14&gt;800000,ROUND(E14-800000,-1)*0.3+92000,IF(E14&gt;500000,ROUND(E14-500000,-1)*0.2+32000,IF(E14&gt;180000,ROUND(E14-180000,-1)*0.1))),0)</f>
        <v>7500</v>
      </c>
      <c r="BC23" s="1">
        <v>0</v>
      </c>
      <c r="BE23" s="1">
        <v>1</v>
      </c>
      <c r="BF23" s="1" t="s">
        <v>18</v>
      </c>
      <c r="BG23" s="1">
        <v>0</v>
      </c>
      <c r="BH23" s="1" t="s">
        <v>21</v>
      </c>
      <c r="XFA23" s="5"/>
    </row>
    <row r="24" spans="1:60 16381:16381" s="1" customFormat="1" ht="28.5" hidden="1" customHeight="1">
      <c r="A24" s="16"/>
      <c r="E24" s="1">
        <v>10000000</v>
      </c>
      <c r="F24" s="1">
        <f>E24*30/100</f>
        <v>3000000</v>
      </c>
      <c r="H24" s="1">
        <f>F24</f>
        <v>3000000</v>
      </c>
      <c r="L24" s="16"/>
      <c r="AZ24" s="3" t="s">
        <v>1</v>
      </c>
      <c r="BA24" s="1">
        <v>20</v>
      </c>
      <c r="BB24" s="1">
        <f>ROUND(IF(E14&gt;800000,ROUND(E14-800000,-1)*0.3+91000,IF(E14&gt;500000,ROUND(E14-500000,-1)*0.2+31000,IF(E14&gt;190000,ROUND(E14-190000,-1)*0.1))),0)</f>
        <v>6500</v>
      </c>
      <c r="BC24" s="1">
        <v>0</v>
      </c>
      <c r="BE24" s="1">
        <v>1</v>
      </c>
      <c r="BF24" s="1" t="s">
        <v>19</v>
      </c>
      <c r="BG24" s="1">
        <v>0</v>
      </c>
      <c r="BH24" s="1" t="s">
        <v>22</v>
      </c>
      <c r="XFA24" s="5"/>
    </row>
    <row r="25" spans="1:60 16381:16381" ht="28.5" hidden="1" customHeight="1">
      <c r="E25" s="19">
        <f>E14</f>
        <v>255000</v>
      </c>
      <c r="F25">
        <f>E25*30/100</f>
        <v>76500</v>
      </c>
      <c r="G25">
        <f>F25*5/100</f>
        <v>3825</v>
      </c>
      <c r="H25">
        <f>F25+G25</f>
        <v>80325</v>
      </c>
      <c r="AZ25" s="2" t="s">
        <v>3</v>
      </c>
      <c r="BA25">
        <v>20</v>
      </c>
      <c r="BB25">
        <f>ROUND(IF(E14&gt;800000,ROUND(E14-800000,-1)*0.3+86000,IF(E14&gt;500000,ROUND(E14-500000,-1)*0.2+25000,IF(E14&gt;250000,ROUND(E14-250000,-1)*0.1))),0)</f>
        <v>500</v>
      </c>
      <c r="BC25">
        <v>0</v>
      </c>
      <c r="BE25" s="1">
        <v>1</v>
      </c>
      <c r="BF25" t="s">
        <v>20</v>
      </c>
      <c r="BG25">
        <v>0</v>
      </c>
      <c r="BH25" t="s">
        <v>23</v>
      </c>
    </row>
    <row r="26" spans="1:60 16381:16381" ht="28.5" hidden="1" customHeight="1">
      <c r="E26" t="str">
        <f>IF(E25-E24&gt;0,E25-E24,"0")</f>
        <v>0</v>
      </c>
      <c r="H26" t="str">
        <f>IF(H25-H24&gt;0,H25-H24,"0")</f>
        <v>0</v>
      </c>
      <c r="AZ26" s="2" t="s">
        <v>4</v>
      </c>
      <c r="BA26">
        <v>20</v>
      </c>
      <c r="BB26">
        <f>ROUND(IF(E14&gt;800000,ROUND(E14-800000,-1)*0.3+60000,IF(E14&gt;500000,ROUND(E14-500000,-1)*0.2,)),0)</f>
        <v>0</v>
      </c>
      <c r="BC26">
        <v>0</v>
      </c>
      <c r="BE26" s="1">
        <v>1</v>
      </c>
      <c r="BF26" t="s">
        <v>24</v>
      </c>
      <c r="BG26">
        <v>0</v>
      </c>
      <c r="BH26" t="s">
        <v>25</v>
      </c>
    </row>
    <row r="27" spans="1:60 16381:16381" ht="28.5" hidden="1" customHeight="1">
      <c r="H27" t="str">
        <f>IF(H26-E26&gt;0,H26-E26,"0")</f>
        <v>0</v>
      </c>
      <c r="AZ27" s="2" t="s">
        <v>38</v>
      </c>
      <c r="BA27">
        <v>20</v>
      </c>
      <c r="BB27">
        <f>ROUND(IF(E14&gt;800000,ROUND(E14-800000,-1)*0.3+92000,IF(E14&gt;500000,ROUND(E14-500000,-1)*0.2+32000,IF(E14&gt;180000,ROUND(E14-180000,-1)*0.1))),0)</f>
        <v>7500</v>
      </c>
      <c r="BE27" s="1"/>
    </row>
    <row r="28" spans="1:60 16381:16381" ht="28.5" hidden="1" customHeight="1">
      <c r="AZ28" s="2" t="s">
        <v>39</v>
      </c>
      <c r="BA28">
        <v>20</v>
      </c>
      <c r="BB28">
        <f>ROUND(IF(E14&gt;800000,ROUND(E14-800000,-1)*0.3+92000,IF(E14&gt;500000,ROUND(E14-500000,-1)*0.2+32000,IF(E14&gt;180000,ROUND(E14-180000,-1)*0.1))),0)</f>
        <v>7500</v>
      </c>
      <c r="BE28" s="1"/>
    </row>
    <row r="29" spans="1:60 16381:16381" ht="28.5" hidden="1" customHeight="1">
      <c r="AZ29" s="2" t="s">
        <v>6</v>
      </c>
      <c r="BA29">
        <v>20</v>
      </c>
      <c r="BB29">
        <f>ROUND(IF(E14&gt;0,ROUND(E14-0,-1)*0.3),0)</f>
        <v>76500</v>
      </c>
      <c r="BC29">
        <f>IF(E14&gt;10000000,(F14)*5/100,0)</f>
        <v>0</v>
      </c>
      <c r="BE29" s="1">
        <v>0</v>
      </c>
      <c r="BF29" t="str">
        <f>IF(BE29&gt;0,"IN THIS, THERE IS NO ROYALTI INCOME","")</f>
        <v/>
      </c>
      <c r="BG29">
        <f>BA75</f>
        <v>0</v>
      </c>
      <c r="BH29" t="str">
        <f>IF(BG33&lt;0,".","")</f>
        <v/>
      </c>
    </row>
    <row r="30" spans="1:60 16381:16381" ht="28.5" hidden="1" customHeight="1">
      <c r="E30">
        <v>100000000</v>
      </c>
      <c r="F30">
        <f>E30*30/100</f>
        <v>30000000</v>
      </c>
      <c r="G30">
        <f>F30*5/100</f>
        <v>1500000</v>
      </c>
      <c r="H30">
        <f>F30+G30</f>
        <v>31500000</v>
      </c>
      <c r="J30" t="str">
        <f>IF(E14&gt;100000000,H34,IF(E14&gt;10000000,H27,"0"))</f>
        <v>0</v>
      </c>
      <c r="AZ30" s="2" t="s">
        <v>12</v>
      </c>
      <c r="BA30">
        <v>20</v>
      </c>
      <c r="BB30">
        <f>ROUND(IF(E14&gt;0,ROUND(E14-0,-1)*0.4),0)</f>
        <v>102000</v>
      </c>
      <c r="BC30">
        <f>IF(E14&gt;10000000,(F14)*2/100,0)</f>
        <v>0</v>
      </c>
      <c r="BE30" s="1">
        <v>1</v>
      </c>
      <c r="BF30" t="s">
        <v>26</v>
      </c>
      <c r="BG30">
        <f>BB75</f>
        <v>0</v>
      </c>
      <c r="BH30" t="str">
        <f>IF(BG34&lt;0,".","")</f>
        <v/>
      </c>
    </row>
    <row r="31" spans="1:60 16381:16381" ht="28.5" hidden="1" customHeight="1">
      <c r="E31" s="19">
        <f>E14</f>
        <v>255000</v>
      </c>
      <c r="F31">
        <f>E31*30/100</f>
        <v>76500</v>
      </c>
      <c r="G31">
        <f>F31*10/100</f>
        <v>7650</v>
      </c>
      <c r="H31">
        <f>F31+G31</f>
        <v>84150</v>
      </c>
      <c r="AZ31" s="2" t="s">
        <v>7</v>
      </c>
      <c r="BA31">
        <v>20</v>
      </c>
      <c r="BB31">
        <f>ROUND(IF(E14&gt;0,ROUND(E14-0,-1)*0.3),0)</f>
        <v>76500</v>
      </c>
      <c r="BC31">
        <v>0</v>
      </c>
      <c r="BE31" s="1">
        <v>0</v>
      </c>
      <c r="BF31" t="str">
        <f t="shared" ref="BF31:BF34" si="0">IF(BE31&gt;0,"IN THIS, THERE IS NO ROYALTI INCOME","")</f>
        <v/>
      </c>
      <c r="BG31">
        <v>0</v>
      </c>
      <c r="BH31" t="str">
        <f>IF(BG31&gt;0,"IN THIS, THERE IS NO ROYALTI INCOME","")</f>
        <v/>
      </c>
    </row>
    <row r="32" spans="1:60 16381:16381" ht="28.5" hidden="1" customHeight="1">
      <c r="E32" s="19"/>
      <c r="AZ32" s="2" t="s">
        <v>40</v>
      </c>
      <c r="BA32">
        <v>20</v>
      </c>
      <c r="BB32">
        <f>ROUND(IF(E14&gt;0,ROUND(E14-0,-1)*0.3),0)</f>
        <v>76500</v>
      </c>
      <c r="BE32" s="1"/>
    </row>
    <row r="33" spans="5:60" ht="28.5" hidden="1" customHeight="1">
      <c r="E33" t="str">
        <f>IF(E31-E30&gt;0,E31-E30,"0")</f>
        <v>0</v>
      </c>
      <c r="H33" t="str">
        <f>IF(H31-H30&gt;0,H31-H30,"0")</f>
        <v>0</v>
      </c>
      <c r="AZ33" s="2" t="s">
        <v>8</v>
      </c>
      <c r="BA33">
        <v>20</v>
      </c>
      <c r="BB33">
        <f>ROUND(IF(E14&gt;20000,ROUND(E14-20000,-1)*0.3+3000,IF(E14&gt;10000,ROUND(E14-10000,-1)*0.2+1000,IF(E14&gt;0,ROUND(E14,-1)*0.1))),0)</f>
        <v>73500</v>
      </c>
      <c r="BC33">
        <v>0</v>
      </c>
      <c r="BE33" s="1">
        <v>0</v>
      </c>
      <c r="BF33" t="str">
        <f t="shared" si="0"/>
        <v/>
      </c>
      <c r="BG33">
        <v>0</v>
      </c>
      <c r="BH33" t="str">
        <f>IF(BG33&gt;0,"IN THIS, THERE IS NO ROYALTI INCOME","")</f>
        <v/>
      </c>
    </row>
    <row r="34" spans="5:60" ht="28.5" hidden="1" customHeight="1">
      <c r="H34" t="str">
        <f>IF(H33-E33&gt;0,H33-E33,"0")</f>
        <v>0</v>
      </c>
      <c r="AZ34" s="2" t="s">
        <v>9</v>
      </c>
      <c r="BA34">
        <v>20</v>
      </c>
      <c r="BB34">
        <f>ROUND(IF(E14&gt;0,ROUND(E14-0,-1)*0.3),0)</f>
        <v>76500</v>
      </c>
      <c r="BC34">
        <v>0</v>
      </c>
      <c r="BE34" s="1">
        <v>0</v>
      </c>
      <c r="BF34" t="str">
        <f t="shared" si="0"/>
        <v/>
      </c>
      <c r="BG34">
        <v>0</v>
      </c>
      <c r="BH34" t="str">
        <f>IF(BG34&gt;0,"IN THIS, THERE IS NO ROYALTI INCOME","")</f>
        <v/>
      </c>
    </row>
    <row r="35" spans="5:60" ht="28.5" hidden="1" customHeight="1">
      <c r="E35" s="19"/>
    </row>
    <row r="36" spans="5:60" ht="28.5" hidden="1" customHeight="1">
      <c r="E36" s="19"/>
    </row>
    <row r="37" spans="5:60" ht="28.5" hidden="1" customHeight="1">
      <c r="E37" s="19"/>
    </row>
    <row r="38" spans="5:60" ht="28.5" hidden="1" customHeight="1">
      <c r="E38" s="1">
        <v>10000000</v>
      </c>
      <c r="F38" s="1">
        <f>E38*40/100</f>
        <v>4000000</v>
      </c>
      <c r="G38" s="1"/>
      <c r="H38" s="1">
        <f>F38</f>
        <v>4000000</v>
      </c>
      <c r="I38" s="1"/>
      <c r="J38" s="1"/>
    </row>
    <row r="39" spans="5:60" ht="28.5" hidden="1" customHeight="1">
      <c r="E39" s="19">
        <f>E14</f>
        <v>255000</v>
      </c>
      <c r="F39">
        <f>E39*40/100</f>
        <v>102000</v>
      </c>
      <c r="G39">
        <f>F39*2/100</f>
        <v>2040</v>
      </c>
      <c r="H39">
        <f>F39+G39</f>
        <v>104040</v>
      </c>
    </row>
    <row r="40" spans="5:60" ht="28.5" hidden="1" customHeight="1">
      <c r="E40" t="str">
        <f>IF(E39-E38&gt;0,E39-E38,"0")</f>
        <v>0</v>
      </c>
      <c r="H40" t="str">
        <f>IF(H39-H38&gt;0,H39-H38,"0")</f>
        <v>0</v>
      </c>
    </row>
    <row r="41" spans="5:60" ht="28.5" hidden="1" customHeight="1">
      <c r="H41" t="str">
        <f>IF(H40-E40&gt;0,H40-E40,"0")</f>
        <v>0</v>
      </c>
    </row>
    <row r="42" spans="5:60" ht="28.5" hidden="1" customHeight="1"/>
    <row r="43" spans="5:60" ht="28.5" hidden="1" customHeight="1">
      <c r="E43">
        <v>100000000</v>
      </c>
      <c r="F43">
        <f>E43*40/100</f>
        <v>40000000</v>
      </c>
      <c r="G43">
        <f>F43*2/100</f>
        <v>800000</v>
      </c>
      <c r="H43">
        <f>F43+G43</f>
        <v>40800000</v>
      </c>
      <c r="J43" t="str">
        <f>IF(E14&gt;100000000,H46,IF(E14&gt;10000000,H41,"0"))</f>
        <v>0</v>
      </c>
    </row>
    <row r="44" spans="5:60" ht="28.5" hidden="1" customHeight="1">
      <c r="E44" s="19">
        <f>E14</f>
        <v>255000</v>
      </c>
      <c r="F44">
        <f>E44*40/100</f>
        <v>102000</v>
      </c>
      <c r="G44">
        <f>F44*5/100</f>
        <v>5100</v>
      </c>
      <c r="H44">
        <f>F44+G44</f>
        <v>107100</v>
      </c>
    </row>
    <row r="45" spans="5:60" ht="28.5" hidden="1" customHeight="1">
      <c r="E45" t="str">
        <f>IF(E44-E43&gt;0,E44-E43,"0")</f>
        <v>0</v>
      </c>
      <c r="H45" t="str">
        <f>IF(H44-H43&gt;0,H44-H43,"0")</f>
        <v>0</v>
      </c>
    </row>
    <row r="46" spans="5:60" ht="28.5" hidden="1" customHeight="1">
      <c r="H46" t="str">
        <f>IF(H45-E45&gt;0,H45-E45,"0")</f>
        <v>0</v>
      </c>
    </row>
    <row r="47" spans="5:60" ht="28.5" hidden="1" customHeight="1"/>
    <row r="48" spans="5:60" ht="28.5" hidden="1" customHeight="1"/>
    <row r="49" spans="4:53" ht="28.5" hidden="1" customHeight="1"/>
    <row r="50" spans="4:53" ht="28.5" hidden="1" customHeight="1"/>
    <row r="51" spans="4:53" ht="28.5" hidden="1" customHeight="1">
      <c r="D51" s="75" t="s">
        <v>0</v>
      </c>
      <c r="E51" s="1">
        <v>10000000</v>
      </c>
      <c r="F51" s="1">
        <v>2830000</v>
      </c>
      <c r="G51" s="1"/>
      <c r="H51" s="1">
        <f>F51</f>
        <v>2830000</v>
      </c>
      <c r="J51">
        <v>10000000</v>
      </c>
      <c r="K51">
        <v>2825000</v>
      </c>
      <c r="BA51">
        <f>K51</f>
        <v>2825000</v>
      </c>
    </row>
    <row r="52" spans="4:53" ht="28.5" hidden="1" customHeight="1">
      <c r="D52" s="75"/>
      <c r="E52" s="19">
        <f>E14</f>
        <v>255000</v>
      </c>
      <c r="F52">
        <f>F14</f>
        <v>500</v>
      </c>
      <c r="G52">
        <f>F52*10/100</f>
        <v>50</v>
      </c>
      <c r="H52">
        <f>F52+G52</f>
        <v>550</v>
      </c>
      <c r="J52" s="19">
        <f>E14</f>
        <v>255000</v>
      </c>
      <c r="K52">
        <f>F14</f>
        <v>500</v>
      </c>
      <c r="AZ52">
        <f>K52*10/100</f>
        <v>50</v>
      </c>
      <c r="BA52">
        <f>K52+AZ52</f>
        <v>550</v>
      </c>
    </row>
    <row r="53" spans="4:53" ht="28.5" hidden="1" customHeight="1">
      <c r="D53" s="75"/>
      <c r="E53" t="str">
        <f>IF(E52-E51&gt;0,E52-E51,"0")</f>
        <v>0</v>
      </c>
      <c r="H53" t="str">
        <f>IF(H52-H51&gt;0,H52-H51,"0")</f>
        <v>0</v>
      </c>
      <c r="J53" t="str">
        <f>IF(J52-J51&gt;0,J52-J51,"0")</f>
        <v>0</v>
      </c>
      <c r="BA53" t="str">
        <f>IF(BA52-BA51&gt;0,BA52-BA51,"0")</f>
        <v>0</v>
      </c>
    </row>
    <row r="54" spans="4:53" ht="28.5" hidden="1" customHeight="1">
      <c r="H54" t="str">
        <f>IF(H53-E53&gt;0,H53-E53,"0")</f>
        <v>0</v>
      </c>
      <c r="BA54" t="str">
        <f>IF(BA53-J53&gt;BB560,BA53-J53,"0")</f>
        <v>0</v>
      </c>
    </row>
    <row r="55" spans="4:53" ht="28.5" hidden="1" customHeight="1"/>
    <row r="56" spans="4:53" ht="28.5" hidden="1" customHeight="1">
      <c r="D56" s="75" t="s">
        <v>3</v>
      </c>
      <c r="E56" s="1">
        <v>10000000</v>
      </c>
      <c r="F56" s="1">
        <v>2825000</v>
      </c>
      <c r="G56" s="1"/>
      <c r="H56" s="1">
        <f>F56</f>
        <v>2825000</v>
      </c>
      <c r="J56">
        <f>E56</f>
        <v>10000000</v>
      </c>
      <c r="K56">
        <v>2820000</v>
      </c>
      <c r="BA56">
        <f>K56</f>
        <v>2820000</v>
      </c>
    </row>
    <row r="57" spans="4:53" ht="28.5" hidden="1" customHeight="1">
      <c r="D57" s="75"/>
      <c r="E57" s="19">
        <f>E14</f>
        <v>255000</v>
      </c>
      <c r="F57">
        <f>F14</f>
        <v>500</v>
      </c>
      <c r="G57">
        <f>F57*10/100</f>
        <v>50</v>
      </c>
      <c r="H57">
        <f>F57+G57</f>
        <v>550</v>
      </c>
      <c r="J57" s="19">
        <f>E14</f>
        <v>255000</v>
      </c>
      <c r="K57">
        <f>F14</f>
        <v>500</v>
      </c>
      <c r="AZ57">
        <f>K57*10/100</f>
        <v>50</v>
      </c>
      <c r="BA57">
        <f>K57+AZ57</f>
        <v>550</v>
      </c>
    </row>
    <row r="58" spans="4:53" ht="28.5" hidden="1" customHeight="1">
      <c r="D58" s="75"/>
      <c r="E58" t="str">
        <f>IF(E57-E56&gt;0,E57-E56,"0")</f>
        <v>0</v>
      </c>
      <c r="H58" t="str">
        <f>IF(H57-H56&gt;0,H57-H56,"0")</f>
        <v>0</v>
      </c>
      <c r="J58" t="str">
        <f>IF(J57-J56&gt;0,J57-J56,"0")</f>
        <v>0</v>
      </c>
      <c r="BA58" t="str">
        <f>IF(BA57-BA56&gt;0,BA57-BA56,"0")</f>
        <v>0</v>
      </c>
    </row>
    <row r="59" spans="4:53" ht="28.5" hidden="1" customHeight="1">
      <c r="D59" s="75"/>
      <c r="H59" t="str">
        <f>IF(H58-E58&gt;0,H58-E58,"0")</f>
        <v>0</v>
      </c>
      <c r="BA59" t="str">
        <f>IF(BA58-J58&gt;BB565,BA58-J58,"0")</f>
        <v>0</v>
      </c>
    </row>
    <row r="60" spans="4:53" ht="28.5" hidden="1" customHeight="1"/>
    <row r="61" spans="4:53" ht="28.5" hidden="1" customHeight="1">
      <c r="D61" s="75" t="s">
        <v>4</v>
      </c>
      <c r="E61" s="1">
        <v>10000000</v>
      </c>
      <c r="F61" s="1">
        <v>2800000</v>
      </c>
      <c r="G61" s="1"/>
      <c r="H61" s="1">
        <f>F61</f>
        <v>2800000</v>
      </c>
    </row>
    <row r="62" spans="4:53" ht="28.5" hidden="1" customHeight="1">
      <c r="D62" s="75"/>
      <c r="E62" s="19">
        <f>E14</f>
        <v>255000</v>
      </c>
      <c r="F62">
        <f>F14</f>
        <v>500</v>
      </c>
      <c r="G62">
        <f>F62*10/100</f>
        <v>50</v>
      </c>
      <c r="H62">
        <f>F62+G62</f>
        <v>550</v>
      </c>
    </row>
    <row r="63" spans="4:53" ht="28.5" hidden="1" customHeight="1">
      <c r="D63" s="75"/>
      <c r="E63" t="str">
        <f>IF(E62-E61&gt;0,E62-E61,"0")</f>
        <v>0</v>
      </c>
      <c r="H63" t="str">
        <f>IF(H62-H61&gt;0,H62-H61,"0")</f>
        <v>0</v>
      </c>
    </row>
    <row r="64" spans="4:53" ht="28.5" hidden="1" customHeight="1">
      <c r="D64" s="75"/>
      <c r="H64" t="str">
        <f>IF(H63-E63&gt;0,H63-E63,"0")</f>
        <v>0</v>
      </c>
    </row>
    <row r="65" spans="1:59" ht="28.5" hidden="1" customHeight="1"/>
    <row r="66" spans="1:59" ht="28.5" hidden="1" customHeight="1">
      <c r="E66" s="1">
        <v>10000000</v>
      </c>
      <c r="F66" s="1">
        <v>3000000</v>
      </c>
      <c r="G66" s="1"/>
      <c r="H66" s="1">
        <f>F66</f>
        <v>3000000</v>
      </c>
    </row>
    <row r="67" spans="1:59" ht="28.5" hidden="1" customHeight="1">
      <c r="E67" s="19">
        <f>E14</f>
        <v>255000</v>
      </c>
      <c r="F67">
        <f>E67*30/100</f>
        <v>76500</v>
      </c>
      <c r="G67">
        <f>F67*10/100</f>
        <v>7650</v>
      </c>
      <c r="H67">
        <f>F67+G67</f>
        <v>84150</v>
      </c>
    </row>
    <row r="68" spans="1:59" ht="28.5" hidden="1" customHeight="1">
      <c r="E68" t="str">
        <f>IF(E67-E66&gt;0,E67-E66,"0")</f>
        <v>0</v>
      </c>
      <c r="H68" t="str">
        <f>IF(H67-H66&gt;0,H67-H66,"0")</f>
        <v>0</v>
      </c>
    </row>
    <row r="69" spans="1:59" ht="28.5" hidden="1" customHeight="1">
      <c r="H69" t="str">
        <f>IF(H68-E68&gt;0,H68-E68,"0")</f>
        <v>0</v>
      </c>
    </row>
    <row r="70" spans="1:59" ht="28.5" hidden="1" customHeight="1"/>
    <row r="71" spans="1:59" ht="28.5" hidden="1" customHeight="1">
      <c r="D71" t="s">
        <v>31</v>
      </c>
      <c r="E71" t="s">
        <v>29</v>
      </c>
      <c r="F71" t="s">
        <v>30</v>
      </c>
      <c r="G71" t="s">
        <v>44</v>
      </c>
    </row>
    <row r="72" spans="1:59" ht="28.5" hidden="1" customHeight="1">
      <c r="C72" s="2" t="s">
        <v>0</v>
      </c>
      <c r="D72">
        <v>0</v>
      </c>
      <c r="E72">
        <v>0</v>
      </c>
      <c r="F72" t="str">
        <f>H54</f>
        <v>0</v>
      </c>
      <c r="G72" t="str">
        <f>BA54</f>
        <v>0</v>
      </c>
      <c r="H72" t="str">
        <f>IF(C14="2011-2012",D72,IF(C14="2012-2013",E72,IF(C14="2013-2014",F72,G72)))</f>
        <v>0</v>
      </c>
      <c r="BA72">
        <f>IF(E14&gt;10000000,(F14+G14),0)</f>
        <v>0</v>
      </c>
      <c r="BB72">
        <f>IF(E14&gt;10000000,(F14+G14),0)</f>
        <v>0</v>
      </c>
    </row>
    <row r="73" spans="1:59" ht="28.5" hidden="1" customHeight="1">
      <c r="C73" s="2" t="s">
        <v>1</v>
      </c>
      <c r="D73">
        <v>0</v>
      </c>
      <c r="E73">
        <v>0</v>
      </c>
      <c r="F73" t="str">
        <f>H54</f>
        <v>0</v>
      </c>
      <c r="G73" t="str">
        <f>BA54</f>
        <v>0</v>
      </c>
      <c r="H73" t="str">
        <f>IF(C14="2011-2012",D73,IF(C14="2012-2013",E73,IF(C14="2013-2014",F73,G73)))</f>
        <v>0</v>
      </c>
      <c r="BA73">
        <f>IF(E14&gt;10000000,(E14-10000000)*1+3000000,0)</f>
        <v>0</v>
      </c>
      <c r="BB73">
        <f>IF(E14&gt;10000000,(E14-10000000)*1+4000000,0)</f>
        <v>0</v>
      </c>
    </row>
    <row r="74" spans="1:59" ht="28.5" hidden="1" customHeight="1">
      <c r="C74" s="2" t="s">
        <v>3</v>
      </c>
      <c r="D74">
        <v>0</v>
      </c>
      <c r="E74">
        <v>0</v>
      </c>
      <c r="F74" t="str">
        <f>H59</f>
        <v>0</v>
      </c>
      <c r="G74" t="str">
        <f>BA59</f>
        <v>0</v>
      </c>
      <c r="H74" t="str">
        <f>IF(C14="2011-2012",D74,IF(C14="2012-2013",E74,IF(C14="2013-2014",F74,G74)))</f>
        <v>0</v>
      </c>
      <c r="BA74">
        <f>MIN(BA72:BA73)</f>
        <v>0</v>
      </c>
      <c r="BB74">
        <f>MIN(BB72:BB73)</f>
        <v>0</v>
      </c>
    </row>
    <row r="75" spans="1:59" ht="28.5" hidden="1" customHeight="1">
      <c r="C75" s="2" t="s">
        <v>4</v>
      </c>
      <c r="D75">
        <v>0</v>
      </c>
      <c r="E75">
        <v>0</v>
      </c>
      <c r="F75" t="str">
        <f>H64</f>
        <v>0</v>
      </c>
      <c r="G75" t="str">
        <f t="shared" ref="G75:G83" si="1">F75</f>
        <v>0</v>
      </c>
      <c r="H75" t="str">
        <f>IF(C14="2011-2012",D75,IF(C14="2012-2013",E75,IF(C14="2013-2014",F75,G75)))</f>
        <v>0</v>
      </c>
      <c r="BA75">
        <f>BA72-BA74</f>
        <v>0</v>
      </c>
      <c r="BB75">
        <f>BB72-BB74</f>
        <v>0</v>
      </c>
    </row>
    <row r="76" spans="1:59" ht="28.5" hidden="1" customHeight="1">
      <c r="C76" s="2" t="s">
        <v>38</v>
      </c>
      <c r="D76">
        <v>0</v>
      </c>
      <c r="E76">
        <v>0</v>
      </c>
      <c r="F76" t="str">
        <f>H54</f>
        <v>0</v>
      </c>
      <c r="G76" t="str">
        <f>BA54</f>
        <v>0</v>
      </c>
      <c r="H76" t="str">
        <f>IF(C14="2011-2012",D76,IF(C14="2012-2013",E76,IF(C14="2013-2014",F76,G76)))</f>
        <v>0</v>
      </c>
    </row>
    <row r="77" spans="1:59" ht="28.5" hidden="1" customHeight="1">
      <c r="A77" s="16" t="s">
        <v>41</v>
      </c>
      <c r="C77" s="2" t="s">
        <v>39</v>
      </c>
      <c r="D77">
        <v>0</v>
      </c>
      <c r="E77">
        <v>0</v>
      </c>
      <c r="F77" t="str">
        <f>F76</f>
        <v>0</v>
      </c>
      <c r="G77" t="str">
        <f>BA54</f>
        <v>0</v>
      </c>
      <c r="H77" t="str">
        <f>IF(C14="2011-2012",D77,IF(C14="2012-2013",E77,IF(C14="2013-2014",F77,G77)))</f>
        <v>0</v>
      </c>
    </row>
    <row r="78" spans="1:59" ht="28.5" hidden="1" customHeight="1">
      <c r="C78" s="2" t="s">
        <v>6</v>
      </c>
      <c r="D78" t="str">
        <f>H27</f>
        <v>0</v>
      </c>
      <c r="E78" t="str">
        <f>H27</f>
        <v>0</v>
      </c>
      <c r="F78" t="str">
        <f>J30</f>
        <v>0</v>
      </c>
      <c r="G78" t="str">
        <f t="shared" si="1"/>
        <v>0</v>
      </c>
      <c r="H78" t="str">
        <f>IF(C14="2011-2012",D78,IF(C14="2012-2013",E78,IF(C14="2013-2014",F78,G78)))</f>
        <v>0</v>
      </c>
      <c r="AZ78" s="2" t="s">
        <v>0</v>
      </c>
      <c r="BB78">
        <f>ROUND(IF(E14&gt;1000000,ROUND(E14-1000000,-1)*0.3+130000,IF(E14&gt;500000,ROUND(E14-500000,-1)*0.2+30000,IF(E14&gt;200000,ROUND(E14-200000,-1)*0.1))),0)</f>
        <v>5500</v>
      </c>
      <c r="BC78">
        <f>ROUND(IF(E14&gt;1000000,ROUND(E14-1000000,-1)*0.3+125000,IF(E14&gt;500000,ROUND(E14-500000,-1)*0.2+25000,IF(E14&gt;250000,ROUND(E14-250000,-1)*0.1))),0)</f>
        <v>500</v>
      </c>
    </row>
    <row r="79" spans="1:59" ht="28.5" hidden="1" customHeight="1">
      <c r="C79" s="2" t="s">
        <v>12</v>
      </c>
      <c r="D79" t="str">
        <f>H41</f>
        <v>0</v>
      </c>
      <c r="E79" t="str">
        <f>H41</f>
        <v>0</v>
      </c>
      <c r="F79" t="str">
        <f>J43</f>
        <v>0</v>
      </c>
      <c r="G79" t="str">
        <f t="shared" si="1"/>
        <v>0</v>
      </c>
      <c r="H79" t="str">
        <f>IF(C14="2011-2012",D79,IF(14="2012-2013",E79,IF(C14="2013-2014",F79,G79)))</f>
        <v>0</v>
      </c>
      <c r="AZ79" s="2" t="s">
        <v>1</v>
      </c>
      <c r="BB79">
        <f>ROUND(IF(E14&gt;1000000,ROUND(E14-1000000,-1)*0.3+130000,IF(E14&gt;500000,ROUND(E14-500000,-1)*0.2+30000,IF(E14&gt;200000,ROUND(E14-200000,-1)*0.1))),0)</f>
        <v>5500</v>
      </c>
      <c r="BC79">
        <f>ROUND(IF(E14&gt;1000000,ROUND(E14-1000000,-1)*0.3+125000,IF(E14&gt;500000,ROUND(E14-500000,-1)*0.2+25000,IF(E14&gt;250000,ROUND(E14-250000,-1)*0.1))),0)</f>
        <v>500</v>
      </c>
      <c r="BF79" t="s">
        <v>34</v>
      </c>
      <c r="BG79">
        <v>25000</v>
      </c>
    </row>
    <row r="80" spans="1:59" ht="28.5" hidden="1" customHeight="1">
      <c r="C80" s="2" t="s">
        <v>7</v>
      </c>
      <c r="D80">
        <v>0</v>
      </c>
      <c r="E80">
        <v>0</v>
      </c>
      <c r="F80" t="str">
        <f>H69</f>
        <v>0</v>
      </c>
      <c r="G80" t="str">
        <f t="shared" si="1"/>
        <v>0</v>
      </c>
      <c r="H80" t="str">
        <f>IF(C14="2011-2012",D80,IF(C14="2012-2013",E80,IF(C14="2013-2014",F80,G80)))</f>
        <v>0</v>
      </c>
      <c r="AZ80" s="2" t="s">
        <v>3</v>
      </c>
      <c r="BB80">
        <f>ROUND(IF(E14&gt;1000000,ROUND(E14-1000000,-1)*0.3+125000,IF(E14&gt;500000,ROUND(E14-500000,-1)*0.2+25000,IF(E14&gt;250000,ROUND(E14-250000,-1)*0.1))),0)</f>
        <v>500</v>
      </c>
      <c r="BC80">
        <f>ROUND(IF(E14&gt;1000000,ROUND(E14-1000000,-1)*0.3+120000,IF(E14&gt;500000,ROUND(E14-500000,-1)*0.2+20000,IF(E14&gt;300000,ROUND(E14-300000,-1)*0.1))),0)</f>
        <v>0</v>
      </c>
      <c r="BF80" t="s">
        <v>32</v>
      </c>
      <c r="BG80">
        <v>100000</v>
      </c>
    </row>
    <row r="81" spans="3:67" ht="28.5" hidden="1" customHeight="1">
      <c r="C81" s="2" t="s">
        <v>40</v>
      </c>
      <c r="F81" t="str">
        <f>H69</f>
        <v>0</v>
      </c>
      <c r="G81" t="str">
        <f t="shared" si="1"/>
        <v>0</v>
      </c>
      <c r="H81" t="str">
        <f>IF(C14="2011-2012",D81,IF(C14="2012-2013",E81,IF(C14="2013-2014",F81,G81)))</f>
        <v>0</v>
      </c>
      <c r="AZ81" s="2"/>
    </row>
    <row r="82" spans="3:67" ht="28.5" hidden="1" customHeight="1">
      <c r="C82" s="2" t="s">
        <v>8</v>
      </c>
      <c r="D82">
        <v>0</v>
      </c>
      <c r="E82">
        <v>0</v>
      </c>
      <c r="F82" t="str">
        <f>H69</f>
        <v>0</v>
      </c>
      <c r="G82" t="str">
        <f t="shared" si="1"/>
        <v>0</v>
      </c>
      <c r="H82" t="str">
        <f>IF(C14="2011-2012",D82,IF(C14="2012-2013",E82,IF(C14="2013-2014",F82,G82)))</f>
        <v>0</v>
      </c>
      <c r="AZ82" s="2" t="s">
        <v>4</v>
      </c>
      <c r="BB82">
        <f>ROUND(IF(E14&gt;1000000,ROUND(E14-1000000,-1)*0.3+100000,IF(E14&gt;500000,ROUND(E14-500000,-1)*0.2,)),0)</f>
        <v>0</v>
      </c>
      <c r="BC82">
        <f>ROUND(IF(E14&gt;1000000,ROUND(E14-1000000,-1)*0.3+100000,IF(E14&gt;500000,ROUND(E14-500000,-1)*0.2,)),0)</f>
        <v>0</v>
      </c>
      <c r="BF82" t="s">
        <v>33</v>
      </c>
    </row>
    <row r="83" spans="3:67" ht="28.5" hidden="1" customHeight="1">
      <c r="C83" s="2" t="s">
        <v>9</v>
      </c>
      <c r="D83">
        <v>0</v>
      </c>
      <c r="E83">
        <v>0</v>
      </c>
      <c r="F83" t="str">
        <f>H69</f>
        <v>0</v>
      </c>
      <c r="G83" t="str">
        <f t="shared" si="1"/>
        <v>0</v>
      </c>
      <c r="H83" t="str">
        <f>IF(C14="2011-2012",D83,IF(C14="2012-2013",E83,IF(C14="2013-2014",F83,G83)))</f>
        <v>0</v>
      </c>
      <c r="AZ83" s="2" t="s">
        <v>38</v>
      </c>
    </row>
    <row r="84" spans="3:67" ht="28.5" hidden="1" customHeight="1">
      <c r="AZ84" s="2"/>
    </row>
    <row r="85" spans="3:67" ht="28.5" hidden="1" customHeight="1">
      <c r="AZ85" s="2"/>
    </row>
    <row r="86" spans="3:67" ht="28.5" hidden="1" customHeight="1">
      <c r="AZ86" s="2"/>
    </row>
    <row r="87" spans="3:67" ht="21.75" hidden="1" customHeight="1">
      <c r="AZ87" s="2"/>
    </row>
    <row r="88" spans="3:67" ht="21.75" hidden="1" customHeight="1"/>
    <row r="89" spans="3:67" ht="21.75" hidden="1" customHeight="1"/>
    <row r="90" spans="3:67" ht="21.75" hidden="1" customHeight="1">
      <c r="BA90" s="75" t="s">
        <v>2</v>
      </c>
      <c r="BB90" s="75"/>
      <c r="BC90" s="75"/>
      <c r="BD90" s="75"/>
      <c r="BE90" s="75"/>
      <c r="BF90" s="75" t="s">
        <v>14</v>
      </c>
      <c r="BG90" s="75"/>
      <c r="BH90" s="75"/>
      <c r="BI90" s="75"/>
      <c r="BJ90" s="75"/>
      <c r="BK90" t="s">
        <v>37</v>
      </c>
    </row>
    <row r="91" spans="3:67" ht="21.75" hidden="1" customHeight="1">
      <c r="BA91" t="s">
        <v>31</v>
      </c>
      <c r="BB91" t="s">
        <v>29</v>
      </c>
      <c r="BC91" t="s">
        <v>30</v>
      </c>
      <c r="BD91" t="s">
        <v>42</v>
      </c>
      <c r="BE91" t="s">
        <v>36</v>
      </c>
      <c r="BF91" t="s">
        <v>31</v>
      </c>
      <c r="BG91" t="s">
        <v>29</v>
      </c>
      <c r="BH91" t="s">
        <v>30</v>
      </c>
      <c r="BI91" t="s">
        <v>42</v>
      </c>
      <c r="BJ91" s="63" t="s">
        <v>36</v>
      </c>
      <c r="BK91" t="s">
        <v>31</v>
      </c>
      <c r="BL91" t="s">
        <v>29</v>
      </c>
      <c r="BM91" t="s">
        <v>30</v>
      </c>
      <c r="BN91" t="s">
        <v>42</v>
      </c>
      <c r="BO91" s="63" t="s">
        <v>36</v>
      </c>
    </row>
    <row r="92" spans="3:67" ht="21.75" hidden="1" customHeight="1">
      <c r="AZ92" s="2" t="s">
        <v>0</v>
      </c>
      <c r="BA92">
        <f>BB23</f>
        <v>7500</v>
      </c>
      <c r="BB92">
        <f>BB78</f>
        <v>5500</v>
      </c>
      <c r="BC92">
        <f>BB92</f>
        <v>5500</v>
      </c>
      <c r="BD92">
        <f>BC78</f>
        <v>500</v>
      </c>
      <c r="BE92" s="63">
        <f t="shared" ref="BE92" si="2">IF(C14="2011-2012",BA92,IF(C14="2012-2013",BB92,IF(C14="2013-2014",BC92,BD92)))</f>
        <v>500</v>
      </c>
      <c r="BF92">
        <v>0</v>
      </c>
      <c r="BG92">
        <v>0</v>
      </c>
      <c r="BH92">
        <f>IF(E14&gt;10000000,(F14)*10/100,0)</f>
        <v>0</v>
      </c>
      <c r="BI92">
        <f t="shared" ref="BI92" si="3">IF(E14&gt;10000000,(F14)*10/100,0)</f>
        <v>0</v>
      </c>
      <c r="BJ92" s="63">
        <f>IF(C14="2011-2012",BF92,IF(C14="2012-2013",BG92,IF(C14="2013-2014",BH92,BI92)))</f>
        <v>0</v>
      </c>
      <c r="BK92">
        <v>0</v>
      </c>
      <c r="BL92">
        <v>0</v>
      </c>
      <c r="BM92">
        <f>IF(AND(E14&lt;=500000,F14&gt;=2000),"2000",IF(E14&gt;500000,"0",F14))</f>
        <v>500</v>
      </c>
      <c r="BN92">
        <f>BM92</f>
        <v>500</v>
      </c>
      <c r="BO92" s="63">
        <f>IF(C14="2011-2012",BK92,IF(C14="2012-2013",BL92,IF(C14="2013-2014",BM92,BN92)))</f>
        <v>500</v>
      </c>
    </row>
    <row r="93" spans="3:67" ht="21.75" hidden="1" customHeight="1">
      <c r="AZ93" s="2" t="s">
        <v>1</v>
      </c>
      <c r="BA93">
        <f>BB24</f>
        <v>6500</v>
      </c>
      <c r="BB93">
        <f>BB79</f>
        <v>5500</v>
      </c>
      <c r="BC93">
        <f>BB93</f>
        <v>5500</v>
      </c>
      <c r="BD93">
        <f>BC79</f>
        <v>500</v>
      </c>
      <c r="BE93" s="63">
        <f>IF(C14="2011-2012",BA93,IF(C14="2012-2013",BB93,IF(C14="2013-2014",BC93,BD93)))</f>
        <v>500</v>
      </c>
      <c r="BF93">
        <v>0</v>
      </c>
      <c r="BG93">
        <v>0</v>
      </c>
      <c r="BH93">
        <f>IF(E14&gt;10000000,(F14)*10/100,0)</f>
        <v>0</v>
      </c>
      <c r="BI93">
        <f>IF(E14&gt;10000000,(F14)*10/100,0)</f>
        <v>0</v>
      </c>
      <c r="BJ93" s="63">
        <f>IF(C14="2011-2012",BF93,IF(C14="2012-2013",BG93,IF(C14="2013-2014",BH93,BI93)))</f>
        <v>0</v>
      </c>
      <c r="BK93">
        <v>0</v>
      </c>
      <c r="BL93">
        <v>0</v>
      </c>
      <c r="BM93">
        <f>IF(AND(E14&lt;=500000,F14&gt;=2000),"2000",IF(E14&gt;500000,"0",F14))</f>
        <v>500</v>
      </c>
      <c r="BN93">
        <f t="shared" ref="BN93:BN96" si="4">BM93</f>
        <v>500</v>
      </c>
      <c r="BO93" s="63">
        <f>IF(C14="2011-2012",BK93,IF(C14="2012-2013",BL93,IF(C14="2013-2014",BM93,BN93)))</f>
        <v>500</v>
      </c>
    </row>
    <row r="94" spans="3:67" ht="21.75" hidden="1" customHeight="1">
      <c r="AZ94" s="2" t="s">
        <v>3</v>
      </c>
      <c r="BA94">
        <f>BB25</f>
        <v>500</v>
      </c>
      <c r="BB94">
        <f>BB80</f>
        <v>500</v>
      </c>
      <c r="BC94">
        <f t="shared" ref="BC94:BC103" si="5">BB94</f>
        <v>500</v>
      </c>
      <c r="BD94">
        <f>BC80</f>
        <v>0</v>
      </c>
      <c r="BE94" s="63">
        <f>IF(C14="2011-2012",BA94,IF(C14="2012-2013",BB94,IF(C14="2013-2014",BC94,BD94)))</f>
        <v>0</v>
      </c>
      <c r="BF94">
        <v>0</v>
      </c>
      <c r="BG94">
        <v>0</v>
      </c>
      <c r="BH94">
        <f>IF(E14&gt;10000000,(F14)*10/100,0)</f>
        <v>0</v>
      </c>
      <c r="BI94">
        <f>IF(E14&gt;10000000,(F14)*10/100,0)</f>
        <v>0</v>
      </c>
      <c r="BJ94" s="63">
        <f>IF(C14="2011-2012",BF94,IF(C14="2012-2013",BG94,IF(C14="2013-2014",BH94,BI94)))</f>
        <v>0</v>
      </c>
      <c r="BK94">
        <v>0</v>
      </c>
      <c r="BL94">
        <v>0</v>
      </c>
      <c r="BM94">
        <f>IF(AND(E14&lt;=500000,F14&gt;=2000),"2000",IF(E14&gt;500000,"0",F14))</f>
        <v>500</v>
      </c>
      <c r="BN94">
        <f t="shared" si="4"/>
        <v>500</v>
      </c>
      <c r="BO94" s="63">
        <f>IF(C14="2011-2012",BK94,IF(C14="2012-2013",BL94,IF(C14="2013-2014",BM94,BN94)))</f>
        <v>500</v>
      </c>
    </row>
    <row r="95" spans="3:67" ht="21.75" hidden="1" customHeight="1">
      <c r="AZ95" s="2" t="s">
        <v>4</v>
      </c>
      <c r="BA95">
        <f>BB26</f>
        <v>0</v>
      </c>
      <c r="BB95">
        <f t="shared" ref="BB95" si="6">BB82</f>
        <v>0</v>
      </c>
      <c r="BC95">
        <f t="shared" si="5"/>
        <v>0</v>
      </c>
      <c r="BD95">
        <f>BC82</f>
        <v>0</v>
      </c>
      <c r="BE95" s="63">
        <f>IF(C14="2011-2012",BA95,IF(C14="2012-2013",BB95,IF(C14="2013-2014",BC95,BD95)))</f>
        <v>0</v>
      </c>
      <c r="BF95">
        <v>0</v>
      </c>
      <c r="BG95">
        <v>0</v>
      </c>
      <c r="BH95">
        <f>IF(E14&gt;10000000,(F14)*10/100,0)</f>
        <v>0</v>
      </c>
      <c r="BI95">
        <f>IF(E14&gt;10000000,(F14)*10/100,0)</f>
        <v>0</v>
      </c>
      <c r="BJ95" s="63">
        <f>IF(C14="2011-2012",BF95,IF(C14="2012-2013",BG95,IF(C14="2013-2014",BH95,BI95)))</f>
        <v>0</v>
      </c>
      <c r="BK95">
        <v>0</v>
      </c>
      <c r="BL95">
        <v>0</v>
      </c>
      <c r="BM95">
        <f>IF(AND(E14&lt;=500000,F14&gt;=2000),"2000",IF(E14&gt;500000,"0",F14))</f>
        <v>500</v>
      </c>
      <c r="BN95">
        <f t="shared" si="4"/>
        <v>500</v>
      </c>
      <c r="BO95" s="63">
        <f>IF(C14="2011-2012",BK95,IF(C14="2012-2013",BL95,IF(C14="2013-2014",BM95,BN95)))</f>
        <v>500</v>
      </c>
    </row>
    <row r="96" spans="3:67" ht="21.75" hidden="1" customHeight="1">
      <c r="AZ96" s="2" t="s">
        <v>38</v>
      </c>
      <c r="BA96">
        <f>BA92</f>
        <v>7500</v>
      </c>
      <c r="BB96">
        <f>BB92</f>
        <v>5500</v>
      </c>
      <c r="BC96">
        <f t="shared" si="5"/>
        <v>5500</v>
      </c>
      <c r="BD96">
        <f>BD92</f>
        <v>500</v>
      </c>
      <c r="BE96" s="63">
        <f>IF(C14="2011-2012",BA96,IF(C14="2012-2013",BB96,IF(C14="2013-2014",BC96,BD96)))</f>
        <v>500</v>
      </c>
      <c r="BF96">
        <v>0</v>
      </c>
      <c r="BG96">
        <v>0</v>
      </c>
      <c r="BH96">
        <f>IF(E14&gt;10000000,(F14)*10/100,0)</f>
        <v>0</v>
      </c>
      <c r="BI96">
        <f>IF(E14&gt;10000000,(F14)*10/100,0)</f>
        <v>0</v>
      </c>
      <c r="BJ96" s="63">
        <f>IF(C14="2011-2012",BF96,IF(C14="2012-2013",BG96,IF(C14="2013-2014",BH96,BI96)))</f>
        <v>0</v>
      </c>
      <c r="BK96">
        <v>0</v>
      </c>
      <c r="BL96">
        <v>0</v>
      </c>
      <c r="BM96">
        <v>0</v>
      </c>
      <c r="BN96">
        <f t="shared" si="4"/>
        <v>0</v>
      </c>
      <c r="BO96" s="63">
        <f>IF(C14="2011-2012",BK96,IF(C14="2012-2013",BL96,IF(C14="2013-2014",BM96,BN96)))</f>
        <v>0</v>
      </c>
    </row>
    <row r="97" spans="52:67" ht="21.75" hidden="1" customHeight="1">
      <c r="AZ97" s="2" t="s">
        <v>39</v>
      </c>
      <c r="BA97">
        <f>BA96</f>
        <v>7500</v>
      </c>
      <c r="BB97">
        <f>BB96</f>
        <v>5500</v>
      </c>
      <c r="BC97">
        <f t="shared" si="5"/>
        <v>5500</v>
      </c>
      <c r="BD97">
        <f>BD96</f>
        <v>500</v>
      </c>
      <c r="BE97" s="63">
        <f>IF(C14="2011-2012",BA97,IF(C14="2012-2013",BB97,IF(C14="2013-2014",BC97,BD97)))</f>
        <v>500</v>
      </c>
      <c r="BF97">
        <v>0</v>
      </c>
      <c r="BG97">
        <v>0</v>
      </c>
      <c r="BH97">
        <f>IF(E14&gt;10000000,(F14)*10/100,0)</f>
        <v>0</v>
      </c>
      <c r="BI97">
        <f>IF(E14&gt;10000000,(F14)*10/100,0)</f>
        <v>0</v>
      </c>
      <c r="BJ97" s="63">
        <f>IF(C14="2011-2012",BF97,IF(C14="2012-2013",BG97,IF(C14="2013-2014",BH97,BI97)))</f>
        <v>0</v>
      </c>
      <c r="BO97" s="63"/>
    </row>
    <row r="98" spans="52:67" ht="21.75" hidden="1" customHeight="1">
      <c r="AZ98" s="2" t="s">
        <v>6</v>
      </c>
      <c r="BA98">
        <f>BB29</f>
        <v>76500</v>
      </c>
      <c r="BB98">
        <f>BB29</f>
        <v>76500</v>
      </c>
      <c r="BC98">
        <f t="shared" si="5"/>
        <v>76500</v>
      </c>
      <c r="BD98">
        <f t="shared" ref="BD98:BD103" si="7">BC98</f>
        <v>76500</v>
      </c>
      <c r="BE98" s="63">
        <f>IF(C14="2011-2012",BA98,IF(C14="2012-2013",BB98,IF(C14="2013-2014",BC98,BD98)))</f>
        <v>76500</v>
      </c>
      <c r="BF98">
        <f>IF(E14&gt;10000000,(F14)*5/100,0)</f>
        <v>0</v>
      </c>
      <c r="BG98">
        <f>IF(E14&gt;10000000,(F14)*5/100,0)</f>
        <v>0</v>
      </c>
      <c r="BH98">
        <f>IF(E14&gt;100000000,F14*10/100,IF(E14&gt;10000000,F14*5/100,0))</f>
        <v>0</v>
      </c>
      <c r="BI98">
        <f>IF(E14&gt;100000000,F14*10/100,IF(E14&gt;10000000,F14*5/100,0))</f>
        <v>0</v>
      </c>
      <c r="BJ98" s="63">
        <f>IF(C14="2011-2012",BF98,IF(C14="2012-2013",BG98,IF(C14="2013-2014",BH98,BI98)))</f>
        <v>0</v>
      </c>
      <c r="BK98">
        <v>0</v>
      </c>
      <c r="BL98">
        <v>0</v>
      </c>
      <c r="BM98">
        <v>0</v>
      </c>
      <c r="BN98">
        <v>0</v>
      </c>
      <c r="BO98" s="63">
        <f>IF(C14="2011-2012",BK98,IF(C14="2012-2013",BL98,IF(C14="2013-2014",BM98,BN98)))</f>
        <v>0</v>
      </c>
    </row>
    <row r="99" spans="52:67" ht="21.75" hidden="1" customHeight="1">
      <c r="AZ99" s="2" t="s">
        <v>12</v>
      </c>
      <c r="BA99">
        <f>BB30</f>
        <v>102000</v>
      </c>
      <c r="BB99">
        <f>BB30</f>
        <v>102000</v>
      </c>
      <c r="BC99">
        <f t="shared" si="5"/>
        <v>102000</v>
      </c>
      <c r="BD99">
        <f t="shared" si="7"/>
        <v>102000</v>
      </c>
      <c r="BE99" s="63">
        <f>IF(C14="2011-2012",BA99,IF(C14="2012-2013",BB99,IF(C14="2013-2014",BC99,BD99)))</f>
        <v>102000</v>
      </c>
      <c r="BF99">
        <f>IF(E14&gt;10000000,(F14)*2/100,0)</f>
        <v>0</v>
      </c>
      <c r="BG99">
        <f>IF(E14&gt;10000000,(F14)*2/100,0)</f>
        <v>0</v>
      </c>
      <c r="BH99">
        <f>IF(E14&gt;100000000,F14*5/100,IF(E14&gt;10000000,F14*2/100,0))</f>
        <v>0</v>
      </c>
      <c r="BI99">
        <f>IF(E14&gt;100000000,F14*5/100,IF(E14&gt;10000000,F14*2/100,0))</f>
        <v>0</v>
      </c>
      <c r="BJ99" s="63">
        <f>IF(C14="2011-2012",BF99,IF(C14="2012-2013",BG99,IF(C14="2013-2014",BH99,BI99)))</f>
        <v>0</v>
      </c>
      <c r="BK99">
        <v>0</v>
      </c>
      <c r="BL99">
        <v>0</v>
      </c>
      <c r="BM99">
        <v>0</v>
      </c>
      <c r="BN99">
        <v>0</v>
      </c>
      <c r="BO99" s="63">
        <f>IF(C14="2011-2012",BK99,IF(C14="2012-2013",BL99,IF(C14="2013-2014",BM99,BN99)))</f>
        <v>0</v>
      </c>
    </row>
    <row r="100" spans="52:67" ht="21.75" hidden="1" customHeight="1">
      <c r="AZ100" s="2" t="s">
        <v>7</v>
      </c>
      <c r="BA100">
        <f>BB31</f>
        <v>76500</v>
      </c>
      <c r="BB100">
        <f>BB31</f>
        <v>76500</v>
      </c>
      <c r="BC100">
        <f t="shared" si="5"/>
        <v>76500</v>
      </c>
      <c r="BD100">
        <f t="shared" si="7"/>
        <v>76500</v>
      </c>
      <c r="BE100" s="63">
        <f>IF(C14="2011-2012",BA100,IF(C14="2012-2013",BB100,IF(C14="2013-2014",BC100,BD100)))</f>
        <v>76500</v>
      </c>
      <c r="BF100">
        <v>0</v>
      </c>
      <c r="BG100">
        <v>0</v>
      </c>
      <c r="BH100">
        <f>IF(E14&gt;10000000,(F14)*10/100,0)</f>
        <v>0</v>
      </c>
      <c r="BI100">
        <f>IF(E14&gt;10000000,(F14)*10/100,0)</f>
        <v>0</v>
      </c>
      <c r="BJ100" s="63">
        <f>IF(C14="2011-2012",BF100,IF(C14="2012-2013",BG100,IF(C14="2013-2014",BH100,BI100)))</f>
        <v>0</v>
      </c>
      <c r="BK100">
        <v>0</v>
      </c>
      <c r="BL100">
        <v>0</v>
      </c>
      <c r="BM100">
        <v>0</v>
      </c>
      <c r="BN100">
        <v>0</v>
      </c>
      <c r="BO100" s="63">
        <f>IF(C14="2011-2012",BK100,IF(C14="2012-2013",BL100,IF(C14="2013-2014",BM100,BN100)))</f>
        <v>0</v>
      </c>
    </row>
    <row r="101" spans="52:67" ht="21.75" hidden="1" customHeight="1">
      <c r="AZ101" s="2" t="s">
        <v>40</v>
      </c>
      <c r="BA101">
        <f>BA100</f>
        <v>76500</v>
      </c>
      <c r="BB101">
        <f>BB100</f>
        <v>76500</v>
      </c>
      <c r="BC101">
        <f>BC100</f>
        <v>76500</v>
      </c>
      <c r="BD101">
        <f t="shared" si="7"/>
        <v>76500</v>
      </c>
      <c r="BE101" s="63">
        <f>IF(C14="2011-2012",BA101,IF(C14="2012-2013",BB101,IF(C14="2013-2014",BC101,BD101)))</f>
        <v>76500</v>
      </c>
      <c r="BF101">
        <v>0</v>
      </c>
      <c r="BG101">
        <v>0</v>
      </c>
      <c r="BH101">
        <f>IF(E14&gt;10000000,(F14)*10/100,0)</f>
        <v>0</v>
      </c>
      <c r="BI101">
        <f>IF(E14&gt;10000000,(F14)*10/100,0)</f>
        <v>0</v>
      </c>
      <c r="BJ101" s="63">
        <f>IF(C14="2011-2012",BF101,IF(C14="2012-2013",BG101,IF(C14="2013-2014",BH101,BI101)))</f>
        <v>0</v>
      </c>
      <c r="BO101" s="63"/>
    </row>
    <row r="102" spans="52:67" ht="21.75" hidden="1" customHeight="1">
      <c r="AZ102" s="2" t="s">
        <v>8</v>
      </c>
      <c r="BA102">
        <f t="shared" ref="BA102:BA103" si="8">BB33</f>
        <v>73500</v>
      </c>
      <c r="BB102">
        <f t="shared" ref="BB102:BB103" si="9">BB33</f>
        <v>73500</v>
      </c>
      <c r="BC102">
        <f t="shared" si="5"/>
        <v>73500</v>
      </c>
      <c r="BD102">
        <f t="shared" si="7"/>
        <v>73500</v>
      </c>
      <c r="BE102" s="63">
        <f>IF(C14="2011-2012",BA102,IF(C14="2012-2013",BB102,IF(C14="2013-2014",BC102,BD102)))</f>
        <v>73500</v>
      </c>
      <c r="BF102">
        <v>0</v>
      </c>
      <c r="BG102">
        <v>0</v>
      </c>
      <c r="BH102">
        <f>IF(E14&gt;10000000,(F14)*10/100,0)</f>
        <v>0</v>
      </c>
      <c r="BI102">
        <f>IF(E14&gt;10000000,(F14)*10/100,0)</f>
        <v>0</v>
      </c>
      <c r="BJ102" s="63">
        <f>IF(C14="2011-2012",BF102,IF(C14="2012-2013",BG102,IF(C14="2013-2014",BH102,BI102)))</f>
        <v>0</v>
      </c>
      <c r="BK102">
        <v>0</v>
      </c>
      <c r="BL102">
        <v>0</v>
      </c>
      <c r="BM102">
        <v>0</v>
      </c>
      <c r="BN102">
        <v>0</v>
      </c>
      <c r="BO102" s="63">
        <f>IF(C14="2011-2012",BK102,IF(C14="2012-2013",BL102,IF(C14="2013-2014",BM102,BN102)))</f>
        <v>0</v>
      </c>
    </row>
    <row r="103" spans="52:67" ht="21.75" hidden="1" customHeight="1">
      <c r="AZ103" s="2" t="s">
        <v>9</v>
      </c>
      <c r="BA103">
        <f t="shared" si="8"/>
        <v>76500</v>
      </c>
      <c r="BB103">
        <f t="shared" si="9"/>
        <v>76500</v>
      </c>
      <c r="BC103">
        <f t="shared" si="5"/>
        <v>76500</v>
      </c>
      <c r="BD103">
        <f t="shared" si="7"/>
        <v>76500</v>
      </c>
      <c r="BE103" s="63">
        <f>IF(C14="2011-2012",BA103,IF(C14="2012-2013",BB103,IF(C14="2013-2014",BC103,BD103)))</f>
        <v>76500</v>
      </c>
      <c r="BF103">
        <v>0</v>
      </c>
      <c r="BG103">
        <v>0</v>
      </c>
      <c r="BH103">
        <f>IF(E14&gt;10000000,(F14)*10/100,0)</f>
        <v>0</v>
      </c>
      <c r="BI103">
        <f>IF(E14&gt;10000000,(F14)*10/100,0)</f>
        <v>0</v>
      </c>
      <c r="BJ103" s="63">
        <f>IF(C14="2011-2012",BF103,IF(C14="2012-2013",BG103,IF(C14="2013-2014",BH103,BI103)))</f>
        <v>0</v>
      </c>
      <c r="BK103">
        <v>0</v>
      </c>
      <c r="BL103">
        <v>0</v>
      </c>
      <c r="BM103">
        <v>0</v>
      </c>
      <c r="BN103">
        <v>0</v>
      </c>
      <c r="BO103" s="63">
        <f>IF(C14="2011-2012",BK103,IF(C14="2012-2013",BL103,IF(C14="2013-2014",BM103,BN103)))</f>
        <v>0</v>
      </c>
    </row>
    <row r="104" spans="52:67" ht="21.75" hidden="1" customHeight="1">
      <c r="AZ104" s="64">
        <v>1</v>
      </c>
      <c r="BA104" s="64">
        <v>2</v>
      </c>
      <c r="BB104" s="64">
        <v>3</v>
      </c>
      <c r="BC104" s="64">
        <v>4</v>
      </c>
      <c r="BD104" s="64">
        <v>5</v>
      </c>
      <c r="BE104" s="64">
        <v>6</v>
      </c>
      <c r="BF104" s="64">
        <v>7</v>
      </c>
      <c r="BG104" s="64">
        <v>8</v>
      </c>
      <c r="BH104" s="64">
        <v>9</v>
      </c>
      <c r="BI104" s="64">
        <v>10</v>
      </c>
      <c r="BJ104" s="65">
        <v>11</v>
      </c>
      <c r="BK104" s="64">
        <v>12</v>
      </c>
      <c r="BL104" s="64">
        <v>13</v>
      </c>
      <c r="BM104" s="64">
        <v>14</v>
      </c>
      <c r="BN104" s="64">
        <v>15</v>
      </c>
      <c r="BO104" s="65">
        <v>16</v>
      </c>
    </row>
    <row r="105" spans="52:67" ht="21.75" hidden="1" customHeight="1"/>
    <row r="106" spans="52:67" ht="21.75" hidden="1" customHeight="1"/>
    <row r="107" spans="52:67" ht="21.75" hidden="1" customHeight="1"/>
    <row r="108" spans="52:67" ht="21.75" hidden="1" customHeight="1"/>
    <row r="109" spans="52:67" ht="21.75" hidden="1" customHeight="1"/>
    <row r="110" spans="52:67" ht="21.75" hidden="1" customHeight="1"/>
    <row r="111" spans="52:67" ht="21.75" hidden="1" customHeight="1"/>
    <row r="112" spans="52:67" ht="21.75" hidden="1" customHeight="1"/>
    <row r="113" ht="21.75" hidden="1" customHeight="1"/>
    <row r="114" ht="21.75" hidden="1" customHeight="1"/>
    <row r="115" ht="21.75" hidden="1" customHeight="1"/>
    <row r="116" ht="21.75" hidden="1" customHeight="1"/>
    <row r="117" ht="21.75" hidden="1" customHeight="1"/>
    <row r="118" ht="21.75" hidden="1" customHeight="1"/>
  </sheetData>
  <sheetProtection password="B930" sheet="1" objects="1" scenarios="1"/>
  <dataConsolidate/>
  <mergeCells count="6">
    <mergeCell ref="B8:K10"/>
    <mergeCell ref="BA90:BE90"/>
    <mergeCell ref="BF90:BJ90"/>
    <mergeCell ref="D51:D53"/>
    <mergeCell ref="D56:D59"/>
    <mergeCell ref="D61:D64"/>
  </mergeCells>
  <dataValidations count="6">
    <dataValidation type="list" allowBlank="1" showInputMessage="1" showErrorMessage="1" sqref="A30">
      <formula1>$A$22:$A$26</formula1>
    </dataValidation>
    <dataValidation type="list" allowBlank="1" showInputMessage="1" showErrorMessage="1" error="PLEASE CHOOSE TYPE OF PERSON FROM THE ABOVE LIST" sqref="B14:B15">
      <formula1>$AZ$23:$AZ$34</formula1>
    </dataValidation>
    <dataValidation allowBlank="1" showInputMessage="1" showErrorMessage="1" error="PLEASE CHOOSE TYPE OF PERSON FROM THE ABOVE LIST" sqref="B35:D69"/>
    <dataValidation type="list" allowBlank="1" showInputMessage="1" showErrorMessage="1" error="PLEASE CHOOSE TYPE OF PERSON FROM THE ABOVE LIST" sqref="C15">
      <formula1>"2011-2012, 2012-2013, 2013-2014"</formula1>
    </dataValidation>
    <dataValidation type="list" allowBlank="1" showInputMessage="1" showErrorMessage="1" sqref="BF117">
      <formula1>$BC$117:$BC$118</formula1>
    </dataValidation>
    <dataValidation type="list" allowBlank="1" showInputMessage="1" showErrorMessage="1" error="PLEASE CHOOSE TYPE OF PERSON FROM THE ABOVE LIST" sqref="C14">
      <formula1>"2011-2012, 2012-2013, 2013-2014, 2014-2015"</formula1>
    </dataValidation>
  </dataValidations>
  <hyperlinks>
    <hyperlink ref="K1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1" sqref="B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TAX CALCULATOR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accounts</cp:lastModifiedBy>
  <cp:lastPrinted>2014-07-10T14:14:43Z</cp:lastPrinted>
  <dcterms:created xsi:type="dcterms:W3CDTF">2011-10-20T08:16:37Z</dcterms:created>
  <dcterms:modified xsi:type="dcterms:W3CDTF">2014-07-10T14:30:50Z</dcterms:modified>
</cp:coreProperties>
</file>