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 firstSheet="1" activeTab="1"/>
  </bookViews>
  <sheets>
    <sheet name="Sheet1" sheetId="1" state="hidden" r:id="rId1"/>
    <sheet name="TDS Interest Calculator" sheetId="2" r:id="rId2"/>
    <sheet name="Late Deduction TDS" sheetId="3" r:id="rId3"/>
  </sheets>
  <calcPr calcId="124519"/>
</workbook>
</file>

<file path=xl/calcChain.xml><?xml version="1.0" encoding="utf-8"?>
<calcChain xmlns="http://schemas.openxmlformats.org/spreadsheetml/2006/main">
  <c r="C15" i="3"/>
  <c r="C14"/>
  <c r="C12"/>
  <c r="G4"/>
  <c r="C7"/>
  <c r="C9" s="1"/>
  <c r="C5"/>
  <c r="H4" l="1"/>
  <c r="I4" s="1"/>
  <c r="C10" s="1"/>
  <c r="G10" i="2"/>
  <c r="B4" l="1"/>
  <c r="B8" s="1"/>
  <c r="H10"/>
  <c r="F7" i="1"/>
  <c r="B7" i="2" l="1"/>
  <c r="I10"/>
  <c r="B12" s="1"/>
  <c r="B14" s="1"/>
  <c r="B10" l="1"/>
  <c r="B16" s="1"/>
</calcChain>
</file>

<file path=xl/sharedStrings.xml><?xml version="1.0" encoding="utf-8"?>
<sst xmlns="http://schemas.openxmlformats.org/spreadsheetml/2006/main" count="149" uniqueCount="116">
  <si>
    <t>Start Date</t>
  </si>
  <si>
    <t>End Date</t>
  </si>
  <si>
    <t>Result =</t>
  </si>
  <si>
    <t>Months</t>
  </si>
  <si>
    <t>Ldate = last date</t>
  </si>
  <si>
    <t>edate = early date</t>
  </si>
  <si>
    <t>=(YEAR(ldate)-YEAR(edate))*12+MONTH(ldate)-MONTH(edate)</t>
  </si>
  <si>
    <t>return number of month</t>
  </si>
  <si>
    <t>Section / Section Code</t>
  </si>
  <si>
    <t>Rate of interest per month</t>
  </si>
  <si>
    <t>94H</t>
  </si>
  <si>
    <t>Individual, HUF etc.</t>
  </si>
  <si>
    <t>Domestic Co. &amp; Firm</t>
  </si>
  <si>
    <t>PAN available or not (Default=Yes)</t>
  </si>
  <si>
    <t>YES</t>
  </si>
  <si>
    <t>NO</t>
  </si>
  <si>
    <t>Select from here</t>
  </si>
  <si>
    <t>Interest on Debenture</t>
  </si>
  <si>
    <t>Section</t>
  </si>
  <si>
    <t>Section Code</t>
  </si>
  <si>
    <t>Deemed Dividend</t>
  </si>
  <si>
    <t>Interest other than Securities by bank</t>
  </si>
  <si>
    <t>194A</t>
  </si>
  <si>
    <t>94A</t>
  </si>
  <si>
    <t>Interest other than Securities by Others</t>
  </si>
  <si>
    <t>Threshold Limit</t>
  </si>
  <si>
    <t>No Minimum</t>
  </si>
  <si>
    <t>Winning from Lotteries, Puzzle &amp; Games</t>
  </si>
  <si>
    <t>194B</t>
  </si>
  <si>
    <t>94B</t>
  </si>
  <si>
    <t>TDS Rate</t>
  </si>
  <si>
    <t>94BB</t>
  </si>
  <si>
    <t>194BB</t>
  </si>
  <si>
    <t>Winning from Horse Race</t>
  </si>
  <si>
    <t>Payment to Contractors</t>
  </si>
  <si>
    <t>194C</t>
  </si>
  <si>
    <t>94C</t>
  </si>
  <si>
    <t>Indv</t>
  </si>
  <si>
    <t>Co./Firm</t>
  </si>
  <si>
    <t>30000/75000</t>
  </si>
  <si>
    <t>Payment for Insurance Commission</t>
  </si>
  <si>
    <t>194D</t>
  </si>
  <si>
    <t>94D</t>
  </si>
  <si>
    <t>Payment of NSS Deposit</t>
  </si>
  <si>
    <t>194EE</t>
  </si>
  <si>
    <t>94EE</t>
  </si>
  <si>
    <t>Repurchase of units by MF/UTI</t>
  </si>
  <si>
    <t>194F</t>
  </si>
  <si>
    <t>94F</t>
  </si>
  <si>
    <t>Commission on sale of lottery ticket</t>
  </si>
  <si>
    <t>194G</t>
  </si>
  <si>
    <t>94G</t>
  </si>
  <si>
    <t>Rent of Land/Bildg./Furniture</t>
  </si>
  <si>
    <t>194I</t>
  </si>
  <si>
    <t>94 IA</t>
  </si>
  <si>
    <t>Rent of Plant &amp; Machinery</t>
  </si>
  <si>
    <t>94 IB</t>
  </si>
  <si>
    <t>Transfer of Immovable Property (w.e.f. 01.06.2013)</t>
  </si>
  <si>
    <t>Profession/technical Services, Royalty</t>
  </si>
  <si>
    <t>194J</t>
  </si>
  <si>
    <t>94J</t>
  </si>
  <si>
    <t>Remuneration/Commission to the Director of Co. (other than those on which tax is deductible u/s. 192)</t>
  </si>
  <si>
    <t>94J (ba)</t>
  </si>
  <si>
    <t>194J (ba)</t>
  </si>
  <si>
    <t>Compensation on acquisition of capital assets</t>
  </si>
  <si>
    <t>194L</t>
  </si>
  <si>
    <t>94L</t>
  </si>
  <si>
    <t>Compensation on acquisition of certain immovable property</t>
  </si>
  <si>
    <t>194L A</t>
  </si>
  <si>
    <t>94 LA</t>
  </si>
  <si>
    <t>Insurance Commission</t>
  </si>
  <si>
    <t>NSS Withdrawal</t>
  </si>
  <si>
    <t>Commission or Brokerage</t>
  </si>
  <si>
    <t>194H</t>
  </si>
  <si>
    <t>Interest other than security by bank</t>
  </si>
  <si>
    <t>Interest other than security by other</t>
  </si>
  <si>
    <t>Repurchase Units MF and UTI</t>
  </si>
  <si>
    <t>TDS Amount (Rs.)</t>
  </si>
  <si>
    <t>Nature of Payment</t>
  </si>
  <si>
    <t>Commission  on sale of Lottery Ticket</t>
  </si>
  <si>
    <t>Rent of Land,Building and Furniture</t>
  </si>
  <si>
    <t>Professional &amp; Technical fees and Royalty</t>
  </si>
  <si>
    <t>Compensation of Acquisition of Capital Assets</t>
  </si>
  <si>
    <t>P-13, Ruby Park, Kasba, Kolkata - 700 078</t>
  </si>
  <si>
    <t>e-mail : dulal.taxconsultant@gmail.com * info.taxcon@gmail.com</t>
  </si>
  <si>
    <r>
      <t xml:space="preserve">Rate of Tax (TDS) </t>
    </r>
    <r>
      <rPr>
        <b/>
        <i/>
        <sz val="12"/>
        <color theme="1"/>
        <rFont val="Times New Roman"/>
        <family val="1"/>
      </rPr>
      <t>[ for Individual, HUF etc.]</t>
    </r>
  </si>
  <si>
    <r>
      <t xml:space="preserve">Due date of TDS deposit </t>
    </r>
    <r>
      <rPr>
        <b/>
        <sz val="14"/>
        <color theme="1"/>
        <rFont val="Times New Roman"/>
        <family val="1"/>
      </rPr>
      <t>(dd-mm-yy)</t>
    </r>
  </si>
  <si>
    <t>=datedif(edate,Ldate."m")+(Day(edate)&lt;Day(Ldate))</t>
  </si>
  <si>
    <t>retrun number of month rounded up</t>
  </si>
  <si>
    <t>For VAT late fees</t>
  </si>
  <si>
    <t>=(YEAR(ldate)-YEAR(edate))*12+MONTH(ldate)-MONTH(edate)+(day(Edate)&lt;day(Ldate))</t>
  </si>
  <si>
    <t>For TDS Interest</t>
  </si>
  <si>
    <t>NRI-Individual</t>
  </si>
  <si>
    <t>NRI-Co. &amp; Firm</t>
  </si>
  <si>
    <t>Note: This colour marked field(s) represent input the required value &amp; date as per format given above.</t>
  </si>
  <si>
    <t>(Tel.) 033-2442 0628 ** (M) 98311 44635 / 98369 80201 / 98303 82084</t>
  </si>
  <si>
    <t>DULAL CHATTERJEE &amp; TUMPA CHATTERJEE</t>
  </si>
  <si>
    <t>Amount of Credit / Payment (Rs.)</t>
  </si>
  <si>
    <r>
      <t xml:space="preserve">Date of Credit / Payment (whichever is earlier) /          Date of deduction </t>
    </r>
    <r>
      <rPr>
        <b/>
        <sz val="14"/>
        <color theme="1"/>
        <rFont val="Times New Roman"/>
        <family val="1"/>
      </rPr>
      <t>(dd-mm-yy)</t>
    </r>
  </si>
  <si>
    <t>Amount of interest rounded off to nearest ten (Rs.)</t>
  </si>
  <si>
    <t>Default Period (in months)</t>
  </si>
  <si>
    <t xml:space="preserve">Payment made to </t>
  </si>
  <si>
    <t>w.e.f.  A.Y. 2012-13</t>
  </si>
  <si>
    <r>
      <t xml:space="preserve">Actual date of deposit </t>
    </r>
    <r>
      <rPr>
        <b/>
        <sz val="14"/>
        <color theme="1"/>
        <rFont val="Times New Roman"/>
        <family val="1"/>
      </rPr>
      <t>(dd-mm-yy)                          [Challan Tender Date ]</t>
    </r>
  </si>
  <si>
    <r>
      <t xml:space="preserve">Rate of Tax (TDS) </t>
    </r>
    <r>
      <rPr>
        <b/>
        <i/>
        <sz val="12"/>
        <color theme="1"/>
        <rFont val="Times New Roman"/>
        <family val="1"/>
      </rPr>
      <t>[ for Company &amp; Firm]</t>
    </r>
  </si>
  <si>
    <t>Compensation of Acquisition of Certain Immovable Properties</t>
  </si>
  <si>
    <t>Remuneration &amp; Commission to Director (not covered under salary u/s. 192)</t>
  </si>
  <si>
    <t>Interest on Late Deduction of TDS Calculator</t>
  </si>
  <si>
    <t>Due date of TDS deposit (dd-mm-yy)</t>
  </si>
  <si>
    <t xml:space="preserve">Total interest ( 7 + 13 ) rounded off to nearest ten (Rs.) </t>
  </si>
  <si>
    <r>
      <t xml:space="preserve">TDS Amount (Rs.) </t>
    </r>
    <r>
      <rPr>
        <b/>
        <sz val="18"/>
        <color rgb="FFFF0000"/>
        <rFont val="Times New Roman"/>
        <family val="1"/>
      </rPr>
      <t>*</t>
    </r>
  </si>
  <si>
    <r>
      <t xml:space="preserve">Date of Credit / Payment (whichever is earlier) / Date of deduction (dd-mm-yy) </t>
    </r>
    <r>
      <rPr>
        <b/>
        <sz val="18"/>
        <color rgb="FFFF0000"/>
        <rFont val="Times New Roman"/>
        <family val="1"/>
      </rPr>
      <t>*</t>
    </r>
  </si>
  <si>
    <r>
      <t xml:space="preserve">Actual date of deduction (dd-mm-yy)  </t>
    </r>
    <r>
      <rPr>
        <b/>
        <sz val="18"/>
        <color rgb="FFFF0000"/>
        <rFont val="Times New Roman"/>
        <family val="1"/>
      </rPr>
      <t>*</t>
    </r>
  </si>
  <si>
    <r>
      <t xml:space="preserve">Actual date of deposit (dd-mm-yy)  </t>
    </r>
    <r>
      <rPr>
        <b/>
        <sz val="18"/>
        <color rgb="FFFF0000"/>
        <rFont val="Times New Roman"/>
        <family val="1"/>
      </rPr>
      <t>*</t>
    </r>
  </si>
  <si>
    <t>Note: * marked field(s) are mandatory, input the required value &amp; date as per format given above.</t>
  </si>
  <si>
    <t>Interest on Late Payment of TDS Calculator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</si>
</sst>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8"/>
      <color theme="0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2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0"/>
      <name val="Times New Roman"/>
      <family val="1"/>
    </font>
    <font>
      <b/>
      <sz val="16"/>
      <color theme="0"/>
      <name val="Times New Roman"/>
      <family val="1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sz val="18"/>
      <color rgb="FFFF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9" fontId="0" fillId="0" borderId="0" xfId="0" applyNumberFormat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6" fillId="6" borderId="13" xfId="0" applyFont="1" applyFill="1" applyBorder="1" applyAlignment="1" applyProtection="1">
      <alignment vertical="center"/>
      <protection hidden="1"/>
    </xf>
    <xf numFmtId="0" fontId="6" fillId="6" borderId="15" xfId="0" applyFont="1" applyFill="1" applyBorder="1" applyAlignment="1" applyProtection="1">
      <alignment vertical="center"/>
      <protection hidden="1"/>
    </xf>
    <xf numFmtId="0" fontId="6" fillId="6" borderId="15" xfId="0" applyFont="1" applyFill="1" applyBorder="1" applyAlignment="1" applyProtection="1">
      <alignment vertical="center" wrapText="1"/>
      <protection hidden="1"/>
    </xf>
    <xf numFmtId="0" fontId="6" fillId="6" borderId="17" xfId="0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0" fontId="0" fillId="2" borderId="0" xfId="0" applyFill="1" applyProtection="1">
      <protection hidden="1"/>
    </xf>
    <xf numFmtId="0" fontId="0" fillId="2" borderId="0" xfId="0" quotePrefix="1" applyFill="1" applyProtection="1">
      <protection hidden="1"/>
    </xf>
    <xf numFmtId="0" fontId="0" fillId="0" borderId="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2" fillId="12" borderId="16" xfId="0" applyFont="1" applyFill="1" applyBorder="1" applyAlignment="1" applyProtection="1">
      <alignment horizontal="center" vertical="center"/>
      <protection hidden="1"/>
    </xf>
    <xf numFmtId="0" fontId="5" fillId="12" borderId="18" xfId="0" applyFont="1" applyFill="1" applyBorder="1" applyAlignment="1" applyProtection="1">
      <alignment horizontal="center" vertical="center"/>
      <protection hidden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8" borderId="16" xfId="0" applyFont="1" applyFill="1" applyBorder="1" applyAlignment="1" applyProtection="1">
      <alignment horizontal="center" vertical="center"/>
      <protection hidden="1"/>
    </xf>
    <xf numFmtId="10" fontId="4" fillId="5" borderId="16" xfId="0" applyNumberFormat="1" applyFont="1" applyFill="1" applyBorder="1" applyAlignment="1" applyProtection="1">
      <alignment horizontal="center" vertical="center"/>
      <protection hidden="1"/>
    </xf>
    <xf numFmtId="0" fontId="12" fillId="3" borderId="16" xfId="0" applyFont="1" applyFill="1" applyBorder="1" applyAlignment="1" applyProtection="1">
      <alignment horizontal="center" vertical="center"/>
      <protection locked="0"/>
    </xf>
    <xf numFmtId="10" fontId="4" fillId="10" borderId="16" xfId="0" applyNumberFormat="1" applyFont="1" applyFill="1" applyBorder="1" applyAlignment="1" applyProtection="1">
      <alignment horizontal="center" vertical="center"/>
      <protection hidden="1"/>
    </xf>
    <xf numFmtId="10" fontId="4" fillId="9" borderId="16" xfId="0" applyNumberFormat="1" applyFont="1" applyFill="1" applyBorder="1" applyAlignment="1" applyProtection="1">
      <alignment horizontal="center" vertical="center"/>
      <protection hidden="1"/>
    </xf>
    <xf numFmtId="0" fontId="5" fillId="13" borderId="16" xfId="0" applyFont="1" applyFill="1" applyBorder="1" applyAlignment="1" applyProtection="1">
      <alignment horizontal="center" vertical="center"/>
      <protection hidden="1"/>
    </xf>
    <xf numFmtId="14" fontId="15" fillId="3" borderId="16" xfId="0" applyNumberFormat="1" applyFont="1" applyFill="1" applyBorder="1" applyAlignment="1" applyProtection="1">
      <alignment horizontal="center" vertical="center"/>
      <protection locked="0"/>
    </xf>
    <xf numFmtId="14" fontId="15" fillId="11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0" xfId="0" applyNumberFormat="1" applyFont="1" applyFill="1" applyAlignment="1" applyProtection="1"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3" fillId="4" borderId="0" xfId="0" applyNumberFormat="1" applyFont="1" applyFill="1" applyAlignment="1" applyProtection="1">
      <alignment horizontal="center"/>
      <protection locked="0"/>
    </xf>
    <xf numFmtId="14" fontId="16" fillId="4" borderId="0" xfId="0" applyNumberFormat="1" applyFont="1" applyFill="1" applyAlignment="1" applyProtection="1">
      <alignment horizontal="center"/>
      <protection locked="0"/>
    </xf>
    <xf numFmtId="0" fontId="16" fillId="4" borderId="0" xfId="0" applyFont="1" applyFill="1" applyAlignment="1" applyProtection="1">
      <alignment horizontal="center"/>
      <protection locked="0"/>
    </xf>
    <xf numFmtId="0" fontId="17" fillId="6" borderId="23" xfId="0" applyFont="1" applyFill="1" applyBorder="1" applyAlignment="1" applyProtection="1">
      <alignment vertical="center" wrapText="1"/>
      <protection hidden="1"/>
    </xf>
    <xf numFmtId="0" fontId="17" fillId="6" borderId="27" xfId="0" applyFont="1" applyFill="1" applyBorder="1" applyAlignment="1" applyProtection="1">
      <alignment horizontal="center" vertical="center" wrapText="1"/>
      <protection hidden="1"/>
    </xf>
    <xf numFmtId="0" fontId="15" fillId="3" borderId="16" xfId="0" applyFont="1" applyFill="1" applyBorder="1" applyAlignment="1" applyProtection="1">
      <alignment horizontal="center" vertical="center" wrapText="1"/>
      <protection locked="0"/>
    </xf>
    <xf numFmtId="14" fontId="15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15" fillId="8" borderId="16" xfId="0" applyNumberFormat="1" applyFont="1" applyFill="1" applyBorder="1" applyAlignment="1" applyProtection="1">
      <alignment horizontal="center" vertical="center" wrapText="1"/>
      <protection hidden="1"/>
    </xf>
    <xf numFmtId="0" fontId="5" fillId="13" borderId="16" xfId="0" applyFont="1" applyFill="1" applyBorder="1" applyAlignment="1" applyProtection="1">
      <alignment horizontal="center" vertical="center" wrapText="1"/>
      <protection hidden="1"/>
    </xf>
    <xf numFmtId="10" fontId="15" fillId="5" borderId="16" xfId="0" applyNumberFormat="1" applyFont="1" applyFill="1" applyBorder="1" applyAlignment="1" applyProtection="1">
      <alignment horizontal="center" vertical="center" wrapText="1"/>
      <protection hidden="1"/>
    </xf>
    <xf numFmtId="0" fontId="17" fillId="6" borderId="28" xfId="0" applyFont="1" applyFill="1" applyBorder="1" applyAlignment="1" applyProtection="1">
      <alignment horizontal="center" vertical="center" wrapText="1"/>
      <protection hidden="1"/>
    </xf>
    <xf numFmtId="0" fontId="5" fillId="12" borderId="24" xfId="0" applyFont="1" applyFill="1" applyBorder="1" applyAlignment="1" applyProtection="1">
      <alignment horizontal="center" vertical="center" wrapText="1"/>
      <protection hidden="1"/>
    </xf>
    <xf numFmtId="14" fontId="15" fillId="18" borderId="24" xfId="0" applyNumberFormat="1" applyFont="1" applyFill="1" applyBorder="1" applyAlignment="1" applyProtection="1">
      <alignment horizontal="center" vertical="center" wrapText="1"/>
      <protection hidden="1"/>
    </xf>
    <xf numFmtId="14" fontId="15" fillId="3" borderId="24" xfId="0" applyNumberFormat="1" applyFont="1" applyFill="1" applyBorder="1" applyAlignment="1" applyProtection="1">
      <alignment horizontal="center" vertical="center" wrapText="1"/>
      <protection locked="0"/>
    </xf>
    <xf numFmtId="10" fontId="5" fillId="16" borderId="16" xfId="0" applyNumberFormat="1" applyFont="1" applyFill="1" applyBorder="1" applyAlignment="1" applyProtection="1">
      <alignment horizontal="center" vertical="center" wrapText="1"/>
      <protection hidden="1"/>
    </xf>
    <xf numFmtId="0" fontId="5" fillId="17" borderId="16" xfId="0" applyFont="1" applyFill="1" applyBorder="1" applyAlignment="1" applyProtection="1">
      <alignment horizontal="center" vertical="center" wrapText="1"/>
      <protection hidden="1"/>
    </xf>
    <xf numFmtId="0" fontId="5" fillId="15" borderId="16" xfId="0" applyFont="1" applyFill="1" applyBorder="1" applyAlignment="1" applyProtection="1">
      <alignment horizontal="center" vertical="center" wrapText="1"/>
      <protection hidden="1"/>
    </xf>
    <xf numFmtId="0" fontId="14" fillId="14" borderId="9" xfId="0" applyFont="1" applyFill="1" applyBorder="1" applyAlignment="1" applyProtection="1">
      <alignment horizontal="center" vertical="center"/>
      <protection hidden="1"/>
    </xf>
    <xf numFmtId="0" fontId="14" fillId="14" borderId="10" xfId="0" applyFont="1" applyFill="1" applyBorder="1" applyAlignment="1" applyProtection="1">
      <alignment horizontal="center" vertical="center"/>
      <protection hidden="1"/>
    </xf>
    <xf numFmtId="0" fontId="14" fillId="14" borderId="11" xfId="0" applyFont="1" applyFill="1" applyBorder="1" applyAlignment="1" applyProtection="1">
      <alignment horizontal="center" vertical="center"/>
      <protection hidden="1"/>
    </xf>
    <xf numFmtId="0" fontId="14" fillId="14" borderId="12" xfId="0" applyFont="1" applyFill="1" applyBorder="1" applyAlignment="1" applyProtection="1">
      <alignment horizontal="center" vertical="center"/>
      <protection hidden="1"/>
    </xf>
    <xf numFmtId="0" fontId="11" fillId="14" borderId="19" xfId="0" applyFont="1" applyFill="1" applyBorder="1" applyAlignment="1" applyProtection="1">
      <alignment horizontal="center"/>
      <protection hidden="1"/>
    </xf>
    <xf numFmtId="0" fontId="11" fillId="14" borderId="20" xfId="0" applyFont="1" applyFill="1" applyBorder="1" applyAlignment="1" applyProtection="1">
      <alignment horizontal="center"/>
      <protection hidden="1"/>
    </xf>
    <xf numFmtId="0" fontId="8" fillId="7" borderId="11" xfId="0" applyFont="1" applyFill="1" applyBorder="1" applyAlignment="1" applyProtection="1">
      <alignment horizontal="center"/>
      <protection hidden="1"/>
    </xf>
    <xf numFmtId="0" fontId="8" fillId="7" borderId="12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locked="0"/>
    </xf>
    <xf numFmtId="0" fontId="13" fillId="14" borderId="7" xfId="0" applyFont="1" applyFill="1" applyBorder="1" applyAlignment="1" applyProtection="1">
      <alignment horizontal="center" vertical="center"/>
      <protection hidden="1"/>
    </xf>
    <xf numFmtId="0" fontId="13" fillId="14" borderId="8" xfId="0" applyFont="1" applyFill="1" applyBorder="1" applyAlignment="1" applyProtection="1">
      <alignment horizontal="center" vertical="center"/>
      <protection hidden="1"/>
    </xf>
    <xf numFmtId="0" fontId="13" fillId="14" borderId="9" xfId="0" applyFont="1" applyFill="1" applyBorder="1" applyAlignment="1" applyProtection="1">
      <alignment horizontal="center" vertical="center"/>
      <protection hidden="1"/>
    </xf>
    <xf numFmtId="0" fontId="13" fillId="14" borderId="10" xfId="0" applyFont="1" applyFill="1" applyBorder="1" applyAlignment="1" applyProtection="1">
      <alignment horizontal="center" vertical="center"/>
      <protection hidden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4" fillId="14" borderId="0" xfId="0" applyFont="1" applyFill="1" applyBorder="1" applyAlignment="1" applyProtection="1">
      <alignment horizontal="center" vertical="center"/>
      <protection hidden="1"/>
    </xf>
    <xf numFmtId="0" fontId="14" fillId="14" borderId="26" xfId="0" applyFont="1" applyFill="1" applyBorder="1" applyAlignment="1" applyProtection="1">
      <alignment horizontal="center" vertical="center"/>
      <protection hidden="1"/>
    </xf>
    <xf numFmtId="0" fontId="11" fillId="14" borderId="7" xfId="0" applyFont="1" applyFill="1" applyBorder="1" applyAlignment="1" applyProtection="1">
      <alignment horizontal="center"/>
      <protection hidden="1"/>
    </xf>
    <xf numFmtId="0" fontId="11" fillId="14" borderId="25" xfId="0" applyFont="1" applyFill="1" applyBorder="1" applyAlignment="1" applyProtection="1">
      <alignment horizontal="center"/>
      <protection hidden="1"/>
    </xf>
    <xf numFmtId="0" fontId="11" fillId="14" borderId="8" xfId="0" applyFont="1" applyFill="1" applyBorder="1" applyAlignment="1" applyProtection="1">
      <alignment horizontal="center"/>
      <protection hidden="1"/>
    </xf>
    <xf numFmtId="0" fontId="8" fillId="7" borderId="9" xfId="0" applyFont="1" applyFill="1" applyBorder="1" applyAlignment="1" applyProtection="1">
      <alignment horizontal="center"/>
      <protection hidden="1"/>
    </xf>
    <xf numFmtId="0" fontId="8" fillId="7" borderId="0" xfId="0" applyFont="1" applyFill="1" applyBorder="1" applyAlignment="1" applyProtection="1">
      <alignment horizontal="center"/>
      <protection hidden="1"/>
    </xf>
    <xf numFmtId="0" fontId="8" fillId="7" borderId="10" xfId="0" applyFont="1" applyFill="1" applyBorder="1" applyAlignment="1" applyProtection="1">
      <alignment horizontal="center"/>
      <protection hidden="1"/>
    </xf>
    <xf numFmtId="0" fontId="18" fillId="3" borderId="9" xfId="0" applyFont="1" applyFill="1" applyBorder="1" applyAlignment="1" applyProtection="1">
      <alignment horizontal="center" vertical="center"/>
      <protection hidden="1"/>
    </xf>
    <xf numFmtId="0" fontId="18" fillId="3" borderId="0" xfId="0" applyFont="1" applyFill="1" applyBorder="1" applyAlignment="1" applyProtection="1">
      <alignment horizontal="center" vertical="center"/>
      <protection hidden="1"/>
    </xf>
    <xf numFmtId="0" fontId="18" fillId="3" borderId="10" xfId="0" applyFont="1" applyFill="1" applyBorder="1" applyAlignment="1" applyProtection="1">
      <alignment horizontal="center" vertical="center"/>
      <protection hidden="1"/>
    </xf>
    <xf numFmtId="0" fontId="13" fillId="14" borderId="0" xfId="0" applyFont="1" applyFill="1" applyBorder="1" applyAlignment="1" applyProtection="1">
      <alignment horizontal="center" vertical="center"/>
      <protection hidden="1"/>
    </xf>
  </cellXfs>
  <cellStyles count="3">
    <cellStyle name="Comma 2" xfId="2"/>
    <cellStyle name="Normal" xfId="0" builtinId="0"/>
    <cellStyle name="Normal 2" xfId="1"/>
  </cellStyles>
  <dxfs count="2">
    <dxf>
      <font>
        <color rgb="FFFF6699"/>
      </font>
    </dxf>
    <dxf>
      <font>
        <color theme="4" tint="0.59996337778862885"/>
      </font>
    </dxf>
  </dxfs>
  <tableStyles count="0" defaultTableStyle="TableStyleMedium9" defaultPivotStyle="PivotStyleLight16"/>
  <colors>
    <mruColors>
      <color rgb="FFCCFFCC"/>
      <color rgb="FFFF6699"/>
      <color rgb="FFCC99FF"/>
      <color rgb="FF0000CC"/>
      <color rgb="FFFFFFCC"/>
      <color rgb="FF99CCFF"/>
      <color rgb="FFCCCCFF"/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M23"/>
  <sheetViews>
    <sheetView workbookViewId="0">
      <selection activeCell="P4" sqref="P4"/>
    </sheetView>
  </sheetViews>
  <sheetFormatPr defaultRowHeight="15"/>
  <cols>
    <col min="1" max="2" width="9.140625" style="3"/>
    <col min="3" max="5" width="0" style="3" hidden="1" customWidth="1"/>
    <col min="6" max="6" width="10.42578125" style="3" hidden="1" customWidth="1"/>
    <col min="7" max="13" width="0" style="3" hidden="1" customWidth="1"/>
    <col min="14" max="16384" width="9.140625" style="3"/>
  </cols>
  <sheetData>
    <row r="5" spans="3:13">
      <c r="C5" s="18"/>
      <c r="D5" s="18"/>
      <c r="E5" s="18" t="s">
        <v>0</v>
      </c>
      <c r="F5" s="19">
        <v>41365</v>
      </c>
      <c r="G5" s="18"/>
      <c r="H5" s="18"/>
      <c r="I5" s="18"/>
      <c r="J5" s="18"/>
      <c r="K5" s="18"/>
      <c r="L5" s="18"/>
      <c r="M5" s="18"/>
    </row>
    <row r="6" spans="3:13">
      <c r="C6" s="18"/>
      <c r="D6" s="18"/>
      <c r="E6" s="18" t="s">
        <v>1</v>
      </c>
      <c r="F6" s="19">
        <v>41671</v>
      </c>
      <c r="G6" s="18"/>
      <c r="H6" s="18"/>
      <c r="I6" s="18"/>
      <c r="J6" s="18"/>
      <c r="K6" s="18"/>
      <c r="L6" s="18"/>
      <c r="M6" s="18"/>
    </row>
    <row r="7" spans="3:13">
      <c r="C7" s="18"/>
      <c r="D7" s="18"/>
      <c r="E7" s="20" t="s">
        <v>2</v>
      </c>
      <c r="F7" s="20">
        <f>(YEAR(F6)-YEAR(F5))*12+MONTH(F6)-MONTH(F5)+1</f>
        <v>11</v>
      </c>
      <c r="G7" s="20" t="s">
        <v>3</v>
      </c>
      <c r="H7" s="18"/>
      <c r="I7" s="18"/>
      <c r="J7" s="18"/>
      <c r="K7" s="18"/>
      <c r="L7" s="18"/>
      <c r="M7" s="18"/>
    </row>
    <row r="8" spans="3:13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3:13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3:13">
      <c r="C10" s="18"/>
      <c r="D10" s="18"/>
      <c r="E10" s="20" t="s">
        <v>4</v>
      </c>
      <c r="F10" s="20"/>
      <c r="G10" s="20"/>
      <c r="H10" s="20"/>
      <c r="I10" s="20"/>
      <c r="J10" s="20"/>
      <c r="K10" s="18"/>
      <c r="L10" s="18"/>
      <c r="M10" s="18"/>
    </row>
    <row r="11" spans="3:13">
      <c r="C11" s="18" t="s">
        <v>89</v>
      </c>
      <c r="D11" s="18"/>
      <c r="E11" s="20" t="s">
        <v>5</v>
      </c>
      <c r="F11" s="20"/>
      <c r="G11" s="20"/>
      <c r="H11" s="20"/>
      <c r="I11" s="20"/>
      <c r="J11" s="20"/>
      <c r="K11" s="18"/>
      <c r="L11" s="18"/>
      <c r="M11" s="18"/>
    </row>
    <row r="12" spans="3:13">
      <c r="C12" s="18"/>
      <c r="D12" s="18"/>
      <c r="E12" s="21" t="s">
        <v>6</v>
      </c>
      <c r="F12" s="20"/>
      <c r="G12" s="20"/>
      <c r="H12" s="20"/>
      <c r="I12" s="20"/>
      <c r="J12" s="20"/>
      <c r="K12" s="18"/>
      <c r="L12" s="18"/>
      <c r="M12" s="18"/>
    </row>
    <row r="13" spans="3:13">
      <c r="C13" s="18"/>
      <c r="D13" s="18"/>
      <c r="E13" s="18" t="s">
        <v>7</v>
      </c>
      <c r="F13" s="18"/>
      <c r="G13" s="18"/>
      <c r="H13" s="18"/>
      <c r="I13" s="18"/>
      <c r="J13" s="18"/>
      <c r="K13" s="18"/>
      <c r="L13" s="18"/>
      <c r="M13" s="18"/>
    </row>
    <row r="14" spans="3:13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3:13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3:13">
      <c r="C16" s="18"/>
      <c r="D16" s="18"/>
      <c r="E16" s="21" t="s">
        <v>87</v>
      </c>
      <c r="F16" s="20"/>
      <c r="G16" s="20"/>
      <c r="H16" s="20"/>
      <c r="I16" s="20"/>
      <c r="J16" s="18"/>
      <c r="K16" s="18"/>
      <c r="L16" s="18"/>
      <c r="M16" s="18"/>
    </row>
    <row r="17" spans="3:13">
      <c r="C17" s="18"/>
      <c r="D17" s="18"/>
      <c r="E17" s="18" t="s">
        <v>88</v>
      </c>
      <c r="F17" s="18"/>
      <c r="G17" s="18"/>
      <c r="H17" s="18"/>
      <c r="I17" s="18"/>
      <c r="J17" s="18"/>
      <c r="K17" s="18"/>
      <c r="L17" s="18"/>
      <c r="M17" s="18"/>
    </row>
    <row r="18" spans="3:13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3:13">
      <c r="C19" s="18"/>
      <c r="D19" s="18"/>
      <c r="E19" s="20" t="s">
        <v>4</v>
      </c>
      <c r="F19" s="18"/>
      <c r="G19" s="18"/>
      <c r="H19" s="18"/>
      <c r="I19" s="18"/>
      <c r="J19" s="18"/>
      <c r="K19" s="18"/>
      <c r="L19" s="18"/>
      <c r="M19" s="18"/>
    </row>
    <row r="20" spans="3:13">
      <c r="C20" s="18" t="s">
        <v>91</v>
      </c>
      <c r="D20" s="18"/>
      <c r="E20" s="20" t="s">
        <v>5</v>
      </c>
      <c r="F20" s="18"/>
      <c r="G20" s="18"/>
      <c r="H20" s="18"/>
      <c r="I20" s="18"/>
      <c r="J20" s="18"/>
      <c r="K20" s="18"/>
      <c r="L20" s="18"/>
      <c r="M20" s="18"/>
    </row>
    <row r="21" spans="3:13">
      <c r="C21" s="18"/>
      <c r="D21" s="18"/>
      <c r="E21" s="21" t="s">
        <v>90</v>
      </c>
      <c r="F21" s="18"/>
      <c r="G21" s="18"/>
      <c r="H21" s="18"/>
      <c r="I21" s="18"/>
      <c r="J21" s="18"/>
      <c r="K21" s="18"/>
      <c r="L21" s="18"/>
      <c r="M21" s="18"/>
    </row>
    <row r="22" spans="3:13">
      <c r="C22" s="18"/>
      <c r="D22" s="18"/>
      <c r="E22" s="18" t="s">
        <v>7</v>
      </c>
      <c r="F22" s="18"/>
      <c r="G22" s="18"/>
      <c r="H22" s="18"/>
      <c r="I22" s="18"/>
      <c r="J22" s="18"/>
      <c r="K22" s="18"/>
      <c r="L22" s="18"/>
      <c r="M22" s="18"/>
    </row>
    <row r="23" spans="3:13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</sheetData>
  <sheetProtection password="ED1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5"/>
  <sheetViews>
    <sheetView tabSelected="1" topLeftCell="A13" workbookViewId="0">
      <selection activeCell="D5" sqref="D5"/>
    </sheetView>
  </sheetViews>
  <sheetFormatPr defaultColWidth="42" defaultRowHeight="15" zeroHeight="1"/>
  <cols>
    <col min="1" max="1" width="51.28515625" style="3" customWidth="1"/>
    <col min="2" max="2" width="42.140625" style="1" customWidth="1"/>
    <col min="3" max="3" width="0.42578125" style="3" customWidth="1"/>
    <col min="4" max="7" width="42" style="3" customWidth="1"/>
    <col min="8" max="8" width="42" style="1" customWidth="1"/>
    <col min="9" max="14" width="42" style="3" customWidth="1"/>
    <col min="15" max="15" width="42" style="2" customWidth="1"/>
    <col min="16" max="20" width="42" style="1" customWidth="1"/>
    <col min="21" max="22" width="42" style="3" customWidth="1"/>
    <col min="23" max="16384" width="42" style="3"/>
  </cols>
  <sheetData>
    <row r="1" spans="1:22" s="1" customFormat="1" ht="24" customHeight="1" thickBot="1">
      <c r="A1" s="63" t="s">
        <v>115</v>
      </c>
      <c r="B1" s="64"/>
      <c r="O1" s="2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</row>
    <row r="2" spans="1:22" ht="24" thickBot="1">
      <c r="A2" s="65" t="s">
        <v>102</v>
      </c>
      <c r="B2" s="66"/>
      <c r="P2" s="1" t="s">
        <v>18</v>
      </c>
      <c r="Q2" s="1" t="s">
        <v>19</v>
      </c>
      <c r="R2" s="1" t="s">
        <v>25</v>
      </c>
      <c r="S2" s="67" t="s">
        <v>30</v>
      </c>
      <c r="T2" s="67"/>
      <c r="V2" s="1"/>
    </row>
    <row r="3" spans="1:22" ht="67.5" customHeight="1">
      <c r="A3" s="14" t="s">
        <v>78</v>
      </c>
      <c r="B3" s="30" t="s">
        <v>55</v>
      </c>
      <c r="S3" s="1" t="s">
        <v>37</v>
      </c>
      <c r="T3" s="1" t="s">
        <v>38</v>
      </c>
    </row>
    <row r="4" spans="1:22" ht="24.95" customHeight="1">
      <c r="A4" s="15" t="s">
        <v>8</v>
      </c>
      <c r="B4" s="31" t="str">
        <f>IF(B3="Select from here","Select Nature of Payment FIRST",VLOOKUP($B$3,$O$6:$T$39,3,FALSE))</f>
        <v>94 IB</v>
      </c>
      <c r="K4" s="25" t="s">
        <v>16</v>
      </c>
      <c r="L4" s="23"/>
      <c r="M4" s="4"/>
      <c r="P4" s="2"/>
      <c r="Q4" s="2"/>
      <c r="R4" s="2"/>
      <c r="S4" s="2"/>
      <c r="T4" s="2"/>
    </row>
    <row r="5" spans="1:22" ht="24.95" customHeight="1">
      <c r="A5" s="15" t="s">
        <v>101</v>
      </c>
      <c r="B5" s="5" t="s">
        <v>12</v>
      </c>
      <c r="K5" s="26" t="s">
        <v>11</v>
      </c>
      <c r="L5" s="22"/>
      <c r="M5" s="6"/>
      <c r="P5" s="2"/>
      <c r="Q5" s="2"/>
      <c r="R5" s="2"/>
      <c r="S5" s="2"/>
      <c r="T5" s="2"/>
    </row>
    <row r="6" spans="1:22" ht="24.95" customHeight="1">
      <c r="A6" s="15" t="s">
        <v>13</v>
      </c>
      <c r="B6" s="5" t="s">
        <v>14</v>
      </c>
      <c r="K6" s="26" t="s">
        <v>12</v>
      </c>
      <c r="L6" s="22"/>
      <c r="M6" s="6"/>
      <c r="O6" s="8" t="s">
        <v>16</v>
      </c>
      <c r="P6" s="2"/>
      <c r="Q6" s="2"/>
      <c r="R6" s="2"/>
      <c r="S6" s="2"/>
      <c r="T6" s="2"/>
    </row>
    <row r="7" spans="1:22" ht="24.95" customHeight="1">
      <c r="A7" s="15" t="s">
        <v>85</v>
      </c>
      <c r="B7" s="32" t="b">
        <f>IF(B5="Select from here","Select payment made to OPTION",IF(B5="NRI-Co. &amp; Firm","",IF(B5="NRI-Individual",30.9%,IF(AND(B4="94B",B5="Individual, HUF etc."),30%,IF(AND(B4="94BB",B5="Individual, HUF etc."),30%,IF(AND(B5="Individual, HUF etc.", B6="NO"),20%,IF(B5="Individual, HUF etc.",VLOOKUP(B3,O6:T39,5,FALSE))))))))</f>
        <v>0</v>
      </c>
      <c r="K7" s="26" t="s">
        <v>92</v>
      </c>
      <c r="L7" s="22"/>
      <c r="M7" s="6"/>
      <c r="N7" s="3" t="s">
        <v>17</v>
      </c>
      <c r="O7" s="8" t="s">
        <v>17</v>
      </c>
      <c r="P7" s="2">
        <v>193</v>
      </c>
      <c r="Q7" s="2">
        <v>93</v>
      </c>
      <c r="R7" s="2">
        <v>5000</v>
      </c>
      <c r="S7" s="9">
        <v>0.1</v>
      </c>
      <c r="T7" s="9">
        <v>0.1</v>
      </c>
      <c r="U7" s="2"/>
    </row>
    <row r="8" spans="1:22" ht="24.95" customHeight="1">
      <c r="A8" s="15" t="s">
        <v>104</v>
      </c>
      <c r="B8" s="35">
        <f>IF(B5="Select from here","Select payment made to OPTION",IF(B5="NRI-Co. &amp; Firm",33.99%,IF(B5="NRI-Individual","",IF(AND(B4="94B",B5="Domestic Co. &amp; Firm"),30%,IF(AND(B4="94BB",B5="Domestic Co. &amp; Firm"),30%,IF(AND(B5="Domestic Co. &amp; Firm",B6="NO"),20%,IF(B5="Domestic Co. &amp; Firm",VLOOKUP(B3,O7:T40,6,FALSE))))))))</f>
        <v>0.02</v>
      </c>
      <c r="K8" s="27" t="s">
        <v>93</v>
      </c>
      <c r="L8" s="24"/>
      <c r="M8" s="7"/>
      <c r="N8" s="3" t="s">
        <v>20</v>
      </c>
      <c r="O8" s="8" t="s">
        <v>20</v>
      </c>
      <c r="P8" s="2">
        <v>194</v>
      </c>
      <c r="Q8" s="2">
        <v>94</v>
      </c>
      <c r="R8" s="2" t="s">
        <v>26</v>
      </c>
      <c r="S8" s="9">
        <v>0.1</v>
      </c>
      <c r="T8" s="9">
        <v>0.1</v>
      </c>
      <c r="U8" s="2"/>
    </row>
    <row r="9" spans="1:22" ht="24.95" customHeight="1">
      <c r="A9" s="15" t="s">
        <v>97</v>
      </c>
      <c r="B9" s="33">
        <v>40000</v>
      </c>
      <c r="N9" s="3" t="s">
        <v>21</v>
      </c>
      <c r="O9" s="8" t="s">
        <v>74</v>
      </c>
      <c r="P9" s="2" t="s">
        <v>22</v>
      </c>
      <c r="Q9" s="2" t="s">
        <v>23</v>
      </c>
      <c r="R9" s="2">
        <v>10000</v>
      </c>
      <c r="S9" s="9">
        <v>0.1</v>
      </c>
      <c r="T9" s="9">
        <v>0.1</v>
      </c>
      <c r="U9" s="2"/>
    </row>
    <row r="10" spans="1:22" ht="24.95" customHeight="1">
      <c r="A10" s="15" t="s">
        <v>77</v>
      </c>
      <c r="B10" s="28">
        <f>IF(B5="Select payment made to option", "",IF(B8="Select payment made to option","",IF(B7="",(B9*B8),(B7*B9))))</f>
        <v>0</v>
      </c>
      <c r="G10" s="39">
        <f>IF(B11="","",B11)</f>
        <v>40972</v>
      </c>
      <c r="H10" s="40">
        <f>MONTH(B11)</f>
        <v>3</v>
      </c>
      <c r="I10" s="39">
        <f>IF(G10="","",IF(H10=3,(EDATE(G10,1)-DAY(G10)+30),(EDATE(G10,1)-DAY(G10)+7)))</f>
        <v>41029</v>
      </c>
      <c r="K10" s="25" t="s">
        <v>16</v>
      </c>
      <c r="L10" s="4"/>
      <c r="N10" s="3" t="s">
        <v>24</v>
      </c>
      <c r="O10" s="8" t="s">
        <v>75</v>
      </c>
      <c r="P10" s="2" t="s">
        <v>22</v>
      </c>
      <c r="Q10" s="10" t="s">
        <v>23</v>
      </c>
      <c r="R10" s="2">
        <v>5000</v>
      </c>
      <c r="S10" s="9">
        <v>0.1</v>
      </c>
      <c r="T10" s="9">
        <v>0.1</v>
      </c>
      <c r="U10" s="2"/>
    </row>
    <row r="11" spans="1:22" ht="37.5" customHeight="1">
      <c r="A11" s="16" t="s">
        <v>98</v>
      </c>
      <c r="B11" s="37">
        <v>40972</v>
      </c>
      <c r="K11" s="26" t="s">
        <v>14</v>
      </c>
      <c r="L11" s="6"/>
      <c r="N11" s="3" t="s">
        <v>27</v>
      </c>
      <c r="O11" s="8" t="s">
        <v>27</v>
      </c>
      <c r="P11" s="2" t="s">
        <v>28</v>
      </c>
      <c r="Q11" s="2" t="s">
        <v>29</v>
      </c>
      <c r="R11" s="2">
        <v>10000</v>
      </c>
      <c r="S11" s="9">
        <v>0.3</v>
      </c>
      <c r="T11" s="9">
        <v>0.3</v>
      </c>
      <c r="U11" s="2"/>
    </row>
    <row r="12" spans="1:22" ht="24.95" customHeight="1">
      <c r="A12" s="15" t="s">
        <v>86</v>
      </c>
      <c r="B12" s="38">
        <f>I10</f>
        <v>41029</v>
      </c>
      <c r="K12" s="27" t="s">
        <v>15</v>
      </c>
      <c r="L12" s="7"/>
      <c r="N12" s="3" t="s">
        <v>33</v>
      </c>
      <c r="O12" s="8" t="s">
        <v>33</v>
      </c>
      <c r="P12" s="2" t="s">
        <v>32</v>
      </c>
      <c r="Q12" s="2" t="s">
        <v>31</v>
      </c>
      <c r="R12" s="2">
        <v>5000</v>
      </c>
      <c r="S12" s="9">
        <v>0.3</v>
      </c>
      <c r="T12" s="9">
        <v>0.3</v>
      </c>
      <c r="U12" s="2"/>
    </row>
    <row r="13" spans="1:22" ht="38.25" customHeight="1">
      <c r="A13" s="16" t="s">
        <v>103</v>
      </c>
      <c r="B13" s="37">
        <v>41036</v>
      </c>
      <c r="N13" s="3" t="s">
        <v>34</v>
      </c>
      <c r="O13" s="8" t="s">
        <v>34</v>
      </c>
      <c r="P13" s="2" t="s">
        <v>35</v>
      </c>
      <c r="Q13" s="2" t="s">
        <v>36</v>
      </c>
      <c r="R13" s="2" t="s">
        <v>39</v>
      </c>
      <c r="S13" s="9">
        <v>0.01</v>
      </c>
      <c r="T13" s="9">
        <v>0.02</v>
      </c>
      <c r="U13" s="2"/>
    </row>
    <row r="14" spans="1:22" ht="24.95" customHeight="1">
      <c r="A14" s="15" t="s">
        <v>100</v>
      </c>
      <c r="B14" s="36">
        <f>IF(B11="",0,IF((B13-B12)&lt;=0,0,(YEAR(B13)-YEAR(B11))*12+MONTH(B13)-MONTH(B11)+(DAY(B11)&lt;DAY(B13))))</f>
        <v>3</v>
      </c>
      <c r="N14" s="3" t="s">
        <v>40</v>
      </c>
      <c r="O14" s="8" t="s">
        <v>70</v>
      </c>
      <c r="P14" s="2" t="s">
        <v>41</v>
      </c>
      <c r="Q14" s="2" t="s">
        <v>42</v>
      </c>
      <c r="R14" s="2">
        <v>20000</v>
      </c>
      <c r="S14" s="9">
        <v>0.1</v>
      </c>
      <c r="T14" s="9">
        <v>0.1</v>
      </c>
      <c r="U14" s="2"/>
    </row>
    <row r="15" spans="1:22" ht="24.95" customHeight="1">
      <c r="A15" s="15" t="s">
        <v>9</v>
      </c>
      <c r="B15" s="34">
        <v>1.4999999999999999E-2</v>
      </c>
      <c r="N15" s="3" t="s">
        <v>43</v>
      </c>
      <c r="O15" s="8" t="s">
        <v>71</v>
      </c>
      <c r="P15" s="2" t="s">
        <v>44</v>
      </c>
      <c r="Q15" s="2" t="s">
        <v>45</v>
      </c>
      <c r="R15" s="2">
        <v>2500</v>
      </c>
      <c r="S15" s="9">
        <v>0.2</v>
      </c>
      <c r="T15" s="9">
        <v>0</v>
      </c>
      <c r="U15" s="2"/>
    </row>
    <row r="16" spans="1:22" ht="24.95" customHeight="1" thickBot="1">
      <c r="A16" s="17" t="s">
        <v>99</v>
      </c>
      <c r="B16" s="29">
        <f>ROUND(IF(B10="",0,((B10*B15)*B14)),-1)</f>
        <v>0</v>
      </c>
      <c r="N16" s="3" t="s">
        <v>46</v>
      </c>
      <c r="O16" s="8" t="s">
        <v>76</v>
      </c>
      <c r="P16" s="2" t="s">
        <v>47</v>
      </c>
      <c r="Q16" s="2" t="s">
        <v>48</v>
      </c>
      <c r="R16" s="2">
        <v>1000</v>
      </c>
      <c r="S16" s="9">
        <v>0.2</v>
      </c>
      <c r="T16" s="9">
        <v>0.2</v>
      </c>
      <c r="U16" s="2"/>
    </row>
    <row r="17" spans="1:21" ht="19.5" customHeight="1" thickBot="1">
      <c r="A17" s="72" t="s">
        <v>94</v>
      </c>
      <c r="B17" s="73"/>
      <c r="N17" s="3" t="s">
        <v>49</v>
      </c>
      <c r="O17" s="8" t="s">
        <v>79</v>
      </c>
      <c r="P17" s="2" t="s">
        <v>50</v>
      </c>
      <c r="Q17" s="2" t="s">
        <v>51</v>
      </c>
      <c r="R17" s="2">
        <v>1000</v>
      </c>
      <c r="S17" s="9">
        <v>0.1</v>
      </c>
      <c r="T17" s="9">
        <v>0.1</v>
      </c>
      <c r="U17" s="2"/>
    </row>
    <row r="18" spans="1:21" ht="25.5">
      <c r="A18" s="68" t="s">
        <v>96</v>
      </c>
      <c r="B18" s="69"/>
      <c r="N18" s="3" t="s">
        <v>72</v>
      </c>
      <c r="O18" s="8" t="s">
        <v>72</v>
      </c>
      <c r="P18" s="2" t="s">
        <v>73</v>
      </c>
      <c r="Q18" s="2" t="s">
        <v>10</v>
      </c>
      <c r="R18" s="2">
        <v>5000</v>
      </c>
      <c r="S18" s="9">
        <v>0.1</v>
      </c>
      <c r="T18" s="9">
        <v>0.1</v>
      </c>
      <c r="U18" s="2"/>
    </row>
    <row r="19" spans="1:21" ht="25.5">
      <c r="A19" s="70" t="s">
        <v>83</v>
      </c>
      <c r="B19" s="71"/>
      <c r="N19" s="3" t="s">
        <v>52</v>
      </c>
      <c r="O19" s="8" t="s">
        <v>80</v>
      </c>
      <c r="P19" s="2" t="s">
        <v>53</v>
      </c>
      <c r="Q19" s="2" t="s">
        <v>54</v>
      </c>
      <c r="R19" s="2">
        <v>180000</v>
      </c>
      <c r="S19" s="9">
        <v>0.1</v>
      </c>
      <c r="T19" s="9">
        <v>0.1</v>
      </c>
      <c r="U19" s="2"/>
    </row>
    <row r="20" spans="1:21" ht="20.25">
      <c r="A20" s="59" t="s">
        <v>95</v>
      </c>
      <c r="B20" s="60"/>
      <c r="N20" s="3" t="s">
        <v>55</v>
      </c>
      <c r="O20" s="8" t="s">
        <v>55</v>
      </c>
      <c r="P20" s="2" t="s">
        <v>53</v>
      </c>
      <c r="Q20" s="2" t="s">
        <v>56</v>
      </c>
      <c r="R20" s="2">
        <v>180000</v>
      </c>
      <c r="S20" s="9">
        <v>0.02</v>
      </c>
      <c r="T20" s="9">
        <v>0.02</v>
      </c>
      <c r="U20" s="2"/>
    </row>
    <row r="21" spans="1:21" ht="24" customHeight="1" thickBot="1">
      <c r="A21" s="61" t="s">
        <v>84</v>
      </c>
      <c r="B21" s="62"/>
      <c r="N21" s="3" t="s">
        <v>57</v>
      </c>
      <c r="O21" s="8" t="s">
        <v>57</v>
      </c>
      <c r="P21" s="2" t="s">
        <v>53</v>
      </c>
      <c r="Q21" s="2" t="s">
        <v>54</v>
      </c>
      <c r="R21" s="2">
        <v>5000000</v>
      </c>
      <c r="S21" s="9">
        <v>0.01</v>
      </c>
      <c r="T21" s="9">
        <v>0.01</v>
      </c>
      <c r="U21" s="2"/>
    </row>
    <row r="22" spans="1:21" ht="14.25" hidden="1" customHeight="1">
      <c r="N22" s="3" t="s">
        <v>58</v>
      </c>
      <c r="O22" s="8" t="s">
        <v>81</v>
      </c>
      <c r="P22" s="2" t="s">
        <v>59</v>
      </c>
      <c r="Q22" s="2" t="s">
        <v>60</v>
      </c>
      <c r="R22" s="2">
        <v>30000</v>
      </c>
      <c r="S22" s="9">
        <v>0.1</v>
      </c>
      <c r="T22" s="9">
        <v>0.1</v>
      </c>
      <c r="U22" s="2"/>
    </row>
    <row r="23" spans="1:21" ht="45" hidden="1">
      <c r="N23" s="11" t="s">
        <v>61</v>
      </c>
      <c r="O23" s="12" t="s">
        <v>106</v>
      </c>
      <c r="P23" s="2" t="s">
        <v>63</v>
      </c>
      <c r="Q23" s="2" t="s">
        <v>62</v>
      </c>
      <c r="R23" s="2">
        <v>0</v>
      </c>
      <c r="S23" s="9">
        <v>0.1</v>
      </c>
      <c r="T23" s="9">
        <v>0.1</v>
      </c>
      <c r="U23" s="2"/>
    </row>
    <row r="24" spans="1:21" ht="35.25" hidden="1" customHeight="1">
      <c r="N24" s="3" t="s">
        <v>64</v>
      </c>
      <c r="O24" s="12" t="s">
        <v>82</v>
      </c>
      <c r="P24" s="2" t="s">
        <v>65</v>
      </c>
      <c r="Q24" s="2" t="s">
        <v>66</v>
      </c>
      <c r="R24" s="2">
        <v>100000</v>
      </c>
      <c r="S24" s="9">
        <v>0.1</v>
      </c>
      <c r="T24" s="9">
        <v>0.1</v>
      </c>
      <c r="U24" s="2"/>
    </row>
    <row r="25" spans="1:21" ht="30" hidden="1">
      <c r="N25" s="13" t="s">
        <v>67</v>
      </c>
      <c r="O25" s="12" t="s">
        <v>105</v>
      </c>
      <c r="P25" s="2" t="s">
        <v>68</v>
      </c>
      <c r="Q25" s="2" t="s">
        <v>69</v>
      </c>
      <c r="R25" s="2">
        <v>200000</v>
      </c>
      <c r="S25" s="9">
        <v>0.1</v>
      </c>
      <c r="T25" s="9">
        <v>0.1</v>
      </c>
      <c r="U25" s="2"/>
    </row>
  </sheetData>
  <sheetProtection password="ED1B" sheet="1" objects="1" scenarios="1"/>
  <mergeCells count="8">
    <mergeCell ref="A20:B20"/>
    <mergeCell ref="A21:B21"/>
    <mergeCell ref="A1:B1"/>
    <mergeCell ref="A2:B2"/>
    <mergeCell ref="S2:T2"/>
    <mergeCell ref="A18:B18"/>
    <mergeCell ref="A19:B19"/>
    <mergeCell ref="A17:B17"/>
  </mergeCells>
  <conditionalFormatting sqref="B8">
    <cfRule type="containsText" dxfId="1" priority="2" operator="containsText" text="FALSE">
      <formula>NOT(ISERROR(SEARCH("FALSE",B8)))</formula>
    </cfRule>
  </conditionalFormatting>
  <conditionalFormatting sqref="B7">
    <cfRule type="containsText" dxfId="0" priority="1" operator="containsText" text="FALSE">
      <formula>NOT(ISERROR(SEARCH("FALSE",B7)))</formula>
    </cfRule>
  </conditionalFormatting>
  <dataValidations count="3">
    <dataValidation type="list" allowBlank="1" showInputMessage="1" showErrorMessage="1" sqref="B5">
      <formula1>$K$4:$K$8</formula1>
    </dataValidation>
    <dataValidation type="list" allowBlank="1" showInputMessage="1" showErrorMessage="1" sqref="B6">
      <formula1>$K$10:$K$12</formula1>
    </dataValidation>
    <dataValidation type="list" allowBlank="1" showInputMessage="1" showErrorMessage="1" sqref="B3">
      <formula1>$O$6:$O$25</formula1>
    </dataValidation>
  </dataValidations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topLeftCell="A7" workbookViewId="0">
      <selection activeCell="A18" sqref="A18:C18"/>
    </sheetView>
  </sheetViews>
  <sheetFormatPr defaultColWidth="0" defaultRowHeight="15" zeroHeight="1"/>
  <cols>
    <col min="1" max="1" width="5.85546875" style="3" customWidth="1"/>
    <col min="2" max="2" width="62.140625" style="3" customWidth="1"/>
    <col min="3" max="3" width="23.85546875" style="41" customWidth="1"/>
    <col min="4" max="4" width="0.7109375" style="3" customWidth="1"/>
    <col min="5" max="6" width="9.140625" style="3" hidden="1" customWidth="1"/>
    <col min="7" max="7" width="12.42578125" style="3" hidden="1" customWidth="1"/>
    <col min="8" max="8" width="9.140625" style="3" hidden="1" customWidth="1"/>
    <col min="9" max="9" width="11.5703125" style="3" hidden="1" customWidth="1"/>
    <col min="10" max="16384" width="9.140625" style="3" hidden="1"/>
  </cols>
  <sheetData>
    <row r="1" spans="1:9" ht="26.25">
      <c r="A1" s="76" t="s">
        <v>107</v>
      </c>
      <c r="B1" s="77"/>
      <c r="C1" s="78"/>
    </row>
    <row r="2" spans="1:9" ht="23.25">
      <c r="A2" s="79" t="s">
        <v>102</v>
      </c>
      <c r="B2" s="80"/>
      <c r="C2" s="81"/>
    </row>
    <row r="3" spans="1:9" ht="23.25">
      <c r="A3" s="46">
        <v>1</v>
      </c>
      <c r="B3" s="45" t="s">
        <v>110</v>
      </c>
      <c r="C3" s="47">
        <v>2000</v>
      </c>
    </row>
    <row r="4" spans="1:9" ht="67.5">
      <c r="A4" s="46">
        <v>2</v>
      </c>
      <c r="B4" s="45" t="s">
        <v>111</v>
      </c>
      <c r="C4" s="48">
        <v>41092</v>
      </c>
      <c r="G4" s="43">
        <f>IF(C6="","",C6)</f>
        <v>41125</v>
      </c>
      <c r="H4" s="44">
        <f>MONTH(G4)</f>
        <v>8</v>
      </c>
      <c r="I4" s="42">
        <f>IF(G4="","",IF(H4=3,(EDATE(G4,1)-DAY(G4)+30),(EDATE(G4,1)-DAY(G4)+7)))</f>
        <v>41159</v>
      </c>
    </row>
    <row r="5" spans="1:9" ht="23.25">
      <c r="A5" s="46">
        <v>3</v>
      </c>
      <c r="B5" s="45" t="s">
        <v>108</v>
      </c>
      <c r="C5" s="49">
        <f>C4</f>
        <v>41092</v>
      </c>
    </row>
    <row r="6" spans="1:9" ht="23.25">
      <c r="A6" s="46">
        <v>4</v>
      </c>
      <c r="B6" s="45" t="s">
        <v>112</v>
      </c>
      <c r="C6" s="48">
        <v>41125</v>
      </c>
    </row>
    <row r="7" spans="1:9" ht="23.25">
      <c r="A7" s="46">
        <v>5</v>
      </c>
      <c r="B7" s="45" t="s">
        <v>100</v>
      </c>
      <c r="C7" s="50">
        <f>IF(C4="",0,IF((C6-C5)&lt;=0,0,(YEAR(C6)-YEAR(C4))*12+MONTH(C6)-MONTH(C4)+(DAY(C4)&lt;DAY(C6))))</f>
        <v>2</v>
      </c>
    </row>
    <row r="8" spans="1:9" ht="23.25">
      <c r="A8" s="46">
        <v>6</v>
      </c>
      <c r="B8" s="45" t="s">
        <v>9</v>
      </c>
      <c r="C8" s="51">
        <v>0.01</v>
      </c>
    </row>
    <row r="9" spans="1:9" ht="45">
      <c r="A9" s="52">
        <v>7</v>
      </c>
      <c r="B9" s="45" t="s">
        <v>99</v>
      </c>
      <c r="C9" s="53">
        <f>ROUND(IF(C3="",0,((C3*C8)*C7)),-1)</f>
        <v>40</v>
      </c>
    </row>
    <row r="10" spans="1:9" ht="23.25">
      <c r="A10" s="52">
        <v>8</v>
      </c>
      <c r="B10" s="45" t="s">
        <v>108</v>
      </c>
      <c r="C10" s="54">
        <f>I4</f>
        <v>41159</v>
      </c>
    </row>
    <row r="11" spans="1:9" ht="23.25">
      <c r="A11" s="52">
        <v>9</v>
      </c>
      <c r="B11" s="45" t="s">
        <v>113</v>
      </c>
      <c r="C11" s="55">
        <v>41167</v>
      </c>
    </row>
    <row r="12" spans="1:9" ht="23.25">
      <c r="A12" s="46">
        <v>10</v>
      </c>
      <c r="B12" s="45" t="s">
        <v>100</v>
      </c>
      <c r="C12" s="50">
        <f>IF(C4="",0,IF((C11-C10)&lt;=0,0,(YEAR(C11)-YEAR(C6))*12+MONTH(C11)-MONTH(C6)+(DAY(C6)&lt;DAY(C11))))</f>
        <v>2</v>
      </c>
    </row>
    <row r="13" spans="1:9" ht="23.25">
      <c r="A13" s="46">
        <v>11</v>
      </c>
      <c r="B13" s="45" t="s">
        <v>9</v>
      </c>
      <c r="C13" s="56">
        <v>1.4999999999999999E-2</v>
      </c>
    </row>
    <row r="14" spans="1:9" ht="45">
      <c r="A14" s="46">
        <v>12</v>
      </c>
      <c r="B14" s="45" t="s">
        <v>99</v>
      </c>
      <c r="C14" s="57">
        <f>IF(C3="",0,(C3*C12*C13))</f>
        <v>60</v>
      </c>
    </row>
    <row r="15" spans="1:9" ht="45">
      <c r="A15" s="46">
        <v>13</v>
      </c>
      <c r="B15" s="45" t="s">
        <v>109</v>
      </c>
      <c r="C15" s="58">
        <f>ROUND((C14+C9),-1)</f>
        <v>100</v>
      </c>
    </row>
    <row r="16" spans="1:9" ht="21" customHeight="1">
      <c r="A16" s="82" t="s">
        <v>114</v>
      </c>
      <c r="B16" s="83"/>
      <c r="C16" s="84"/>
    </row>
    <row r="17" spans="1:3" ht="25.5">
      <c r="A17" s="70" t="s">
        <v>96</v>
      </c>
      <c r="B17" s="85"/>
      <c r="C17" s="71"/>
    </row>
    <row r="18" spans="1:3" ht="25.5">
      <c r="A18" s="70" t="s">
        <v>83</v>
      </c>
      <c r="B18" s="85"/>
      <c r="C18" s="71"/>
    </row>
    <row r="19" spans="1:3" ht="20.25">
      <c r="A19" s="59" t="s">
        <v>95</v>
      </c>
      <c r="B19" s="74"/>
      <c r="C19" s="60"/>
    </row>
    <row r="20" spans="1:3" ht="21" thickBot="1">
      <c r="A20" s="61" t="s">
        <v>84</v>
      </c>
      <c r="B20" s="75"/>
      <c r="C20" s="62"/>
    </row>
    <row r="21" spans="1:3" hidden="1"/>
  </sheetData>
  <sheetProtection password="ED1B" sheet="1" objects="1" scenarios="1"/>
  <mergeCells count="7">
    <mergeCell ref="A19:C19"/>
    <mergeCell ref="A20:C20"/>
    <mergeCell ref="A1:C1"/>
    <mergeCell ref="A2:C2"/>
    <mergeCell ref="A16:C16"/>
    <mergeCell ref="A17:C17"/>
    <mergeCell ref="A18:C18"/>
  </mergeCells>
  <pageMargins left="0.7" right="0.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TDS Interest Calculator</vt:lpstr>
      <vt:lpstr>Late Deduction TDS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</dc:creator>
  <cp:lastModifiedBy>Dulal</cp:lastModifiedBy>
  <cp:lastPrinted>2014-02-25T10:36:55Z</cp:lastPrinted>
  <dcterms:created xsi:type="dcterms:W3CDTF">2014-02-23T05:42:06Z</dcterms:created>
  <dcterms:modified xsi:type="dcterms:W3CDTF">2014-02-25T11:13:01Z</dcterms:modified>
</cp:coreProperties>
</file>