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activeX/activeX2.xml" ContentType="application/vnd.ms-office.activeX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5135" windowHeight="8070" tabRatio="62"/>
  </bookViews>
  <sheets>
    <sheet name="GATE WAY" sheetId="1" r:id="rId1"/>
    <sheet name="FILL FORM" sheetId="7" r:id="rId2"/>
    <sheet name="DCLRA INVETSMENT" sheetId="2" r:id="rId3"/>
    <sheet name="INCOME OTHER SOURCES" sheetId="3" r:id="rId4"/>
    <sheet name="LETTER FOR G M" sheetId="4" r:id="rId5"/>
    <sheet name="COMPUTATION SHEET" sheetId="5" r:id="rId6"/>
    <sheet name="computation sheets" sheetId="6" r:id="rId7"/>
  </sheets>
  <definedNames>
    <definedName name="_xlnm.Print_Area" localSheetId="6">'computation sheets'!$A$1:$R$109</definedName>
    <definedName name="_xlnm.Print_Area" localSheetId="3">'INCOME OTHER SOURCES'!$A$1:$J$40</definedName>
  </definedNames>
  <calcPr calcId="124519"/>
</workbook>
</file>

<file path=xl/calcChain.xml><?xml version="1.0" encoding="utf-8"?>
<calcChain xmlns="http://schemas.openxmlformats.org/spreadsheetml/2006/main">
  <c r="V54" i="5"/>
  <c r="M14" i="7"/>
  <c r="C16"/>
  <c r="C17" s="1"/>
  <c r="C18" s="1"/>
  <c r="C19" s="1"/>
  <c r="C20" s="1"/>
  <c r="C22" s="1"/>
  <c r="C23" s="1"/>
  <c r="C24" s="1"/>
  <c r="C25" s="1"/>
  <c r="C15"/>
  <c r="R37" i="5"/>
  <c r="R38" s="1"/>
  <c r="R40" s="1"/>
  <c r="S40" s="1"/>
  <c r="O25"/>
  <c r="O26"/>
  <c r="R25"/>
  <c r="R26"/>
  <c r="M31"/>
  <c r="M32"/>
  <c r="M33"/>
  <c r="G26" i="7"/>
  <c r="E16"/>
  <c r="E17" s="1"/>
  <c r="F15"/>
  <c r="F16" s="1"/>
  <c r="E15"/>
  <c r="D15"/>
  <c r="D16" s="1"/>
  <c r="B8" i="5"/>
  <c r="F18"/>
  <c r="F17"/>
  <c r="F16"/>
  <c r="F15"/>
  <c r="F14"/>
  <c r="F13"/>
  <c r="F12"/>
  <c r="F11"/>
  <c r="F10"/>
  <c r="F9"/>
  <c r="D9"/>
  <c r="F8"/>
  <c r="E8"/>
  <c r="D8"/>
  <c r="C8"/>
  <c r="G38" i="7"/>
  <c r="H15"/>
  <c r="H14"/>
  <c r="H30"/>
  <c r="H19" i="3"/>
  <c r="H18"/>
  <c r="H17"/>
  <c r="H16"/>
  <c r="G58" i="5"/>
  <c r="C28"/>
  <c r="E28" s="1"/>
  <c r="E7"/>
  <c r="D7"/>
  <c r="C7"/>
  <c r="B7"/>
  <c r="M7"/>
  <c r="D103" i="6"/>
  <c r="V55" i="5"/>
  <c r="V57"/>
  <c r="X57" s="1"/>
  <c r="Z50" s="1"/>
  <c r="V56"/>
  <c r="O49"/>
  <c r="O43"/>
  <c r="O44"/>
  <c r="P27"/>
  <c r="P26"/>
  <c r="P25"/>
  <c r="M50"/>
  <c r="M49"/>
  <c r="M45"/>
  <c r="M44"/>
  <c r="M43"/>
  <c r="M39"/>
  <c r="M38"/>
  <c r="M37"/>
  <c r="M27"/>
  <c r="M26"/>
  <c r="M25"/>
  <c r="L48" i="6"/>
  <c r="F56" s="1"/>
  <c r="F22" i="2"/>
  <c r="J24" i="6"/>
  <c r="M62"/>
  <c r="P7"/>
  <c r="E7"/>
  <c r="E4"/>
  <c r="E3"/>
  <c r="E2"/>
  <c r="A4" i="5"/>
  <c r="A39"/>
  <c r="C39" s="1"/>
  <c r="G39" s="1"/>
  <c r="H29" i="7"/>
  <c r="G31"/>
  <c r="F7" i="5"/>
  <c r="A30" i="4"/>
  <c r="G33" s="1"/>
  <c r="K106" i="6" s="1"/>
  <c r="D9" i="3"/>
  <c r="D6"/>
  <c r="D5"/>
  <c r="D4"/>
  <c r="F33" s="1"/>
  <c r="I40" i="2"/>
  <c r="H40"/>
  <c r="G40"/>
  <c r="I39"/>
  <c r="H39"/>
  <c r="G39"/>
  <c r="I38"/>
  <c r="H38"/>
  <c r="G38"/>
  <c r="I37"/>
  <c r="H37"/>
  <c r="G37"/>
  <c r="I36"/>
  <c r="H36"/>
  <c r="G36"/>
  <c r="I35"/>
  <c r="H35"/>
  <c r="G35"/>
  <c r="I34"/>
  <c r="H34"/>
  <c r="G34"/>
  <c r="F40"/>
  <c r="J40" s="1"/>
  <c r="K40" s="1"/>
  <c r="F39"/>
  <c r="F38"/>
  <c r="J38" s="1"/>
  <c r="F37"/>
  <c r="F36"/>
  <c r="J36" s="1"/>
  <c r="F35"/>
  <c r="F34"/>
  <c r="I33"/>
  <c r="H33"/>
  <c r="G33"/>
  <c r="F33"/>
  <c r="F42" s="1"/>
  <c r="I26"/>
  <c r="H26"/>
  <c r="G26"/>
  <c r="I25"/>
  <c r="H25"/>
  <c r="G25"/>
  <c r="I24"/>
  <c r="H24"/>
  <c r="J24" s="1"/>
  <c r="G24"/>
  <c r="I23"/>
  <c r="H23"/>
  <c r="G23"/>
  <c r="G28" s="1"/>
  <c r="F26"/>
  <c r="F25"/>
  <c r="J25" s="1"/>
  <c r="N25" s="1"/>
  <c r="F24"/>
  <c r="F23"/>
  <c r="J23" s="1"/>
  <c r="N23" s="1"/>
  <c r="I22"/>
  <c r="H22"/>
  <c r="J22" s="1"/>
  <c r="K22" s="1"/>
  <c r="G22"/>
  <c r="D14"/>
  <c r="D17"/>
  <c r="D16"/>
  <c r="D15"/>
  <c r="D13"/>
  <c r="D11"/>
  <c r="D10"/>
  <c r="D9"/>
  <c r="D8"/>
  <c r="G55" s="1"/>
  <c r="Q31" i="7"/>
  <c r="Q25"/>
  <c r="P33"/>
  <c r="O33"/>
  <c r="N33"/>
  <c r="M33"/>
  <c r="Q30"/>
  <c r="Q29"/>
  <c r="Q28"/>
  <c r="Q27"/>
  <c r="Q26"/>
  <c r="P20"/>
  <c r="O20"/>
  <c r="N20"/>
  <c r="M20"/>
  <c r="Q18"/>
  <c r="Q17"/>
  <c r="Q16"/>
  <c r="Q15"/>
  <c r="Q14"/>
  <c r="P98" i="6"/>
  <c r="C44" i="5"/>
  <c r="J41" i="2"/>
  <c r="J37"/>
  <c r="B25" i="3"/>
  <c r="H31" i="7"/>
  <c r="J35" i="2" l="1"/>
  <c r="Y54" i="5"/>
  <c r="J34" i="2"/>
  <c r="D17" i="7"/>
  <c r="D18" s="1"/>
  <c r="C9" i="5"/>
  <c r="F17" i="7"/>
  <c r="F18" s="1"/>
  <c r="E9" i="5"/>
  <c r="H16" i="7"/>
  <c r="E10" i="5"/>
  <c r="E18" i="7"/>
  <c r="D10" i="5"/>
  <c r="G8"/>
  <c r="G7"/>
  <c r="J26" i="2"/>
  <c r="N26" s="1"/>
  <c r="Q20" i="7"/>
  <c r="I28" i="2"/>
  <c r="F19" i="5"/>
  <c r="M20" i="6" s="1"/>
  <c r="H42" i="2"/>
  <c r="H28"/>
  <c r="G42"/>
  <c r="I42"/>
  <c r="N24"/>
  <c r="M24"/>
  <c r="K24" s="1"/>
  <c r="J33"/>
  <c r="Q33" i="7"/>
  <c r="M25" i="2"/>
  <c r="M26"/>
  <c r="K26" s="1"/>
  <c r="J39"/>
  <c r="K39" s="1"/>
  <c r="M28" i="6"/>
  <c r="N38" i="2"/>
  <c r="M38"/>
  <c r="F86" i="6"/>
  <c r="F89" s="1"/>
  <c r="E86"/>
  <c r="E89" s="1"/>
  <c r="K25" i="2"/>
  <c r="L25" s="1"/>
  <c r="M33"/>
  <c r="N35" s="1"/>
  <c r="M23"/>
  <c r="K23" s="1"/>
  <c r="D86" i="6"/>
  <c r="D89" s="1"/>
  <c r="F28" i="2"/>
  <c r="N34"/>
  <c r="K33" s="1"/>
  <c r="H23" i="3"/>
  <c r="H32" i="5" s="1"/>
  <c r="D97" i="6"/>
  <c r="D95"/>
  <c r="M13" i="5"/>
  <c r="M6" s="1"/>
  <c r="J28" i="2"/>
  <c r="B25" i="5"/>
  <c r="Y55"/>
  <c r="Y57"/>
  <c r="Z55"/>
  <c r="Z57"/>
  <c r="Y56"/>
  <c r="Z54"/>
  <c r="Z56"/>
  <c r="W57"/>
  <c r="Y50" s="1"/>
  <c r="B48" l="1"/>
  <c r="C10"/>
  <c r="B9"/>
  <c r="G9" s="1"/>
  <c r="E11"/>
  <c r="F19" i="7"/>
  <c r="C11" i="5"/>
  <c r="D19" i="7"/>
  <c r="E19"/>
  <c r="D11" i="5"/>
  <c r="J42" i="2"/>
  <c r="M34"/>
  <c r="K42"/>
  <c r="L26"/>
  <c r="K38"/>
  <c r="L38" s="1"/>
  <c r="L23"/>
  <c r="B46" i="5"/>
  <c r="D46" s="1"/>
  <c r="G86" i="6"/>
  <c r="G89" s="1"/>
  <c r="N7" i="5"/>
  <c r="E103" i="6"/>
  <c r="N13" i="5"/>
  <c r="N6" s="1"/>
  <c r="M4"/>
  <c r="M3"/>
  <c r="D94" i="6" s="1"/>
  <c r="H17" i="7" l="1"/>
  <c r="B10" i="5"/>
  <c r="G10" s="1"/>
  <c r="E20" i="7"/>
  <c r="D12" i="5"/>
  <c r="D20" i="7"/>
  <c r="C12" i="5"/>
  <c r="F20" i="7"/>
  <c r="E12" i="5"/>
  <c r="L24" i="2"/>
  <c r="D48" i="5"/>
  <c r="K28" i="2"/>
  <c r="E46" i="5"/>
  <c r="L33" i="2"/>
  <c r="B45" i="5"/>
  <c r="K37" i="6"/>
  <c r="M79" s="1"/>
  <c r="O7" i="5"/>
  <c r="H86" i="6"/>
  <c r="H89" s="1"/>
  <c r="N4" i="5"/>
  <c r="F103" i="6"/>
  <c r="O13" i="5"/>
  <c r="O6" s="1"/>
  <c r="E95" i="6"/>
  <c r="E97"/>
  <c r="E94"/>
  <c r="D96"/>
  <c r="D99" s="1"/>
  <c r="D100" s="1"/>
  <c r="M5" i="5"/>
  <c r="M8" s="1"/>
  <c r="N3"/>
  <c r="B11" l="1"/>
  <c r="G11" s="1"/>
  <c r="H18" i="7"/>
  <c r="C13" i="5"/>
  <c r="D21" i="7"/>
  <c r="E13" i="5"/>
  <c r="F21" i="7"/>
  <c r="E21"/>
  <c r="D13" i="5"/>
  <c r="B44"/>
  <c r="L28" i="2"/>
  <c r="K36" i="6"/>
  <c r="M78" s="1"/>
  <c r="U78" s="1"/>
  <c r="D45" i="5"/>
  <c r="E45"/>
  <c r="I86" i="6"/>
  <c r="I89" s="1"/>
  <c r="P7" i="5"/>
  <c r="P13"/>
  <c r="P6" s="1"/>
  <c r="G103" i="6"/>
  <c r="O4" i="5"/>
  <c r="F97" i="6"/>
  <c r="F95"/>
  <c r="E96"/>
  <c r="E99" s="1"/>
  <c r="E100" s="1"/>
  <c r="F94"/>
  <c r="N5" i="5"/>
  <c r="O3"/>
  <c r="M81" i="6"/>
  <c r="N8" i="5" l="1"/>
  <c r="N9" s="1"/>
  <c r="H19" i="7"/>
  <c r="B12" i="5"/>
  <c r="G12" s="1"/>
  <c r="D22" i="7"/>
  <c r="C14" i="5"/>
  <c r="E22" i="7"/>
  <c r="D14" i="5"/>
  <c r="F22" i="7"/>
  <c r="E14" i="5"/>
  <c r="K38" i="6"/>
  <c r="M39" s="1"/>
  <c r="P40" s="1"/>
  <c r="G42" i="5"/>
  <c r="Q7"/>
  <c r="J86" i="6"/>
  <c r="J89" s="1"/>
  <c r="P4" i="5"/>
  <c r="Q13"/>
  <c r="Q6" s="1"/>
  <c r="H103" i="6"/>
  <c r="G95"/>
  <c r="G97"/>
  <c r="G94"/>
  <c r="F96"/>
  <c r="F99" s="1"/>
  <c r="F100" s="1"/>
  <c r="M9" i="5"/>
  <c r="P3"/>
  <c r="O5"/>
  <c r="B13" l="1"/>
  <c r="G13" s="1"/>
  <c r="H20" i="7"/>
  <c r="O8" i="5"/>
  <c r="O9" s="1"/>
  <c r="E23" i="7"/>
  <c r="D15" i="5"/>
  <c r="E15"/>
  <c r="F23" i="7"/>
  <c r="C15" i="5"/>
  <c r="D23" i="7"/>
  <c r="R7" i="5"/>
  <c r="K86" i="6"/>
  <c r="K89" s="1"/>
  <c r="H97"/>
  <c r="H95"/>
  <c r="Q4" i="5"/>
  <c r="R13"/>
  <c r="R6" s="1"/>
  <c r="I103" i="6"/>
  <c r="G96"/>
  <c r="G99" s="1"/>
  <c r="G100" s="1"/>
  <c r="H94"/>
  <c r="P5" i="5"/>
  <c r="Q3"/>
  <c r="H21" i="7" l="1"/>
  <c r="B14" i="5"/>
  <c r="G14" s="1"/>
  <c r="D24" i="7"/>
  <c r="C16" i="5"/>
  <c r="F24" i="7"/>
  <c r="E16" i="5"/>
  <c r="E24" i="7"/>
  <c r="D16" i="5"/>
  <c r="S7"/>
  <c r="L86" i="6"/>
  <c r="L89" s="1"/>
  <c r="I95"/>
  <c r="I97"/>
  <c r="R4" i="5"/>
  <c r="J103" i="6"/>
  <c r="S13" i="5"/>
  <c r="S6" s="1"/>
  <c r="H96" i="6"/>
  <c r="H99" s="1"/>
  <c r="H100" s="1"/>
  <c r="I94"/>
  <c r="P8" i="5"/>
  <c r="Q5"/>
  <c r="Q8" s="1"/>
  <c r="Q9" s="1"/>
  <c r="R3"/>
  <c r="B15" l="1"/>
  <c r="H22" i="7"/>
  <c r="E25"/>
  <c r="D17" i="5"/>
  <c r="C17"/>
  <c r="D25" i="7"/>
  <c r="E17" i="5"/>
  <c r="F25" i="7"/>
  <c r="E18" i="5" s="1"/>
  <c r="F26" i="7"/>
  <c r="M86" i="6"/>
  <c r="M89" s="1"/>
  <c r="T7" i="5"/>
  <c r="S4"/>
  <c r="T13"/>
  <c r="T6" s="1"/>
  <c r="K103" i="6"/>
  <c r="J97"/>
  <c r="J95"/>
  <c r="J94"/>
  <c r="I96"/>
  <c r="I99" s="1"/>
  <c r="I100" s="1"/>
  <c r="P9" i="5"/>
  <c r="R5"/>
  <c r="R8" s="1"/>
  <c r="R9" s="1"/>
  <c r="S3"/>
  <c r="H23" i="7" l="1"/>
  <c r="B16" i="5"/>
  <c r="D18"/>
  <c r="E26" i="7"/>
  <c r="E19" i="5"/>
  <c r="M19" i="6" s="1"/>
  <c r="C18" i="5"/>
  <c r="D26" i="7"/>
  <c r="U7" i="5"/>
  <c r="N86" i="6"/>
  <c r="N89" s="1"/>
  <c r="K95"/>
  <c r="K97"/>
  <c r="L103"/>
  <c r="G15" i="5"/>
  <c r="U13"/>
  <c r="U6" s="1"/>
  <c r="T4"/>
  <c r="K94" i="6"/>
  <c r="J96"/>
  <c r="J99" s="1"/>
  <c r="J100" s="1"/>
  <c r="S5" i="5"/>
  <c r="S8" s="1"/>
  <c r="S9" s="1"/>
  <c r="T3"/>
  <c r="C26" i="7" l="1"/>
  <c r="B17" i="5"/>
  <c r="H24" i="7"/>
  <c r="V7" i="5"/>
  <c r="O86" i="6"/>
  <c r="O89" s="1"/>
  <c r="D19" i="5"/>
  <c r="M18" i="6" s="1"/>
  <c r="U4" i="5"/>
  <c r="L97" i="6"/>
  <c r="L95"/>
  <c r="M103"/>
  <c r="V13" i="5"/>
  <c r="V6" s="1"/>
  <c r="G16"/>
  <c r="L94" i="6"/>
  <c r="K96"/>
  <c r="K99" s="1"/>
  <c r="K100" s="1"/>
  <c r="T5" i="5"/>
  <c r="T8" s="1"/>
  <c r="U3"/>
  <c r="B18" l="1"/>
  <c r="H25" i="7"/>
  <c r="H26" s="1"/>
  <c r="W7" i="5"/>
  <c r="M97" i="6"/>
  <c r="M95"/>
  <c r="V4" i="5"/>
  <c r="N103" i="6"/>
  <c r="G17" i="5"/>
  <c r="W13"/>
  <c r="W6" s="1"/>
  <c r="M94" i="6"/>
  <c r="L96"/>
  <c r="L99" s="1"/>
  <c r="L100" s="1"/>
  <c r="T9" i="5"/>
  <c r="U5"/>
  <c r="U8" s="1"/>
  <c r="U9" s="1"/>
  <c r="V3"/>
  <c r="X7" l="1"/>
  <c r="Y7" s="1"/>
  <c r="C23" s="1"/>
  <c r="C19"/>
  <c r="M17" i="6" s="1"/>
  <c r="W4" i="5"/>
  <c r="N97" i="6"/>
  <c r="N95"/>
  <c r="X13" i="5"/>
  <c r="X6" s="1"/>
  <c r="G18"/>
  <c r="G20" s="1"/>
  <c r="O103" i="6"/>
  <c r="B19" i="5"/>
  <c r="M96" i="6"/>
  <c r="M99" s="1"/>
  <c r="M100" s="1"/>
  <c r="N94"/>
  <c r="W3" i="5"/>
  <c r="V5"/>
  <c r="V8" s="1"/>
  <c r="V9" s="1"/>
  <c r="M16" i="6" l="1"/>
  <c r="M21" s="1"/>
  <c r="O95"/>
  <c r="P95" s="1"/>
  <c r="O97"/>
  <c r="P97" s="1"/>
  <c r="P103"/>
  <c r="X4" i="5"/>
  <c r="Y4" s="1"/>
  <c r="Y6"/>
  <c r="C22" s="1"/>
  <c r="Y13"/>
  <c r="O94" i="6"/>
  <c r="N96"/>
  <c r="W5" i="5"/>
  <c r="W8" s="1"/>
  <c r="W9" s="1"/>
  <c r="X3"/>
  <c r="O96" i="6" l="1"/>
  <c r="O99" s="1"/>
  <c r="O100" s="1"/>
  <c r="P94"/>
  <c r="N99"/>
  <c r="X5" i="5"/>
  <c r="Y3"/>
  <c r="P96" i="6" l="1"/>
  <c r="N100"/>
  <c r="P100" s="1"/>
  <c r="P99"/>
  <c r="X8" i="5"/>
  <c r="Y5"/>
  <c r="X9" l="1"/>
  <c r="Y9" s="1"/>
  <c r="Y8"/>
  <c r="C24" l="1"/>
  <c r="E24" s="1"/>
  <c r="M63" i="6" l="1"/>
  <c r="G32" i="5"/>
  <c r="G51" s="1"/>
  <c r="G52" s="1"/>
  <c r="L53" s="1"/>
  <c r="L54" s="1"/>
  <c r="W55"/>
  <c r="Y48" s="1"/>
  <c r="J25" i="6" l="1"/>
  <c r="M26" s="1"/>
  <c r="M65"/>
  <c r="P53" i="5"/>
  <c r="P42" i="6"/>
  <c r="Q56" i="5" l="1"/>
  <c r="Q54"/>
  <c r="Q57"/>
  <c r="Q55"/>
  <c r="R55" s="1"/>
  <c r="S55" s="1"/>
  <c r="T55" s="1"/>
  <c r="M27" i="6"/>
  <c r="M29" s="1"/>
  <c r="P31" s="1"/>
  <c r="P43"/>
  <c r="R57" i="5"/>
  <c r="R56"/>
  <c r="S56" s="1"/>
  <c r="T56" s="1"/>
  <c r="W56"/>
  <c r="Y49" s="1"/>
  <c r="R54" l="1"/>
  <c r="W54"/>
  <c r="W59" s="1"/>
  <c r="U55"/>
  <c r="X55" s="1"/>
  <c r="U56"/>
  <c r="X56" s="1"/>
  <c r="Z49" s="1"/>
  <c r="P12" i="6"/>
  <c r="P41"/>
  <c r="S57" i="5"/>
  <c r="T57" s="1"/>
  <c r="Y47"/>
  <c r="G54" s="1"/>
  <c r="S54"/>
  <c r="Z48"/>
  <c r="T54" l="1"/>
  <c r="U54"/>
  <c r="X54" s="1"/>
  <c r="U57"/>
  <c r="L45" i="6"/>
  <c r="Z47" i="5" l="1"/>
  <c r="G55" s="1"/>
  <c r="X59"/>
  <c r="G56" l="1"/>
  <c r="G60" s="1"/>
  <c r="L46" i="6"/>
  <c r="L47" s="1"/>
  <c r="L49" s="1"/>
  <c r="L50" s="1"/>
  <c r="L51" l="1"/>
  <c r="P72" s="1"/>
  <c r="P73" s="1"/>
  <c r="L52" l="1"/>
  <c r="P89"/>
  <c r="P86"/>
  <c r="P87"/>
</calcChain>
</file>

<file path=xl/comments1.xml><?xml version="1.0" encoding="utf-8"?>
<comments xmlns="http://schemas.openxmlformats.org/spreadsheetml/2006/main">
  <authors>
    <author>DURGESH</author>
  </authors>
  <commentList>
    <comment ref="E4" authorId="0">
      <text>
        <r>
          <rPr>
            <b/>
            <sz val="8"/>
            <color indexed="81"/>
            <rFont val="Tahoma"/>
            <family val="2"/>
          </rPr>
          <t>PLEASE CHECK ALSO , INDIVIDUL , FEMALE, SENIOR CITIZEN LESS THAN 80 YEAR, SENIOR CITIZEN ABOVE 80 YEAR, 
THANKS &amp; REGARDS
DURGESH KUMAR</t>
        </r>
      </text>
    </comment>
    <comment ref="A30" authorId="0">
      <text>
        <r>
          <rPr>
            <b/>
            <sz val="8"/>
            <color indexed="81"/>
            <rFont val="Tahoma"/>
            <family val="2"/>
          </rPr>
          <t>PL. FILL CON. EXMEPTED 800/-</t>
        </r>
      </text>
    </comment>
  </commentList>
</comments>
</file>

<file path=xl/sharedStrings.xml><?xml version="1.0" encoding="utf-8"?>
<sst xmlns="http://schemas.openxmlformats.org/spreadsheetml/2006/main" count="459" uniqueCount="283">
  <si>
    <t>MARVEL VINYLS LIMITED</t>
  </si>
  <si>
    <t xml:space="preserve">NAME </t>
  </si>
  <si>
    <t>:-</t>
  </si>
  <si>
    <t>FATHER'S NAME</t>
  </si>
  <si>
    <t>ADDRESS</t>
  </si>
  <si>
    <t>DEPARTMENT</t>
  </si>
  <si>
    <t>DESIGNATION</t>
  </si>
  <si>
    <t xml:space="preserve">BRANCH </t>
  </si>
  <si>
    <t xml:space="preserve"> </t>
  </si>
  <si>
    <t>CONTACT NO.</t>
  </si>
  <si>
    <t>DATE OF BIRTH</t>
  </si>
  <si>
    <t>DATE OF JOINING</t>
  </si>
  <si>
    <t xml:space="preserve">PAN NO :- </t>
  </si>
  <si>
    <t>Deduction avilable from Salary Income under chapterVIA:-</t>
  </si>
  <si>
    <t>SR.</t>
  </si>
  <si>
    <t xml:space="preserve">DESCRIPTON OF </t>
  </si>
  <si>
    <t xml:space="preserve">DOCUMENTS </t>
  </si>
  <si>
    <t xml:space="preserve">MAXIMUM </t>
  </si>
  <si>
    <t>AMOUN IN RS.</t>
  </si>
  <si>
    <t xml:space="preserve">TOTAL </t>
  </si>
  <si>
    <t>ALLOW</t>
  </si>
  <si>
    <t>DIFF</t>
  </si>
  <si>
    <t>NO.</t>
  </si>
  <si>
    <t>INVESTMENT'S</t>
  </si>
  <si>
    <t>REQUIRED</t>
  </si>
  <si>
    <t>LIMIT RS.</t>
  </si>
  <si>
    <t>MONTHLY</t>
  </si>
  <si>
    <t>QUARTERLY</t>
  </si>
  <si>
    <t>HALF YEARLY</t>
  </si>
  <si>
    <t>YEARLY</t>
  </si>
  <si>
    <t>`</t>
  </si>
  <si>
    <t>MAX</t>
  </si>
  <si>
    <t>House Rent Paid to the Landlord</t>
  </si>
  <si>
    <t>Original Rent receipts every month 
( with Revenue Stamp above Rs.4999/-)or Rent Agreement</t>
  </si>
  <si>
    <t>mediclaim - 80 D</t>
  </si>
  <si>
    <t>Mediclaim Policy Copy or Premium Certificate</t>
  </si>
  <si>
    <t>15000/-</t>
  </si>
  <si>
    <t>mediclaim - 80 D
( Parent )</t>
  </si>
  <si>
    <t>20000/-</t>
  </si>
  <si>
    <t>interest on Housing Loan - Loan taken prior to 01.04.99</t>
  </si>
  <si>
    <t>Certificate from Bank /Financial Institution</t>
  </si>
  <si>
    <t>30000/-</t>
  </si>
  <si>
    <t>interest on Housing Loan - Loan taken after 01.04.99</t>
  </si>
  <si>
    <t>Loan Taken after  01.04.99 Certificate from Bank /Financial Institution</t>
  </si>
  <si>
    <t>150000/-</t>
  </si>
  <si>
    <t>GRAND TOTAL</t>
  </si>
  <si>
    <t>Deduction u/s 80C ( Maximum of Rs. 100000/- )</t>
  </si>
  <si>
    <t>Public Provident Fund</t>
  </si>
  <si>
    <t>Copy of Payment Receipts/Passbook</t>
  </si>
  <si>
    <t>100000/-</t>
  </si>
  <si>
    <t>Life Insurance Premium including Pension Plan &amp; ULIP</t>
  </si>
  <si>
    <t>Copy of premium Payment Receipt ( Proposal Receipts will not be considered)</t>
  </si>
  <si>
    <t xml:space="preserve">Repayment of Housing Loan Principal </t>
  </si>
  <si>
    <t>NSC Purchased during the year</t>
  </si>
  <si>
    <t>Copy of NSC Certificate's</t>
  </si>
  <si>
    <t>Tution Fees  
( Up to Two Children's)</t>
  </si>
  <si>
    <t>Copy of Payment Receipts from School</t>
  </si>
  <si>
    <t>Infrastruture Bond</t>
  </si>
  <si>
    <t xml:space="preserve">Statement of Holding </t>
  </si>
  <si>
    <t>Donation to Registered Trust - 80G</t>
  </si>
  <si>
    <t>Original Donation Receipts &amp; Pan of Donnie</t>
  </si>
  <si>
    <t>Other Investments</t>
  </si>
  <si>
    <t>DECLARATION</t>
  </si>
  <si>
    <t>I, declare that the above statement is true to the best of my knowledge and belief. In the event of any change that may occur during the year</t>
  </si>
  <si>
    <t>Pertaining to the information given in the form, I undertake to  inform the same to the company. Income Tax liability arising  due to failure,</t>
  </si>
  <si>
    <t>If any, for not making / not  intimating payment / investment made or proposed to be made by me and / or any wrong declaration  would be</t>
  </si>
  <si>
    <t>My responsibility.</t>
  </si>
  <si>
    <t xml:space="preserve"> ( Signature )</t>
  </si>
  <si>
    <t xml:space="preserve">Statement of declaration of Income other than salary </t>
  </si>
  <si>
    <t>[ See section 192(2B) of the Income Tax Act,1961 read with Rule 26B of the Income Tax Rules,1962.]</t>
  </si>
  <si>
    <t>Particulars of income other than salary</t>
  </si>
  <si>
    <t>Amount ( Rs.)</t>
  </si>
  <si>
    <t>Income/ Loss  from House Property</t>
  </si>
  <si>
    <t>Income under the head "Business or Profession"</t>
  </si>
  <si>
    <t>Income under the head "Capital Gain "</t>
  </si>
  <si>
    <t>Income under the head "Other Sources "</t>
  </si>
  <si>
    <t>the best of my information and belief.</t>
  </si>
  <si>
    <t xml:space="preserve">Place </t>
  </si>
  <si>
    <t>Date</t>
  </si>
  <si>
    <t>Notes : In case of interest on Housing loan, documentary evidence is required to be submited.</t>
  </si>
  <si>
    <t xml:space="preserve">            In case of salary income , furnish Form 12B duly filled and verified by the employee separately.</t>
  </si>
  <si>
    <t>NAME</t>
  </si>
  <si>
    <t>EMPLOYEE CODE</t>
  </si>
  <si>
    <t>RESIDENTIAL STATUS</t>
  </si>
  <si>
    <t>PAN</t>
  </si>
  <si>
    <t>FINANCE YEAR</t>
  </si>
  <si>
    <t>ASSESSMENT YEAR</t>
  </si>
  <si>
    <t>, do declare that what is stated above is true to,</t>
  </si>
  <si>
    <t>To ,</t>
  </si>
  <si>
    <t>Dear Sir,</t>
  </si>
  <si>
    <t>Thanks &amp; Regards</t>
  </si>
  <si>
    <t>Date –</t>
  </si>
  <si>
    <t xml:space="preserve">The G.M - Finance </t>
  </si>
  <si>
    <t>Subject :- Tax Declaration &amp; Confirming Declaration of Investment</t>
  </si>
  <si>
    <t xml:space="preserve">By signing below I would like to confirm that I have received your mail regarding </t>
  </si>
  <si>
    <t xml:space="preserve">Tax declaration and I am confirming that I will be submitting all the necessary docs </t>
  </si>
  <si>
    <t xml:space="preserve">Be held responsible to the income tax department \ company for Any short deduction </t>
  </si>
  <si>
    <t>Of income Tax.</t>
  </si>
  <si>
    <t>HRA</t>
  </si>
  <si>
    <t>Bonus</t>
  </si>
  <si>
    <t>GROSS TOTAL</t>
  </si>
  <si>
    <t>LESS HRA REBATE</t>
  </si>
  <si>
    <t>40% of salary</t>
  </si>
  <si>
    <t>House rent allowance paid</t>
  </si>
  <si>
    <t xml:space="preserve">Actual rent paid - 10% of basic </t>
  </si>
  <si>
    <t>Rent paid</t>
  </si>
  <si>
    <t>Less exempted coneyance allw.</t>
  </si>
  <si>
    <t>Amount</t>
  </si>
  <si>
    <t>No. of months</t>
  </si>
  <si>
    <t>GROSS SALARY</t>
  </si>
  <si>
    <t>Less:-</t>
  </si>
  <si>
    <t>Professional Tax Deducted</t>
  </si>
  <si>
    <t>Deduction Allow under 80C, 80D,etc.</t>
  </si>
  <si>
    <t>DEDUCTIONS</t>
  </si>
  <si>
    <t>Under limit</t>
  </si>
  <si>
    <t>Max.</t>
  </si>
  <si>
    <t>UNDER 80C</t>
  </si>
  <si>
    <t>UNDER 80D</t>
  </si>
  <si>
    <t>OTHERS SEC.</t>
  </si>
  <si>
    <t xml:space="preserve">Taxable income </t>
  </si>
  <si>
    <t>Tax on income</t>
  </si>
  <si>
    <t>Max limit</t>
  </si>
  <si>
    <t>HRA CALCULATIONS</t>
  </si>
  <si>
    <t>PARTICULAR</t>
  </si>
  <si>
    <t>APR</t>
  </si>
  <si>
    <t>MAY</t>
  </si>
  <si>
    <t>JUN</t>
  </si>
  <si>
    <t>JLY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</si>
  <si>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</si>
  <si>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</si>
  <si>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</si>
  <si>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</si>
  <si>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</si>
  <si>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</si>
  <si>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</si>
  <si>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</si>
  <si>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</si>
  <si>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RENT PAID</t>
  </si>
  <si>
    <t>LESS: 10% OF SALARY</t>
  </si>
  <si>
    <t>EXCESS</t>
  </si>
  <si>
    <t>40%/50% OF SALARY</t>
  </si>
  <si>
    <t xml:space="preserve">HRA </t>
  </si>
  <si>
    <t>HRA EXEMPTED</t>
  </si>
  <si>
    <t>HRA TAXABLE</t>
  </si>
  <si>
    <t>NOTE : SALARY</t>
  </si>
  <si>
    <t>SALARY</t>
  </si>
  <si>
    <t>MONTH</t>
  </si>
  <si>
    <t>BASIC SALARY</t>
  </si>
  <si>
    <t>CONV</t>
  </si>
  <si>
    <r>
      <t xml:space="preserve">Above are correct and if any of the particulars Found \information is Incorrect. </t>
    </r>
    <r>
      <rPr>
        <sz val="15"/>
        <color indexed="8"/>
        <rFont val="Times"/>
      </rPr>
      <t xml:space="preserve">I shall </t>
    </r>
  </si>
  <si>
    <t>Name of Assessee</t>
  </si>
  <si>
    <t>Address</t>
  </si>
  <si>
    <t>Status</t>
  </si>
  <si>
    <t>Assessment Year</t>
  </si>
  <si>
    <t>Year Ended</t>
  </si>
  <si>
    <t>Date of Birth</t>
  </si>
  <si>
    <t>Residential Status</t>
  </si>
  <si>
    <t>Sex</t>
  </si>
  <si>
    <t>Computation of Total Income</t>
  </si>
  <si>
    <t>Salary</t>
  </si>
  <si>
    <t>Transport Allowance Received</t>
  </si>
  <si>
    <t>Transport Allowance Exempt</t>
  </si>
  <si>
    <t>Gross Total Income</t>
  </si>
  <si>
    <t>u/s 80C</t>
  </si>
  <si>
    <t>Total</t>
  </si>
  <si>
    <t>Round off u/s 288 A</t>
  </si>
  <si>
    <t>Tax Due</t>
  </si>
  <si>
    <t>Educational Cess</t>
  </si>
  <si>
    <t>T.D.S.</t>
  </si>
  <si>
    <t>Tax Payable</t>
  </si>
  <si>
    <t>Details of Exempt Income</t>
  </si>
  <si>
    <t>S.No.</t>
  </si>
  <si>
    <t>Particulars</t>
  </si>
  <si>
    <t>Challan No</t>
  </si>
  <si>
    <t>Bank Name &amp; Branch</t>
  </si>
  <si>
    <t>Taxable Value of Transport Allowance</t>
  </si>
  <si>
    <t>Taxable Value</t>
  </si>
  <si>
    <t>Taxable Value of House Rent Allowance</t>
  </si>
  <si>
    <t>Less: 10% of Salary</t>
  </si>
  <si>
    <t>HRA Exempted</t>
  </si>
  <si>
    <t>HRA Taxable</t>
  </si>
  <si>
    <t>Note: Salary</t>
  </si>
  <si>
    <t xml:space="preserve">Father's Name </t>
  </si>
  <si>
    <t xml:space="preserve">Ward </t>
  </si>
  <si>
    <t>Income From Salary ( Chapter IV A)</t>
  </si>
  <si>
    <t xml:space="preserve">Connaught Circus , New Delhi </t>
  </si>
  <si>
    <t xml:space="preserve">Salary </t>
  </si>
  <si>
    <t>Spl. Allowance</t>
  </si>
  <si>
    <t xml:space="preserve">House Rent Allowance </t>
  </si>
  <si>
    <t xml:space="preserve">Less : - </t>
  </si>
  <si>
    <t>H.R.A Exempt u/s 10(13A)</t>
  </si>
  <si>
    <t>Professional Tax u/s 16(iii )</t>
  </si>
  <si>
    <t>Less: Deductions ( Chapter VI-A)</t>
  </si>
  <si>
    <t xml:space="preserve">Total Income </t>
  </si>
  <si>
    <t>Icome Exempt u/s 10</t>
  </si>
  <si>
    <t>T.D.S</t>
  </si>
  <si>
    <t>Round off u/s 288 B</t>
  </si>
  <si>
    <t>Deposit u/s 140 A</t>
  </si>
  <si>
    <t xml:space="preserve">T.D.S/ T.C.S From </t>
  </si>
  <si>
    <t>Salary ( As Per Annexure )</t>
  </si>
  <si>
    <t>&lt; Company  Name&gt;</t>
  </si>
  <si>
    <t>H.R.A. Exempt u/s 10 (13A)</t>
  </si>
  <si>
    <t>Prepaid taxes ( Advance Tax And Self Assessment Tax )</t>
  </si>
  <si>
    <t xml:space="preserve">BSR Code </t>
  </si>
  <si>
    <t>Transport Allowance Received.</t>
  </si>
  <si>
    <t>Less: Transport Allowance</t>
  </si>
  <si>
    <t>Exempt</t>
  </si>
  <si>
    <t xml:space="preserve">Rent Paid </t>
  </si>
  <si>
    <t>40%/50% of Salary</t>
  </si>
  <si>
    <t xml:space="preserve">:- </t>
  </si>
  <si>
    <t>Cess on Tax</t>
  </si>
  <si>
    <t xml:space="preserve">BASIC </t>
  </si>
  <si>
    <t>HAR</t>
  </si>
  <si>
    <t>TOTAL EARNING SALARY BREAKUP WISE</t>
  </si>
  <si>
    <t>S.NO</t>
  </si>
  <si>
    <t>SPL.ALL</t>
  </si>
  <si>
    <t xml:space="preserve">PAN NO </t>
  </si>
  <si>
    <t>mediclaim - 80 D - ( Parents )</t>
  </si>
  <si>
    <t>MONTLY</t>
  </si>
  <si>
    <t xml:space="preserve">INVESTMENTS AS PER </t>
  </si>
  <si>
    <t>Tution Fees - (Up to Two Children's)</t>
  </si>
  <si>
    <t>RESIDENT</t>
  </si>
  <si>
    <t>I,</t>
  </si>
  <si>
    <t>BONUS</t>
  </si>
  <si>
    <t xml:space="preserve">RENT PAID </t>
  </si>
  <si>
    <t>PROFESIONAL TAX</t>
  </si>
  <si>
    <t>INCOME FROM OTHER SOURCES</t>
  </si>
  <si>
    <t xml:space="preserve">AMOUNT </t>
  </si>
  <si>
    <t xml:space="preserve">OTHER PAYMENT </t>
  </si>
  <si>
    <t>MALE</t>
  </si>
  <si>
    <t xml:space="preserve">VI-A </t>
  </si>
  <si>
    <t>80 - C</t>
  </si>
  <si>
    <t xml:space="preserve">ALREADY TDS DEDUCTED </t>
  </si>
  <si>
    <t>TDS DEPOSIT OR DEDUCTED ON SALARY</t>
  </si>
  <si>
    <t>Details of Chapter VI-A &amp; 80 C</t>
  </si>
  <si>
    <t xml:space="preserve">Chapter U/s VI-A </t>
  </si>
  <si>
    <t>Deduction u/s 80 - C</t>
  </si>
  <si>
    <t>INDIVIDUL</t>
  </si>
  <si>
    <t>2013 - 2014</t>
  </si>
  <si>
    <t>IF NOT PAID RENT</t>
  </si>
  <si>
    <t>NIL</t>
  </si>
  <si>
    <t>N/A</t>
  </si>
  <si>
    <t>INCOME TAX SLABE</t>
  </si>
  <si>
    <t>GENERAL TAX PAYERS</t>
  </si>
  <si>
    <t xml:space="preserve">FROM </t>
  </si>
  <si>
    <t xml:space="preserve">TO </t>
  </si>
  <si>
    <t>ABOVE</t>
  </si>
  <si>
    <t>FOR FEMALE</t>
  </si>
  <si>
    <t>FOR MAN</t>
  </si>
  <si>
    <t>FOR SENIOR PERSON  AGED ABOVE 60 YEAR LESS THAN 80 YEAR</t>
  </si>
  <si>
    <t>FOR SENIOR PERSON  AGED ABOVE 80 OR ABOVE</t>
  </si>
  <si>
    <t xml:space="preserve">FOR FEMALE </t>
  </si>
  <si>
    <t>FOR SERIOR CITIZEN AOBE 80 YEAR</t>
  </si>
  <si>
    <t>FOR SERIOR LESS THAN 80 YEAR</t>
  </si>
  <si>
    <t>FOR INCOME</t>
  </si>
  <si>
    <t>EDU.CESS</t>
  </si>
  <si>
    <t>H.EDU.CESS</t>
  </si>
  <si>
    <t>TAXABLE INCOME</t>
  </si>
  <si>
    <t>I.TAX</t>
  </si>
  <si>
    <t>ED+HED</t>
  </si>
  <si>
    <t>G. TOTAL</t>
  </si>
  <si>
    <t>GHOSTRIDER</t>
  </si>
  <si>
    <t>SUPERMAN</t>
  </si>
  <si>
    <t>BATMAN</t>
  </si>
  <si>
    <t>SPIDERMAN</t>
  </si>
  <si>
    <t>NAME OF COMPANY</t>
  </si>
  <si>
    <t>Roundoff u/s 288 A</t>
  </si>
  <si>
    <t>BONUS &amp; OTHER'S</t>
  </si>
  <si>
    <t xml:space="preserve">V. P. MARKETING </t>
  </si>
  <si>
    <t>ACCOUNTS</t>
  </si>
  <si>
    <t>ACCOUNTS MANAGER</t>
  </si>
  <si>
    <t>HEAD OFFICE</t>
  </si>
  <si>
    <t>COMPUTATION OF TAXABLE INCOME FOR THE F.Y. 2013-14</t>
  </si>
  <si>
    <t>Balance to be deductable</t>
  </si>
  <si>
    <t>Due date for filling of Return July 31st, 2014</t>
  </si>
  <si>
    <t>NAME OF EMPLOYEES</t>
  </si>
  <si>
    <t xml:space="preserve">Before 15th March 2014. I also confirm that the particulars \ informations furnished </t>
  </si>
  <si>
    <t>Note:- Rebate U/s 87A -2000 ( if Salary Less Than 5 Lacs)</t>
  </si>
  <si>
    <t>2014-2015</t>
  </si>
  <si>
    <t>FORM OF DECLARATION FOR THE FINANCIAL YEAR 2013 - 2014</t>
  </si>
  <si>
    <t xml:space="preserve">I further undertake to provide all documentary proofs of payment made by me immediately or before 15th March , 2014  and if I fail to do so,  </t>
  </si>
  <si>
    <t>The company can make  full deduction of income tax dues from March 2014 salary.</t>
  </si>
  <si>
    <t>2014 - 2015</t>
  </si>
</sst>
</file>

<file path=xl/styles.xml><?xml version="1.0" encoding="utf-8"?>
<styleSheet xmlns="http://schemas.openxmlformats.org/spreadsheetml/2006/main">
  <numFmts count="1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[$-409]mmmm\ d\,\ yyyy;@"/>
    <numFmt numFmtId="166" formatCode="_(* #,##0_);_(* \(#,##0\);_(* &quot;-&quot;??_);_(@_)"/>
    <numFmt numFmtId="167" formatCode="mmm\-yyyy"/>
    <numFmt numFmtId="168" formatCode="mmm"/>
    <numFmt numFmtId="169" formatCode="[$-409]\ mmm\ \-\ yyyy;@"/>
    <numFmt numFmtId="170" formatCode="[$-409]dd\-mmm\-yyyy;@"/>
    <numFmt numFmtId="171" formatCode="[$-409]d\-mmm\-yy;@"/>
  </numFmts>
  <fonts count="71">
    <font>
      <sz val="11"/>
      <color theme="1"/>
      <name val="Calibri"/>
      <family val="2"/>
      <scheme val="minor"/>
    </font>
    <font>
      <b/>
      <u/>
      <sz val="20"/>
      <name val="Baskerville Old Face"/>
      <family val="1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.5"/>
      <name val="Arial"/>
      <family val="2"/>
    </font>
    <font>
      <b/>
      <sz val="11.5"/>
      <name val="Arial Narrow"/>
      <family val="2"/>
    </font>
    <font>
      <sz val="11.5"/>
      <name val="Arial Narrow"/>
      <family val="2"/>
    </font>
    <font>
      <b/>
      <sz val="11"/>
      <name val="Arial"/>
      <family val="2"/>
    </font>
    <font>
      <sz val="15"/>
      <color indexed="8"/>
      <name val="Times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sz val="11"/>
      <color theme="1"/>
      <name val="Baskerville Old Face"/>
      <family val="1"/>
    </font>
    <font>
      <b/>
      <sz val="11"/>
      <color theme="1"/>
      <name val="Baskerville Old Face"/>
      <family val="1"/>
    </font>
    <font>
      <b/>
      <u/>
      <sz val="18"/>
      <color theme="1"/>
      <name val="Baskerville Old Face"/>
      <family val="1"/>
    </font>
    <font>
      <b/>
      <sz val="14"/>
      <color theme="1"/>
      <name val="Baskerville Old Face"/>
      <family val="1"/>
    </font>
    <font>
      <b/>
      <sz val="13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Rupee Foradian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7"/>
      <color theme="1"/>
      <name val="Arial Narrow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i/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sz val="15"/>
      <color theme="1"/>
      <name val="Times"/>
    </font>
    <font>
      <b/>
      <sz val="14"/>
      <color theme="1"/>
      <name val="Arial Narrow"/>
      <family val="2"/>
    </font>
    <font>
      <b/>
      <sz val="17"/>
      <color theme="1"/>
      <name val="Baskerville Old Face"/>
      <family val="1"/>
    </font>
    <font>
      <sz val="16"/>
      <color theme="1"/>
      <name val="Calibri"/>
      <family val="2"/>
      <scheme val="minor"/>
    </font>
    <font>
      <sz val="13.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6.5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11"/>
      <name val="Calibri"/>
      <family val="2"/>
      <scheme val="minor"/>
    </font>
    <font>
      <b/>
      <sz val="8"/>
      <name val="Baskerville Old Face"/>
      <family val="1"/>
    </font>
    <font>
      <sz val="8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0"/>
      <name val="Baskerville Old Face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8"/>
      <name val="Arial Narrow"/>
      <family val="2"/>
    </font>
    <font>
      <b/>
      <u val="singleAccounting"/>
      <sz val="8"/>
      <name val="Calibri"/>
      <family val="2"/>
      <scheme val="minor"/>
    </font>
    <font>
      <sz val="8"/>
      <name val="Arial Narrow"/>
      <family val="2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b/>
      <sz val="10"/>
      <name val="Bodoni MT Condensed"/>
      <family val="1"/>
    </font>
    <font>
      <b/>
      <sz val="24"/>
      <name val="Bodoni MT Condensed"/>
      <family val="1"/>
    </font>
    <font>
      <b/>
      <sz val="17"/>
      <name val="Bodoni MT Condensed"/>
      <family val="1"/>
    </font>
    <font>
      <b/>
      <sz val="14"/>
      <color theme="1"/>
      <name val="Bodoni MT Condensed"/>
      <family val="1"/>
    </font>
    <font>
      <b/>
      <sz val="16"/>
      <color theme="1"/>
      <name val="Bodoni MT Condensed"/>
      <family val="1"/>
    </font>
    <font>
      <sz val="16"/>
      <color theme="1"/>
      <name val="Bodoni MT Condensed"/>
      <family val="1"/>
    </font>
    <font>
      <b/>
      <sz val="18"/>
      <color theme="1"/>
      <name val="Bodoni MT Condensed"/>
      <family val="1"/>
    </font>
    <font>
      <b/>
      <sz val="19"/>
      <color theme="1"/>
      <name val="Bodoni MT Condensed"/>
      <family val="1"/>
    </font>
    <font>
      <sz val="14"/>
      <color theme="1"/>
      <name val="Bodoni MT Condensed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66">
    <xf numFmtId="0" fontId="0" fillId="0" borderId="0" xfId="0"/>
    <xf numFmtId="0" fontId="0" fillId="6" borderId="0" xfId="0" applyFill="1"/>
    <xf numFmtId="165" fontId="18" fillId="6" borderId="0" xfId="0" applyNumberFormat="1" applyFont="1" applyFill="1" applyAlignment="1" applyProtection="1">
      <alignment horizontal="center" vertical="center"/>
      <protection hidden="1"/>
    </xf>
    <xf numFmtId="2" fontId="0" fillId="6" borderId="1" xfId="0" applyNumberFormat="1" applyFill="1" applyBorder="1" applyAlignment="1" applyProtection="1">
      <alignment horizontal="right" vertical="center"/>
      <protection hidden="1"/>
    </xf>
    <xf numFmtId="2" fontId="14" fillId="6" borderId="1" xfId="0" applyNumberFormat="1" applyFont="1" applyFill="1" applyBorder="1" applyAlignment="1" applyProtection="1">
      <alignment horizontal="right" vertical="center"/>
      <protection hidden="1"/>
    </xf>
    <xf numFmtId="2" fontId="14" fillId="6" borderId="1" xfId="0" applyNumberFormat="1" applyFont="1" applyFill="1" applyBorder="1" applyAlignment="1" applyProtection="1">
      <alignment horizontal="right"/>
      <protection hidden="1"/>
    </xf>
    <xf numFmtId="2" fontId="24" fillId="6" borderId="4" xfId="0" applyNumberFormat="1" applyFont="1" applyFill="1" applyBorder="1" applyAlignment="1" applyProtection="1">
      <alignment horizontal="right" vertical="center"/>
      <protection hidden="1"/>
    </xf>
    <xf numFmtId="2" fontId="0" fillId="6" borderId="1" xfId="0" applyNumberFormat="1" applyFill="1" applyBorder="1" applyAlignment="1" applyProtection="1">
      <alignment vertical="center"/>
      <protection hidden="1"/>
    </xf>
    <xf numFmtId="2" fontId="14" fillId="6" borderId="1" xfId="0" applyNumberFormat="1" applyFont="1" applyFill="1" applyBorder="1" applyAlignment="1" applyProtection="1">
      <alignment vertical="center"/>
      <protection hidden="1"/>
    </xf>
    <xf numFmtId="2" fontId="24" fillId="6" borderId="4" xfId="0" applyNumberFormat="1" applyFont="1" applyFill="1" applyBorder="1" applyAlignment="1" applyProtection="1">
      <alignment vertical="center"/>
      <protection hidden="1"/>
    </xf>
    <xf numFmtId="0" fontId="0" fillId="6" borderId="0" xfId="0" applyFill="1" applyProtection="1">
      <protection hidden="1"/>
    </xf>
    <xf numFmtId="1" fontId="28" fillId="6" borderId="0" xfId="0" applyNumberFormat="1" applyFont="1" applyFill="1" applyAlignment="1" applyProtection="1">
      <alignment horizontal="right" vertical="center"/>
      <protection hidden="1"/>
    </xf>
    <xf numFmtId="1" fontId="28" fillId="6" borderId="10" xfId="0" applyNumberFormat="1" applyFont="1" applyFill="1" applyBorder="1" applyAlignment="1" applyProtection="1">
      <alignment horizontal="right" vertical="center"/>
      <protection hidden="1"/>
    </xf>
    <xf numFmtId="2" fontId="0" fillId="7" borderId="1" xfId="0" applyNumberFormat="1" applyFill="1" applyBorder="1" applyProtection="1">
      <protection locked="0" hidden="1"/>
    </xf>
    <xf numFmtId="0" fontId="0" fillId="10" borderId="0" xfId="0" applyFill="1" applyProtection="1">
      <protection hidden="1"/>
    </xf>
    <xf numFmtId="0" fontId="0" fillId="11" borderId="0" xfId="0" applyFill="1" applyProtection="1">
      <protection hidden="1"/>
    </xf>
    <xf numFmtId="0" fontId="20" fillId="11" borderId="1" xfId="0" applyFont="1" applyFill="1" applyBorder="1" applyProtection="1">
      <protection hidden="1"/>
    </xf>
    <xf numFmtId="0" fontId="0" fillId="11" borderId="1" xfId="0" applyFill="1" applyBorder="1" applyProtection="1">
      <protection hidden="1"/>
    </xf>
    <xf numFmtId="0" fontId="0" fillId="11" borderId="14" xfId="0" applyFill="1" applyBorder="1" applyProtection="1">
      <protection hidden="1"/>
    </xf>
    <xf numFmtId="0" fontId="0" fillId="11" borderId="15" xfId="0" applyFill="1" applyBorder="1" applyProtection="1">
      <protection hidden="1"/>
    </xf>
    <xf numFmtId="0" fontId="14" fillId="11" borderId="1" xfId="0" applyFont="1" applyFill="1" applyBorder="1" applyAlignment="1" applyProtection="1">
      <alignment horizontal="right" vertical="center"/>
      <protection hidden="1"/>
    </xf>
    <xf numFmtId="0" fontId="14" fillId="9" borderId="1" xfId="0" applyFont="1" applyFill="1" applyBorder="1" applyAlignment="1" applyProtection="1">
      <alignment horizontal="center" vertical="center"/>
      <protection hidden="1"/>
    </xf>
    <xf numFmtId="169" fontId="0" fillId="9" borderId="1" xfId="0" applyNumberFormat="1" applyFill="1" applyBorder="1" applyAlignment="1" applyProtection="1">
      <alignment horizontal="left" vertical="center"/>
      <protection hidden="1"/>
    </xf>
    <xf numFmtId="2" fontId="12" fillId="12" borderId="1" xfId="0" applyNumberFormat="1" applyFont="1" applyFill="1" applyBorder="1" applyProtection="1">
      <protection hidden="1"/>
    </xf>
    <xf numFmtId="0" fontId="14" fillId="9" borderId="1" xfId="0" applyFont="1" applyFill="1" applyBorder="1" applyAlignment="1" applyProtection="1">
      <alignment horizontal="left" vertical="center" wrapText="1"/>
      <protection hidden="1"/>
    </xf>
    <xf numFmtId="0" fontId="0" fillId="9" borderId="1" xfId="0" applyFill="1" applyBorder="1" applyAlignment="1" applyProtection="1">
      <alignment horizontal="center" vertical="center" wrapText="1"/>
      <protection hidden="1"/>
    </xf>
    <xf numFmtId="2" fontId="13" fillId="12" borderId="1" xfId="0" applyNumberFormat="1" applyFont="1" applyFill="1" applyBorder="1" applyProtection="1">
      <protection hidden="1"/>
    </xf>
    <xf numFmtId="0" fontId="14" fillId="9" borderId="1" xfId="0" applyFont="1" applyFill="1" applyBorder="1" applyAlignment="1" applyProtection="1">
      <alignment vertical="center"/>
      <protection hidden="1"/>
    </xf>
    <xf numFmtId="1" fontId="0" fillId="9" borderId="1" xfId="0" applyNumberFormat="1" applyFill="1" applyBorder="1" applyAlignment="1" applyProtection="1">
      <alignment horizontal="center" vertical="center"/>
      <protection hidden="1"/>
    </xf>
    <xf numFmtId="0" fontId="14" fillId="9" borderId="1" xfId="0" applyFont="1" applyFill="1" applyBorder="1" applyAlignment="1" applyProtection="1">
      <alignment vertical="center" wrapText="1"/>
      <protection hidden="1"/>
    </xf>
    <xf numFmtId="0" fontId="0" fillId="9" borderId="1" xfId="0" applyFill="1" applyBorder="1" applyAlignment="1" applyProtection="1">
      <alignment horizontal="center" vertical="center"/>
      <protection hidden="1"/>
    </xf>
    <xf numFmtId="0" fontId="14" fillId="11" borderId="3" xfId="0" applyFont="1" applyFill="1" applyBorder="1" applyProtection="1">
      <protection hidden="1"/>
    </xf>
    <xf numFmtId="0" fontId="20" fillId="11" borderId="16" xfId="0" applyFont="1" applyFill="1" applyBorder="1" applyProtection="1">
      <protection hidden="1"/>
    </xf>
    <xf numFmtId="0" fontId="14" fillId="11" borderId="1" xfId="0" applyFont="1" applyFill="1" applyBorder="1" applyProtection="1">
      <protection hidden="1"/>
    </xf>
    <xf numFmtId="0" fontId="14" fillId="11" borderId="14" xfId="0" applyFont="1" applyFill="1" applyBorder="1" applyProtection="1">
      <protection hidden="1"/>
    </xf>
    <xf numFmtId="0" fontId="14" fillId="11" borderId="15" xfId="0" applyFont="1" applyFill="1" applyBorder="1" applyProtection="1">
      <protection hidden="1"/>
    </xf>
    <xf numFmtId="2" fontId="13" fillId="12" borderId="4" xfId="0" applyNumberFormat="1" applyFont="1" applyFill="1" applyBorder="1" applyAlignment="1" applyProtection="1">
      <alignment vertical="center"/>
      <protection hidden="1"/>
    </xf>
    <xf numFmtId="0" fontId="21" fillId="11" borderId="1" xfId="0" applyFont="1" applyFill="1" applyBorder="1" applyAlignment="1" applyProtection="1">
      <alignment horizontal="right" vertical="center"/>
      <protection hidden="1"/>
    </xf>
    <xf numFmtId="2" fontId="13" fillId="12" borderId="4" xfId="0" applyNumberFormat="1" applyFont="1" applyFill="1" applyBorder="1" applyProtection="1">
      <protection hidden="1"/>
    </xf>
    <xf numFmtId="0" fontId="0" fillId="11" borderId="13" xfId="0" applyFill="1" applyBorder="1" applyProtection="1">
      <protection hidden="1"/>
    </xf>
    <xf numFmtId="0" fontId="14" fillId="9" borderId="11" xfId="0" applyFont="1" applyFill="1" applyBorder="1" applyAlignment="1" applyProtection="1">
      <alignment horizontal="center" vertical="center"/>
      <protection hidden="1"/>
    </xf>
    <xf numFmtId="0" fontId="14" fillId="9" borderId="0" xfId="0" applyFont="1" applyFill="1" applyProtection="1">
      <protection hidden="1"/>
    </xf>
    <xf numFmtId="0" fontId="0" fillId="9" borderId="0" xfId="0" applyFill="1" applyProtection="1">
      <protection hidden="1"/>
    </xf>
    <xf numFmtId="0" fontId="0" fillId="9" borderId="0" xfId="0" applyFill="1" applyAlignment="1" applyProtection="1">
      <alignment horizontal="right" vertical="center"/>
      <protection hidden="1"/>
    </xf>
    <xf numFmtId="0" fontId="14" fillId="9" borderId="17" xfId="0" applyFont="1" applyFill="1" applyBorder="1" applyAlignment="1" applyProtection="1">
      <alignment horizontal="center" vertical="center"/>
      <protection hidden="1"/>
    </xf>
    <xf numFmtId="169" fontId="0" fillId="9" borderId="18" xfId="0" applyNumberFormat="1" applyFill="1" applyBorder="1" applyAlignment="1" applyProtection="1">
      <alignment horizontal="left" vertical="center"/>
      <protection hidden="1"/>
    </xf>
    <xf numFmtId="2" fontId="14" fillId="7" borderId="1" xfId="0" applyNumberFormat="1" applyFont="1" applyFill="1" applyBorder="1" applyProtection="1">
      <protection locked="0" hidden="1"/>
    </xf>
    <xf numFmtId="0" fontId="0" fillId="12" borderId="0" xfId="0" applyFill="1"/>
    <xf numFmtId="0" fontId="33" fillId="6" borderId="0" xfId="0" applyFont="1" applyFill="1" applyProtection="1">
      <protection hidden="1"/>
    </xf>
    <xf numFmtId="0" fontId="9" fillId="2" borderId="0" xfId="0" applyFont="1" applyFill="1" applyAlignment="1" applyProtection="1">
      <alignment vertical="center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43" fontId="3" fillId="2" borderId="0" xfId="1" applyFont="1" applyFill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2" fontId="0" fillId="6" borderId="0" xfId="0" applyNumberFormat="1" applyFill="1" applyBorder="1" applyAlignment="1" applyProtection="1">
      <alignment horizontal="right"/>
      <protection hidden="1"/>
    </xf>
    <xf numFmtId="0" fontId="24" fillId="6" borderId="0" xfId="0" applyFont="1" applyFill="1" applyBorder="1" applyProtection="1">
      <protection hidden="1"/>
    </xf>
    <xf numFmtId="49" fontId="42" fillId="6" borderId="0" xfId="0" applyNumberFormat="1" applyFont="1" applyFill="1" applyBorder="1" applyAlignment="1" applyProtection="1">
      <alignment horizontal="right" vertical="center"/>
      <protection hidden="1"/>
    </xf>
    <xf numFmtId="0" fontId="42" fillId="6" borderId="0" xfId="0" applyFont="1" applyFill="1" applyBorder="1" applyAlignment="1" applyProtection="1">
      <alignment vertical="center"/>
      <protection hidden="1"/>
    </xf>
    <xf numFmtId="0" fontId="42" fillId="6" borderId="0" xfId="0" applyFont="1" applyFill="1" applyBorder="1" applyProtection="1">
      <protection hidden="1"/>
    </xf>
    <xf numFmtId="0" fontId="0" fillId="6" borderId="0" xfId="0" applyFont="1" applyFill="1" applyBorder="1" applyProtection="1">
      <protection hidden="1"/>
    </xf>
    <xf numFmtId="0" fontId="32" fillId="6" borderId="0" xfId="0" applyFont="1" applyFill="1" applyBorder="1" applyAlignment="1" applyProtection="1">
      <alignment horizontal="left" vertical="center"/>
      <protection hidden="1"/>
    </xf>
    <xf numFmtId="0" fontId="20" fillId="6" borderId="0" xfId="0" applyFont="1" applyFill="1" applyBorder="1" applyAlignment="1" applyProtection="1">
      <alignment vertical="center"/>
      <protection hidden="1"/>
    </xf>
    <xf numFmtId="0" fontId="32" fillId="6" borderId="0" xfId="0" applyFont="1" applyFill="1" applyBorder="1" applyProtection="1">
      <protection hidden="1"/>
    </xf>
    <xf numFmtId="0" fontId="32" fillId="6" borderId="0" xfId="0" applyFont="1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20" fillId="6" borderId="0" xfId="0" applyFont="1" applyFill="1" applyBorder="1" applyProtection="1">
      <protection hidden="1"/>
    </xf>
    <xf numFmtId="0" fontId="27" fillId="6" borderId="0" xfId="0" applyFont="1" applyFill="1" applyBorder="1" applyProtection="1">
      <protection hidden="1"/>
    </xf>
    <xf numFmtId="0" fontId="27" fillId="6" borderId="0" xfId="0" applyFont="1" applyFill="1" applyAlignment="1" applyProtection="1">
      <alignment horizontal="center" vertical="center"/>
      <protection hidden="1"/>
    </xf>
    <xf numFmtId="0" fontId="14" fillId="6" borderId="0" xfId="0" applyFont="1" applyFill="1" applyBorder="1" applyProtection="1">
      <protection hidden="1"/>
    </xf>
    <xf numFmtId="2" fontId="0" fillId="6" borderId="0" xfId="0" applyNumberFormat="1" applyFill="1" applyBorder="1" applyAlignment="1" applyProtection="1">
      <alignment horizontal="right" vertical="center"/>
      <protection hidden="1"/>
    </xf>
    <xf numFmtId="41" fontId="41" fillId="6" borderId="0" xfId="0" applyNumberFormat="1" applyFont="1" applyFill="1" applyBorder="1" applyAlignment="1" applyProtection="1">
      <alignment horizontal="center" vertical="center"/>
      <protection hidden="1"/>
    </xf>
    <xf numFmtId="0" fontId="27" fillId="6" borderId="0" xfId="0" applyFont="1" applyFill="1" applyBorder="1" applyAlignment="1" applyProtection="1">
      <alignment horizontal="center" vertical="center"/>
      <protection hidden="1"/>
    </xf>
    <xf numFmtId="0" fontId="14" fillId="6" borderId="0" xfId="0" applyFont="1" applyFill="1" applyBorder="1" applyAlignment="1" applyProtection="1">
      <alignment horizontal="left" vertical="center"/>
      <protection hidden="1"/>
    </xf>
    <xf numFmtId="0" fontId="28" fillId="6" borderId="0" xfId="0" applyFont="1" applyFill="1" applyProtection="1">
      <protection hidden="1"/>
    </xf>
    <xf numFmtId="0" fontId="0" fillId="8" borderId="0" xfId="0" applyFill="1" applyProtection="1">
      <protection hidden="1"/>
    </xf>
    <xf numFmtId="0" fontId="30" fillId="6" borderId="0" xfId="0" applyFont="1" applyFill="1" applyProtection="1">
      <protection hidden="1"/>
    </xf>
    <xf numFmtId="1" fontId="30" fillId="6" borderId="0" xfId="0" applyNumberFormat="1" applyFont="1" applyFill="1" applyProtection="1">
      <protection hidden="1"/>
    </xf>
    <xf numFmtId="1" fontId="30" fillId="6" borderId="0" xfId="0" applyNumberFormat="1" applyFont="1" applyFill="1" applyBorder="1" applyProtection="1">
      <protection hidden="1"/>
    </xf>
    <xf numFmtId="1" fontId="30" fillId="6" borderId="6" xfId="0" applyNumberFormat="1" applyFont="1" applyFill="1" applyBorder="1" applyProtection="1">
      <protection hidden="1"/>
    </xf>
    <xf numFmtId="1" fontId="30" fillId="6" borderId="6" xfId="0" applyNumberFormat="1" applyFont="1" applyFill="1" applyBorder="1" applyAlignment="1" applyProtection="1">
      <alignment horizontal="right" vertical="center"/>
      <protection hidden="1"/>
    </xf>
    <xf numFmtId="1" fontId="35" fillId="6" borderId="0" xfId="0" applyNumberFormat="1" applyFont="1" applyFill="1" applyProtection="1">
      <protection hidden="1"/>
    </xf>
    <xf numFmtId="1" fontId="31" fillId="6" borderId="0" xfId="0" applyNumberFormat="1" applyFont="1" applyFill="1" applyProtection="1">
      <protection hidden="1"/>
    </xf>
    <xf numFmtId="1" fontId="0" fillId="6" borderId="0" xfId="0" applyNumberFormat="1" applyFill="1" applyProtection="1">
      <protection hidden="1"/>
    </xf>
    <xf numFmtId="1" fontId="36" fillId="6" borderId="0" xfId="0" applyNumberFormat="1" applyFont="1" applyFill="1" applyBorder="1" applyAlignment="1" applyProtection="1">
      <alignment horizontal="left" vertical="center"/>
      <protection hidden="1"/>
    </xf>
    <xf numFmtId="0" fontId="31" fillId="6" borderId="0" xfId="0" applyFont="1" applyFill="1" applyProtection="1">
      <protection hidden="1"/>
    </xf>
    <xf numFmtId="0" fontId="25" fillId="6" borderId="0" xfId="0" applyFont="1" applyFill="1" applyProtection="1">
      <protection hidden="1"/>
    </xf>
    <xf numFmtId="0" fontId="25" fillId="6" borderId="13" xfId="0" applyFont="1" applyFill="1" applyBorder="1" applyProtection="1">
      <protection hidden="1"/>
    </xf>
    <xf numFmtId="0" fontId="31" fillId="6" borderId="13" xfId="0" applyFont="1" applyFill="1" applyBorder="1" applyProtection="1">
      <protection hidden="1"/>
    </xf>
    <xf numFmtId="0" fontId="31" fillId="6" borderId="0" xfId="0" applyFont="1" applyFill="1" applyAlignment="1" applyProtection="1">
      <alignment horizontal="center"/>
      <protection hidden="1"/>
    </xf>
    <xf numFmtId="0" fontId="31" fillId="6" borderId="6" xfId="0" applyFont="1" applyFill="1" applyBorder="1" applyProtection="1">
      <protection hidden="1"/>
    </xf>
    <xf numFmtId="0" fontId="24" fillId="6" borderId="0" xfId="0" applyFont="1" applyFill="1" applyProtection="1">
      <protection hidden="1"/>
    </xf>
    <xf numFmtId="0" fontId="22" fillId="6" borderId="0" xfId="0" applyFont="1" applyFill="1" applyProtection="1">
      <protection hidden="1"/>
    </xf>
    <xf numFmtId="168" fontId="22" fillId="6" borderId="0" xfId="0" applyNumberFormat="1" applyFont="1" applyFill="1" applyAlignment="1" applyProtection="1">
      <alignment horizontal="right" vertical="center"/>
      <protection hidden="1"/>
    </xf>
    <xf numFmtId="1" fontId="28" fillId="6" borderId="0" xfId="0" applyNumberFormat="1" applyFont="1" applyFill="1" applyAlignment="1" applyProtection="1">
      <alignment horizontal="right"/>
      <protection hidden="1"/>
    </xf>
    <xf numFmtId="0" fontId="28" fillId="6" borderId="10" xfId="0" applyFont="1" applyFill="1" applyBorder="1" applyAlignment="1" applyProtection="1">
      <alignment horizontal="right"/>
      <protection hidden="1"/>
    </xf>
    <xf numFmtId="0" fontId="28" fillId="6" borderId="10" xfId="0" applyFont="1" applyFill="1" applyBorder="1" applyProtection="1">
      <protection hidden="1"/>
    </xf>
    <xf numFmtId="0" fontId="0" fillId="6" borderId="10" xfId="0" applyFill="1" applyBorder="1" applyProtection="1">
      <protection hidden="1"/>
    </xf>
    <xf numFmtId="1" fontId="0" fillId="6" borderId="0" xfId="0" applyNumberFormat="1" applyFill="1" applyAlignment="1" applyProtection="1">
      <alignment horizontal="right" vertical="center"/>
      <protection hidden="1"/>
    </xf>
    <xf numFmtId="1" fontId="29" fillId="6" borderId="0" xfId="0" applyNumberFormat="1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29" fillId="6" borderId="0" xfId="0" applyFont="1" applyFill="1" applyProtection="1">
      <protection hidden="1"/>
    </xf>
    <xf numFmtId="43" fontId="2" fillId="2" borderId="18" xfId="0" applyNumberFormat="1" applyFont="1" applyFill="1" applyBorder="1" applyAlignment="1" applyProtection="1">
      <alignment horizontal="right" vertical="center"/>
      <protection hidden="1"/>
    </xf>
    <xf numFmtId="43" fontId="9" fillId="2" borderId="22" xfId="0" applyNumberFormat="1" applyFont="1" applyFill="1" applyBorder="1" applyAlignment="1" applyProtection="1">
      <alignment vertical="center"/>
      <protection hidden="1"/>
    </xf>
    <xf numFmtId="43" fontId="3" fillId="2" borderId="6" xfId="0" applyNumberFormat="1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vertical="center"/>
      <protection hidden="1"/>
    </xf>
    <xf numFmtId="43" fontId="3" fillId="2" borderId="0" xfId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43" fontId="3" fillId="2" borderId="0" xfId="0" applyNumberFormat="1" applyFont="1" applyFill="1" applyAlignment="1" applyProtection="1">
      <alignment vertical="center"/>
      <protection hidden="1"/>
    </xf>
    <xf numFmtId="43" fontId="3" fillId="2" borderId="1" xfId="1" applyFont="1" applyFill="1" applyBorder="1" applyAlignment="1" applyProtection="1">
      <alignment vertical="center"/>
      <protection hidden="1"/>
    </xf>
    <xf numFmtId="43" fontId="3" fillId="2" borderId="7" xfId="0" applyNumberFormat="1" applyFont="1" applyFill="1" applyBorder="1" applyAlignment="1" applyProtection="1">
      <alignment vertical="center"/>
      <protection hidden="1"/>
    </xf>
    <xf numFmtId="0" fontId="3" fillId="2" borderId="18" xfId="0" applyFont="1" applyFill="1" applyBorder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Alignment="1" applyProtection="1">
      <alignment vertical="center"/>
      <protection hidden="1"/>
    </xf>
    <xf numFmtId="43" fontId="7" fillId="2" borderId="23" xfId="0" applyNumberFormat="1" applyFont="1" applyFill="1" applyBorder="1" applyAlignment="1" applyProtection="1">
      <alignment vertical="center"/>
      <protection hidden="1"/>
    </xf>
    <xf numFmtId="0" fontId="8" fillId="2" borderId="0" xfId="0" applyFont="1" applyFill="1" applyAlignment="1" applyProtection="1">
      <alignment vertical="center"/>
      <protection hidden="1"/>
    </xf>
    <xf numFmtId="2" fontId="7" fillId="0" borderId="18" xfId="0" applyNumberFormat="1" applyFont="1" applyFill="1" applyBorder="1" applyAlignment="1" applyProtection="1">
      <alignment horizontal="right" vertical="center"/>
      <protection hidden="1"/>
    </xf>
    <xf numFmtId="2" fontId="7" fillId="0" borderId="7" xfId="0" applyNumberFormat="1" applyFont="1" applyFill="1" applyBorder="1" applyAlignment="1" applyProtection="1">
      <alignment horizontal="right" vertical="center"/>
      <protection hidden="1"/>
    </xf>
    <xf numFmtId="2" fontId="7" fillId="4" borderId="10" xfId="0" applyNumberFormat="1" applyFont="1" applyFill="1" applyBorder="1" applyAlignment="1" applyProtection="1">
      <alignment horizontal="right" vertical="center"/>
      <protection hidden="1"/>
    </xf>
    <xf numFmtId="43" fontId="7" fillId="2" borderId="0" xfId="1" applyFont="1" applyFill="1" applyAlignment="1" applyProtection="1">
      <alignment vertical="center"/>
      <protection hidden="1"/>
    </xf>
    <xf numFmtId="43" fontId="7" fillId="5" borderId="12" xfId="0" applyNumberFormat="1" applyFont="1" applyFill="1" applyBorder="1" applyAlignment="1" applyProtection="1">
      <alignment vertical="center"/>
      <protection hidden="1"/>
    </xf>
    <xf numFmtId="0" fontId="37" fillId="6" borderId="0" xfId="0" applyFont="1" applyFill="1" applyProtection="1">
      <protection locked="0" hidden="1"/>
    </xf>
    <xf numFmtId="0" fontId="0" fillId="6" borderId="0" xfId="0" applyFill="1" applyProtection="1">
      <protection locked="0" hidden="1"/>
    </xf>
    <xf numFmtId="165" fontId="34" fillId="6" borderId="0" xfId="0" applyNumberFormat="1" applyFont="1" applyFill="1" applyAlignment="1" applyProtection="1">
      <alignment horizontal="center"/>
      <protection locked="0" hidden="1"/>
    </xf>
    <xf numFmtId="0" fontId="33" fillId="6" borderId="0" xfId="0" applyFont="1" applyFill="1" applyProtection="1">
      <protection locked="0" hidden="1"/>
    </xf>
    <xf numFmtId="0" fontId="38" fillId="6" borderId="0" xfId="0" applyFont="1" applyFill="1" applyProtection="1">
      <protection locked="0" hidden="1"/>
    </xf>
    <xf numFmtId="0" fontId="37" fillId="6" borderId="0" xfId="0" applyFont="1" applyFill="1" applyAlignment="1" applyProtection="1">
      <alignment horizontal="left" vertical="center"/>
      <protection locked="0" hidden="1"/>
    </xf>
    <xf numFmtId="0" fontId="37" fillId="6" borderId="0" xfId="0" applyNumberFormat="1" applyFont="1" applyFill="1" applyAlignment="1" applyProtection="1">
      <alignment vertical="top"/>
      <protection locked="0" hidden="1"/>
    </xf>
    <xf numFmtId="0" fontId="40" fillId="6" borderId="0" xfId="0" applyFont="1" applyFill="1" applyProtection="1">
      <protection locked="0" hidden="1"/>
    </xf>
    <xf numFmtId="0" fontId="14" fillId="6" borderId="0" xfId="0" applyFont="1" applyFill="1" applyProtection="1">
      <protection hidden="1"/>
    </xf>
    <xf numFmtId="0" fontId="15" fillId="6" borderId="0" xfId="0" applyFont="1" applyFill="1" applyAlignment="1" applyProtection="1">
      <alignment horizontal="center"/>
      <protection hidden="1"/>
    </xf>
    <xf numFmtId="0" fontId="16" fillId="6" borderId="0" xfId="0" applyFont="1" applyFill="1" applyProtection="1">
      <protection hidden="1"/>
    </xf>
    <xf numFmtId="0" fontId="17" fillId="6" borderId="0" xfId="0" applyFont="1" applyFill="1" applyProtection="1">
      <protection hidden="1"/>
    </xf>
    <xf numFmtId="0" fontId="19" fillId="6" borderId="0" xfId="0" applyFont="1" applyFill="1" applyProtection="1">
      <protection hidden="1"/>
    </xf>
    <xf numFmtId="0" fontId="20" fillId="6" borderId="0" xfId="0" applyFont="1" applyFill="1" applyProtection="1">
      <protection hidden="1"/>
    </xf>
    <xf numFmtId="0" fontId="14" fillId="6" borderId="1" xfId="0" applyFont="1" applyFill="1" applyBorder="1" applyAlignment="1" applyProtection="1">
      <alignment horizontal="center" vertical="center"/>
      <protection hidden="1"/>
    </xf>
    <xf numFmtId="0" fontId="21" fillId="6" borderId="2" xfId="0" applyFont="1" applyFill="1" applyBorder="1" applyProtection="1">
      <protection hidden="1"/>
    </xf>
    <xf numFmtId="0" fontId="21" fillId="6" borderId="0" xfId="0" applyFont="1" applyFill="1" applyBorder="1" applyProtection="1">
      <protection hidden="1"/>
    </xf>
    <xf numFmtId="0" fontId="22" fillId="6" borderId="1" xfId="0" applyFont="1" applyFill="1" applyBorder="1" applyAlignment="1" applyProtection="1">
      <alignment horizontal="center" vertical="center"/>
      <protection hidden="1"/>
    </xf>
    <xf numFmtId="0" fontId="23" fillId="6" borderId="1" xfId="0" applyFont="1" applyFill="1" applyBorder="1" applyAlignment="1" applyProtection="1">
      <alignment horizontal="center" vertical="center"/>
      <protection hidden="1"/>
    </xf>
    <xf numFmtId="0" fontId="24" fillId="6" borderId="1" xfId="0" applyFont="1" applyFill="1" applyBorder="1" applyAlignment="1" applyProtection="1">
      <alignment horizontal="center" vertical="center"/>
      <protection hidden="1"/>
    </xf>
    <xf numFmtId="0" fontId="23" fillId="6" borderId="3" xfId="0" applyFont="1" applyFill="1" applyBorder="1" applyAlignment="1" applyProtection="1">
      <alignment horizontal="center" vertical="center"/>
      <protection hidden="1"/>
    </xf>
    <xf numFmtId="0" fontId="23" fillId="6" borderId="0" xfId="0" applyFont="1" applyFill="1" applyBorder="1" applyAlignment="1" applyProtection="1">
      <alignment horizontal="center" vertical="center"/>
      <protection hidden="1"/>
    </xf>
    <xf numFmtId="0" fontId="0" fillId="6" borderId="1" xfId="0" applyFill="1" applyBorder="1" applyAlignment="1" applyProtection="1">
      <alignment horizontal="left" vertical="center" wrapText="1"/>
      <protection hidden="1"/>
    </xf>
    <xf numFmtId="0" fontId="0" fillId="6" borderId="1" xfId="0" applyFill="1" applyBorder="1" applyAlignment="1" applyProtection="1">
      <alignment horizontal="center" vertical="center" wrapText="1"/>
      <protection hidden="1"/>
    </xf>
    <xf numFmtId="2" fontId="0" fillId="7" borderId="1" xfId="0" applyNumberFormat="1" applyFill="1" applyBorder="1" applyAlignment="1" applyProtection="1">
      <alignment horizontal="right" vertical="center"/>
      <protection hidden="1"/>
    </xf>
    <xf numFmtId="0" fontId="0" fillId="6" borderId="1" xfId="0" applyFill="1" applyBorder="1" applyAlignment="1" applyProtection="1">
      <alignment vertical="center"/>
      <protection hidden="1"/>
    </xf>
    <xf numFmtId="1" fontId="0" fillId="6" borderId="1" xfId="0" applyNumberFormat="1" applyFill="1" applyBorder="1" applyAlignment="1" applyProtection="1">
      <alignment horizontal="center" vertical="center"/>
      <protection hidden="1"/>
    </xf>
    <xf numFmtId="0" fontId="0" fillId="6" borderId="1" xfId="0" applyFill="1" applyBorder="1" applyAlignment="1" applyProtection="1">
      <alignment vertical="center" wrapText="1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0" fontId="24" fillId="6" borderId="4" xfId="0" applyFont="1" applyFill="1" applyBorder="1" applyAlignment="1" applyProtection="1">
      <alignment vertical="center"/>
      <protection hidden="1"/>
    </xf>
    <xf numFmtId="0" fontId="0" fillId="6" borderId="0" xfId="0" applyFill="1" applyAlignment="1" applyProtection="1">
      <alignment vertical="center" wrapText="1"/>
      <protection hidden="1"/>
    </xf>
    <xf numFmtId="0" fontId="0" fillId="6" borderId="0" xfId="0" applyFill="1" applyAlignment="1" applyProtection="1">
      <alignment horizontal="left" vertical="center" wrapText="1"/>
      <protection hidden="1"/>
    </xf>
    <xf numFmtId="0" fontId="21" fillId="6" borderId="5" xfId="0" applyFont="1" applyFill="1" applyBorder="1" applyProtection="1">
      <protection hidden="1"/>
    </xf>
    <xf numFmtId="2" fontId="0" fillId="7" borderId="1" xfId="0" applyNumberFormat="1" applyFill="1" applyBorder="1" applyAlignment="1" applyProtection="1">
      <alignment vertical="center"/>
      <protection hidden="1"/>
    </xf>
    <xf numFmtId="2" fontId="14" fillId="6" borderId="0" xfId="0" applyNumberFormat="1" applyFont="1" applyFill="1" applyBorder="1" applyAlignment="1" applyProtection="1">
      <alignment horizontal="center" vertical="center" textRotation="180"/>
      <protection hidden="1"/>
    </xf>
    <xf numFmtId="0" fontId="24" fillId="6" borderId="4" xfId="0" applyFont="1" applyFill="1" applyBorder="1" applyAlignment="1" applyProtection="1">
      <alignment horizontal="center" vertical="center"/>
      <protection hidden="1"/>
    </xf>
    <xf numFmtId="0" fontId="26" fillId="6" borderId="0" xfId="0" applyFont="1" applyFill="1" applyProtection="1">
      <protection hidden="1"/>
    </xf>
    <xf numFmtId="0" fontId="27" fillId="6" borderId="0" xfId="0" applyFont="1" applyFill="1" applyProtection="1">
      <protection hidden="1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1" fontId="30" fillId="6" borderId="0" xfId="0" applyNumberFormat="1" applyFont="1" applyFill="1" applyAlignment="1" applyProtection="1">
      <alignment horizontal="left" vertical="center"/>
      <protection hidden="1"/>
    </xf>
    <xf numFmtId="43" fontId="4" fillId="2" borderId="1" xfId="0" applyNumberFormat="1" applyFont="1" applyFill="1" applyBorder="1" applyAlignment="1" applyProtection="1">
      <alignment vertical="center"/>
      <protection hidden="1"/>
    </xf>
    <xf numFmtId="0" fontId="3" fillId="3" borderId="1" xfId="0" applyFont="1" applyFill="1" applyBorder="1" applyAlignment="1" applyProtection="1">
      <alignment vertical="center"/>
      <protection locked="0" hidden="1"/>
    </xf>
    <xf numFmtId="164" fontId="7" fillId="7" borderId="0" xfId="0" applyNumberFormat="1" applyFont="1" applyFill="1" applyAlignment="1" applyProtection="1">
      <alignment vertical="center"/>
      <protection locked="0" hidden="1"/>
    </xf>
    <xf numFmtId="0" fontId="49" fillId="2" borderId="0" xfId="0" applyFont="1" applyFill="1" applyAlignment="1" applyProtection="1">
      <alignment vertical="center"/>
      <protection hidden="1"/>
    </xf>
    <xf numFmtId="0" fontId="49" fillId="2" borderId="0" xfId="0" applyFont="1" applyFill="1" applyBorder="1" applyProtection="1">
      <protection hidden="1"/>
    </xf>
    <xf numFmtId="44" fontId="50" fillId="6" borderId="0" xfId="0" applyNumberFormat="1" applyFont="1" applyFill="1" applyBorder="1" applyAlignment="1" applyProtection="1">
      <alignment horizontal="left" vertical="center"/>
      <protection hidden="1"/>
    </xf>
    <xf numFmtId="0" fontId="51" fillId="6" borderId="0" xfId="0" applyFont="1" applyFill="1" applyBorder="1" applyProtection="1">
      <protection hidden="1"/>
    </xf>
    <xf numFmtId="0" fontId="51" fillId="6" borderId="0" xfId="0" applyFont="1" applyFill="1" applyBorder="1" applyAlignment="1" applyProtection="1">
      <alignment vertical="center"/>
      <protection hidden="1"/>
    </xf>
    <xf numFmtId="0" fontId="49" fillId="0" borderId="0" xfId="0" applyFont="1" applyBorder="1" applyProtection="1">
      <protection hidden="1"/>
    </xf>
    <xf numFmtId="0" fontId="52" fillId="6" borderId="0" xfId="0" applyFont="1" applyFill="1" applyBorder="1" applyAlignment="1" applyProtection="1">
      <alignment horizontal="right" vertical="center"/>
      <protection hidden="1"/>
    </xf>
    <xf numFmtId="0" fontId="51" fillId="6" borderId="0" xfId="0" applyFont="1" applyFill="1" applyBorder="1" applyAlignment="1" applyProtection="1">
      <alignment horizontal="right" vertical="center"/>
      <protection hidden="1"/>
    </xf>
    <xf numFmtId="3" fontId="54" fillId="6" borderId="0" xfId="0" applyNumberFormat="1" applyFont="1" applyFill="1" applyBorder="1" applyAlignment="1" applyProtection="1">
      <alignment horizontal="left" vertical="center"/>
      <protection hidden="1"/>
    </xf>
    <xf numFmtId="166" fontId="51" fillId="6" borderId="0" xfId="0" applyNumberFormat="1" applyFont="1" applyFill="1" applyBorder="1" applyAlignment="1" applyProtection="1">
      <alignment horizontal="right" vertical="center"/>
      <protection hidden="1"/>
    </xf>
    <xf numFmtId="0" fontId="55" fillId="2" borderId="1" xfId="0" applyFont="1" applyFill="1" applyBorder="1" applyAlignment="1" applyProtection="1">
      <alignment horizontal="center" vertical="center"/>
      <protection hidden="1"/>
    </xf>
    <xf numFmtId="0" fontId="55" fillId="2" borderId="18" xfId="0" applyFont="1" applyFill="1" applyBorder="1" applyAlignment="1" applyProtection="1">
      <alignment horizontal="center" vertical="center"/>
      <protection hidden="1"/>
    </xf>
    <xf numFmtId="167" fontId="56" fillId="2" borderId="1" xfId="0" applyNumberFormat="1" applyFont="1" applyFill="1" applyBorder="1" applyAlignment="1" applyProtection="1">
      <alignment horizontal="center" vertical="center"/>
      <protection hidden="1"/>
    </xf>
    <xf numFmtId="43" fontId="56" fillId="2" borderId="1" xfId="1" applyFont="1" applyFill="1" applyBorder="1" applyAlignment="1" applyProtection="1">
      <alignment horizontal="right" vertical="center"/>
      <protection hidden="1"/>
    </xf>
    <xf numFmtId="166" fontId="49" fillId="2" borderId="0" xfId="0" applyNumberFormat="1" applyFont="1" applyFill="1" applyBorder="1" applyAlignment="1" applyProtection="1">
      <alignment vertical="center"/>
      <protection hidden="1"/>
    </xf>
    <xf numFmtId="44" fontId="54" fillId="6" borderId="0" xfId="0" applyNumberFormat="1" applyFont="1" applyFill="1" applyBorder="1" applyAlignment="1" applyProtection="1">
      <alignment horizontal="left" vertical="center"/>
      <protection hidden="1"/>
    </xf>
    <xf numFmtId="166" fontId="49" fillId="6" borderId="0" xfId="0" applyNumberFormat="1" applyFont="1" applyFill="1" applyBorder="1" applyProtection="1">
      <protection hidden="1"/>
    </xf>
    <xf numFmtId="3" fontId="49" fillId="6" borderId="0" xfId="0" applyNumberFormat="1" applyFont="1" applyFill="1" applyBorder="1" applyAlignment="1" applyProtection="1">
      <alignment horizontal="right" vertical="center"/>
      <protection hidden="1"/>
    </xf>
    <xf numFmtId="3" fontId="49" fillId="6" borderId="0" xfId="0" applyNumberFormat="1" applyFont="1" applyFill="1" applyBorder="1" applyProtection="1">
      <protection hidden="1"/>
    </xf>
    <xf numFmtId="3" fontId="51" fillId="6" borderId="0" xfId="0" applyNumberFormat="1" applyFont="1" applyFill="1" applyBorder="1" applyProtection="1">
      <protection hidden="1"/>
    </xf>
    <xf numFmtId="0" fontId="53" fillId="6" borderId="0" xfId="0" applyFont="1" applyFill="1" applyBorder="1" applyProtection="1">
      <protection hidden="1"/>
    </xf>
    <xf numFmtId="0" fontId="49" fillId="6" borderId="0" xfId="0" applyFont="1" applyFill="1" applyBorder="1" applyProtection="1">
      <protection hidden="1"/>
    </xf>
    <xf numFmtId="41" fontId="54" fillId="6" borderId="0" xfId="0" applyNumberFormat="1" applyFont="1" applyFill="1" applyBorder="1" applyAlignment="1" applyProtection="1">
      <alignment horizontal="left" vertical="center"/>
      <protection hidden="1"/>
    </xf>
    <xf numFmtId="166" fontId="49" fillId="6" borderId="0" xfId="0" applyNumberFormat="1" applyFont="1" applyFill="1" applyBorder="1" applyAlignment="1" applyProtection="1">
      <alignment horizontal="right" vertical="center"/>
      <protection hidden="1"/>
    </xf>
    <xf numFmtId="166" fontId="53" fillId="6" borderId="0" xfId="0" applyNumberFormat="1" applyFont="1" applyFill="1" applyBorder="1" applyAlignment="1" applyProtection="1">
      <alignment horizontal="right" vertical="center"/>
      <protection hidden="1"/>
    </xf>
    <xf numFmtId="43" fontId="49" fillId="2" borderId="1" xfId="0" applyNumberFormat="1" applyFont="1" applyFill="1" applyBorder="1" applyAlignment="1" applyProtection="1">
      <alignment vertical="center"/>
      <protection hidden="1"/>
    </xf>
    <xf numFmtId="0" fontId="49" fillId="2" borderId="18" xfId="0" applyFont="1" applyFill="1" applyBorder="1" applyAlignment="1" applyProtection="1">
      <alignment vertical="center"/>
      <protection hidden="1"/>
    </xf>
    <xf numFmtId="2" fontId="51" fillId="6" borderId="0" xfId="0" applyNumberFormat="1" applyFont="1" applyFill="1" applyBorder="1" applyProtection="1">
      <protection hidden="1"/>
    </xf>
    <xf numFmtId="0" fontId="57" fillId="6" borderId="0" xfId="0" applyFont="1" applyFill="1" applyBorder="1" applyAlignment="1" applyProtection="1">
      <alignment horizontal="center" vertical="center"/>
      <protection hidden="1"/>
    </xf>
    <xf numFmtId="43" fontId="49" fillId="2" borderId="0" xfId="0" applyNumberFormat="1" applyFont="1" applyFill="1" applyBorder="1" applyAlignment="1" applyProtection="1">
      <alignment vertical="center"/>
      <protection hidden="1"/>
    </xf>
    <xf numFmtId="43" fontId="49" fillId="2" borderId="0" xfId="0" applyNumberFormat="1" applyFont="1" applyFill="1" applyAlignment="1" applyProtection="1">
      <alignment vertical="center"/>
      <protection hidden="1"/>
    </xf>
    <xf numFmtId="43" fontId="49" fillId="2" borderId="0" xfId="0" applyNumberFormat="1" applyFont="1" applyFill="1" applyBorder="1" applyProtection="1">
      <protection hidden="1"/>
    </xf>
    <xf numFmtId="43" fontId="58" fillId="6" borderId="0" xfId="0" applyNumberFormat="1" applyFont="1" applyFill="1" applyBorder="1" applyProtection="1">
      <protection hidden="1"/>
    </xf>
    <xf numFmtId="2" fontId="57" fillId="6" borderId="0" xfId="0" applyNumberFormat="1" applyFont="1" applyFill="1" applyBorder="1" applyAlignment="1" applyProtection="1">
      <alignment horizontal="left" vertical="center"/>
      <protection hidden="1"/>
    </xf>
    <xf numFmtId="0" fontId="59" fillId="6" borderId="0" xfId="0" applyFont="1" applyFill="1" applyBorder="1" applyAlignment="1" applyProtection="1">
      <alignment horizontal="center" vertical="center"/>
      <protection hidden="1"/>
    </xf>
    <xf numFmtId="4" fontId="59" fillId="6" borderId="0" xfId="0" applyNumberFormat="1" applyFont="1" applyFill="1" applyBorder="1" applyProtection="1">
      <protection hidden="1"/>
    </xf>
    <xf numFmtId="4" fontId="59" fillId="6" borderId="0" xfId="0" applyNumberFormat="1" applyFont="1" applyFill="1" applyBorder="1" applyAlignment="1" applyProtection="1">
      <alignment vertical="center"/>
      <protection hidden="1"/>
    </xf>
    <xf numFmtId="0" fontId="59" fillId="6" borderId="0" xfId="0" applyFont="1" applyFill="1" applyBorder="1" applyProtection="1">
      <protection hidden="1"/>
    </xf>
    <xf numFmtId="2" fontId="49" fillId="3" borderId="8" xfId="0" applyNumberFormat="1" applyFont="1" applyFill="1" applyBorder="1" applyAlignment="1" applyProtection="1">
      <alignment vertical="center"/>
      <protection hidden="1"/>
    </xf>
    <xf numFmtId="9" fontId="59" fillId="6" borderId="0" xfId="0" applyNumberFormat="1" applyFont="1" applyFill="1" applyBorder="1" applyAlignment="1" applyProtection="1">
      <alignment horizontal="center" vertical="center"/>
      <protection hidden="1"/>
    </xf>
    <xf numFmtId="9" fontId="51" fillId="6" borderId="0" xfId="0" applyNumberFormat="1" applyFont="1" applyFill="1" applyBorder="1" applyProtection="1">
      <protection hidden="1"/>
    </xf>
    <xf numFmtId="4" fontId="51" fillId="6" borderId="0" xfId="0" applyNumberFormat="1" applyFont="1" applyFill="1" applyBorder="1" applyProtection="1">
      <protection hidden="1"/>
    </xf>
    <xf numFmtId="0" fontId="49" fillId="2" borderId="0" xfId="0" applyFont="1" applyFill="1" applyBorder="1" applyAlignment="1" applyProtection="1">
      <alignment vertical="center"/>
      <protection hidden="1"/>
    </xf>
    <xf numFmtId="1" fontId="51" fillId="2" borderId="0" xfId="0" applyNumberFormat="1" applyFont="1" applyFill="1" applyBorder="1" applyProtection="1">
      <protection hidden="1"/>
    </xf>
    <xf numFmtId="0" fontId="49" fillId="0" borderId="0" xfId="0" applyFont="1" applyAlignment="1" applyProtection="1">
      <alignment vertical="center"/>
      <protection hidden="1"/>
    </xf>
    <xf numFmtId="43" fontId="49" fillId="3" borderId="0" xfId="1" applyFont="1" applyFill="1" applyAlignment="1" applyProtection="1">
      <alignment vertical="center"/>
      <protection hidden="1"/>
    </xf>
    <xf numFmtId="16" fontId="49" fillId="2" borderId="0" xfId="0" applyNumberFormat="1" applyFont="1" applyFill="1" applyBorder="1" applyProtection="1">
      <protection hidden="1"/>
    </xf>
    <xf numFmtId="41" fontId="51" fillId="6" borderId="0" xfId="0" applyNumberFormat="1" applyFont="1" applyFill="1" applyBorder="1" applyProtection="1">
      <protection hidden="1"/>
    </xf>
    <xf numFmtId="41" fontId="60" fillId="6" borderId="0" xfId="0" applyNumberFormat="1" applyFont="1" applyFill="1" applyBorder="1" applyAlignment="1" applyProtection="1">
      <alignment horizontal="right"/>
      <protection hidden="1"/>
    </xf>
    <xf numFmtId="43" fontId="49" fillId="2" borderId="0" xfId="1" applyFont="1" applyFill="1" applyAlignment="1" applyProtection="1">
      <alignment vertical="center"/>
      <protection hidden="1"/>
    </xf>
    <xf numFmtId="0" fontId="60" fillId="6" borderId="0" xfId="0" applyFont="1" applyFill="1" applyBorder="1" applyAlignment="1" applyProtection="1">
      <alignment vertical="center"/>
      <protection hidden="1"/>
    </xf>
    <xf numFmtId="166" fontId="51" fillId="6" borderId="0" xfId="0" applyNumberFormat="1" applyFont="1" applyFill="1" applyBorder="1" applyProtection="1">
      <protection hidden="1"/>
    </xf>
    <xf numFmtId="41" fontId="60" fillId="6" borderId="0" xfId="0" applyNumberFormat="1" applyFont="1" applyFill="1" applyBorder="1" applyAlignment="1" applyProtection="1">
      <alignment horizontal="center" vertical="top"/>
      <protection hidden="1"/>
    </xf>
    <xf numFmtId="0" fontId="61" fillId="6" borderId="0" xfId="0" applyFont="1" applyFill="1" applyBorder="1" applyAlignment="1" applyProtection="1">
      <alignment horizontal="left" vertical="center"/>
      <protection hidden="1"/>
    </xf>
    <xf numFmtId="41" fontId="51" fillId="6" borderId="0" xfId="0" applyNumberFormat="1" applyFont="1" applyFill="1" applyBorder="1" applyAlignment="1" applyProtection="1">
      <alignment vertical="center"/>
      <protection hidden="1"/>
    </xf>
    <xf numFmtId="43" fontId="51" fillId="6" borderId="0" xfId="0" applyNumberFormat="1" applyFont="1" applyFill="1" applyBorder="1" applyProtection="1">
      <protection hidden="1"/>
    </xf>
    <xf numFmtId="0" fontId="61" fillId="6" borderId="0" xfId="0" applyFont="1" applyFill="1" applyBorder="1" applyProtection="1">
      <protection hidden="1"/>
    </xf>
    <xf numFmtId="41" fontId="61" fillId="6" borderId="0" xfId="0" applyNumberFormat="1" applyFont="1" applyFill="1" applyBorder="1" applyProtection="1">
      <protection hidden="1"/>
    </xf>
    <xf numFmtId="0" fontId="49" fillId="0" borderId="0" xfId="0" applyFont="1" applyProtection="1">
      <protection hidden="1"/>
    </xf>
    <xf numFmtId="0" fontId="49" fillId="2" borderId="0" xfId="0" applyFont="1" applyFill="1" applyProtection="1">
      <protection hidden="1"/>
    </xf>
    <xf numFmtId="0" fontId="51" fillId="0" borderId="0" xfId="0" applyFont="1" applyFill="1" applyBorder="1" applyProtection="1">
      <protection hidden="1"/>
    </xf>
    <xf numFmtId="0" fontId="52" fillId="0" borderId="0" xfId="0" applyFont="1" applyFill="1" applyBorder="1" applyAlignment="1" applyProtection="1">
      <alignment horizontal="right" vertical="center"/>
      <protection hidden="1"/>
    </xf>
    <xf numFmtId="2" fontId="53" fillId="0" borderId="0" xfId="0" applyNumberFormat="1" applyFont="1" applyFill="1" applyBorder="1" applyAlignment="1" applyProtection="1">
      <alignment horizontal="right" vertical="center"/>
      <protection hidden="1"/>
    </xf>
    <xf numFmtId="41" fontId="60" fillId="0" borderId="0" xfId="0" applyNumberFormat="1" applyFont="1" applyFill="1" applyBorder="1" applyAlignment="1" applyProtection="1">
      <alignment horizontal="right" vertical="center"/>
      <protection hidden="1"/>
    </xf>
    <xf numFmtId="41" fontId="51" fillId="0" borderId="0" xfId="0" applyNumberFormat="1" applyFont="1" applyFill="1" applyBorder="1" applyProtection="1">
      <protection hidden="1"/>
    </xf>
    <xf numFmtId="164" fontId="51" fillId="6" borderId="0" xfId="0" applyNumberFormat="1" applyFont="1" applyFill="1" applyBorder="1" applyProtection="1">
      <protection hidden="1"/>
    </xf>
    <xf numFmtId="0" fontId="63" fillId="2" borderId="0" xfId="0" applyFont="1" applyFill="1" applyAlignment="1" applyProtection="1">
      <alignment vertical="center"/>
      <protection hidden="1"/>
    </xf>
    <xf numFmtId="0" fontId="66" fillId="6" borderId="0" xfId="0" applyFont="1" applyFill="1" applyProtection="1">
      <protection hidden="1"/>
    </xf>
    <xf numFmtId="0" fontId="67" fillId="8" borderId="0" xfId="0" applyFont="1" applyFill="1" applyProtection="1">
      <protection hidden="1"/>
    </xf>
    <xf numFmtId="0" fontId="67" fillId="6" borderId="0" xfId="0" applyFont="1" applyFill="1" applyProtection="1">
      <protection hidden="1"/>
    </xf>
    <xf numFmtId="0" fontId="65" fillId="6" borderId="0" xfId="0" applyFont="1" applyFill="1" applyBorder="1" applyProtection="1">
      <protection hidden="1"/>
    </xf>
    <xf numFmtId="0" fontId="68" fillId="6" borderId="0" xfId="0" applyFont="1" applyFill="1" applyProtection="1">
      <protection hidden="1"/>
    </xf>
    <xf numFmtId="44" fontId="65" fillId="9" borderId="0" xfId="0" applyNumberFormat="1" applyFont="1" applyFill="1" applyAlignment="1" applyProtection="1">
      <alignment vertical="center"/>
      <protection hidden="1"/>
    </xf>
    <xf numFmtId="0" fontId="39" fillId="6" borderId="0" xfId="0" applyFont="1" applyFill="1" applyAlignment="1" applyProtection="1">
      <alignment vertical="center"/>
      <protection locked="0"/>
    </xf>
    <xf numFmtId="43" fontId="30" fillId="6" borderId="0" xfId="0" applyNumberFormat="1" applyFont="1" applyFill="1" applyProtection="1">
      <protection hidden="1"/>
    </xf>
    <xf numFmtId="0" fontId="0" fillId="12" borderId="0" xfId="0" applyFill="1" applyAlignment="1">
      <alignment horizontal="center" vertical="center"/>
    </xf>
    <xf numFmtId="0" fontId="14" fillId="9" borderId="1" xfId="0" applyFont="1" applyFill="1" applyBorder="1" applyAlignment="1" applyProtection="1">
      <alignment horizontal="center" vertical="center" textRotation="180"/>
      <protection hidden="1"/>
    </xf>
    <xf numFmtId="0" fontId="14" fillId="11" borderId="1" xfId="0" applyFont="1" applyFill="1" applyBorder="1" applyAlignment="1" applyProtection="1">
      <alignment horizontal="center" vertical="center"/>
      <protection hidden="1"/>
    </xf>
    <xf numFmtId="0" fontId="14" fillId="11" borderId="18" xfId="0" applyFont="1" applyFill="1" applyBorder="1" applyAlignment="1" applyProtection="1">
      <alignment horizontal="center" vertical="center"/>
      <protection hidden="1"/>
    </xf>
    <xf numFmtId="0" fontId="14" fillId="11" borderId="15" xfId="0" applyFont="1" applyFill="1" applyBorder="1" applyAlignment="1" applyProtection="1">
      <alignment horizontal="center" vertical="center"/>
      <protection hidden="1"/>
    </xf>
    <xf numFmtId="0" fontId="14" fillId="11" borderId="19" xfId="0" applyFont="1" applyFill="1" applyBorder="1" applyAlignment="1" applyProtection="1">
      <alignment horizontal="center" vertical="center"/>
      <protection hidden="1"/>
    </xf>
    <xf numFmtId="0" fontId="22" fillId="11" borderId="18" xfId="0" applyFont="1" applyFill="1" applyBorder="1" applyAlignment="1" applyProtection="1">
      <alignment horizontal="center" vertical="center"/>
      <protection hidden="1"/>
    </xf>
    <xf numFmtId="0" fontId="22" fillId="11" borderId="13" xfId="0" applyFont="1" applyFill="1" applyBorder="1" applyAlignment="1" applyProtection="1">
      <alignment horizontal="center" vertical="center"/>
      <protection hidden="1"/>
    </xf>
    <xf numFmtId="0" fontId="22" fillId="11" borderId="3" xfId="0" applyFont="1" applyFill="1" applyBorder="1" applyAlignment="1" applyProtection="1">
      <alignment horizontal="center" vertical="center"/>
      <protection hidden="1"/>
    </xf>
    <xf numFmtId="0" fontId="70" fillId="7" borderId="0" xfId="0" applyFont="1" applyFill="1" applyAlignment="1" applyProtection="1">
      <alignment horizontal="left" vertical="center"/>
      <protection locked="0" hidden="1"/>
    </xf>
    <xf numFmtId="44" fontId="65" fillId="9" borderId="0" xfId="0" applyNumberFormat="1" applyFont="1" applyFill="1" applyAlignment="1" applyProtection="1">
      <alignment horizontal="left" vertical="center"/>
      <protection hidden="1"/>
    </xf>
    <xf numFmtId="0" fontId="70" fillId="9" borderId="0" xfId="0" applyFont="1" applyFill="1" applyAlignment="1" applyProtection="1">
      <alignment horizontal="left" vertical="center"/>
      <protection hidden="1"/>
    </xf>
    <xf numFmtId="0" fontId="14" fillId="11" borderId="20" xfId="0" applyFont="1" applyFill="1" applyBorder="1" applyAlignment="1" applyProtection="1">
      <alignment horizontal="center" vertical="center"/>
      <protection hidden="1"/>
    </xf>
    <xf numFmtId="0" fontId="14" fillId="11" borderId="21" xfId="0" applyFont="1" applyFill="1" applyBorder="1" applyAlignment="1" applyProtection="1">
      <alignment horizontal="center" vertical="center"/>
      <protection hidden="1"/>
    </xf>
    <xf numFmtId="171" fontId="70" fillId="7" borderId="0" xfId="0" applyNumberFormat="1" applyFont="1" applyFill="1" applyAlignment="1" applyProtection="1">
      <alignment horizontal="left" vertical="center"/>
      <protection locked="0" hidden="1"/>
    </xf>
    <xf numFmtId="0" fontId="22" fillId="11" borderId="1" xfId="0" applyFont="1" applyFill="1" applyBorder="1" applyAlignment="1" applyProtection="1">
      <alignment horizontal="right" vertical="center"/>
      <protection hidden="1"/>
    </xf>
    <xf numFmtId="0" fontId="14" fillId="11" borderId="13" xfId="0" applyFont="1" applyFill="1" applyBorder="1" applyAlignment="1" applyProtection="1">
      <alignment horizontal="center" vertical="center"/>
      <protection hidden="1"/>
    </xf>
    <xf numFmtId="2" fontId="12" fillId="12" borderId="1" xfId="0" applyNumberFormat="1" applyFont="1" applyFill="1" applyBorder="1" applyAlignment="1" applyProtection="1">
      <alignment horizontal="right" vertical="center"/>
      <protection hidden="1"/>
    </xf>
    <xf numFmtId="0" fontId="14" fillId="11" borderId="3" xfId="0" applyFont="1" applyFill="1" applyBorder="1" applyAlignment="1" applyProtection="1">
      <alignment horizontal="center" vertical="center"/>
      <protection hidden="1"/>
    </xf>
    <xf numFmtId="169" fontId="0" fillId="9" borderId="18" xfId="0" applyNumberFormat="1" applyFill="1" applyBorder="1" applyAlignment="1" applyProtection="1">
      <alignment horizontal="left" vertical="center"/>
      <protection hidden="1"/>
    </xf>
    <xf numFmtId="169" fontId="0" fillId="9" borderId="13" xfId="0" applyNumberFormat="1" applyFill="1" applyBorder="1" applyAlignment="1" applyProtection="1">
      <alignment horizontal="left" vertical="center"/>
      <protection hidden="1"/>
    </xf>
    <xf numFmtId="169" fontId="0" fillId="9" borderId="3" xfId="0" applyNumberFormat="1" applyFill="1" applyBorder="1" applyAlignment="1" applyProtection="1">
      <alignment horizontal="left" vertical="center"/>
      <protection hidden="1"/>
    </xf>
    <xf numFmtId="0" fontId="14" fillId="11" borderId="9" xfId="0" applyFont="1" applyFill="1" applyBorder="1" applyAlignment="1" applyProtection="1">
      <alignment horizontal="center" vertical="center"/>
      <protection hidden="1"/>
    </xf>
    <xf numFmtId="0" fontId="14" fillId="11" borderId="1" xfId="0" applyFont="1" applyFill="1" applyBorder="1" applyAlignment="1" applyProtection="1">
      <alignment horizontal="right" vertical="center"/>
      <protection hidden="1"/>
    </xf>
    <xf numFmtId="2" fontId="0" fillId="7" borderId="11" xfId="0" applyNumberFormat="1" applyFont="1" applyFill="1" applyBorder="1" applyAlignment="1" applyProtection="1">
      <alignment horizontal="right" vertical="center"/>
      <protection locked="0" hidden="1"/>
    </xf>
    <xf numFmtId="2" fontId="0" fillId="7" borderId="1" xfId="0" applyNumberFormat="1" applyFont="1" applyFill="1" applyBorder="1" applyAlignment="1" applyProtection="1">
      <alignment horizontal="right" vertical="center"/>
      <protection locked="0" hidden="1"/>
    </xf>
    <xf numFmtId="2" fontId="0" fillId="7" borderId="17" xfId="0" applyNumberFormat="1" applyFont="1" applyFill="1" applyBorder="1" applyAlignment="1" applyProtection="1">
      <alignment horizontal="right" vertical="center"/>
      <protection locked="0" hidden="1"/>
    </xf>
    <xf numFmtId="0" fontId="0" fillId="6" borderId="0" xfId="0" applyFill="1" applyAlignment="1" applyProtection="1">
      <alignment horizontal="left" vertical="center"/>
      <protection hidden="1"/>
    </xf>
    <xf numFmtId="41" fontId="69" fillId="6" borderId="0" xfId="0" applyNumberFormat="1" applyFont="1" applyFill="1" applyAlignment="1" applyProtection="1">
      <alignment horizontal="center" vertical="center"/>
      <protection hidden="1"/>
    </xf>
    <xf numFmtId="0" fontId="27" fillId="6" borderId="0" xfId="0" applyFont="1" applyFill="1" applyAlignment="1" applyProtection="1">
      <alignment horizontal="center" vertical="center"/>
      <protection hidden="1"/>
    </xf>
    <xf numFmtId="44" fontId="43" fillId="6" borderId="0" xfId="0" applyNumberFormat="1" applyFont="1" applyFill="1" applyAlignment="1" applyProtection="1">
      <alignment horizontal="left" vertical="center"/>
      <protection hidden="1"/>
    </xf>
    <xf numFmtId="0" fontId="43" fillId="6" borderId="0" xfId="0" applyFont="1" applyFill="1" applyAlignment="1" applyProtection="1">
      <alignment horizontal="left" vertical="center"/>
      <protection hidden="1"/>
    </xf>
    <xf numFmtId="0" fontId="24" fillId="6" borderId="18" xfId="0" applyFont="1" applyFill="1" applyBorder="1" applyAlignment="1" applyProtection="1">
      <alignment horizontal="center" vertical="center"/>
      <protection hidden="1"/>
    </xf>
    <xf numFmtId="0" fontId="24" fillId="6" borderId="13" xfId="0" applyFont="1" applyFill="1" applyBorder="1" applyAlignment="1" applyProtection="1">
      <alignment horizontal="center" vertical="center"/>
      <protection hidden="1"/>
    </xf>
    <xf numFmtId="0" fontId="24" fillId="6" borderId="3" xfId="0" applyFont="1" applyFill="1" applyBorder="1" applyAlignment="1" applyProtection="1">
      <alignment horizontal="center" vertical="center"/>
      <protection hidden="1"/>
    </xf>
    <xf numFmtId="0" fontId="14" fillId="6" borderId="18" xfId="0" applyFont="1" applyFill="1" applyBorder="1" applyAlignment="1" applyProtection="1">
      <alignment horizontal="center" vertical="center"/>
      <protection hidden="1"/>
    </xf>
    <xf numFmtId="0" fontId="14" fillId="6" borderId="3" xfId="0" applyFont="1" applyFill="1" applyBorder="1" applyAlignment="1" applyProtection="1">
      <alignment horizontal="center" vertical="center"/>
      <protection hidden="1"/>
    </xf>
    <xf numFmtId="44" fontId="43" fillId="0" borderId="0" xfId="0" applyNumberFormat="1" applyFont="1" applyAlignment="1" applyProtection="1">
      <alignment horizontal="left" vertical="center"/>
      <protection hidden="1"/>
    </xf>
    <xf numFmtId="2" fontId="14" fillId="6" borderId="1" xfId="0" applyNumberFormat="1" applyFont="1" applyFill="1" applyBorder="1" applyAlignment="1" applyProtection="1">
      <alignment horizontal="center" vertical="center" textRotation="180"/>
      <protection hidden="1"/>
    </xf>
    <xf numFmtId="0" fontId="14" fillId="6" borderId="1" xfId="0" applyFont="1" applyFill="1" applyBorder="1" applyAlignment="1" applyProtection="1">
      <alignment horizontal="center" vertical="center" textRotation="180"/>
      <protection hidden="1"/>
    </xf>
    <xf numFmtId="0" fontId="0" fillId="6" borderId="18" xfId="0" applyFill="1" applyBorder="1" applyAlignment="1" applyProtection="1">
      <alignment horizontal="left" vertical="center" wrapText="1"/>
      <protection hidden="1"/>
    </xf>
    <xf numFmtId="0" fontId="0" fillId="6" borderId="3" xfId="0" applyFill="1" applyBorder="1" applyAlignment="1" applyProtection="1">
      <alignment horizontal="left" vertical="center" wrapText="1"/>
      <protection hidden="1"/>
    </xf>
    <xf numFmtId="0" fontId="0" fillId="6" borderId="18" xfId="0" applyFill="1" applyBorder="1" applyAlignment="1" applyProtection="1">
      <alignment horizontal="center" vertical="center" wrapText="1"/>
      <protection hidden="1"/>
    </xf>
    <xf numFmtId="0" fontId="0" fillId="6" borderId="3" xfId="0" applyFill="1" applyBorder="1" applyAlignment="1" applyProtection="1">
      <alignment horizontal="center" vertical="center" wrapText="1"/>
      <protection hidden="1"/>
    </xf>
    <xf numFmtId="2" fontId="0" fillId="6" borderId="7" xfId="0" applyNumberFormat="1" applyFill="1" applyBorder="1" applyAlignment="1" applyProtection="1">
      <alignment horizontal="center"/>
      <protection hidden="1"/>
    </xf>
    <xf numFmtId="2" fontId="0" fillId="6" borderId="6" xfId="0" applyNumberFormat="1" applyFill="1" applyBorder="1" applyAlignment="1" applyProtection="1">
      <alignment horizontal="center"/>
      <protection hidden="1"/>
    </xf>
    <xf numFmtId="0" fontId="14" fillId="6" borderId="1" xfId="0" applyFont="1" applyFill="1" applyBorder="1" applyAlignment="1" applyProtection="1">
      <alignment horizontal="center" vertical="center"/>
      <protection hidden="1"/>
    </xf>
    <xf numFmtId="44" fontId="68" fillId="6" borderId="0" xfId="0" applyNumberFormat="1" applyFont="1" applyFill="1" applyAlignment="1" applyProtection="1">
      <alignment horizontal="left" vertical="center"/>
      <protection hidden="1"/>
    </xf>
    <xf numFmtId="170" fontId="68" fillId="6" borderId="0" xfId="0" applyNumberFormat="1" applyFont="1" applyFill="1" applyAlignment="1" applyProtection="1">
      <alignment horizontal="left" vertical="center"/>
      <protection hidden="1"/>
    </xf>
    <xf numFmtId="164" fontId="68" fillId="6" borderId="0" xfId="0" applyNumberFormat="1" applyFont="1" applyFill="1" applyAlignment="1" applyProtection="1">
      <alignment horizontal="left" vertical="center"/>
      <protection hidden="1"/>
    </xf>
    <xf numFmtId="41" fontId="68" fillId="6" borderId="0" xfId="0" applyNumberFormat="1" applyFont="1" applyFill="1" applyAlignment="1" applyProtection="1">
      <alignment horizontal="left" vertical="center"/>
      <protection hidden="1"/>
    </xf>
    <xf numFmtId="1" fontId="68" fillId="6" borderId="0" xfId="0" applyNumberFormat="1" applyFont="1" applyFill="1" applyAlignment="1" applyProtection="1">
      <alignment horizontal="left" vertical="center"/>
      <protection hidden="1"/>
    </xf>
    <xf numFmtId="0" fontId="44" fillId="6" borderId="0" xfId="0" applyFont="1" applyFill="1" applyAlignment="1" applyProtection="1">
      <alignment horizontal="center"/>
      <protection hidden="1"/>
    </xf>
    <xf numFmtId="0" fontId="1" fillId="6" borderId="0" xfId="0" applyFont="1" applyFill="1" applyAlignment="1" applyProtection="1">
      <alignment horizontal="center"/>
      <protection hidden="1"/>
    </xf>
    <xf numFmtId="165" fontId="45" fillId="6" borderId="0" xfId="0" applyNumberFormat="1" applyFont="1" applyFill="1" applyAlignment="1" applyProtection="1">
      <alignment horizontal="center" vertical="center"/>
      <protection locked="0" hidden="1"/>
    </xf>
    <xf numFmtId="2" fontId="0" fillId="6" borderId="0" xfId="0" applyNumberFormat="1" applyFill="1" applyBorder="1" applyAlignment="1" applyProtection="1">
      <alignment horizontal="right" vertical="center"/>
      <protection hidden="1"/>
    </xf>
    <xf numFmtId="41" fontId="68" fillId="6" borderId="0" xfId="0" applyNumberFormat="1" applyFont="1" applyFill="1" applyBorder="1" applyAlignment="1" applyProtection="1">
      <alignment horizontal="center" vertical="center"/>
      <protection hidden="1"/>
    </xf>
    <xf numFmtId="0" fontId="68" fillId="6" borderId="0" xfId="0" applyFont="1" applyFill="1" applyBorder="1" applyAlignment="1" applyProtection="1">
      <alignment horizontal="center" vertical="center"/>
      <protection hidden="1"/>
    </xf>
    <xf numFmtId="0" fontId="0" fillId="6" borderId="0" xfId="0" applyNumberFormat="1" applyFill="1" applyBorder="1" applyAlignment="1" applyProtection="1">
      <alignment horizontal="right" vertical="center"/>
      <protection hidden="1"/>
    </xf>
    <xf numFmtId="2" fontId="24" fillId="6" borderId="0" xfId="0" applyNumberFormat="1" applyFont="1" applyFill="1" applyBorder="1" applyAlignment="1" applyProtection="1">
      <alignment horizontal="right" vertical="center"/>
      <protection hidden="1"/>
    </xf>
    <xf numFmtId="0" fontId="14" fillId="6" borderId="0" xfId="0" applyFont="1" applyFill="1" applyBorder="1" applyAlignment="1" applyProtection="1">
      <alignment horizontal="left" vertical="center"/>
      <protection hidden="1"/>
    </xf>
    <xf numFmtId="0" fontId="0" fillId="6" borderId="0" xfId="0" applyFill="1" applyBorder="1" applyAlignment="1" applyProtection="1">
      <alignment horizontal="left" vertical="center"/>
      <protection hidden="1"/>
    </xf>
    <xf numFmtId="0" fontId="2" fillId="6" borderId="0" xfId="0" applyFont="1" applyFill="1" applyBorder="1" applyAlignment="1" applyProtection="1">
      <alignment horizontal="center"/>
      <protection hidden="1"/>
    </xf>
    <xf numFmtId="0" fontId="25" fillId="6" borderId="0" xfId="0" applyFont="1" applyFill="1" applyBorder="1" applyAlignment="1" applyProtection="1">
      <alignment horizontal="center"/>
      <protection hidden="1"/>
    </xf>
    <xf numFmtId="0" fontId="3" fillId="6" borderId="0" xfId="0" applyFont="1" applyFill="1" applyBorder="1" applyAlignment="1" applyProtection="1">
      <alignment horizontal="left" vertical="center"/>
      <protection hidden="1"/>
    </xf>
    <xf numFmtId="0" fontId="3" fillId="6" borderId="0" xfId="0" applyFont="1" applyFill="1" applyBorder="1" applyAlignment="1" applyProtection="1">
      <alignment horizontal="right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65" fillId="6" borderId="0" xfId="0" applyFont="1" applyFill="1" applyBorder="1" applyAlignment="1" applyProtection="1">
      <alignment horizontal="left" vertical="center"/>
      <protection hidden="1"/>
    </xf>
    <xf numFmtId="165" fontId="34" fillId="6" borderId="0" xfId="0" applyNumberFormat="1" applyFont="1" applyFill="1" applyAlignment="1" applyProtection="1">
      <alignment horizontal="center"/>
      <protection locked="0" hidden="1"/>
    </xf>
    <xf numFmtId="41" fontId="66" fillId="6" borderId="0" xfId="0" applyNumberFormat="1" applyFont="1" applyFill="1" applyAlignment="1" applyProtection="1">
      <alignment horizontal="center" vertical="center"/>
      <protection hidden="1"/>
    </xf>
    <xf numFmtId="0" fontId="66" fillId="6" borderId="0" xfId="0" applyNumberFormat="1" applyFont="1" applyFill="1" applyAlignment="1" applyProtection="1">
      <alignment horizontal="center" vertical="center"/>
      <protection hidden="1"/>
    </xf>
    <xf numFmtId="0" fontId="40" fillId="6" borderId="0" xfId="0" applyFont="1" applyFill="1" applyAlignment="1" applyProtection="1">
      <alignment horizontal="center" vertical="center"/>
      <protection hidden="1"/>
    </xf>
    <xf numFmtId="41" fontId="37" fillId="6" borderId="0" xfId="0" applyNumberFormat="1" applyFont="1" applyFill="1" applyAlignment="1" applyProtection="1">
      <alignment horizontal="center" vertical="center"/>
      <protection locked="0" hidden="1"/>
    </xf>
    <xf numFmtId="0" fontId="37" fillId="6" borderId="0" xfId="0" applyFont="1" applyFill="1" applyAlignment="1" applyProtection="1">
      <alignment horizontal="left" vertical="center"/>
      <protection locked="0" hidden="1"/>
    </xf>
    <xf numFmtId="0" fontId="0" fillId="0" borderId="0" xfId="0" applyAlignment="1" applyProtection="1">
      <alignment horizontal="left" vertical="center"/>
      <protection locked="0" hidden="1"/>
    </xf>
    <xf numFmtId="0" fontId="66" fillId="6" borderId="0" xfId="0" applyNumberFormat="1" applyFont="1" applyFill="1" applyAlignment="1" applyProtection="1">
      <alignment horizontal="left" vertical="center"/>
      <protection hidden="1"/>
    </xf>
    <xf numFmtId="0" fontId="51" fillId="6" borderId="0" xfId="0" applyFont="1" applyFill="1" applyBorder="1" applyAlignment="1" applyProtection="1">
      <alignment horizontal="center" vertical="center"/>
      <protection hidden="1"/>
    </xf>
    <xf numFmtId="0" fontId="64" fillId="2" borderId="0" xfId="0" applyFont="1" applyFill="1" applyAlignment="1" applyProtection="1">
      <alignment horizontal="left" vertical="center"/>
      <protection hidden="1"/>
    </xf>
    <xf numFmtId="0" fontId="64" fillId="2" borderId="0" xfId="0" applyFont="1" applyFill="1" applyAlignment="1" applyProtection="1">
      <alignment horizontal="center" vertical="center"/>
      <protection locked="0" hidden="1"/>
    </xf>
    <xf numFmtId="0" fontId="62" fillId="2" borderId="0" xfId="0" applyFont="1" applyFill="1" applyAlignment="1" applyProtection="1">
      <alignment horizontal="left" vertical="center"/>
      <protection hidden="1"/>
    </xf>
    <xf numFmtId="0" fontId="57" fillId="6" borderId="0" xfId="0" applyFont="1" applyFill="1" applyBorder="1" applyAlignment="1" applyProtection="1">
      <alignment horizontal="center" vertical="center"/>
      <protection hidden="1"/>
    </xf>
    <xf numFmtId="0" fontId="61" fillId="6" borderId="0" xfId="0" applyFont="1" applyFill="1" applyBorder="1" applyAlignment="1" applyProtection="1">
      <alignment horizontal="left" vertical="center"/>
      <protection hidden="1"/>
    </xf>
    <xf numFmtId="0" fontId="66" fillId="6" borderId="0" xfId="0" applyFont="1" applyFill="1" applyAlignment="1" applyProtection="1">
      <alignment horizontal="left" vertical="center"/>
      <protection hidden="1"/>
    </xf>
    <xf numFmtId="41" fontId="66" fillId="6" borderId="0" xfId="0" applyNumberFormat="1" applyFont="1" applyFill="1" applyAlignment="1" applyProtection="1">
      <alignment horizontal="left" vertical="center"/>
      <protection hidden="1"/>
    </xf>
    <xf numFmtId="14" fontId="66" fillId="6" borderId="0" xfId="0" applyNumberFormat="1" applyFont="1" applyFill="1" applyAlignment="1" applyProtection="1">
      <alignment horizontal="left" vertical="center"/>
      <protection hidden="1"/>
    </xf>
    <xf numFmtId="1" fontId="30" fillId="6" borderId="0" xfId="0" applyNumberFormat="1" applyFont="1" applyFill="1" applyAlignment="1" applyProtection="1">
      <alignment horizontal="left" vertical="center"/>
      <protection hidden="1"/>
    </xf>
    <xf numFmtId="0" fontId="66" fillId="6" borderId="0" xfId="0" applyFont="1" applyFill="1" applyAlignment="1" applyProtection="1">
      <alignment horizontal="left" vertical="center"/>
      <protection locked="0" hidden="1"/>
    </xf>
    <xf numFmtId="0" fontId="46" fillId="6" borderId="0" xfId="0" applyFont="1" applyFill="1" applyAlignment="1" applyProtection="1">
      <alignment horizontal="center" vertical="center"/>
      <protection hidden="1"/>
    </xf>
    <xf numFmtId="0" fontId="33" fillId="6" borderId="0" xfId="0" applyFont="1" applyFill="1" applyAlignment="1" applyProtection="1">
      <alignment horizontal="left" vertical="center"/>
      <protection hidden="1"/>
    </xf>
    <xf numFmtId="0" fontId="26" fillId="6" borderId="0" xfId="0" applyFont="1" applyFill="1" applyAlignment="1" applyProtection="1">
      <alignment horizontal="left" vertical="center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0" fillId="6" borderId="0" xfId="0" applyFont="1" applyFill="1" applyAlignment="1" applyProtection="1">
      <alignment horizontal="left" vertical="center"/>
      <protection hidden="1"/>
    </xf>
    <xf numFmtId="166" fontId="33" fillId="6" borderId="0" xfId="0" applyNumberFormat="1" applyFont="1" applyFill="1" applyAlignment="1" applyProtection="1">
      <alignment horizontal="right" vertical="center"/>
      <protection hidden="1"/>
    </xf>
    <xf numFmtId="166" fontId="30" fillId="6" borderId="0" xfId="0" applyNumberFormat="1" applyFont="1" applyFill="1" applyAlignment="1" applyProtection="1">
      <alignment horizontal="right" vertical="center"/>
      <protection hidden="1"/>
    </xf>
    <xf numFmtId="1" fontId="33" fillId="6" borderId="0" xfId="0" applyNumberFormat="1" applyFont="1" applyFill="1" applyAlignment="1" applyProtection="1">
      <alignment horizontal="left" vertical="center"/>
      <protection hidden="1"/>
    </xf>
    <xf numFmtId="1" fontId="33" fillId="0" borderId="0" xfId="0" applyNumberFormat="1" applyFont="1" applyAlignment="1" applyProtection="1">
      <alignment horizontal="left" vertical="center"/>
      <protection hidden="1"/>
    </xf>
    <xf numFmtId="166" fontId="30" fillId="6" borderId="6" xfId="0" applyNumberFormat="1" applyFont="1" applyFill="1" applyBorder="1" applyAlignment="1" applyProtection="1">
      <alignment horizontal="right" vertical="center"/>
      <protection hidden="1"/>
    </xf>
    <xf numFmtId="43" fontId="30" fillId="6" borderId="0" xfId="0" applyNumberFormat="1" applyFont="1" applyFill="1" applyAlignment="1" applyProtection="1">
      <alignment horizontal="right" vertical="center"/>
      <protection hidden="1"/>
    </xf>
    <xf numFmtId="166" fontId="47" fillId="6" borderId="6" xfId="0" applyNumberFormat="1" applyFont="1" applyFill="1" applyBorder="1" applyAlignment="1" applyProtection="1">
      <alignment horizontal="right" vertical="center"/>
      <protection hidden="1"/>
    </xf>
    <xf numFmtId="166" fontId="47" fillId="6" borderId="0" xfId="0" applyNumberFormat="1" applyFont="1" applyFill="1" applyAlignment="1" applyProtection="1">
      <alignment horizontal="right" vertical="center"/>
      <protection hidden="1"/>
    </xf>
    <xf numFmtId="166" fontId="35" fillId="6" borderId="6" xfId="0" applyNumberFormat="1" applyFont="1" applyFill="1" applyBorder="1" applyAlignment="1" applyProtection="1">
      <alignment horizontal="right" vertical="center"/>
      <protection hidden="1"/>
    </xf>
    <xf numFmtId="166" fontId="33" fillId="6" borderId="6" xfId="0" applyNumberFormat="1" applyFont="1" applyFill="1" applyBorder="1" applyAlignment="1" applyProtection="1">
      <alignment horizontal="right" vertical="center"/>
      <protection hidden="1"/>
    </xf>
    <xf numFmtId="166" fontId="33" fillId="6" borderId="14" xfId="0" applyNumberFormat="1" applyFont="1" applyFill="1" applyBorder="1" applyAlignment="1" applyProtection="1">
      <alignment horizontal="right" vertical="center"/>
      <protection hidden="1"/>
    </xf>
    <xf numFmtId="166" fontId="35" fillId="6" borderId="0" xfId="0" applyNumberFormat="1" applyFont="1" applyFill="1" applyAlignment="1" applyProtection="1">
      <alignment horizontal="right" vertical="center"/>
      <protection hidden="1"/>
    </xf>
    <xf numFmtId="1" fontId="36" fillId="6" borderId="6" xfId="0" applyNumberFormat="1" applyFont="1" applyFill="1" applyBorder="1" applyAlignment="1" applyProtection="1">
      <alignment horizontal="left" vertical="center"/>
      <protection hidden="1"/>
    </xf>
    <xf numFmtId="1" fontId="31" fillId="6" borderId="0" xfId="0" applyNumberFormat="1" applyFont="1" applyFill="1" applyAlignment="1" applyProtection="1">
      <alignment horizontal="center" vertical="center"/>
      <protection hidden="1"/>
    </xf>
    <xf numFmtId="0" fontId="25" fillId="6" borderId="13" xfId="0" applyFont="1" applyFill="1" applyBorder="1" applyAlignment="1" applyProtection="1">
      <alignment horizontal="right" vertical="center"/>
      <protection hidden="1"/>
    </xf>
    <xf numFmtId="166" fontId="31" fillId="6" borderId="0" xfId="0" applyNumberFormat="1" applyFont="1" applyFill="1" applyAlignment="1" applyProtection="1">
      <alignment horizontal="right" vertical="center"/>
      <protection hidden="1"/>
    </xf>
    <xf numFmtId="166" fontId="24" fillId="6" borderId="0" xfId="0" applyNumberFormat="1" applyFont="1" applyFill="1" applyAlignment="1" applyProtection="1">
      <alignment horizontal="right" vertical="center"/>
      <protection hidden="1"/>
    </xf>
    <xf numFmtId="166" fontId="31" fillId="6" borderId="6" xfId="0" applyNumberFormat="1" applyFont="1" applyFill="1" applyBorder="1" applyAlignment="1" applyProtection="1">
      <alignment horizontal="right" vertical="center"/>
      <protection hidden="1"/>
    </xf>
    <xf numFmtId="168" fontId="22" fillId="6" borderId="0" xfId="0" applyNumberFormat="1" applyFont="1" applyFill="1" applyAlignment="1" applyProtection="1">
      <alignment horizontal="right" vertical="center"/>
      <protection hidden="1"/>
    </xf>
    <xf numFmtId="1" fontId="0" fillId="6" borderId="0" xfId="0" applyNumberFormat="1" applyFill="1" applyAlignment="1" applyProtection="1">
      <alignment horizontal="right" vertical="center"/>
      <protection hidden="1"/>
    </xf>
    <xf numFmtId="0" fontId="25" fillId="6" borderId="13" xfId="0" applyFont="1" applyFill="1" applyBorder="1" applyAlignment="1" applyProtection="1">
      <alignment horizontal="center" vertical="center"/>
      <protection hidden="1"/>
    </xf>
    <xf numFmtId="0" fontId="24" fillId="6" borderId="0" xfId="0" applyFont="1" applyFill="1" applyAlignment="1" applyProtection="1">
      <alignment horizontal="left" vertical="center"/>
      <protection hidden="1"/>
    </xf>
    <xf numFmtId="0" fontId="25" fillId="0" borderId="13" xfId="0" applyFont="1" applyBorder="1" applyAlignment="1" applyProtection="1">
      <alignment horizontal="center" vertical="center"/>
      <protection hidden="1"/>
    </xf>
    <xf numFmtId="166" fontId="0" fillId="6" borderId="6" xfId="0" applyNumberFormat="1" applyFont="1" applyFill="1" applyBorder="1" applyAlignment="1" applyProtection="1">
      <alignment horizontal="center" vertical="center"/>
      <protection hidden="1"/>
    </xf>
    <xf numFmtId="166" fontId="24" fillId="6" borderId="0" xfId="0" applyNumberFormat="1" applyFont="1" applyFill="1" applyAlignment="1" applyProtection="1">
      <alignment horizontal="center" vertical="center"/>
      <protection hidden="1"/>
    </xf>
    <xf numFmtId="0" fontId="40" fillId="6" borderId="1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1" fontId="28" fillId="6" borderId="0" xfId="0" applyNumberFormat="1" applyFont="1" applyFill="1" applyAlignment="1" applyProtection="1">
      <alignment horizontal="right" vertical="center"/>
      <protection hidden="1"/>
    </xf>
    <xf numFmtId="0" fontId="22" fillId="0" borderId="0" xfId="0" applyFont="1" applyAlignment="1" applyProtection="1">
      <alignment horizontal="right" vertical="center"/>
      <protection hidden="1"/>
    </xf>
    <xf numFmtId="1" fontId="29" fillId="6" borderId="0" xfId="0" applyNumberFormat="1" applyFont="1" applyFill="1" applyAlignment="1" applyProtection="1">
      <alignment horizontal="right" vertical="center"/>
      <protection hidden="1"/>
    </xf>
    <xf numFmtId="1" fontId="29" fillId="6" borderId="10" xfId="0" applyNumberFormat="1" applyFont="1" applyFill="1" applyBorder="1" applyAlignment="1" applyProtection="1">
      <alignment horizontal="right" vertical="center"/>
      <protection hidden="1"/>
    </xf>
    <xf numFmtId="0" fontId="0" fillId="0" borderId="10" xfId="0" applyBorder="1" applyAlignment="1" applyProtection="1">
      <alignment horizontal="right" vertical="center"/>
      <protection hidden="1"/>
    </xf>
  </cellXfs>
  <cellStyles count="2">
    <cellStyle name="Comma" xfId="1" builtinId="3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COMPUTATION - TAX DUE"/>
  <ax:ocxPr ax:name="Size" ax:value="4604;1138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PropertyBag">
  <ax:ocxPr ax:name="Caption" ax:value="COMPUTATION FOR TDS"/>
  <ax:ocxPr ax:name="Size" ax:value="4736;1138"/>
  <ax:ocxPr ax:name="FontName" ax:value="Calibri"/>
  <ax:ocxPr ax:name="FontHeight" ax:value="225"/>
  <ax:ocxPr ax:name="FontCharSet" ax:value="0"/>
  <ax:ocxPr ax:name="FontPitchAndFamily" ax:value="2"/>
  <ax:ocxPr ax:name="ParagraphAlign" ax:value="3"/>
</ax:ocx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jpeg"/><Relationship Id="rId3" Type="http://schemas.openxmlformats.org/officeDocument/2006/relationships/hyperlink" Target="#'DCLRA INVETSMENT'!A1"/><Relationship Id="rId7" Type="http://schemas.openxmlformats.org/officeDocument/2006/relationships/hyperlink" Target="#'computation sheets'!A1"/><Relationship Id="rId2" Type="http://schemas.openxmlformats.org/officeDocument/2006/relationships/hyperlink" Target="#'FILL FORM'!A1"/><Relationship Id="rId1" Type="http://schemas.openxmlformats.org/officeDocument/2006/relationships/hyperlink" Target="#'GATE WAY'!A6:C19"/><Relationship Id="rId6" Type="http://schemas.openxmlformats.org/officeDocument/2006/relationships/hyperlink" Target="#'COMPUTATION SHEET'!A1"/><Relationship Id="rId5" Type="http://schemas.openxmlformats.org/officeDocument/2006/relationships/hyperlink" Target="#'LETTER FOR G M'!A1"/><Relationship Id="rId4" Type="http://schemas.openxmlformats.org/officeDocument/2006/relationships/hyperlink" Target="#'INCOME OTHER SOURC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GATE WAY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GATE WAY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GATE WAY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GATE WAY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GATE WAY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GATE WAY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74548</xdr:colOff>
      <xdr:row>0</xdr:row>
      <xdr:rowOff>10064</xdr:rowOff>
    </xdr:from>
    <xdr:ext cx="4440302" cy="561949"/>
    <xdr:sp macro="" textlink="">
      <xdr:nvSpPr>
        <xdr:cNvPr id="2" name="Rectangle 1"/>
        <xdr:cNvSpPr/>
      </xdr:nvSpPr>
      <xdr:spPr>
        <a:xfrm>
          <a:off x="74548" y="10064"/>
          <a:ext cx="4440302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3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NAME</a:t>
          </a:r>
          <a:r>
            <a:rPr lang="en-US" sz="30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 OF COMPANY</a:t>
          </a:r>
          <a:endParaRPr lang="en-US" sz="3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twoCellAnchor>
    <xdr:from>
      <xdr:col>0</xdr:col>
      <xdr:colOff>190498</xdr:colOff>
      <xdr:row>4</xdr:row>
      <xdr:rowOff>152400</xdr:rowOff>
    </xdr:from>
    <xdr:to>
      <xdr:col>4</xdr:col>
      <xdr:colOff>428624</xdr:colOff>
      <xdr:row>19</xdr:row>
      <xdr:rowOff>9525</xdr:rowOff>
    </xdr:to>
    <xdr:sp macro="" textlink="">
      <xdr:nvSpPr>
        <xdr:cNvPr id="5" name="Folded Corner 4">
          <a:hlinkClick xmlns:r="http://schemas.openxmlformats.org/officeDocument/2006/relationships" r:id="rId1" tooltip="GATE WAY"/>
        </xdr:cNvPr>
        <xdr:cNvSpPr/>
      </xdr:nvSpPr>
      <xdr:spPr>
        <a:xfrm>
          <a:off x="190498" y="914400"/>
          <a:ext cx="2628901" cy="2714625"/>
        </a:xfrm>
        <a:prstGeom prst="foldedCorner">
          <a:avLst>
            <a:gd name="adj" fmla="val 22549"/>
          </a:avLst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247650</xdr:colOff>
      <xdr:row>4</xdr:row>
      <xdr:rowOff>123824</xdr:rowOff>
    </xdr:from>
    <xdr:to>
      <xdr:col>4</xdr:col>
      <xdr:colOff>355913</xdr:colOff>
      <xdr:row>6</xdr:row>
      <xdr:rowOff>171449</xdr:rowOff>
    </xdr:to>
    <xdr:sp macro="" textlink="">
      <xdr:nvSpPr>
        <xdr:cNvPr id="14" name="Striped Right Arrow 13">
          <a:hlinkClick xmlns:r="http://schemas.openxmlformats.org/officeDocument/2006/relationships" r:id="rId2" tooltip="FILL SALARY DATA FOR INCOME TAX &amp; TDS ON SALARY CALCULATON "/>
        </xdr:cNvPr>
        <xdr:cNvSpPr/>
      </xdr:nvSpPr>
      <xdr:spPr>
        <a:xfrm>
          <a:off x="247650" y="885824"/>
          <a:ext cx="2499038" cy="428625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FILL</a:t>
          </a:r>
          <a:r>
            <a:rPr lang="en-US" sz="1100" baseline="0"/>
            <a:t> SALARY DATA</a:t>
          </a:r>
          <a:endParaRPr lang="en-US" sz="1100"/>
        </a:p>
      </xdr:txBody>
    </xdr:sp>
    <xdr:clientData/>
  </xdr:twoCellAnchor>
  <xdr:twoCellAnchor>
    <xdr:from>
      <xdr:col>0</xdr:col>
      <xdr:colOff>238126</xdr:colOff>
      <xdr:row>7</xdr:row>
      <xdr:rowOff>28574</xdr:rowOff>
    </xdr:from>
    <xdr:to>
      <xdr:col>4</xdr:col>
      <xdr:colOff>352425</xdr:colOff>
      <xdr:row>9</xdr:row>
      <xdr:rowOff>76199</xdr:rowOff>
    </xdr:to>
    <xdr:sp macro="" textlink="">
      <xdr:nvSpPr>
        <xdr:cNvPr id="15" name="Striped Right Arrow 14">
          <a:hlinkClick xmlns:r="http://schemas.openxmlformats.org/officeDocument/2006/relationships" r:id="rId3" tooltip="INVESTMENT OF DECERATION FOR SAVING IN F.Y 2011 - 12"/>
        </xdr:cNvPr>
        <xdr:cNvSpPr/>
      </xdr:nvSpPr>
      <xdr:spPr>
        <a:xfrm>
          <a:off x="238126" y="1362074"/>
          <a:ext cx="2505074" cy="428625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DECELARATION</a:t>
          </a:r>
          <a:r>
            <a:rPr lang="en-US" sz="1100" baseline="0"/>
            <a:t>  FORM</a:t>
          </a:r>
          <a:endParaRPr lang="en-US" sz="1100"/>
        </a:p>
      </xdr:txBody>
    </xdr:sp>
    <xdr:clientData/>
  </xdr:twoCellAnchor>
  <xdr:twoCellAnchor>
    <xdr:from>
      <xdr:col>0</xdr:col>
      <xdr:colOff>238126</xdr:colOff>
      <xdr:row>9</xdr:row>
      <xdr:rowOff>114299</xdr:rowOff>
    </xdr:from>
    <xdr:to>
      <xdr:col>4</xdr:col>
      <xdr:colOff>364497</xdr:colOff>
      <xdr:row>11</xdr:row>
      <xdr:rowOff>161924</xdr:rowOff>
    </xdr:to>
    <xdr:sp macro="" textlink="">
      <xdr:nvSpPr>
        <xdr:cNvPr id="16" name="Striped Right Arrow 15">
          <a:hlinkClick xmlns:r="http://schemas.openxmlformats.org/officeDocument/2006/relationships" r:id="rId4" tooltip="INCOME FROM OTHER SOURCES DECELARATION"/>
        </xdr:cNvPr>
        <xdr:cNvSpPr/>
      </xdr:nvSpPr>
      <xdr:spPr>
        <a:xfrm>
          <a:off x="238126" y="1828799"/>
          <a:ext cx="2517146" cy="428625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INCOME</a:t>
          </a:r>
          <a:r>
            <a:rPr lang="en-US" sz="1100" baseline="0"/>
            <a:t> FROM OTHER</a:t>
          </a:r>
          <a:endParaRPr lang="en-US" sz="1100"/>
        </a:p>
      </xdr:txBody>
    </xdr:sp>
    <xdr:clientData/>
  </xdr:twoCellAnchor>
  <xdr:twoCellAnchor>
    <xdr:from>
      <xdr:col>0</xdr:col>
      <xdr:colOff>266701</xdr:colOff>
      <xdr:row>12</xdr:row>
      <xdr:rowOff>9524</xdr:rowOff>
    </xdr:from>
    <xdr:to>
      <xdr:col>4</xdr:col>
      <xdr:colOff>381000</xdr:colOff>
      <xdr:row>14</xdr:row>
      <xdr:rowOff>57149</xdr:rowOff>
    </xdr:to>
    <xdr:sp macro="" textlink="">
      <xdr:nvSpPr>
        <xdr:cNvPr id="17" name="Striped Right Arrow 16">
          <a:hlinkClick xmlns:r="http://schemas.openxmlformats.org/officeDocument/2006/relationships" r:id="rId5" tooltip="DECELARATION LETTER FOR G M - FINANCE &amp; ACCOUNTS"/>
        </xdr:cNvPr>
        <xdr:cNvSpPr/>
      </xdr:nvSpPr>
      <xdr:spPr>
        <a:xfrm>
          <a:off x="266701" y="2295524"/>
          <a:ext cx="2505074" cy="428625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LETTER</a:t>
          </a:r>
          <a:r>
            <a:rPr lang="en-US" sz="1100" baseline="0"/>
            <a:t> FOR G M - FINN</a:t>
          </a:r>
          <a:endParaRPr lang="en-US" sz="1100"/>
        </a:p>
      </xdr:txBody>
    </xdr:sp>
    <xdr:clientData/>
  </xdr:twoCellAnchor>
  <xdr:twoCellAnchor>
    <xdr:from>
      <xdr:col>0</xdr:col>
      <xdr:colOff>257176</xdr:colOff>
      <xdr:row>14</xdr:row>
      <xdr:rowOff>123824</xdr:rowOff>
    </xdr:from>
    <xdr:to>
      <xdr:col>4</xdr:col>
      <xdr:colOff>371475</xdr:colOff>
      <xdr:row>16</xdr:row>
      <xdr:rowOff>171449</xdr:rowOff>
    </xdr:to>
    <xdr:sp macro="" textlink="">
      <xdr:nvSpPr>
        <xdr:cNvPr id="18" name="Striped Right Arrow 17">
          <a:hlinkClick xmlns:r="http://schemas.openxmlformats.org/officeDocument/2006/relationships" r:id="rId6" tooltip="COMPUTATION SHEET FOR TDS ON SALARY &amp; DEDUCTED AMOUNT OF TDS"/>
        </xdr:cNvPr>
        <xdr:cNvSpPr/>
      </xdr:nvSpPr>
      <xdr:spPr>
        <a:xfrm>
          <a:off x="257176" y="2790824"/>
          <a:ext cx="2505074" cy="428625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COMPUTATION</a:t>
          </a:r>
          <a:r>
            <a:rPr lang="en-US" sz="1100" baseline="0"/>
            <a:t> </a:t>
          </a:r>
          <a:endParaRPr lang="en-US" sz="1100"/>
        </a:p>
      </xdr:txBody>
    </xdr:sp>
    <xdr:clientData/>
  </xdr:twoCellAnchor>
  <xdr:twoCellAnchor>
    <xdr:from>
      <xdr:col>0</xdr:col>
      <xdr:colOff>257175</xdr:colOff>
      <xdr:row>16</xdr:row>
      <xdr:rowOff>180974</xdr:rowOff>
    </xdr:from>
    <xdr:to>
      <xdr:col>4</xdr:col>
      <xdr:colOff>39476</xdr:colOff>
      <xdr:row>19</xdr:row>
      <xdr:rowOff>38099</xdr:rowOff>
    </xdr:to>
    <xdr:sp macro="" textlink="">
      <xdr:nvSpPr>
        <xdr:cNvPr id="19" name="Striped Right Arrow 18">
          <a:hlinkClick xmlns:r="http://schemas.openxmlformats.org/officeDocument/2006/relationships" r:id="rId7" tooltip="COMPUTATION SHEET AS PER INCOME TAX BY SOFTWARE FORMAT &amp; PENDING INCOME TAX FOR DEDUCTION"/>
        </xdr:cNvPr>
        <xdr:cNvSpPr/>
      </xdr:nvSpPr>
      <xdr:spPr>
        <a:xfrm>
          <a:off x="257175" y="3228974"/>
          <a:ext cx="2173076" cy="428625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COMPUTATION</a:t>
          </a:r>
          <a:r>
            <a:rPr lang="en-US" sz="1100" baseline="0"/>
            <a:t>  -  WORD FORMAT</a:t>
          </a:r>
          <a:endParaRPr lang="en-US" sz="1100"/>
        </a:p>
      </xdr:txBody>
    </xdr:sp>
    <xdr:clientData/>
  </xdr:twoCellAnchor>
  <xdr:twoCellAnchor editAs="oneCell">
    <xdr:from>
      <xdr:col>4</xdr:col>
      <xdr:colOff>419100</xdr:colOff>
      <xdr:row>4</xdr:row>
      <xdr:rowOff>123825</xdr:rowOff>
    </xdr:from>
    <xdr:to>
      <xdr:col>8</xdr:col>
      <xdr:colOff>47624</xdr:colOff>
      <xdr:row>19</xdr:row>
      <xdr:rowOff>180975</xdr:rowOff>
    </xdr:to>
    <xdr:pic>
      <xdr:nvPicPr>
        <xdr:cNvPr id="12" name="Picture 11" descr="1450781_755915154422834_1205918387_n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09875" y="885825"/>
          <a:ext cx="1790699" cy="29146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583407</xdr:colOff>
      <xdr:row>0</xdr:row>
      <xdr:rowOff>238125</xdr:rowOff>
    </xdr:from>
    <xdr:to>
      <xdr:col>10</xdr:col>
      <xdr:colOff>547687</xdr:colOff>
      <xdr:row>2</xdr:row>
      <xdr:rowOff>166687</xdr:rowOff>
    </xdr:to>
    <xdr:sp macro="" textlink="">
      <xdr:nvSpPr>
        <xdr:cNvPr id="2" name="Smiley Face 1">
          <a:hlinkClick xmlns:r="http://schemas.openxmlformats.org/officeDocument/2006/relationships" r:id="rId1" tooltip="RETURN TO MAIN PAGE OR HOME"/>
        </xdr:cNvPr>
        <xdr:cNvSpPr/>
      </xdr:nvSpPr>
      <xdr:spPr>
        <a:xfrm>
          <a:off x="6012657" y="238125"/>
          <a:ext cx="571499" cy="428625"/>
        </a:xfrm>
        <a:prstGeom prst="smileyFace">
          <a:avLst/>
        </a:prstGeom>
        <a:solidFill>
          <a:srgbClr val="FF0000"/>
        </a:solidFill>
        <a:ln>
          <a:solidFill>
            <a:srgbClr val="FFFF00"/>
          </a:solidFill>
        </a:ln>
        <a:effectLst>
          <a:glow rad="228600">
            <a:schemeClr val="accent2">
              <a:satMod val="175000"/>
              <a:alpha val="40000"/>
            </a:schemeClr>
          </a:glo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702469</xdr:colOff>
      <xdr:row>0</xdr:row>
      <xdr:rowOff>23813</xdr:rowOff>
    </xdr:from>
    <xdr:to>
      <xdr:col>10</xdr:col>
      <xdr:colOff>857250</xdr:colOff>
      <xdr:row>0</xdr:row>
      <xdr:rowOff>238125</xdr:rowOff>
    </xdr:to>
    <xdr:sp macro="" textlink="">
      <xdr:nvSpPr>
        <xdr:cNvPr id="2" name="Smiley Face 1">
          <a:hlinkClick xmlns:r="http://schemas.openxmlformats.org/officeDocument/2006/relationships" r:id="rId1" tooltip="RETURN TO MAIN PAGE OR HOME"/>
        </xdr:cNvPr>
        <xdr:cNvSpPr/>
      </xdr:nvSpPr>
      <xdr:spPr>
        <a:xfrm>
          <a:off x="10298907" y="23813"/>
          <a:ext cx="154781" cy="214312"/>
        </a:xfrm>
        <a:prstGeom prst="smileyFace">
          <a:avLst/>
        </a:prstGeom>
        <a:solidFill>
          <a:srgbClr val="FF0000"/>
        </a:solidFill>
        <a:ln>
          <a:solidFill>
            <a:srgbClr val="FFFF00"/>
          </a:solidFill>
        </a:ln>
        <a:effectLst>
          <a:glow rad="228600">
            <a:schemeClr val="accent2">
              <a:satMod val="175000"/>
              <a:alpha val="40000"/>
            </a:schemeClr>
          </a:glo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1019175</xdr:colOff>
      <xdr:row>0</xdr:row>
      <xdr:rowOff>19050</xdr:rowOff>
    </xdr:from>
    <xdr:to>
      <xdr:col>9</xdr:col>
      <xdr:colOff>1173956</xdr:colOff>
      <xdr:row>1</xdr:row>
      <xdr:rowOff>33337</xdr:rowOff>
    </xdr:to>
    <xdr:sp macro="" textlink="">
      <xdr:nvSpPr>
        <xdr:cNvPr id="2" name="Smiley Face 1">
          <a:hlinkClick xmlns:r="http://schemas.openxmlformats.org/officeDocument/2006/relationships" r:id="rId1" tooltip="RETURN TO MAIN PAGE OR HOME"/>
        </xdr:cNvPr>
        <xdr:cNvSpPr/>
      </xdr:nvSpPr>
      <xdr:spPr>
        <a:xfrm>
          <a:off x="6543675" y="19050"/>
          <a:ext cx="154781" cy="214312"/>
        </a:xfrm>
        <a:prstGeom prst="smileyFace">
          <a:avLst/>
        </a:prstGeom>
        <a:solidFill>
          <a:srgbClr val="FF0000"/>
        </a:solidFill>
        <a:ln>
          <a:solidFill>
            <a:srgbClr val="FFFF00"/>
          </a:solidFill>
        </a:ln>
        <a:effectLst>
          <a:glow rad="228600">
            <a:schemeClr val="accent2">
              <a:satMod val="175000"/>
              <a:alpha val="40000"/>
            </a:schemeClr>
          </a:glo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433917</xdr:colOff>
      <xdr:row>0</xdr:row>
      <xdr:rowOff>1</xdr:rowOff>
    </xdr:from>
    <xdr:to>
      <xdr:col>10</xdr:col>
      <xdr:colOff>588698</xdr:colOff>
      <xdr:row>0</xdr:row>
      <xdr:rowOff>214313</xdr:rowOff>
    </xdr:to>
    <xdr:sp macro="" textlink="">
      <xdr:nvSpPr>
        <xdr:cNvPr id="2" name="Smiley Face 1">
          <a:hlinkClick xmlns:r="http://schemas.openxmlformats.org/officeDocument/2006/relationships" r:id="rId1" tooltip="RETURN TO MAIN PAGE OR HOME"/>
        </xdr:cNvPr>
        <xdr:cNvSpPr/>
      </xdr:nvSpPr>
      <xdr:spPr>
        <a:xfrm>
          <a:off x="6572250" y="1"/>
          <a:ext cx="154781" cy="214312"/>
        </a:xfrm>
        <a:prstGeom prst="smileyFace">
          <a:avLst/>
        </a:prstGeom>
        <a:solidFill>
          <a:srgbClr val="FF0000"/>
        </a:solidFill>
        <a:ln>
          <a:solidFill>
            <a:srgbClr val="FFFF00"/>
          </a:solidFill>
        </a:ln>
        <a:effectLst>
          <a:glow rad="228600">
            <a:schemeClr val="accent2">
              <a:satMod val="175000"/>
              <a:alpha val="40000"/>
            </a:schemeClr>
          </a:glo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838200</xdr:colOff>
      <xdr:row>0</xdr:row>
      <xdr:rowOff>19050</xdr:rowOff>
    </xdr:from>
    <xdr:to>
      <xdr:col>7</xdr:col>
      <xdr:colOff>97631</xdr:colOff>
      <xdr:row>1</xdr:row>
      <xdr:rowOff>42862</xdr:rowOff>
    </xdr:to>
    <xdr:sp macro="" textlink="">
      <xdr:nvSpPr>
        <xdr:cNvPr id="2" name="Smiley Face 1">
          <a:hlinkClick xmlns:r="http://schemas.openxmlformats.org/officeDocument/2006/relationships" r:id="rId1" tooltip="RETURN TO MAIN PAGE OR HOME"/>
        </xdr:cNvPr>
        <xdr:cNvSpPr/>
      </xdr:nvSpPr>
      <xdr:spPr>
        <a:xfrm>
          <a:off x="6572250" y="19050"/>
          <a:ext cx="154781" cy="214312"/>
        </a:xfrm>
        <a:prstGeom prst="smileyFace">
          <a:avLst/>
        </a:prstGeom>
        <a:solidFill>
          <a:srgbClr val="FF0000"/>
        </a:solidFill>
        <a:ln>
          <a:solidFill>
            <a:srgbClr val="FFFF00"/>
          </a:solidFill>
        </a:ln>
        <a:effectLst>
          <a:glow rad="228600">
            <a:schemeClr val="accent2">
              <a:satMod val="175000"/>
              <a:alpha val="40000"/>
            </a:schemeClr>
          </a:glo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0</xdr:colOff>
      <xdr:row>53</xdr:row>
      <xdr:rowOff>0</xdr:rowOff>
    </xdr:from>
    <xdr:to>
      <xdr:col>22</xdr:col>
      <xdr:colOff>236482</xdr:colOff>
      <xdr:row>54</xdr:row>
      <xdr:rowOff>1</xdr:rowOff>
    </xdr:to>
    <xdr:sp macro="" textlink="">
      <xdr:nvSpPr>
        <xdr:cNvPr id="7" name="Oval 6"/>
        <xdr:cNvSpPr/>
      </xdr:nvSpPr>
      <xdr:spPr>
        <a:xfrm>
          <a:off x="15693259" y="10569466"/>
          <a:ext cx="236482" cy="210207"/>
        </a:xfrm>
        <a:prstGeom prst="ellipse">
          <a:avLst/>
        </a:prstGeom>
        <a:solidFill>
          <a:srgbClr val="FFFF00"/>
        </a:solidFill>
        <a:ln w="3175">
          <a:noFill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236481</xdr:colOff>
      <xdr:row>52</xdr:row>
      <xdr:rowOff>210206</xdr:rowOff>
    </xdr:from>
    <xdr:to>
      <xdr:col>24</xdr:col>
      <xdr:colOff>4599</xdr:colOff>
      <xdr:row>53</xdr:row>
      <xdr:rowOff>210206</xdr:rowOff>
    </xdr:to>
    <xdr:sp macro="" textlink="">
      <xdr:nvSpPr>
        <xdr:cNvPr id="8" name="Oval 7"/>
        <xdr:cNvSpPr/>
      </xdr:nvSpPr>
      <xdr:spPr>
        <a:xfrm>
          <a:off x="15929740" y="10569465"/>
          <a:ext cx="201669" cy="210207"/>
        </a:xfrm>
        <a:prstGeom prst="ellipse">
          <a:avLst/>
        </a:prstGeom>
        <a:solidFill>
          <a:srgbClr val="FFFF00"/>
        </a:solidFill>
        <a:ln w="3175">
          <a:noFill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 b="0"/>
        </a:p>
        <a:p>
          <a:pPr algn="ctr"/>
          <a:endParaRPr lang="en-US" sz="1100" b="0"/>
        </a:p>
      </xdr:txBody>
    </xdr:sp>
    <xdr:clientData/>
  </xdr:twoCellAnchor>
  <xdr:twoCellAnchor>
    <xdr:from>
      <xdr:col>23</xdr:col>
      <xdr:colOff>373118</xdr:colOff>
      <xdr:row>51</xdr:row>
      <xdr:rowOff>0</xdr:rowOff>
    </xdr:from>
    <xdr:to>
      <xdr:col>23</xdr:col>
      <xdr:colOff>609600</xdr:colOff>
      <xdr:row>52</xdr:row>
      <xdr:rowOff>0</xdr:rowOff>
    </xdr:to>
    <xdr:sp macro="" textlink="">
      <xdr:nvSpPr>
        <xdr:cNvPr id="9" name="Oval 8"/>
        <xdr:cNvSpPr/>
      </xdr:nvSpPr>
      <xdr:spPr>
        <a:xfrm>
          <a:off x="16302859" y="10149052"/>
          <a:ext cx="236482" cy="210207"/>
        </a:xfrm>
        <a:prstGeom prst="ellipse">
          <a:avLst/>
        </a:prstGeom>
        <a:solidFill>
          <a:srgbClr val="FFFF00"/>
        </a:solidFill>
        <a:ln w="3175">
          <a:noFill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0</xdr:colOff>
      <xdr:row>54</xdr:row>
      <xdr:rowOff>0</xdr:rowOff>
    </xdr:from>
    <xdr:to>
      <xdr:col>22</xdr:col>
      <xdr:colOff>236482</xdr:colOff>
      <xdr:row>55</xdr:row>
      <xdr:rowOff>1</xdr:rowOff>
    </xdr:to>
    <xdr:sp macro="" textlink="">
      <xdr:nvSpPr>
        <xdr:cNvPr id="13" name="Oval 12"/>
        <xdr:cNvSpPr/>
      </xdr:nvSpPr>
      <xdr:spPr>
        <a:xfrm>
          <a:off x="15693259" y="10569466"/>
          <a:ext cx="236482" cy="210207"/>
        </a:xfrm>
        <a:prstGeom prst="ellipse">
          <a:avLst/>
        </a:prstGeom>
        <a:solidFill>
          <a:srgbClr val="FFFF00"/>
        </a:solidFill>
        <a:ln w="3175">
          <a:noFill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236482</xdr:colOff>
      <xdr:row>56</xdr:row>
      <xdr:rowOff>1</xdr:rowOff>
    </xdr:to>
    <xdr:sp macro="" textlink="">
      <xdr:nvSpPr>
        <xdr:cNvPr id="14" name="Oval 13"/>
        <xdr:cNvSpPr/>
      </xdr:nvSpPr>
      <xdr:spPr>
        <a:xfrm>
          <a:off x="15693259" y="10569466"/>
          <a:ext cx="236482" cy="210207"/>
        </a:xfrm>
        <a:prstGeom prst="ellipse">
          <a:avLst/>
        </a:prstGeom>
        <a:solidFill>
          <a:srgbClr val="FFFF00"/>
        </a:solidFill>
        <a:ln w="3175">
          <a:noFill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0</xdr:colOff>
      <xdr:row>56</xdr:row>
      <xdr:rowOff>0</xdr:rowOff>
    </xdr:from>
    <xdr:to>
      <xdr:col>22</xdr:col>
      <xdr:colOff>236482</xdr:colOff>
      <xdr:row>57</xdr:row>
      <xdr:rowOff>1</xdr:rowOff>
    </xdr:to>
    <xdr:sp macro="" textlink="">
      <xdr:nvSpPr>
        <xdr:cNvPr id="15" name="Oval 14"/>
        <xdr:cNvSpPr/>
      </xdr:nvSpPr>
      <xdr:spPr>
        <a:xfrm>
          <a:off x="15693259" y="10569466"/>
          <a:ext cx="236482" cy="210207"/>
        </a:xfrm>
        <a:prstGeom prst="ellipse">
          <a:avLst/>
        </a:prstGeom>
        <a:solidFill>
          <a:srgbClr val="FFFF00"/>
        </a:solidFill>
        <a:ln w="3175">
          <a:noFill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236481</xdr:colOff>
      <xdr:row>53</xdr:row>
      <xdr:rowOff>210206</xdr:rowOff>
    </xdr:from>
    <xdr:to>
      <xdr:col>24</xdr:col>
      <xdr:colOff>4599</xdr:colOff>
      <xdr:row>54</xdr:row>
      <xdr:rowOff>210206</xdr:rowOff>
    </xdr:to>
    <xdr:sp macro="" textlink="">
      <xdr:nvSpPr>
        <xdr:cNvPr id="16" name="Oval 15"/>
        <xdr:cNvSpPr/>
      </xdr:nvSpPr>
      <xdr:spPr>
        <a:xfrm>
          <a:off x="15929740" y="10569465"/>
          <a:ext cx="201669" cy="210207"/>
        </a:xfrm>
        <a:prstGeom prst="ellipse">
          <a:avLst/>
        </a:prstGeom>
        <a:solidFill>
          <a:srgbClr val="FFFF00"/>
        </a:solidFill>
        <a:ln w="3175">
          <a:noFill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 b="0"/>
        </a:p>
        <a:p>
          <a:pPr algn="ctr"/>
          <a:endParaRPr lang="en-US" sz="1100" b="0"/>
        </a:p>
      </xdr:txBody>
    </xdr:sp>
    <xdr:clientData/>
  </xdr:twoCellAnchor>
  <xdr:twoCellAnchor>
    <xdr:from>
      <xdr:col>22</xdr:col>
      <xdr:colOff>236481</xdr:colOff>
      <xdr:row>54</xdr:row>
      <xdr:rowOff>210206</xdr:rowOff>
    </xdr:from>
    <xdr:to>
      <xdr:col>24</xdr:col>
      <xdr:colOff>4599</xdr:colOff>
      <xdr:row>55</xdr:row>
      <xdr:rowOff>210206</xdr:rowOff>
    </xdr:to>
    <xdr:sp macro="" textlink="">
      <xdr:nvSpPr>
        <xdr:cNvPr id="17" name="Oval 16"/>
        <xdr:cNvSpPr/>
      </xdr:nvSpPr>
      <xdr:spPr>
        <a:xfrm>
          <a:off x="15929740" y="10569465"/>
          <a:ext cx="201669" cy="210207"/>
        </a:xfrm>
        <a:prstGeom prst="ellipse">
          <a:avLst/>
        </a:prstGeom>
        <a:solidFill>
          <a:srgbClr val="FFFF00"/>
        </a:solidFill>
        <a:ln w="3175">
          <a:noFill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 b="0"/>
        </a:p>
        <a:p>
          <a:pPr algn="ctr"/>
          <a:endParaRPr lang="en-US" sz="1100" b="0"/>
        </a:p>
      </xdr:txBody>
    </xdr:sp>
    <xdr:clientData/>
  </xdr:twoCellAnchor>
  <xdr:twoCellAnchor>
    <xdr:from>
      <xdr:col>22</xdr:col>
      <xdr:colOff>236481</xdr:colOff>
      <xdr:row>55</xdr:row>
      <xdr:rowOff>210206</xdr:rowOff>
    </xdr:from>
    <xdr:to>
      <xdr:col>24</xdr:col>
      <xdr:colOff>4599</xdr:colOff>
      <xdr:row>56</xdr:row>
      <xdr:rowOff>210206</xdr:rowOff>
    </xdr:to>
    <xdr:sp macro="" textlink="">
      <xdr:nvSpPr>
        <xdr:cNvPr id="18" name="Oval 17"/>
        <xdr:cNvSpPr/>
      </xdr:nvSpPr>
      <xdr:spPr>
        <a:xfrm>
          <a:off x="15929740" y="10569465"/>
          <a:ext cx="201669" cy="210207"/>
        </a:xfrm>
        <a:prstGeom prst="ellipse">
          <a:avLst/>
        </a:prstGeom>
        <a:solidFill>
          <a:srgbClr val="FFFF00"/>
        </a:solidFill>
        <a:ln w="3175">
          <a:noFill/>
        </a:ln>
        <a:effectLst/>
        <a:scene3d>
          <a:camera prst="orthographicFront">
            <a:rot lat="0" lon="0" rev="0"/>
          </a:camera>
          <a:lightRig rig="chilly" dir="t">
            <a:rot lat="0" lon="0" rev="18480000"/>
          </a:lightRig>
        </a:scene3d>
        <a:sp3d prstMaterial="clear">
          <a:bevelT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 b="0"/>
        </a:p>
        <a:p>
          <a:pPr algn="ctr"/>
          <a:endParaRPr lang="en-US" sz="1100" b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0</xdr:row>
      <xdr:rowOff>0</xdr:rowOff>
    </xdr:from>
    <xdr:to>
      <xdr:col>17</xdr:col>
      <xdr:colOff>326231</xdr:colOff>
      <xdr:row>1</xdr:row>
      <xdr:rowOff>23812</xdr:rowOff>
    </xdr:to>
    <xdr:sp macro="" textlink="">
      <xdr:nvSpPr>
        <xdr:cNvPr id="2" name="Smiley Face 1">
          <a:hlinkClick xmlns:r="http://schemas.openxmlformats.org/officeDocument/2006/relationships" r:id="rId1" tooltip="RETURN TO MAIN PAGE OR HOME"/>
        </xdr:cNvPr>
        <xdr:cNvSpPr/>
      </xdr:nvSpPr>
      <xdr:spPr>
        <a:xfrm>
          <a:off x="6543675" y="0"/>
          <a:ext cx="154781" cy="214312"/>
        </a:xfrm>
        <a:prstGeom prst="smileyFace">
          <a:avLst/>
        </a:prstGeom>
        <a:solidFill>
          <a:srgbClr val="FF0000"/>
        </a:solidFill>
        <a:ln>
          <a:solidFill>
            <a:srgbClr val="FFFF00"/>
          </a:solidFill>
        </a:ln>
        <a:effectLst>
          <a:glow rad="228600">
            <a:schemeClr val="accent2">
              <a:satMod val="175000"/>
              <a:alpha val="40000"/>
            </a:schemeClr>
          </a:glow>
        </a:effec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ontrol" Target="../activeX/activeX2.xml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0"/>
  <sheetViews>
    <sheetView tabSelected="1" workbookViewId="0">
      <selection activeCell="G4" sqref="G4"/>
    </sheetView>
  </sheetViews>
  <sheetFormatPr defaultColWidth="0" defaultRowHeight="15" zeroHeight="1"/>
  <cols>
    <col min="1" max="1" width="8.42578125" style="1" customWidth="1"/>
    <col min="2" max="7" width="9.140625" style="1" customWidth="1"/>
    <col min="8" max="8" width="5" style="1" customWidth="1"/>
    <col min="9" max="9" width="0.7109375" style="1" customWidth="1"/>
    <col min="10" max="16384" width="0" style="1" hidden="1"/>
  </cols>
  <sheetData>
    <row r="1" spans="1:9">
      <c r="A1" s="47"/>
      <c r="B1" s="47"/>
      <c r="C1" s="47"/>
      <c r="D1" s="47"/>
      <c r="E1" s="47"/>
      <c r="F1" s="47"/>
      <c r="G1" s="47"/>
      <c r="H1" s="47"/>
      <c r="I1" s="47"/>
    </row>
    <row r="2" spans="1:9">
      <c r="A2" s="242"/>
      <c r="B2" s="242"/>
      <c r="C2" s="242"/>
      <c r="D2" s="242"/>
      <c r="E2" s="242"/>
      <c r="F2" s="242"/>
      <c r="G2" s="242"/>
      <c r="H2" s="242"/>
      <c r="I2" s="47"/>
    </row>
    <row r="3" spans="1:9">
      <c r="A3" s="47"/>
      <c r="B3" s="47"/>
      <c r="C3" s="47"/>
      <c r="D3" s="47"/>
      <c r="E3" s="47"/>
      <c r="F3" s="47"/>
      <c r="G3" s="47"/>
      <c r="H3" s="47"/>
      <c r="I3" s="47"/>
    </row>
    <row r="4" spans="1:9">
      <c r="A4" s="47"/>
      <c r="B4" s="47"/>
      <c r="C4" s="47"/>
      <c r="D4" s="47"/>
      <c r="E4" s="47"/>
      <c r="F4" s="47"/>
      <c r="G4" s="47"/>
      <c r="H4" s="47"/>
      <c r="I4" s="47"/>
    </row>
    <row r="5" spans="1:9">
      <c r="A5" s="47"/>
      <c r="B5" s="47"/>
      <c r="C5" s="47"/>
      <c r="D5" s="47"/>
      <c r="E5" s="47"/>
      <c r="F5" s="47"/>
      <c r="G5" s="47"/>
      <c r="H5" s="47"/>
      <c r="I5" s="47"/>
    </row>
    <row r="6" spans="1:9">
      <c r="A6" s="47"/>
      <c r="B6" s="47"/>
      <c r="C6" s="47"/>
      <c r="D6" s="47"/>
      <c r="E6" s="47"/>
      <c r="F6" s="47"/>
      <c r="G6" s="47"/>
      <c r="H6" s="47"/>
      <c r="I6" s="47"/>
    </row>
    <row r="7" spans="1:9">
      <c r="A7" s="47"/>
      <c r="B7" s="47"/>
      <c r="C7" s="47"/>
      <c r="D7" s="47"/>
      <c r="E7" s="47"/>
      <c r="F7" s="47"/>
      <c r="G7" s="47"/>
      <c r="H7" s="47"/>
      <c r="I7" s="47"/>
    </row>
    <row r="8" spans="1:9">
      <c r="A8" s="47"/>
      <c r="B8" s="47"/>
      <c r="C8" s="47"/>
      <c r="D8" s="47"/>
      <c r="E8" s="47"/>
      <c r="F8" s="47"/>
      <c r="G8" s="47"/>
      <c r="H8" s="47"/>
      <c r="I8" s="47"/>
    </row>
    <row r="9" spans="1:9">
      <c r="A9" s="47"/>
      <c r="B9" s="47"/>
      <c r="C9" s="47"/>
      <c r="D9" s="47"/>
      <c r="E9" s="47"/>
      <c r="F9" s="47"/>
      <c r="G9" s="47"/>
      <c r="H9" s="47"/>
      <c r="I9" s="47"/>
    </row>
    <row r="10" spans="1:9">
      <c r="A10" s="47"/>
      <c r="B10" s="47"/>
      <c r="C10" s="47"/>
      <c r="D10" s="47"/>
      <c r="E10" s="47"/>
      <c r="F10" s="47"/>
      <c r="G10" s="47"/>
      <c r="H10" s="47"/>
      <c r="I10" s="47"/>
    </row>
    <row r="11" spans="1:9">
      <c r="A11" s="47"/>
      <c r="B11" s="47"/>
      <c r="C11" s="47"/>
      <c r="D11" s="47"/>
      <c r="E11" s="47"/>
      <c r="F11" s="47"/>
      <c r="G11" s="47"/>
      <c r="H11" s="47"/>
      <c r="I11" s="47"/>
    </row>
    <row r="12" spans="1:9">
      <c r="A12" s="47"/>
      <c r="B12" s="47"/>
      <c r="C12" s="47"/>
      <c r="D12" s="47"/>
      <c r="E12" s="47"/>
      <c r="F12" s="47"/>
      <c r="G12" s="47"/>
      <c r="H12" s="47"/>
      <c r="I12" s="47"/>
    </row>
    <row r="13" spans="1:9">
      <c r="A13" s="47"/>
      <c r="B13" s="47"/>
      <c r="C13" s="47"/>
      <c r="D13" s="47"/>
      <c r="E13" s="47"/>
      <c r="F13" s="47"/>
      <c r="G13" s="47"/>
      <c r="H13" s="47"/>
      <c r="I13" s="47"/>
    </row>
    <row r="14" spans="1:9">
      <c r="A14" s="47"/>
      <c r="B14" s="47"/>
      <c r="C14" s="47"/>
      <c r="D14" s="47"/>
      <c r="E14" s="47"/>
      <c r="F14" s="47"/>
      <c r="G14" s="47"/>
      <c r="H14" s="47"/>
      <c r="I14" s="47"/>
    </row>
    <row r="15" spans="1:9">
      <c r="A15" s="47"/>
      <c r="B15" s="47"/>
      <c r="C15" s="47"/>
      <c r="D15" s="47"/>
      <c r="E15" s="47"/>
      <c r="F15" s="47"/>
      <c r="G15" s="47"/>
      <c r="H15" s="47"/>
      <c r="I15" s="47"/>
    </row>
    <row r="16" spans="1:9">
      <c r="A16" s="47"/>
      <c r="B16" s="47"/>
      <c r="C16" s="47"/>
      <c r="D16" s="47"/>
      <c r="E16" s="47"/>
      <c r="F16" s="47"/>
      <c r="G16" s="47"/>
      <c r="H16" s="47"/>
      <c r="I16" s="47"/>
    </row>
    <row r="17" spans="1:9">
      <c r="A17" s="47"/>
      <c r="B17" s="47"/>
      <c r="C17" s="47"/>
      <c r="D17" s="47"/>
      <c r="E17" s="47"/>
      <c r="F17" s="47"/>
      <c r="G17" s="47"/>
      <c r="H17" s="47"/>
      <c r="I17" s="47"/>
    </row>
    <row r="18" spans="1:9">
      <c r="A18" s="47"/>
      <c r="B18" s="47"/>
      <c r="C18" s="47"/>
      <c r="D18" s="47"/>
      <c r="E18" s="47"/>
      <c r="F18" s="47"/>
      <c r="G18" s="47"/>
      <c r="H18" s="47"/>
      <c r="I18" s="47"/>
    </row>
    <row r="19" spans="1:9">
      <c r="A19" s="47"/>
      <c r="B19" s="47"/>
      <c r="C19" s="47"/>
      <c r="D19" s="47"/>
      <c r="E19" s="47"/>
      <c r="F19" s="47"/>
      <c r="G19" s="47"/>
      <c r="H19" s="47"/>
      <c r="I19" s="47"/>
    </row>
    <row r="20" spans="1:9">
      <c r="A20" s="47"/>
      <c r="B20" s="47"/>
      <c r="C20" s="47"/>
      <c r="D20" s="47"/>
      <c r="E20" s="47"/>
      <c r="F20" s="47"/>
      <c r="G20" s="47"/>
      <c r="H20" s="47"/>
      <c r="I20" s="47"/>
    </row>
  </sheetData>
  <sheetProtection password="CC6F" sheet="1" objects="1" scenarios="1" formatCells="0" formatColumns="0" formatRows="0" insertColumns="0" insertRows="0" insertHyperlinks="0" deleteColumns="0" deleteRows="0" sort="0" autoFilter="0" pivotTables="0"/>
  <mergeCells count="1">
    <mergeCell ref="A2: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Q38"/>
  <sheetViews>
    <sheetView topLeftCell="A8" zoomScale="80" zoomScaleNormal="80" workbookViewId="0">
      <selection activeCell="J38" sqref="J38"/>
    </sheetView>
  </sheetViews>
  <sheetFormatPr defaultColWidth="0" defaultRowHeight="15" zeroHeight="1"/>
  <cols>
    <col min="1" max="1" width="5.42578125" style="15" customWidth="1"/>
    <col min="2" max="2" width="13.5703125" style="15" customWidth="1"/>
    <col min="3" max="3" width="12.42578125" style="15" customWidth="1"/>
    <col min="4" max="4" width="12" style="15" customWidth="1"/>
    <col min="5" max="5" width="13.7109375" style="15" customWidth="1"/>
    <col min="6" max="6" width="12.42578125" style="15" customWidth="1"/>
    <col min="7" max="7" width="12" style="15" customWidth="1"/>
    <col min="8" max="8" width="13.85546875" style="15" customWidth="1"/>
    <col min="9" max="9" width="2.5703125" style="15" customWidth="1"/>
    <col min="10" max="10" width="9.140625" style="15" customWidth="1"/>
    <col min="11" max="11" width="53.85546875" style="15" customWidth="1"/>
    <col min="12" max="12" width="11.42578125" style="15" customWidth="1"/>
    <col min="13" max="13" width="12" style="15" customWidth="1"/>
    <col min="14" max="14" width="15.42578125" style="15" customWidth="1"/>
    <col min="15" max="15" width="15.28515625" style="15" customWidth="1"/>
    <col min="16" max="16" width="11.85546875" style="15" customWidth="1"/>
    <col min="17" max="17" width="15.28515625" style="15" customWidth="1"/>
    <col min="18" max="16384" width="0" style="15" hidden="1"/>
  </cols>
  <sheetData>
    <row r="1" spans="1:17" ht="18.75">
      <c r="A1" s="252" t="s">
        <v>1</v>
      </c>
      <c r="B1" s="252"/>
      <c r="C1" s="239" t="s">
        <v>2</v>
      </c>
      <c r="D1" s="251" t="s">
        <v>275</v>
      </c>
      <c r="E1" s="251"/>
      <c r="F1" s="251"/>
      <c r="G1" s="251"/>
      <c r="H1" s="251"/>
      <c r="I1" s="251"/>
      <c r="J1" s="14"/>
      <c r="K1" s="14"/>
      <c r="L1" s="14"/>
      <c r="M1" s="14"/>
      <c r="N1" s="14"/>
      <c r="O1" s="14"/>
      <c r="P1" s="14"/>
      <c r="Q1" s="14"/>
    </row>
    <row r="2" spans="1:17" ht="18.75">
      <c r="A2" s="252" t="s">
        <v>3</v>
      </c>
      <c r="B2" s="253"/>
      <c r="C2" s="239" t="s">
        <v>2</v>
      </c>
      <c r="D2" s="251"/>
      <c r="E2" s="251"/>
      <c r="F2" s="251"/>
      <c r="G2" s="251"/>
      <c r="H2" s="251"/>
      <c r="I2" s="251"/>
      <c r="J2" s="14"/>
      <c r="K2" s="14"/>
      <c r="L2" s="14"/>
      <c r="M2" s="14"/>
      <c r="N2" s="14"/>
      <c r="O2" s="14"/>
      <c r="P2" s="14"/>
      <c r="Q2" s="14"/>
    </row>
    <row r="3" spans="1:17" ht="18.75">
      <c r="A3" s="252" t="s">
        <v>4</v>
      </c>
      <c r="B3" s="253"/>
      <c r="C3" s="239" t="s">
        <v>2</v>
      </c>
      <c r="D3" s="251"/>
      <c r="E3" s="251"/>
      <c r="F3" s="251"/>
      <c r="G3" s="251"/>
      <c r="H3" s="251"/>
      <c r="I3" s="251"/>
      <c r="J3" s="14"/>
      <c r="K3" s="14"/>
      <c r="L3" s="14"/>
      <c r="M3" s="14"/>
      <c r="N3" s="14"/>
      <c r="O3" s="14"/>
      <c r="P3" s="14"/>
      <c r="Q3" s="14"/>
    </row>
    <row r="4" spans="1:17" ht="18.75">
      <c r="A4" s="252" t="s">
        <v>5</v>
      </c>
      <c r="B4" s="253"/>
      <c r="C4" s="239" t="s">
        <v>2</v>
      </c>
      <c r="D4" s="251" t="s">
        <v>269</v>
      </c>
      <c r="E4" s="251"/>
      <c r="F4" s="251"/>
      <c r="G4" s="251"/>
      <c r="H4" s="251"/>
      <c r="I4" s="251"/>
      <c r="J4" s="14"/>
      <c r="K4" s="14"/>
      <c r="L4" s="14"/>
      <c r="M4" s="14"/>
      <c r="N4" s="14"/>
      <c r="O4" s="14"/>
      <c r="P4" s="14"/>
      <c r="Q4" s="14"/>
    </row>
    <row r="5" spans="1:17" ht="18.75">
      <c r="A5" s="252" t="s">
        <v>6</v>
      </c>
      <c r="B5" s="253"/>
      <c r="C5" s="239" t="s">
        <v>2</v>
      </c>
      <c r="D5" s="251" t="s">
        <v>270</v>
      </c>
      <c r="E5" s="251"/>
      <c r="F5" s="251"/>
      <c r="G5" s="251"/>
      <c r="H5" s="251"/>
      <c r="I5" s="251"/>
      <c r="J5" s="14"/>
      <c r="K5" s="14"/>
      <c r="L5" s="14"/>
      <c r="M5" s="14"/>
      <c r="N5" s="14"/>
      <c r="O5" s="14"/>
      <c r="P5" s="14"/>
      <c r="Q5" s="14"/>
    </row>
    <row r="6" spans="1:17" ht="18.75">
      <c r="A6" s="252" t="s">
        <v>7</v>
      </c>
      <c r="B6" s="253"/>
      <c r="C6" s="239" t="s">
        <v>2</v>
      </c>
      <c r="D6" s="251" t="s">
        <v>271</v>
      </c>
      <c r="E6" s="251"/>
      <c r="F6" s="251"/>
      <c r="G6" s="251"/>
      <c r="H6" s="251"/>
      <c r="I6" s="251"/>
      <c r="J6" s="14"/>
      <c r="K6" s="14"/>
      <c r="L6" s="14"/>
      <c r="M6" s="14"/>
      <c r="N6" s="14"/>
      <c r="O6" s="14"/>
      <c r="P6" s="14"/>
      <c r="Q6" s="14"/>
    </row>
    <row r="7" spans="1:17" ht="18.75">
      <c r="A7" s="252" t="s">
        <v>9</v>
      </c>
      <c r="B7" s="253"/>
      <c r="C7" s="239" t="s">
        <v>2</v>
      </c>
      <c r="D7" s="251"/>
      <c r="E7" s="251"/>
      <c r="F7" s="251"/>
      <c r="G7" s="251"/>
      <c r="H7" s="251"/>
      <c r="I7" s="251"/>
      <c r="J7" s="14"/>
      <c r="K7" s="14"/>
      <c r="L7" s="14"/>
      <c r="M7" s="14"/>
      <c r="N7" s="14"/>
      <c r="O7" s="14"/>
      <c r="P7" s="14"/>
      <c r="Q7" s="14"/>
    </row>
    <row r="8" spans="1:17" ht="18.75">
      <c r="A8" s="252" t="s">
        <v>10</v>
      </c>
      <c r="B8" s="253"/>
      <c r="C8" s="239" t="s">
        <v>2</v>
      </c>
      <c r="D8" s="256">
        <v>24387</v>
      </c>
      <c r="E8" s="256"/>
      <c r="F8" s="256"/>
      <c r="G8" s="256"/>
      <c r="H8" s="256"/>
      <c r="I8" s="256"/>
      <c r="J8" s="14"/>
      <c r="K8" s="14"/>
      <c r="L8" s="14"/>
      <c r="M8" s="14"/>
      <c r="N8" s="14"/>
      <c r="O8" s="14"/>
      <c r="P8" s="14"/>
      <c r="Q8" s="14"/>
    </row>
    <row r="9" spans="1:17" ht="18.75">
      <c r="A9" s="252" t="s">
        <v>11</v>
      </c>
      <c r="B9" s="253"/>
      <c r="C9" s="239" t="s">
        <v>2</v>
      </c>
      <c r="D9" s="256">
        <v>39362</v>
      </c>
      <c r="E9" s="256"/>
      <c r="F9" s="256"/>
      <c r="G9" s="256"/>
      <c r="H9" s="256"/>
      <c r="I9" s="256"/>
      <c r="J9" s="14"/>
      <c r="K9" s="14"/>
      <c r="L9" s="14"/>
      <c r="M9" s="14"/>
      <c r="N9" s="14"/>
      <c r="O9" s="14"/>
      <c r="P9" s="14"/>
      <c r="Q9" s="14"/>
    </row>
    <row r="10" spans="1:17" ht="18.75">
      <c r="A10" s="252" t="s">
        <v>216</v>
      </c>
      <c r="B10" s="253"/>
      <c r="C10" s="239" t="s">
        <v>2</v>
      </c>
      <c r="D10" s="251"/>
      <c r="E10" s="251"/>
      <c r="F10" s="251"/>
      <c r="G10" s="251"/>
      <c r="H10" s="251"/>
      <c r="I10" s="251"/>
      <c r="J10" s="14"/>
      <c r="K10" s="14"/>
      <c r="L10" s="14"/>
      <c r="M10" s="14"/>
      <c r="N10" s="14"/>
      <c r="O10" s="14"/>
      <c r="P10" s="14"/>
      <c r="Q10" s="14"/>
    </row>
    <row r="11" spans="1:17" ht="17.25">
      <c r="A11" s="14"/>
      <c r="B11" s="14"/>
      <c r="C11" s="14"/>
      <c r="D11" s="14"/>
      <c r="E11" s="14"/>
      <c r="F11" s="14"/>
      <c r="G11" s="14"/>
      <c r="H11" s="14"/>
      <c r="I11" s="14"/>
      <c r="J11" s="16" t="s">
        <v>13</v>
      </c>
      <c r="K11" s="17"/>
      <c r="L11" s="18"/>
      <c r="M11" s="18"/>
      <c r="N11" s="18"/>
      <c r="O11" s="18"/>
      <c r="P11" s="18"/>
      <c r="Q11" s="19"/>
    </row>
    <row r="12" spans="1:17">
      <c r="A12" s="246" t="s">
        <v>214</v>
      </c>
      <c r="B12" s="246" t="s">
        <v>146</v>
      </c>
      <c r="C12" s="257" t="s">
        <v>213</v>
      </c>
      <c r="D12" s="257"/>
      <c r="E12" s="257"/>
      <c r="F12" s="257"/>
      <c r="G12" s="257"/>
      <c r="H12" s="257"/>
      <c r="I12" s="14"/>
      <c r="J12" s="244" t="s">
        <v>214</v>
      </c>
      <c r="K12" s="246" t="s">
        <v>123</v>
      </c>
      <c r="L12" s="244" t="s">
        <v>31</v>
      </c>
      <c r="M12" s="248" t="s">
        <v>219</v>
      </c>
      <c r="N12" s="249"/>
      <c r="O12" s="249"/>
      <c r="P12" s="249"/>
      <c r="Q12" s="250"/>
    </row>
    <row r="13" spans="1:17">
      <c r="A13" s="247"/>
      <c r="B13" s="247"/>
      <c r="C13" s="20" t="s">
        <v>211</v>
      </c>
      <c r="D13" s="20" t="s">
        <v>212</v>
      </c>
      <c r="E13" s="20" t="s">
        <v>148</v>
      </c>
      <c r="F13" s="20" t="s">
        <v>215</v>
      </c>
      <c r="G13" s="20" t="s">
        <v>223</v>
      </c>
      <c r="H13" s="20" t="s">
        <v>136</v>
      </c>
      <c r="I13" s="14"/>
      <c r="J13" s="244"/>
      <c r="K13" s="247"/>
      <c r="L13" s="244"/>
      <c r="M13" s="20" t="s">
        <v>218</v>
      </c>
      <c r="N13" s="20" t="s">
        <v>27</v>
      </c>
      <c r="O13" s="20" t="s">
        <v>28</v>
      </c>
      <c r="P13" s="20" t="s">
        <v>29</v>
      </c>
      <c r="Q13" s="20" t="s">
        <v>136</v>
      </c>
    </row>
    <row r="14" spans="1:17">
      <c r="A14" s="21">
        <v>1</v>
      </c>
      <c r="B14" s="22">
        <v>40634</v>
      </c>
      <c r="C14" s="13">
        <v>21550</v>
      </c>
      <c r="D14" s="13">
        <v>8600</v>
      </c>
      <c r="E14" s="13">
        <v>800</v>
      </c>
      <c r="F14" s="13">
        <v>0</v>
      </c>
      <c r="G14" s="13">
        <v>0</v>
      </c>
      <c r="H14" s="23">
        <f>SUM(C14:G14)</f>
        <v>30950</v>
      </c>
      <c r="I14" s="14"/>
      <c r="J14" s="21">
        <v>1</v>
      </c>
      <c r="K14" s="24" t="s">
        <v>32</v>
      </c>
      <c r="L14" s="25"/>
      <c r="M14" s="13">
        <f>G29</f>
        <v>9500</v>
      </c>
      <c r="N14" s="13">
        <v>0</v>
      </c>
      <c r="O14" s="13">
        <v>0</v>
      </c>
      <c r="P14" s="13">
        <v>0</v>
      </c>
      <c r="Q14" s="26">
        <f>ROUND(M14*12,0)+ROUND(N14*4,0)+ROUND(O14*2,0)+ROUND(P14*1,0)</f>
        <v>114000</v>
      </c>
    </row>
    <row r="15" spans="1:17">
      <c r="A15" s="21">
        <v>2</v>
      </c>
      <c r="B15" s="22">
        <v>40664</v>
      </c>
      <c r="C15" s="13">
        <f>C14</f>
        <v>21550</v>
      </c>
      <c r="D15" s="13">
        <f t="shared" ref="D15:F15" si="0">D14</f>
        <v>8600</v>
      </c>
      <c r="E15" s="13">
        <f t="shared" si="0"/>
        <v>800</v>
      </c>
      <c r="F15" s="13">
        <f t="shared" si="0"/>
        <v>0</v>
      </c>
      <c r="G15" s="13">
        <v>0</v>
      </c>
      <c r="H15" s="23">
        <f t="shared" ref="H15:H25" si="1">SUM(C15:G15)</f>
        <v>30950</v>
      </c>
      <c r="I15" s="14"/>
      <c r="J15" s="21">
        <v>2</v>
      </c>
      <c r="K15" s="27" t="s">
        <v>34</v>
      </c>
      <c r="L15" s="28" t="s">
        <v>36</v>
      </c>
      <c r="M15" s="13">
        <v>0</v>
      </c>
      <c r="N15" s="13">
        <v>0</v>
      </c>
      <c r="O15" s="13">
        <v>0</v>
      </c>
      <c r="P15" s="13">
        <v>10494</v>
      </c>
      <c r="Q15" s="26">
        <f t="shared" ref="Q15:Q20" si="2">ROUND(M15*12,0)+ROUND(N15*4,0)+ROUND(O15*2,0)+ROUND(P15*1,0)</f>
        <v>10494</v>
      </c>
    </row>
    <row r="16" spans="1:17">
      <c r="A16" s="21">
        <v>3</v>
      </c>
      <c r="B16" s="22">
        <v>40695</v>
      </c>
      <c r="C16" s="13">
        <f t="shared" ref="C16:C25" si="3">C15</f>
        <v>21550</v>
      </c>
      <c r="D16" s="13">
        <f t="shared" ref="D16:D25" si="4">D15</f>
        <v>8600</v>
      </c>
      <c r="E16" s="13">
        <f t="shared" ref="E16:E25" si="5">E15</f>
        <v>800</v>
      </c>
      <c r="F16" s="13">
        <f t="shared" ref="F16:F25" si="6">F15</f>
        <v>0</v>
      </c>
      <c r="G16" s="13">
        <v>0</v>
      </c>
      <c r="H16" s="23">
        <f t="shared" si="1"/>
        <v>30950</v>
      </c>
      <c r="I16" s="14"/>
      <c r="J16" s="21">
        <v>3</v>
      </c>
      <c r="K16" s="29" t="s">
        <v>217</v>
      </c>
      <c r="L16" s="30" t="s">
        <v>38</v>
      </c>
      <c r="M16" s="13">
        <v>0</v>
      </c>
      <c r="N16" s="13">
        <v>0</v>
      </c>
      <c r="O16" s="13">
        <v>0</v>
      </c>
      <c r="P16" s="13">
        <v>0</v>
      </c>
      <c r="Q16" s="26">
        <f t="shared" si="2"/>
        <v>0</v>
      </c>
    </row>
    <row r="17" spans="1:17">
      <c r="A17" s="21">
        <v>4</v>
      </c>
      <c r="B17" s="22">
        <v>40725</v>
      </c>
      <c r="C17" s="13">
        <f t="shared" si="3"/>
        <v>21550</v>
      </c>
      <c r="D17" s="13">
        <f t="shared" si="4"/>
        <v>8600</v>
      </c>
      <c r="E17" s="13">
        <f t="shared" si="5"/>
        <v>800</v>
      </c>
      <c r="F17" s="13">
        <f t="shared" si="6"/>
        <v>0</v>
      </c>
      <c r="G17" s="13">
        <v>0</v>
      </c>
      <c r="H17" s="23">
        <f t="shared" si="1"/>
        <v>30950</v>
      </c>
      <c r="I17" s="14"/>
      <c r="J17" s="21">
        <v>4</v>
      </c>
      <c r="K17" s="29" t="s">
        <v>39</v>
      </c>
      <c r="L17" s="30" t="s">
        <v>41</v>
      </c>
      <c r="M17" s="13">
        <v>0</v>
      </c>
      <c r="N17" s="13">
        <v>0</v>
      </c>
      <c r="O17" s="13">
        <v>0</v>
      </c>
      <c r="P17" s="13">
        <v>0</v>
      </c>
      <c r="Q17" s="26">
        <f t="shared" si="2"/>
        <v>0</v>
      </c>
    </row>
    <row r="18" spans="1:17">
      <c r="A18" s="21">
        <v>5</v>
      </c>
      <c r="B18" s="22">
        <v>40756</v>
      </c>
      <c r="C18" s="13">
        <f t="shared" si="3"/>
        <v>21550</v>
      </c>
      <c r="D18" s="13">
        <f t="shared" si="4"/>
        <v>8600</v>
      </c>
      <c r="E18" s="13">
        <f t="shared" si="5"/>
        <v>800</v>
      </c>
      <c r="F18" s="13">
        <f t="shared" si="6"/>
        <v>0</v>
      </c>
      <c r="G18" s="13">
        <v>0</v>
      </c>
      <c r="H18" s="23">
        <f t="shared" si="1"/>
        <v>30950</v>
      </c>
      <c r="I18" s="14"/>
      <c r="J18" s="21">
        <v>5</v>
      </c>
      <c r="K18" s="29" t="s">
        <v>42</v>
      </c>
      <c r="L18" s="30" t="s">
        <v>44</v>
      </c>
      <c r="M18" s="13">
        <v>0</v>
      </c>
      <c r="N18" s="13">
        <v>0</v>
      </c>
      <c r="O18" s="13">
        <v>0</v>
      </c>
      <c r="P18" s="13">
        <v>0</v>
      </c>
      <c r="Q18" s="26">
        <f t="shared" si="2"/>
        <v>0</v>
      </c>
    </row>
    <row r="19" spans="1:17">
      <c r="A19" s="21">
        <v>6</v>
      </c>
      <c r="B19" s="22">
        <v>40787</v>
      </c>
      <c r="C19" s="13">
        <f t="shared" si="3"/>
        <v>21550</v>
      </c>
      <c r="D19" s="13">
        <f t="shared" si="4"/>
        <v>8600</v>
      </c>
      <c r="E19" s="13">
        <f t="shared" si="5"/>
        <v>800</v>
      </c>
      <c r="F19" s="13">
        <f t="shared" si="6"/>
        <v>0</v>
      </c>
      <c r="G19" s="13">
        <v>0</v>
      </c>
      <c r="H19" s="23">
        <f t="shared" si="1"/>
        <v>30950</v>
      </c>
      <c r="I19" s="14"/>
      <c r="J19" s="14"/>
      <c r="K19" s="14"/>
      <c r="L19" s="14"/>
      <c r="M19" s="14"/>
      <c r="N19" s="14"/>
      <c r="O19" s="14"/>
      <c r="P19" s="14"/>
      <c r="Q19" s="14"/>
    </row>
    <row r="20" spans="1:17">
      <c r="A20" s="21">
        <v>7</v>
      </c>
      <c r="B20" s="22">
        <v>40817</v>
      </c>
      <c r="C20" s="13">
        <f t="shared" si="3"/>
        <v>21550</v>
      </c>
      <c r="D20" s="13">
        <f t="shared" si="4"/>
        <v>8600</v>
      </c>
      <c r="E20" s="13">
        <f t="shared" si="5"/>
        <v>800</v>
      </c>
      <c r="F20" s="13">
        <f t="shared" si="6"/>
        <v>0</v>
      </c>
      <c r="G20" s="13">
        <v>0</v>
      </c>
      <c r="H20" s="23">
        <f t="shared" si="1"/>
        <v>30950</v>
      </c>
      <c r="I20" s="14"/>
      <c r="J20" s="244" t="s">
        <v>45</v>
      </c>
      <c r="K20" s="245"/>
      <c r="L20" s="31"/>
      <c r="M20" s="26">
        <f>SUM(M14:M19)</f>
        <v>9500</v>
      </c>
      <c r="N20" s="26">
        <f>SUM(N14:N19)</f>
        <v>0</v>
      </c>
      <c r="O20" s="26">
        <f>SUM(O14:O19)</f>
        <v>0</v>
      </c>
      <c r="P20" s="26">
        <f>SUM(P14:P19)</f>
        <v>10494</v>
      </c>
      <c r="Q20" s="26">
        <f t="shared" si="2"/>
        <v>124494</v>
      </c>
    </row>
    <row r="21" spans="1:17">
      <c r="A21" s="21">
        <v>8</v>
      </c>
      <c r="B21" s="22">
        <v>40848</v>
      </c>
      <c r="C21" s="13">
        <v>25550</v>
      </c>
      <c r="D21" s="13">
        <f t="shared" si="4"/>
        <v>8600</v>
      </c>
      <c r="E21" s="13">
        <f t="shared" si="5"/>
        <v>800</v>
      </c>
      <c r="F21" s="13">
        <f t="shared" si="6"/>
        <v>0</v>
      </c>
      <c r="G21" s="13">
        <v>3000</v>
      </c>
      <c r="H21" s="23">
        <f t="shared" si="1"/>
        <v>37950</v>
      </c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17.25">
      <c r="A22" s="21">
        <v>9</v>
      </c>
      <c r="B22" s="22">
        <v>40878</v>
      </c>
      <c r="C22" s="13">
        <f t="shared" si="3"/>
        <v>25550</v>
      </c>
      <c r="D22" s="13">
        <f t="shared" si="4"/>
        <v>8600</v>
      </c>
      <c r="E22" s="13">
        <f t="shared" si="5"/>
        <v>800</v>
      </c>
      <c r="F22" s="13">
        <f t="shared" si="6"/>
        <v>0</v>
      </c>
      <c r="G22" s="13">
        <v>0</v>
      </c>
      <c r="H22" s="23">
        <f t="shared" si="1"/>
        <v>34950</v>
      </c>
      <c r="I22" s="14"/>
      <c r="J22" s="32" t="s">
        <v>46</v>
      </c>
      <c r="K22" s="33"/>
      <c r="L22" s="34"/>
      <c r="M22" s="34"/>
      <c r="N22" s="34"/>
      <c r="O22" s="34"/>
      <c r="P22" s="34"/>
      <c r="Q22" s="35"/>
    </row>
    <row r="23" spans="1:17">
      <c r="A23" s="21">
        <v>10</v>
      </c>
      <c r="B23" s="22">
        <v>40909</v>
      </c>
      <c r="C23" s="13">
        <f t="shared" si="3"/>
        <v>25550</v>
      </c>
      <c r="D23" s="13">
        <f t="shared" si="4"/>
        <v>8600</v>
      </c>
      <c r="E23" s="13">
        <f t="shared" si="5"/>
        <v>800</v>
      </c>
      <c r="F23" s="13">
        <f t="shared" si="6"/>
        <v>0</v>
      </c>
      <c r="G23" s="13">
        <v>0</v>
      </c>
      <c r="H23" s="23">
        <f t="shared" si="1"/>
        <v>34950</v>
      </c>
      <c r="I23" s="14"/>
      <c r="J23" s="244" t="s">
        <v>214</v>
      </c>
      <c r="K23" s="246" t="s">
        <v>123</v>
      </c>
      <c r="L23" s="244" t="s">
        <v>31</v>
      </c>
      <c r="M23" s="248" t="s">
        <v>219</v>
      </c>
      <c r="N23" s="249"/>
      <c r="O23" s="249"/>
      <c r="P23" s="249"/>
      <c r="Q23" s="250"/>
    </row>
    <row r="24" spans="1:17">
      <c r="A24" s="21">
        <v>11</v>
      </c>
      <c r="B24" s="22">
        <v>40940</v>
      </c>
      <c r="C24" s="13">
        <f t="shared" si="3"/>
        <v>25550</v>
      </c>
      <c r="D24" s="13">
        <f t="shared" si="4"/>
        <v>8600</v>
      </c>
      <c r="E24" s="13">
        <f t="shared" si="5"/>
        <v>800</v>
      </c>
      <c r="F24" s="13">
        <f t="shared" si="6"/>
        <v>0</v>
      </c>
      <c r="G24" s="13">
        <v>0</v>
      </c>
      <c r="H24" s="23">
        <f t="shared" si="1"/>
        <v>34950</v>
      </c>
      <c r="I24" s="14"/>
      <c r="J24" s="244"/>
      <c r="K24" s="247"/>
      <c r="L24" s="244"/>
      <c r="M24" s="20" t="s">
        <v>218</v>
      </c>
      <c r="N24" s="20" t="s">
        <v>27</v>
      </c>
      <c r="O24" s="20" t="s">
        <v>28</v>
      </c>
      <c r="P24" s="20" t="s">
        <v>29</v>
      </c>
      <c r="Q24" s="20" t="s">
        <v>136</v>
      </c>
    </row>
    <row r="25" spans="1:17">
      <c r="A25" s="21">
        <v>12</v>
      </c>
      <c r="B25" s="22">
        <v>40969</v>
      </c>
      <c r="C25" s="13">
        <f t="shared" si="3"/>
        <v>25550</v>
      </c>
      <c r="D25" s="13">
        <f t="shared" si="4"/>
        <v>8600</v>
      </c>
      <c r="E25" s="13">
        <f t="shared" si="5"/>
        <v>800</v>
      </c>
      <c r="F25" s="13">
        <f t="shared" si="6"/>
        <v>0</v>
      </c>
      <c r="G25" s="13">
        <v>0</v>
      </c>
      <c r="H25" s="23">
        <f t="shared" si="1"/>
        <v>34950</v>
      </c>
      <c r="I25" s="14"/>
      <c r="J25" s="21">
        <v>1</v>
      </c>
      <c r="K25" s="24" t="s">
        <v>47</v>
      </c>
      <c r="L25" s="243" t="s">
        <v>49</v>
      </c>
      <c r="M25" s="13">
        <v>0</v>
      </c>
      <c r="N25" s="13">
        <v>0</v>
      </c>
      <c r="O25" s="13">
        <v>0</v>
      </c>
      <c r="P25" s="13">
        <v>10000</v>
      </c>
      <c r="Q25" s="26">
        <f t="shared" ref="Q25:Q31" si="7">ROUND(M25*12,0)+ROUND(N25*4,0)+ROUND(O25*2,0)+ROUND(P25*1,0)</f>
        <v>10000</v>
      </c>
    </row>
    <row r="26" spans="1:17" ht="15.75" thickBot="1">
      <c r="A26" s="254" t="s">
        <v>45</v>
      </c>
      <c r="B26" s="255"/>
      <c r="C26" s="36">
        <f>SUM(C14:C25)</f>
        <v>278600</v>
      </c>
      <c r="D26" s="36">
        <f t="shared" ref="D26:H26" si="8">SUM(D14:D25)</f>
        <v>103200</v>
      </c>
      <c r="E26" s="36">
        <f t="shared" si="8"/>
        <v>9600</v>
      </c>
      <c r="F26" s="36">
        <f t="shared" si="8"/>
        <v>0</v>
      </c>
      <c r="G26" s="36">
        <f t="shared" si="8"/>
        <v>3000</v>
      </c>
      <c r="H26" s="36">
        <f t="shared" si="8"/>
        <v>394400</v>
      </c>
      <c r="I26" s="14"/>
      <c r="J26" s="21">
        <v>2</v>
      </c>
      <c r="K26" s="24" t="s">
        <v>50</v>
      </c>
      <c r="L26" s="243"/>
      <c r="M26" s="13">
        <v>0</v>
      </c>
      <c r="N26" s="13">
        <v>0</v>
      </c>
      <c r="O26" s="13">
        <v>0</v>
      </c>
      <c r="P26" s="13">
        <v>13984</v>
      </c>
      <c r="Q26" s="26">
        <f t="shared" si="7"/>
        <v>13984</v>
      </c>
    </row>
    <row r="27" spans="1:17">
      <c r="A27" s="14"/>
      <c r="B27" s="14"/>
      <c r="C27" s="14"/>
      <c r="D27" s="14"/>
      <c r="E27" s="14"/>
      <c r="F27" s="14"/>
      <c r="G27" s="14"/>
      <c r="H27" s="14"/>
      <c r="I27" s="14"/>
      <c r="J27" s="21">
        <v>3</v>
      </c>
      <c r="K27" s="24" t="s">
        <v>52</v>
      </c>
      <c r="L27" s="243"/>
      <c r="M27" s="13">
        <v>0</v>
      </c>
      <c r="N27" s="13">
        <v>0</v>
      </c>
      <c r="O27" s="13">
        <v>0</v>
      </c>
      <c r="P27" s="13">
        <v>0</v>
      </c>
      <c r="Q27" s="26">
        <f t="shared" si="7"/>
        <v>0</v>
      </c>
    </row>
    <row r="28" spans="1:17">
      <c r="A28" s="245" t="s">
        <v>228</v>
      </c>
      <c r="B28" s="258"/>
      <c r="C28" s="258"/>
      <c r="D28" s="258"/>
      <c r="E28" s="258"/>
      <c r="F28" s="260"/>
      <c r="G28" s="37" t="s">
        <v>26</v>
      </c>
      <c r="H28" s="20" t="s">
        <v>136</v>
      </c>
      <c r="I28" s="14"/>
      <c r="J28" s="21">
        <v>4</v>
      </c>
      <c r="K28" s="24" t="s">
        <v>53</v>
      </c>
      <c r="L28" s="243"/>
      <c r="M28" s="13">
        <v>0</v>
      </c>
      <c r="N28" s="13">
        <v>0</v>
      </c>
      <c r="O28" s="13">
        <v>0</v>
      </c>
      <c r="P28" s="13">
        <v>0</v>
      </c>
      <c r="Q28" s="26">
        <f t="shared" si="7"/>
        <v>0</v>
      </c>
    </row>
    <row r="29" spans="1:17">
      <c r="A29" s="21">
        <v>1</v>
      </c>
      <c r="B29" s="261" t="s">
        <v>224</v>
      </c>
      <c r="C29" s="262"/>
      <c r="D29" s="262"/>
      <c r="E29" s="262"/>
      <c r="F29" s="263"/>
      <c r="G29" s="46">
        <v>9500</v>
      </c>
      <c r="H29" s="26">
        <f>ROUND(G29*12,0)</f>
        <v>114000</v>
      </c>
      <c r="I29" s="14"/>
      <c r="J29" s="21">
        <v>5</v>
      </c>
      <c r="K29" s="24" t="s">
        <v>220</v>
      </c>
      <c r="L29" s="243"/>
      <c r="M29" s="13">
        <v>0</v>
      </c>
      <c r="N29" s="13">
        <v>0</v>
      </c>
      <c r="O29" s="13">
        <v>0</v>
      </c>
      <c r="P29" s="13">
        <v>2400</v>
      </c>
      <c r="Q29" s="26">
        <f t="shared" si="7"/>
        <v>2400</v>
      </c>
    </row>
    <row r="30" spans="1:17">
      <c r="A30" s="21">
        <v>2</v>
      </c>
      <c r="B30" s="261" t="s">
        <v>225</v>
      </c>
      <c r="C30" s="262"/>
      <c r="D30" s="262"/>
      <c r="E30" s="262"/>
      <c r="F30" s="263"/>
      <c r="G30" s="46">
        <v>0</v>
      </c>
      <c r="H30" s="26">
        <f>ROUND(G30*12,0)</f>
        <v>0</v>
      </c>
      <c r="I30" s="14"/>
      <c r="J30" s="21">
        <v>7</v>
      </c>
      <c r="K30" s="24" t="s">
        <v>59</v>
      </c>
      <c r="L30" s="30"/>
      <c r="M30" s="13">
        <v>0</v>
      </c>
      <c r="N30" s="13">
        <v>0</v>
      </c>
      <c r="O30" s="13">
        <v>0</v>
      </c>
      <c r="P30" s="13">
        <v>0</v>
      </c>
      <c r="Q30" s="26">
        <f t="shared" si="7"/>
        <v>0</v>
      </c>
    </row>
    <row r="31" spans="1:17" ht="15.75" thickBot="1">
      <c r="A31" s="254" t="s">
        <v>45</v>
      </c>
      <c r="B31" s="264"/>
      <c r="C31" s="264"/>
      <c r="D31" s="264"/>
      <c r="E31" s="264"/>
      <c r="F31" s="255"/>
      <c r="G31" s="38">
        <f>SUM(G29:G30)</f>
        <v>9500</v>
      </c>
      <c r="H31" s="38">
        <f>SUM(H29:H30)</f>
        <v>114000</v>
      </c>
      <c r="I31" s="14"/>
      <c r="J31" s="21">
        <v>8</v>
      </c>
      <c r="K31" s="24" t="s">
        <v>61</v>
      </c>
      <c r="L31" s="30"/>
      <c r="M31" s="13">
        <v>0</v>
      </c>
      <c r="N31" s="13">
        <v>0</v>
      </c>
      <c r="O31" s="13">
        <v>0</v>
      </c>
      <c r="P31" s="13">
        <v>0</v>
      </c>
      <c r="Q31" s="26">
        <f t="shared" si="7"/>
        <v>0</v>
      </c>
    </row>
    <row r="32" spans="1:17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7">
      <c r="A33" s="17" t="s">
        <v>226</v>
      </c>
      <c r="B33" s="39"/>
      <c r="C33" s="39"/>
      <c r="D33" s="39"/>
      <c r="E33" s="39"/>
      <c r="F33" s="39"/>
      <c r="G33" s="265" t="s">
        <v>227</v>
      </c>
      <c r="H33" s="265"/>
      <c r="I33" s="14"/>
      <c r="J33" s="244" t="s">
        <v>45</v>
      </c>
      <c r="K33" s="245"/>
      <c r="L33" s="31"/>
      <c r="M33" s="26">
        <f>SUM(M25:M32)</f>
        <v>0</v>
      </c>
      <c r="N33" s="26">
        <f>SUM(N25:N32)</f>
        <v>0</v>
      </c>
      <c r="O33" s="26">
        <f>SUM(O25:O32)</f>
        <v>0</v>
      </c>
      <c r="P33" s="26">
        <f>SUM(P25:P32)</f>
        <v>26384</v>
      </c>
      <c r="Q33" s="26">
        <f>SUM(Q25:Q32)</f>
        <v>26384</v>
      </c>
    </row>
    <row r="34" spans="1:17">
      <c r="A34" s="40">
        <v>1</v>
      </c>
      <c r="B34" s="41" t="s">
        <v>72</v>
      </c>
      <c r="C34" s="42"/>
      <c r="D34" s="43"/>
      <c r="E34" s="42"/>
      <c r="F34" s="42"/>
      <c r="G34" s="266">
        <v>0</v>
      </c>
      <c r="H34" s="266"/>
      <c r="I34" s="14"/>
      <c r="J34" s="14"/>
      <c r="K34" s="14"/>
      <c r="L34" s="14"/>
      <c r="M34" s="14"/>
      <c r="N34" s="14"/>
      <c r="O34" s="14"/>
      <c r="P34" s="14"/>
      <c r="Q34" s="14"/>
    </row>
    <row r="35" spans="1:17">
      <c r="A35" s="21">
        <v>2</v>
      </c>
      <c r="B35" s="41" t="s">
        <v>73</v>
      </c>
      <c r="C35" s="42"/>
      <c r="D35" s="43"/>
      <c r="E35" s="42"/>
      <c r="F35" s="42"/>
      <c r="G35" s="267">
        <v>0</v>
      </c>
      <c r="H35" s="267"/>
      <c r="I35" s="14"/>
      <c r="J35" s="245" t="s">
        <v>232</v>
      </c>
      <c r="K35" s="258"/>
      <c r="L35" s="20" t="s">
        <v>136</v>
      </c>
      <c r="M35" s="14"/>
      <c r="N35" s="14"/>
      <c r="O35" s="14"/>
      <c r="P35" s="14"/>
      <c r="Q35" s="14"/>
    </row>
    <row r="36" spans="1:17">
      <c r="A36" s="21">
        <v>3</v>
      </c>
      <c r="B36" s="41" t="s">
        <v>74</v>
      </c>
      <c r="C36" s="42"/>
      <c r="D36" s="43"/>
      <c r="E36" s="42"/>
      <c r="F36" s="42"/>
      <c r="G36" s="267">
        <v>0</v>
      </c>
      <c r="H36" s="267"/>
      <c r="I36" s="14"/>
      <c r="J36" s="21">
        <v>1</v>
      </c>
      <c r="K36" s="45" t="s">
        <v>233</v>
      </c>
      <c r="L36" s="46">
        <v>0</v>
      </c>
      <c r="M36" s="14"/>
      <c r="N36" s="14"/>
      <c r="O36" s="14"/>
      <c r="P36" s="14"/>
      <c r="Q36" s="14"/>
    </row>
    <row r="37" spans="1:17">
      <c r="A37" s="44">
        <v>4</v>
      </c>
      <c r="B37" s="41" t="s">
        <v>75</v>
      </c>
      <c r="C37" s="42"/>
      <c r="D37" s="43"/>
      <c r="E37" s="42"/>
      <c r="F37" s="42"/>
      <c r="G37" s="268">
        <v>0</v>
      </c>
      <c r="H37" s="268"/>
      <c r="I37" s="14"/>
      <c r="J37" s="14"/>
      <c r="K37" s="14"/>
      <c r="L37" s="14"/>
      <c r="M37" s="14"/>
      <c r="N37" s="14"/>
      <c r="O37" s="14"/>
      <c r="P37" s="14"/>
      <c r="Q37" s="14"/>
    </row>
    <row r="38" spans="1:17">
      <c r="A38" s="245" t="s">
        <v>45</v>
      </c>
      <c r="B38" s="258"/>
      <c r="C38" s="258"/>
      <c r="D38" s="258"/>
      <c r="E38" s="258"/>
      <c r="F38" s="260"/>
      <c r="G38" s="259">
        <f>SUM(G34:H37)</f>
        <v>0</v>
      </c>
      <c r="H38" s="259"/>
      <c r="I38" s="14"/>
    </row>
  </sheetData>
  <sheetProtection password="CC6F" sheet="1" objects="1" scenarios="1"/>
  <mergeCells count="47">
    <mergeCell ref="J35:K35"/>
    <mergeCell ref="J33:K33"/>
    <mergeCell ref="G38:H38"/>
    <mergeCell ref="A38:F38"/>
    <mergeCell ref="A28:F28"/>
    <mergeCell ref="B29:F29"/>
    <mergeCell ref="B30:F30"/>
    <mergeCell ref="A31:F31"/>
    <mergeCell ref="G33:H33"/>
    <mergeCell ref="G34:H34"/>
    <mergeCell ref="G35:H35"/>
    <mergeCell ref="G36:H36"/>
    <mergeCell ref="G37:H37"/>
    <mergeCell ref="A26:B26"/>
    <mergeCell ref="A7:B7"/>
    <mergeCell ref="A8:B8"/>
    <mergeCell ref="A9:B9"/>
    <mergeCell ref="D6:I6"/>
    <mergeCell ref="A6:B6"/>
    <mergeCell ref="D7:I7"/>
    <mergeCell ref="D8:I8"/>
    <mergeCell ref="D9:I9"/>
    <mergeCell ref="C12:H12"/>
    <mergeCell ref="A1:B1"/>
    <mergeCell ref="A2:B2"/>
    <mergeCell ref="A3:B3"/>
    <mergeCell ref="A4:B4"/>
    <mergeCell ref="A5:B5"/>
    <mergeCell ref="D1:I1"/>
    <mergeCell ref="D2:I2"/>
    <mergeCell ref="D3:I3"/>
    <mergeCell ref="D4:I4"/>
    <mergeCell ref="D5:I5"/>
    <mergeCell ref="M23:Q23"/>
    <mergeCell ref="D10:I10"/>
    <mergeCell ref="B12:B13"/>
    <mergeCell ref="A12:A13"/>
    <mergeCell ref="J12:J13"/>
    <mergeCell ref="K12:K13"/>
    <mergeCell ref="M12:Q12"/>
    <mergeCell ref="A10:B10"/>
    <mergeCell ref="L25:L29"/>
    <mergeCell ref="J20:K20"/>
    <mergeCell ref="L12:L13"/>
    <mergeCell ref="J23:J24"/>
    <mergeCell ref="K23:K24"/>
    <mergeCell ref="L23:L24"/>
  </mergeCells>
  <dataValidations count="2">
    <dataValidation allowBlank="1" showInputMessage="1" showErrorMessage="1" prompt="NOTE : - PLEASE FILL ONLY YELLOW COLUMN." sqref="J1:J10"/>
    <dataValidation allowBlank="1" showInputMessage="1" showErrorMessage="1" prompt="NOTE : - PLEASE FILL ONLY YELLOW COLUMN.IF YOU HAVE ANY PROB. SO CONTACT MOBILE NO- 9953828248.&#10;THANKS &amp; REGARDS &#10;DURGESH" sqref="K1:Q10"/>
  </dataValidations>
  <pageMargins left="0.15748031496062992" right="0.19685039370078741" top="0.74803149606299213" bottom="0.74803149606299213" header="0.31496062992125984" footer="0.31496062992125984"/>
  <pageSetup paperSize="9" scale="66" orientation="landscape" horizontalDpi="1200" verticalDpi="1200" r:id="rId1"/>
  <drawing r:id="rId2"/>
  <legacyDrawing r:id="rId3"/>
  <controls>
    <control shapeId="5122" r:id="rId4" name="CommandButton2"/>
    <control shapeId="5121" r:id="rId5" name="CommandButton1"/>
  </control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P59"/>
  <sheetViews>
    <sheetView view="pageBreakPreview" topLeftCell="A35" zoomScale="80" zoomScaleNormal="90" zoomScaleSheetLayoutView="80" workbookViewId="0">
      <selection activeCell="G58" sqref="G58:K58"/>
    </sheetView>
  </sheetViews>
  <sheetFormatPr defaultColWidth="0" defaultRowHeight="15" zeroHeight="1"/>
  <cols>
    <col min="1" max="1" width="4.140625" style="10" customWidth="1"/>
    <col min="2" max="2" width="27.42578125" style="10" customWidth="1"/>
    <col min="3" max="3" width="3.5703125" style="10" customWidth="1"/>
    <col min="4" max="4" width="31.28515625" style="10" customWidth="1"/>
    <col min="5" max="5" width="11.5703125" style="10" bestFit="1" customWidth="1"/>
    <col min="6" max="6" width="12.85546875" style="10" customWidth="1"/>
    <col min="7" max="7" width="14" style="10" customWidth="1"/>
    <col min="8" max="8" width="15.5703125" style="10" customWidth="1"/>
    <col min="9" max="9" width="11.7109375" style="10" customWidth="1"/>
    <col min="10" max="10" width="11.85546875" style="10" bestFit="1" customWidth="1"/>
    <col min="11" max="11" width="13.85546875" style="132" customWidth="1"/>
    <col min="12" max="12" width="8.140625" style="10" hidden="1" customWidth="1"/>
    <col min="13" max="14" width="5.28515625" style="10" hidden="1" customWidth="1"/>
    <col min="15" max="15" width="26" style="10" hidden="1" customWidth="1"/>
    <col min="16" max="16" width="6.5703125" style="10" hidden="1" customWidth="1"/>
    <col min="17" max="246" width="0" style="10" hidden="1" customWidth="1"/>
    <col min="247" max="16384" width="0" style="10" hidden="1"/>
  </cols>
  <sheetData>
    <row r="1" spans="1:11" ht="33.75">
      <c r="A1" s="294" t="s">
        <v>0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1"/>
    <row r="3" spans="1:11" ht="26.25">
      <c r="A3" s="295" t="s">
        <v>279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</row>
    <row r="4" spans="1:11" ht="21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</row>
    <row r="5" spans="1:11" ht="23.25">
      <c r="A5" s="133"/>
      <c r="B5" s="133"/>
      <c r="C5" s="133"/>
      <c r="D5" s="133"/>
      <c r="E5" s="133"/>
      <c r="F5" s="133"/>
      <c r="G5" s="133"/>
      <c r="H5" s="296"/>
      <c r="I5" s="296"/>
      <c r="J5" s="296"/>
      <c r="K5" s="296"/>
    </row>
    <row r="6" spans="1:11" ht="21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</row>
    <row r="7" spans="1:11"/>
    <row r="8" spans="1:11" ht="23.25">
      <c r="A8" s="289" t="s">
        <v>1</v>
      </c>
      <c r="B8" s="289"/>
      <c r="C8" s="238" t="s">
        <v>2</v>
      </c>
      <c r="D8" s="292" t="str">
        <f>'FILL FORM'!D1:I1</f>
        <v>NAME OF EMPLOYEES</v>
      </c>
      <c r="E8" s="292"/>
      <c r="F8" s="292"/>
      <c r="G8" s="292"/>
      <c r="H8" s="134"/>
      <c r="I8" s="134"/>
      <c r="J8" s="134"/>
      <c r="K8" s="135"/>
    </row>
    <row r="9" spans="1:11" ht="23.25">
      <c r="A9" s="289" t="s">
        <v>3</v>
      </c>
      <c r="B9" s="289"/>
      <c r="C9" s="238" t="s">
        <v>2</v>
      </c>
      <c r="D9" s="292">
        <f>'FILL FORM'!D2:I2</f>
        <v>0</v>
      </c>
      <c r="E9" s="292"/>
      <c r="F9" s="292"/>
      <c r="G9" s="292"/>
      <c r="H9" s="2"/>
      <c r="I9" s="2"/>
      <c r="J9" s="2"/>
      <c r="K9" s="2"/>
    </row>
    <row r="10" spans="1:11" ht="23.25">
      <c r="A10" s="289" t="s">
        <v>4</v>
      </c>
      <c r="B10" s="289"/>
      <c r="C10" s="238" t="s">
        <v>2</v>
      </c>
      <c r="D10" s="292">
        <f>'FILL FORM'!D3:I3</f>
        <v>0</v>
      </c>
      <c r="E10" s="292"/>
      <c r="F10" s="292"/>
      <c r="G10" s="292"/>
      <c r="H10" s="2"/>
      <c r="I10" s="2"/>
      <c r="J10" s="2"/>
      <c r="K10" s="2"/>
    </row>
    <row r="11" spans="1:11" ht="23.25">
      <c r="A11" s="289" t="s">
        <v>5</v>
      </c>
      <c r="B11" s="289"/>
      <c r="C11" s="238" t="s">
        <v>2</v>
      </c>
      <c r="D11" s="292" t="str">
        <f>'FILL FORM'!D4:I4</f>
        <v>ACCOUNTS</v>
      </c>
      <c r="E11" s="292"/>
      <c r="F11" s="292"/>
      <c r="G11" s="292"/>
      <c r="H11" s="136"/>
      <c r="I11" s="136"/>
      <c r="J11" s="136"/>
      <c r="K11" s="136"/>
    </row>
    <row r="12" spans="1:11" ht="23.25">
      <c r="A12" s="289" t="s">
        <v>6</v>
      </c>
      <c r="B12" s="289"/>
      <c r="C12" s="238" t="s">
        <v>2</v>
      </c>
      <c r="D12" s="292" t="s">
        <v>268</v>
      </c>
      <c r="E12" s="292"/>
      <c r="F12" s="292"/>
      <c r="G12" s="292"/>
      <c r="H12" s="136"/>
      <c r="I12" s="136"/>
      <c r="J12" s="136"/>
      <c r="K12" s="136"/>
    </row>
    <row r="13" spans="1:11" ht="23.25">
      <c r="A13" s="289" t="s">
        <v>7</v>
      </c>
      <c r="B13" s="289"/>
      <c r="C13" s="238" t="s">
        <v>2</v>
      </c>
      <c r="D13" s="292" t="str">
        <f>'FILL FORM'!D6:I6</f>
        <v>HEAD OFFICE</v>
      </c>
      <c r="E13" s="292"/>
      <c r="F13" s="292"/>
      <c r="G13" s="292"/>
      <c r="H13" s="136"/>
      <c r="I13" s="136"/>
      <c r="J13" s="136"/>
      <c r="K13" s="136"/>
    </row>
    <row r="14" spans="1:11" ht="23.25">
      <c r="A14" s="289" t="s">
        <v>9</v>
      </c>
      <c r="B14" s="289"/>
      <c r="C14" s="238" t="s">
        <v>2</v>
      </c>
      <c r="D14" s="293">
        <f>'FILL FORM'!D7:I7</f>
        <v>0</v>
      </c>
      <c r="E14" s="293"/>
      <c r="F14" s="293"/>
      <c r="G14" s="293"/>
      <c r="H14" s="136"/>
      <c r="I14" s="136"/>
      <c r="J14" s="136"/>
      <c r="K14" s="136"/>
    </row>
    <row r="15" spans="1:11" ht="23.25">
      <c r="A15" s="289" t="s">
        <v>10</v>
      </c>
      <c r="B15" s="289"/>
      <c r="C15" s="238" t="s">
        <v>2</v>
      </c>
      <c r="D15" s="290">
        <f>'FILL FORM'!D8:I8</f>
        <v>24387</v>
      </c>
      <c r="E15" s="290"/>
      <c r="F15" s="290"/>
      <c r="G15" s="290"/>
      <c r="H15" s="136"/>
      <c r="I15" s="136"/>
      <c r="J15" s="136"/>
      <c r="K15" s="136"/>
    </row>
    <row r="16" spans="1:11" ht="23.25">
      <c r="A16" s="289" t="s">
        <v>11</v>
      </c>
      <c r="B16" s="289"/>
      <c r="C16" s="238" t="s">
        <v>2</v>
      </c>
      <c r="D16" s="290">
        <f>'FILL FORM'!D9:I9</f>
        <v>39362</v>
      </c>
      <c r="E16" s="290"/>
      <c r="F16" s="290"/>
      <c r="G16" s="290"/>
      <c r="H16" s="136"/>
      <c r="I16" s="136"/>
      <c r="J16" s="136"/>
      <c r="K16" s="136"/>
    </row>
    <row r="17" spans="1:14" ht="23.25">
      <c r="A17" s="289" t="s">
        <v>12</v>
      </c>
      <c r="B17" s="289"/>
      <c r="C17" s="238" t="s">
        <v>2</v>
      </c>
      <c r="D17" s="291">
        <f>'FILL FORM'!D10:I10</f>
        <v>0</v>
      </c>
      <c r="E17" s="291"/>
      <c r="F17" s="291"/>
      <c r="G17" s="291"/>
      <c r="H17" s="136"/>
      <c r="I17" s="136"/>
      <c r="J17" s="136"/>
      <c r="K17" s="136"/>
    </row>
    <row r="18" spans="1:14"/>
    <row r="19" spans="1:14" ht="17.25">
      <c r="A19" s="137" t="s">
        <v>13</v>
      </c>
    </row>
    <row r="20" spans="1:14">
      <c r="A20" s="138" t="s">
        <v>14</v>
      </c>
      <c r="B20" s="138" t="s">
        <v>15</v>
      </c>
      <c r="C20" s="277" t="s">
        <v>16</v>
      </c>
      <c r="D20" s="278"/>
      <c r="E20" s="138" t="s">
        <v>17</v>
      </c>
      <c r="F20" s="288" t="s">
        <v>18</v>
      </c>
      <c r="G20" s="288"/>
      <c r="H20" s="288"/>
      <c r="I20" s="288"/>
      <c r="J20" s="138" t="s">
        <v>19</v>
      </c>
      <c r="K20" s="138" t="s">
        <v>20</v>
      </c>
      <c r="L20" s="139" t="s">
        <v>21</v>
      </c>
      <c r="M20" s="140"/>
    </row>
    <row r="21" spans="1:14" ht="15.75">
      <c r="A21" s="138" t="s">
        <v>22</v>
      </c>
      <c r="B21" s="138" t="s">
        <v>23</v>
      </c>
      <c r="C21" s="277" t="s">
        <v>24</v>
      </c>
      <c r="D21" s="278"/>
      <c r="E21" s="138" t="s">
        <v>25</v>
      </c>
      <c r="F21" s="141" t="s">
        <v>26</v>
      </c>
      <c r="G21" s="141" t="s">
        <v>27</v>
      </c>
      <c r="H21" s="141" t="s">
        <v>28</v>
      </c>
      <c r="I21" s="141" t="s">
        <v>29</v>
      </c>
      <c r="J21" s="142" t="s">
        <v>30</v>
      </c>
      <c r="K21" s="143" t="s">
        <v>31</v>
      </c>
      <c r="L21" s="144" t="s">
        <v>30</v>
      </c>
      <c r="M21" s="145"/>
    </row>
    <row r="22" spans="1:14" ht="30">
      <c r="A22" s="138">
        <v>1</v>
      </c>
      <c r="B22" s="146" t="s">
        <v>32</v>
      </c>
      <c r="C22" s="284" t="s">
        <v>33</v>
      </c>
      <c r="D22" s="285"/>
      <c r="E22" s="147"/>
      <c r="F22" s="148">
        <f>'FILL FORM'!G29</f>
        <v>9500</v>
      </c>
      <c r="G22" s="148">
        <f>'FILL FORM'!N14</f>
        <v>0</v>
      </c>
      <c r="H22" s="148">
        <f>'FILL FORM'!O14</f>
        <v>0</v>
      </c>
      <c r="I22" s="148">
        <f>'FILL FORM'!P14</f>
        <v>0</v>
      </c>
      <c r="J22" s="3">
        <f>SUM(F22*12)+SUM(G22*4)+SUM(H22*2)+SUM(I22*1)</f>
        <v>114000</v>
      </c>
      <c r="K22" s="4">
        <f>J22</f>
        <v>114000</v>
      </c>
    </row>
    <row r="23" spans="1:14">
      <c r="A23" s="138">
        <v>2</v>
      </c>
      <c r="B23" s="149" t="s">
        <v>34</v>
      </c>
      <c r="C23" s="284" t="s">
        <v>35</v>
      </c>
      <c r="D23" s="285"/>
      <c r="E23" s="150" t="s">
        <v>36</v>
      </c>
      <c r="F23" s="148">
        <f>'FILL FORM'!M15</f>
        <v>0</v>
      </c>
      <c r="G23" s="148">
        <f>'FILL FORM'!N15</f>
        <v>0</v>
      </c>
      <c r="H23" s="148">
        <f>'FILL FORM'!O15</f>
        <v>0</v>
      </c>
      <c r="I23" s="148">
        <f>'FILL FORM'!P15</f>
        <v>10494</v>
      </c>
      <c r="J23" s="3">
        <f>SUM(F23*12)+SUM(G23*4)+SUM(H23*2)+SUM(I23*1)</f>
        <v>10494</v>
      </c>
      <c r="K23" s="4">
        <f>M23+N23</f>
        <v>10494</v>
      </c>
      <c r="L23" s="10">
        <f>15000-K23</f>
        <v>4506</v>
      </c>
      <c r="M23" s="3">
        <f>ROUND(IF(J23&lt;15001,ROUND(J23*1,0)),0)</f>
        <v>10494</v>
      </c>
      <c r="N23" s="3">
        <f>ROUND(IF(J23&gt;15001,ROUND(15000*1,0)),0)</f>
        <v>0</v>
      </c>
    </row>
    <row r="24" spans="1:14" ht="30">
      <c r="A24" s="138">
        <v>3</v>
      </c>
      <c r="B24" s="151" t="s">
        <v>37</v>
      </c>
      <c r="C24" s="284" t="s">
        <v>35</v>
      </c>
      <c r="D24" s="285"/>
      <c r="E24" s="152" t="s">
        <v>38</v>
      </c>
      <c r="F24" s="148">
        <f>'FILL FORM'!M16</f>
        <v>0</v>
      </c>
      <c r="G24" s="148">
        <f>'FILL FORM'!N16</f>
        <v>0</v>
      </c>
      <c r="H24" s="148">
        <f>'FILL FORM'!O16</f>
        <v>0</v>
      </c>
      <c r="I24" s="148">
        <f>'FILL FORM'!P16</f>
        <v>0</v>
      </c>
      <c r="J24" s="3">
        <f>SUM(F24*12)+SUM(G24*4)+SUM(H24*2)+SUM(I24*1)</f>
        <v>0</v>
      </c>
      <c r="K24" s="4">
        <f>M24+N24</f>
        <v>0</v>
      </c>
      <c r="L24" s="10">
        <f>20000-K24</f>
        <v>20000</v>
      </c>
      <c r="M24" s="3">
        <f>ROUND(IF(J24&lt;20001,ROUND(J24*1,0)),0)</f>
        <v>0</v>
      </c>
      <c r="N24" s="3">
        <f>ROUND(IF(J24&gt;20001,ROUND(20000*1,0)),0)</f>
        <v>0</v>
      </c>
    </row>
    <row r="25" spans="1:14" ht="30">
      <c r="A25" s="138">
        <v>4</v>
      </c>
      <c r="B25" s="151" t="s">
        <v>39</v>
      </c>
      <c r="C25" s="284" t="s">
        <v>40</v>
      </c>
      <c r="D25" s="285"/>
      <c r="E25" s="152" t="s">
        <v>41</v>
      </c>
      <c r="F25" s="148">
        <f>'FILL FORM'!M17</f>
        <v>0</v>
      </c>
      <c r="G25" s="148">
        <f>'FILL FORM'!N17</f>
        <v>0</v>
      </c>
      <c r="H25" s="148">
        <f>'FILL FORM'!O17</f>
        <v>0</v>
      </c>
      <c r="I25" s="148">
        <f>'FILL FORM'!P17</f>
        <v>0</v>
      </c>
      <c r="J25" s="3">
        <f>SUM(F25*12)+SUM(G25*4)+SUM(H25*2)+SUM(I25*1)</f>
        <v>0</v>
      </c>
      <c r="K25" s="4">
        <f>M25+N25</f>
        <v>0</v>
      </c>
      <c r="L25" s="10">
        <f>30000-K25</f>
        <v>30000</v>
      </c>
      <c r="M25" s="3">
        <f>ROUND(IF(J25&lt;30001,ROUND(J25*1,0)),0)</f>
        <v>0</v>
      </c>
      <c r="N25" s="3">
        <f>ROUND(IF(J25&gt;30001,ROUND(30000*1,0)),0)</f>
        <v>0</v>
      </c>
    </row>
    <row r="26" spans="1:14" ht="30">
      <c r="A26" s="138">
        <v>5</v>
      </c>
      <c r="B26" s="151" t="s">
        <v>42</v>
      </c>
      <c r="C26" s="284" t="s">
        <v>43</v>
      </c>
      <c r="D26" s="285"/>
      <c r="E26" s="152" t="s">
        <v>44</v>
      </c>
      <c r="F26" s="148">
        <f>'FILL FORM'!M18</f>
        <v>0</v>
      </c>
      <c r="G26" s="148">
        <f>'FILL FORM'!N18</f>
        <v>0</v>
      </c>
      <c r="H26" s="148">
        <f>'FILL FORM'!O18</f>
        <v>0</v>
      </c>
      <c r="I26" s="148">
        <f>'FILL FORM'!P18</f>
        <v>0</v>
      </c>
      <c r="J26" s="3">
        <f>SUM(F26*12)+SUM(G26*4)+SUM(H26*2)+SUM(I26*1)</f>
        <v>0</v>
      </c>
      <c r="K26" s="4">
        <f>M26+N26</f>
        <v>0</v>
      </c>
      <c r="L26" s="10">
        <f>150000-K26</f>
        <v>150000</v>
      </c>
      <c r="M26" s="3">
        <f>ROUND(IF(J26&lt;150001,ROUND(J26*1,0)),0)</f>
        <v>0</v>
      </c>
      <c r="N26" s="3">
        <f>ROUND(IF(J26&gt;150001,ROUND(150000*1,0)),0)</f>
        <v>0</v>
      </c>
    </row>
    <row r="27" spans="1:14">
      <c r="A27" s="152"/>
      <c r="B27" s="151"/>
      <c r="C27" s="284"/>
      <c r="D27" s="285"/>
      <c r="E27" s="149"/>
      <c r="F27" s="3"/>
      <c r="G27" s="3"/>
      <c r="H27" s="3"/>
      <c r="I27" s="3"/>
      <c r="J27" s="3"/>
      <c r="K27" s="5"/>
    </row>
    <row r="28" spans="1:14" s="85" customFormat="1" ht="16.5" thickBot="1">
      <c r="A28" s="274" t="s">
        <v>45</v>
      </c>
      <c r="B28" s="275"/>
      <c r="C28" s="275"/>
      <c r="D28" s="276"/>
      <c r="E28" s="153"/>
      <c r="F28" s="6">
        <f t="shared" ref="F28:K28" si="0">SUM(F22:F27)</f>
        <v>9500</v>
      </c>
      <c r="G28" s="6">
        <f t="shared" si="0"/>
        <v>0</v>
      </c>
      <c r="H28" s="6">
        <f t="shared" si="0"/>
        <v>0</v>
      </c>
      <c r="I28" s="6">
        <f t="shared" si="0"/>
        <v>10494</v>
      </c>
      <c r="J28" s="6">
        <f t="shared" si="0"/>
        <v>124494</v>
      </c>
      <c r="K28" s="6">
        <f t="shared" si="0"/>
        <v>124494</v>
      </c>
      <c r="L28" s="85">
        <f>0-K28</f>
        <v>-124494</v>
      </c>
    </row>
    <row r="29" spans="1:14">
      <c r="B29" s="154"/>
      <c r="C29" s="154"/>
      <c r="D29" s="155"/>
      <c r="J29" s="10" t="s">
        <v>8</v>
      </c>
    </row>
    <row r="30" spans="1:14" ht="17.25">
      <c r="A30" s="137" t="s">
        <v>46</v>
      </c>
      <c r="B30" s="154"/>
      <c r="C30" s="154"/>
      <c r="D30" s="155"/>
      <c r="J30" s="10" t="s">
        <v>8</v>
      </c>
    </row>
    <row r="31" spans="1:14">
      <c r="A31" s="138" t="s">
        <v>14</v>
      </c>
      <c r="B31" s="138" t="s">
        <v>15</v>
      </c>
      <c r="C31" s="277" t="s">
        <v>16</v>
      </c>
      <c r="D31" s="278"/>
      <c r="E31" s="138" t="s">
        <v>17</v>
      </c>
      <c r="F31" s="288" t="s">
        <v>18</v>
      </c>
      <c r="G31" s="288"/>
      <c r="H31" s="288"/>
      <c r="I31" s="288"/>
      <c r="J31" s="138" t="s">
        <v>19</v>
      </c>
      <c r="K31" s="138" t="s">
        <v>20</v>
      </c>
      <c r="L31" s="156" t="s">
        <v>21</v>
      </c>
      <c r="M31" s="140"/>
    </row>
    <row r="32" spans="1:14" ht="15.75">
      <c r="A32" s="138" t="s">
        <v>22</v>
      </c>
      <c r="B32" s="138" t="s">
        <v>23</v>
      </c>
      <c r="C32" s="277" t="s">
        <v>24</v>
      </c>
      <c r="D32" s="278"/>
      <c r="E32" s="138" t="s">
        <v>25</v>
      </c>
      <c r="F32" s="141" t="s">
        <v>26</v>
      </c>
      <c r="G32" s="141" t="s">
        <v>27</v>
      </c>
      <c r="H32" s="141" t="s">
        <v>28</v>
      </c>
      <c r="I32" s="141" t="s">
        <v>29</v>
      </c>
      <c r="J32" s="142" t="s">
        <v>30</v>
      </c>
      <c r="K32" s="143" t="s">
        <v>31</v>
      </c>
      <c r="L32" s="142" t="s">
        <v>30</v>
      </c>
      <c r="M32" s="145"/>
    </row>
    <row r="33" spans="1:14">
      <c r="A33" s="138">
        <v>1</v>
      </c>
      <c r="B33" s="146" t="s">
        <v>47</v>
      </c>
      <c r="C33" s="282" t="s">
        <v>48</v>
      </c>
      <c r="D33" s="283"/>
      <c r="E33" s="281" t="s">
        <v>49</v>
      </c>
      <c r="F33" s="157">
        <f>'FILL FORM'!M25</f>
        <v>0</v>
      </c>
      <c r="G33" s="157">
        <f>'FILL FORM'!N25</f>
        <v>0</v>
      </c>
      <c r="H33" s="157">
        <f>'FILL FORM'!O25</f>
        <v>0</v>
      </c>
      <c r="I33" s="157">
        <f>'FILL FORM'!P25</f>
        <v>10000</v>
      </c>
      <c r="J33" s="7">
        <f t="shared" ref="J33:J41" si="1">SUM(F33*12)+SUM(G33*4)+SUM(H33*2)+SUM(I33*1)</f>
        <v>10000</v>
      </c>
      <c r="K33" s="280">
        <f>N34+N35</f>
        <v>26384</v>
      </c>
      <c r="L33" s="280">
        <f>100000-K33</f>
        <v>73616</v>
      </c>
      <c r="M33" s="286">
        <f>SUM(J33:J37)</f>
        <v>26384</v>
      </c>
      <c r="N33" s="287"/>
    </row>
    <row r="34" spans="1:14" ht="45">
      <c r="A34" s="138">
        <v>2</v>
      </c>
      <c r="B34" s="146" t="s">
        <v>50</v>
      </c>
      <c r="C34" s="282" t="s">
        <v>51</v>
      </c>
      <c r="D34" s="283"/>
      <c r="E34" s="281"/>
      <c r="F34" s="157">
        <f>'FILL FORM'!M26</f>
        <v>0</v>
      </c>
      <c r="G34" s="157">
        <f>'FILL FORM'!N26</f>
        <v>0</v>
      </c>
      <c r="H34" s="157">
        <f>'FILL FORM'!O26</f>
        <v>0</v>
      </c>
      <c r="I34" s="157">
        <f>'FILL FORM'!P26</f>
        <v>13984</v>
      </c>
      <c r="J34" s="7">
        <f t="shared" si="1"/>
        <v>13984</v>
      </c>
      <c r="K34" s="280"/>
      <c r="L34" s="280"/>
      <c r="M34" s="3">
        <f>ROUND(IF(M33&lt;100001,ROUND(M33*1,0)),0)</f>
        <v>26384</v>
      </c>
      <c r="N34" s="3">
        <f>ROUND(IF(M33&gt;100001,ROUND(100000*1,0)),0)</f>
        <v>0</v>
      </c>
    </row>
    <row r="35" spans="1:14" ht="30">
      <c r="A35" s="138">
        <v>3</v>
      </c>
      <c r="B35" s="146" t="s">
        <v>52</v>
      </c>
      <c r="C35" s="282" t="s">
        <v>40</v>
      </c>
      <c r="D35" s="283"/>
      <c r="E35" s="281"/>
      <c r="F35" s="157">
        <f>'FILL FORM'!M27</f>
        <v>0</v>
      </c>
      <c r="G35" s="157">
        <f>'FILL FORM'!N27</f>
        <v>0</v>
      </c>
      <c r="H35" s="157">
        <f>'FILL FORM'!O27</f>
        <v>0</v>
      </c>
      <c r="I35" s="157">
        <f>'FILL FORM'!P27</f>
        <v>0</v>
      </c>
      <c r="J35" s="7">
        <f t="shared" si="1"/>
        <v>0</v>
      </c>
      <c r="K35" s="280"/>
      <c r="L35" s="280"/>
      <c r="M35" s="158"/>
      <c r="N35" s="10">
        <f>ROUND(IF(M33&lt;100001,ROUND(M33*1,0)),0)</f>
        <v>26384</v>
      </c>
    </row>
    <row r="36" spans="1:14" ht="30">
      <c r="A36" s="138">
        <v>4</v>
      </c>
      <c r="B36" s="146" t="s">
        <v>53</v>
      </c>
      <c r="C36" s="282" t="s">
        <v>54</v>
      </c>
      <c r="D36" s="283"/>
      <c r="E36" s="281"/>
      <c r="F36" s="157">
        <f>'FILL FORM'!M28</f>
        <v>0</v>
      </c>
      <c r="G36" s="157">
        <f>'FILL FORM'!N28</f>
        <v>0</v>
      </c>
      <c r="H36" s="157">
        <f>'FILL FORM'!O28</f>
        <v>0</v>
      </c>
      <c r="I36" s="157">
        <f>'FILL FORM'!P28</f>
        <v>0</v>
      </c>
      <c r="J36" s="7">
        <f t="shared" si="1"/>
        <v>0</v>
      </c>
      <c r="K36" s="280"/>
      <c r="L36" s="280"/>
      <c r="M36" s="158"/>
    </row>
    <row r="37" spans="1:14" ht="30">
      <c r="A37" s="138">
        <v>5</v>
      </c>
      <c r="B37" s="146" t="s">
        <v>55</v>
      </c>
      <c r="C37" s="282" t="s">
        <v>56</v>
      </c>
      <c r="D37" s="283"/>
      <c r="E37" s="281"/>
      <c r="F37" s="157">
        <f>'FILL FORM'!M29</f>
        <v>0</v>
      </c>
      <c r="G37" s="157">
        <f>'FILL FORM'!N29</f>
        <v>0</v>
      </c>
      <c r="H37" s="157">
        <f>'FILL FORM'!O29</f>
        <v>0</v>
      </c>
      <c r="I37" s="157">
        <f>'FILL FORM'!P29</f>
        <v>2400</v>
      </c>
      <c r="J37" s="7">
        <f t="shared" si="1"/>
        <v>2400</v>
      </c>
      <c r="K37" s="280"/>
      <c r="L37" s="280"/>
      <c r="M37" s="158"/>
    </row>
    <row r="38" spans="1:14" hidden="1">
      <c r="A38" s="138">
        <v>6</v>
      </c>
      <c r="B38" s="146" t="s">
        <v>57</v>
      </c>
      <c r="C38" s="282" t="s">
        <v>58</v>
      </c>
      <c r="D38" s="283"/>
      <c r="E38" s="138" t="s">
        <v>38</v>
      </c>
      <c r="F38" s="157" t="e">
        <f>'FILL FORM'!#REF!</f>
        <v>#REF!</v>
      </c>
      <c r="G38" s="157" t="e">
        <f>'FILL FORM'!#REF!</f>
        <v>#REF!</v>
      </c>
      <c r="H38" s="157" t="e">
        <f>'FILL FORM'!#REF!</f>
        <v>#REF!</v>
      </c>
      <c r="I38" s="157" t="e">
        <f>'FILL FORM'!#REF!</f>
        <v>#REF!</v>
      </c>
      <c r="J38" s="7" t="e">
        <f t="shared" si="1"/>
        <v>#REF!</v>
      </c>
      <c r="K38" s="4" t="e">
        <f>M38+N38</f>
        <v>#REF!</v>
      </c>
      <c r="L38" s="10" t="e">
        <f>20000-K38</f>
        <v>#REF!</v>
      </c>
      <c r="M38" s="3" t="e">
        <f>ROUND(IF(J38&lt;200001,ROUND(J38*1,0)),0)</f>
        <v>#REF!</v>
      </c>
      <c r="N38" s="3" t="e">
        <f>ROUND(IF(J38&gt;200001,ROUND(200000*1,0)),0)</f>
        <v>#REF!</v>
      </c>
    </row>
    <row r="39" spans="1:14" ht="30">
      <c r="A39" s="138">
        <v>6</v>
      </c>
      <c r="B39" s="146" t="s">
        <v>59</v>
      </c>
      <c r="C39" s="282" t="s">
        <v>60</v>
      </c>
      <c r="D39" s="283"/>
      <c r="E39" s="152"/>
      <c r="F39" s="157">
        <f>'FILL FORM'!M30</f>
        <v>0</v>
      </c>
      <c r="G39" s="157">
        <f>'FILL FORM'!N30</f>
        <v>0</v>
      </c>
      <c r="H39" s="157">
        <f>'FILL FORM'!O30</f>
        <v>0</v>
      </c>
      <c r="I39" s="157">
        <f>'FILL FORM'!P30</f>
        <v>0</v>
      </c>
      <c r="J39" s="7">
        <f t="shared" si="1"/>
        <v>0</v>
      </c>
      <c r="K39" s="8">
        <f>ROUND(J39,2)</f>
        <v>0</v>
      </c>
    </row>
    <row r="40" spans="1:14">
      <c r="A40" s="138">
        <v>7</v>
      </c>
      <c r="B40" s="146" t="s">
        <v>61</v>
      </c>
      <c r="C40" s="282"/>
      <c r="D40" s="283"/>
      <c r="E40" s="152"/>
      <c r="F40" s="157">
        <f>'FILL FORM'!M31</f>
        <v>0</v>
      </c>
      <c r="G40" s="157">
        <f>'FILL FORM'!N31</f>
        <v>0</v>
      </c>
      <c r="H40" s="157">
        <f>'FILL FORM'!O31</f>
        <v>0</v>
      </c>
      <c r="I40" s="157">
        <f>'FILL FORM'!P31</f>
        <v>0</v>
      </c>
      <c r="J40" s="7">
        <f t="shared" si="1"/>
        <v>0</v>
      </c>
      <c r="K40" s="8">
        <f>ROUND(J40,2)</f>
        <v>0</v>
      </c>
    </row>
    <row r="41" spans="1:14">
      <c r="A41" s="152"/>
      <c r="B41" s="146"/>
      <c r="C41" s="284"/>
      <c r="D41" s="285"/>
      <c r="E41" s="152"/>
      <c r="F41" s="7"/>
      <c r="G41" s="7"/>
      <c r="H41" s="7"/>
      <c r="I41" s="7"/>
      <c r="J41" s="7">
        <f t="shared" si="1"/>
        <v>0</v>
      </c>
      <c r="K41" s="8">
        <v>0</v>
      </c>
    </row>
    <row r="42" spans="1:14" s="85" customFormat="1" ht="16.5" thickBot="1">
      <c r="A42" s="274" t="s">
        <v>45</v>
      </c>
      <c r="B42" s="275"/>
      <c r="C42" s="275"/>
      <c r="D42" s="276"/>
      <c r="E42" s="159"/>
      <c r="F42" s="9">
        <f t="shared" ref="F42:K42" si="2">F40+F39+F37+F36+F35+F34+F33</f>
        <v>0</v>
      </c>
      <c r="G42" s="9">
        <f t="shared" si="2"/>
        <v>0</v>
      </c>
      <c r="H42" s="9">
        <f t="shared" si="2"/>
        <v>0</v>
      </c>
      <c r="I42" s="9">
        <f t="shared" si="2"/>
        <v>26384</v>
      </c>
      <c r="J42" s="9">
        <f t="shared" si="2"/>
        <v>26384</v>
      </c>
      <c r="K42" s="9">
        <f t="shared" si="2"/>
        <v>26384</v>
      </c>
    </row>
    <row r="43" spans="1:14"/>
    <row r="44" spans="1:14" ht="18.75">
      <c r="A44" s="160" t="s">
        <v>62</v>
      </c>
    </row>
    <row r="45" spans="1:14" ht="18">
      <c r="A45" s="279" t="s">
        <v>63</v>
      </c>
      <c r="B45" s="279"/>
      <c r="C45" s="279"/>
      <c r="D45" s="279"/>
      <c r="E45" s="279"/>
      <c r="F45" s="279"/>
      <c r="G45" s="279"/>
      <c r="H45" s="279"/>
      <c r="I45" s="279"/>
      <c r="J45" s="279"/>
      <c r="K45" s="279"/>
    </row>
    <row r="46" spans="1:14" ht="18">
      <c r="A46" s="272" t="s">
        <v>64</v>
      </c>
      <c r="B46" s="272"/>
      <c r="C46" s="272"/>
      <c r="D46" s="272"/>
      <c r="E46" s="272"/>
      <c r="F46" s="272"/>
      <c r="G46" s="272"/>
      <c r="H46" s="272"/>
      <c r="I46" s="272"/>
      <c r="J46" s="272"/>
      <c r="K46" s="272"/>
    </row>
    <row r="47" spans="1:14" ht="18">
      <c r="A47" s="272" t="s">
        <v>65</v>
      </c>
      <c r="B47" s="272"/>
      <c r="C47" s="272"/>
      <c r="D47" s="272"/>
      <c r="E47" s="272"/>
      <c r="F47" s="272"/>
      <c r="G47" s="272"/>
      <c r="H47" s="272"/>
      <c r="I47" s="272"/>
      <c r="J47" s="272"/>
      <c r="K47" s="272"/>
    </row>
    <row r="48" spans="1:14" ht="18">
      <c r="A48" s="272" t="s">
        <v>66</v>
      </c>
      <c r="B48" s="272"/>
      <c r="C48" s="272"/>
      <c r="D48" s="272"/>
      <c r="E48" s="272"/>
      <c r="F48" s="272"/>
      <c r="G48" s="272"/>
      <c r="H48" s="272"/>
      <c r="I48" s="272"/>
      <c r="J48" s="272"/>
      <c r="K48" s="272"/>
    </row>
    <row r="49" spans="1:11" ht="18">
      <c r="A49" s="273"/>
      <c r="B49" s="273"/>
      <c r="C49" s="273"/>
      <c r="D49" s="273"/>
      <c r="E49" s="273"/>
      <c r="F49" s="273"/>
      <c r="G49" s="273"/>
      <c r="H49" s="273"/>
      <c r="I49" s="273"/>
      <c r="J49" s="273"/>
      <c r="K49" s="273"/>
    </row>
    <row r="50" spans="1:11" ht="18">
      <c r="A50" s="272" t="s">
        <v>280</v>
      </c>
      <c r="B50" s="272"/>
      <c r="C50" s="272"/>
      <c r="D50" s="272"/>
      <c r="E50" s="272"/>
      <c r="F50" s="272"/>
      <c r="G50" s="272"/>
      <c r="H50" s="272"/>
      <c r="I50" s="272"/>
      <c r="J50" s="272"/>
      <c r="K50" s="272"/>
    </row>
    <row r="51" spans="1:11" ht="18">
      <c r="A51" s="272" t="s">
        <v>281</v>
      </c>
      <c r="B51" s="272"/>
      <c r="C51" s="272"/>
      <c r="D51" s="272"/>
      <c r="E51" s="272"/>
      <c r="F51" s="272"/>
      <c r="G51" s="272"/>
      <c r="H51" s="272"/>
      <c r="I51" s="272"/>
      <c r="J51" s="272"/>
      <c r="K51" s="272"/>
    </row>
    <row r="52" spans="1:11">
      <c r="A52" s="269" t="s">
        <v>8</v>
      </c>
      <c r="B52" s="269"/>
      <c r="C52" s="269"/>
      <c r="D52" s="269"/>
      <c r="E52" s="269"/>
      <c r="F52" s="269"/>
      <c r="G52" s="269"/>
      <c r="H52" s="269"/>
      <c r="I52" s="269"/>
      <c r="J52" s="269"/>
      <c r="K52" s="269"/>
    </row>
    <row r="53" spans="1:11"/>
    <row r="54" spans="1:11"/>
    <row r="55" spans="1:11" ht="24">
      <c r="G55" s="270" t="str">
        <f>D8</f>
        <v>NAME OF EMPLOYEES</v>
      </c>
      <c r="H55" s="270"/>
      <c r="I55" s="270"/>
      <c r="J55" s="270"/>
      <c r="K55" s="270"/>
    </row>
    <row r="56" spans="1:11" ht="22.5">
      <c r="G56" s="161"/>
      <c r="H56" s="161"/>
      <c r="I56" s="161"/>
      <c r="J56" s="161"/>
      <c r="K56" s="161"/>
    </row>
    <row r="57" spans="1:11" ht="22.5">
      <c r="G57" s="161"/>
      <c r="H57" s="161"/>
      <c r="I57" s="161"/>
      <c r="J57" s="161"/>
      <c r="K57" s="161"/>
    </row>
    <row r="58" spans="1:11" ht="22.5">
      <c r="G58" s="271" t="s">
        <v>67</v>
      </c>
      <c r="H58" s="271"/>
      <c r="I58" s="271"/>
      <c r="J58" s="271"/>
      <c r="K58" s="271"/>
    </row>
    <row r="59" spans="1:11" ht="22.5" hidden="1">
      <c r="G59" s="161"/>
      <c r="H59" s="161"/>
      <c r="I59" s="161"/>
      <c r="J59" s="161"/>
      <c r="K59" s="161"/>
    </row>
  </sheetData>
  <sheetProtection password="CC6F" sheet="1" objects="1" scenarios="1"/>
  <mergeCells count="60">
    <mergeCell ref="A9:B9"/>
    <mergeCell ref="D9:G9"/>
    <mergeCell ref="A1:K1"/>
    <mergeCell ref="A3:K3"/>
    <mergeCell ref="H5:K5"/>
    <mergeCell ref="A8:B8"/>
    <mergeCell ref="D8:G8"/>
    <mergeCell ref="A10:B10"/>
    <mergeCell ref="D10:G10"/>
    <mergeCell ref="A11:B11"/>
    <mergeCell ref="D11:G11"/>
    <mergeCell ref="A12:B12"/>
    <mergeCell ref="D12:G12"/>
    <mergeCell ref="A13:B13"/>
    <mergeCell ref="D13:G13"/>
    <mergeCell ref="A14:B14"/>
    <mergeCell ref="D14:G14"/>
    <mergeCell ref="A15:B15"/>
    <mergeCell ref="D15:G15"/>
    <mergeCell ref="C24:D24"/>
    <mergeCell ref="C21:D21"/>
    <mergeCell ref="C22:D22"/>
    <mergeCell ref="C23:D23"/>
    <mergeCell ref="A16:B16"/>
    <mergeCell ref="D16:G16"/>
    <mergeCell ref="A17:B17"/>
    <mergeCell ref="D17:G17"/>
    <mergeCell ref="C20:D20"/>
    <mergeCell ref="F20:I20"/>
    <mergeCell ref="C25:D25"/>
    <mergeCell ref="C27:D27"/>
    <mergeCell ref="A28:D28"/>
    <mergeCell ref="C31:D31"/>
    <mergeCell ref="F31:I31"/>
    <mergeCell ref="C26:D26"/>
    <mergeCell ref="M33:N33"/>
    <mergeCell ref="C34:D34"/>
    <mergeCell ref="C35:D35"/>
    <mergeCell ref="C36:D36"/>
    <mergeCell ref="C37:D37"/>
    <mergeCell ref="C33:D33"/>
    <mergeCell ref="A42:D42"/>
    <mergeCell ref="C32:D32"/>
    <mergeCell ref="A45:K45"/>
    <mergeCell ref="K33:K37"/>
    <mergeCell ref="L33:L37"/>
    <mergeCell ref="E33:E37"/>
    <mergeCell ref="C38:D38"/>
    <mergeCell ref="C39:D39"/>
    <mergeCell ref="C40:D40"/>
    <mergeCell ref="C41:D41"/>
    <mergeCell ref="A52:K52"/>
    <mergeCell ref="G55:K55"/>
    <mergeCell ref="G58:K58"/>
    <mergeCell ref="A46:K46"/>
    <mergeCell ref="A47:K47"/>
    <mergeCell ref="A48:K48"/>
    <mergeCell ref="A49:K49"/>
    <mergeCell ref="A50:K50"/>
    <mergeCell ref="A51:K51"/>
  </mergeCells>
  <pageMargins left="0.15748031496062992" right="0.18" top="0.51181102362204722" bottom="0.47244094488188981" header="0.31496062992125984" footer="0.31496062992125984"/>
  <pageSetup paperSize="9" scale="63" orientation="portrait" verticalDpi="1200" r:id="rId1"/>
  <ignoredErrors>
    <ignoredError sqref="D8:G11 F23:I26 F33:I40 G22:I22 D13:G17 E12:G1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K40"/>
  <sheetViews>
    <sheetView view="pageBreakPreview" zoomScaleSheetLayoutView="100" workbookViewId="0">
      <selection activeCell="A14" sqref="A14:G14"/>
    </sheetView>
  </sheetViews>
  <sheetFormatPr defaultRowHeight="15"/>
  <cols>
    <col min="1" max="1" width="6" style="10" customWidth="1"/>
    <col min="2" max="2" width="16.7109375" style="10" customWidth="1"/>
    <col min="3" max="3" width="5.28515625" style="10" customWidth="1"/>
    <col min="4" max="9" width="9.140625" style="10"/>
    <col min="10" max="10" width="18.140625" style="10" customWidth="1"/>
    <col min="11" max="16384" width="9.140625" style="10"/>
  </cols>
  <sheetData>
    <row r="1" spans="1:10" ht="15.75">
      <c r="A1" s="304" t="s">
        <v>68</v>
      </c>
      <c r="B1" s="304"/>
      <c r="C1" s="304"/>
      <c r="D1" s="304"/>
      <c r="E1" s="304"/>
      <c r="F1" s="304"/>
      <c r="G1" s="304"/>
      <c r="H1" s="304"/>
      <c r="I1" s="304"/>
      <c r="J1" s="304"/>
    </row>
    <row r="2" spans="1:10" ht="15.75">
      <c r="A2" s="305" t="s">
        <v>69</v>
      </c>
      <c r="B2" s="305"/>
      <c r="C2" s="305"/>
      <c r="D2" s="305"/>
      <c r="E2" s="305"/>
      <c r="F2" s="305"/>
      <c r="G2" s="305"/>
      <c r="H2" s="305"/>
      <c r="I2" s="305"/>
      <c r="J2" s="305"/>
    </row>
    <row r="3" spans="1:10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10" ht="18.75">
      <c r="A4" s="237" t="s">
        <v>81</v>
      </c>
      <c r="B4" s="237"/>
      <c r="C4" s="237" t="s">
        <v>2</v>
      </c>
      <c r="D4" s="309" t="str">
        <f>'FILL FORM'!D1:I1</f>
        <v>NAME OF EMPLOYEES</v>
      </c>
      <c r="E4" s="309"/>
      <c r="F4" s="309"/>
      <c r="G4" s="309"/>
      <c r="H4" s="309"/>
      <c r="I4" s="53"/>
      <c r="J4" s="53"/>
    </row>
    <row r="5" spans="1:10" ht="18.75">
      <c r="A5" s="237" t="s">
        <v>4</v>
      </c>
      <c r="B5" s="237"/>
      <c r="C5" s="237" t="s">
        <v>2</v>
      </c>
      <c r="D5" s="309">
        <f>'FILL FORM'!D3:I3</f>
        <v>0</v>
      </c>
      <c r="E5" s="309"/>
      <c r="F5" s="309"/>
      <c r="G5" s="309"/>
      <c r="H5" s="309"/>
      <c r="I5" s="53"/>
      <c r="J5" s="53"/>
    </row>
    <row r="6" spans="1:10" ht="18.75">
      <c r="A6" s="237" t="s">
        <v>5</v>
      </c>
      <c r="B6" s="237"/>
      <c r="C6" s="237" t="s">
        <v>2</v>
      </c>
      <c r="D6" s="309" t="str">
        <f>'FILL FORM'!D4:I4</f>
        <v>ACCOUNTS</v>
      </c>
      <c r="E6" s="309"/>
      <c r="F6" s="309"/>
      <c r="G6" s="309"/>
      <c r="H6" s="309"/>
      <c r="I6" s="53"/>
      <c r="J6" s="53"/>
    </row>
    <row r="7" spans="1:10" ht="18.75">
      <c r="A7" s="237" t="s">
        <v>82</v>
      </c>
      <c r="B7" s="237"/>
      <c r="C7" s="237" t="s">
        <v>2</v>
      </c>
      <c r="D7" s="309"/>
      <c r="E7" s="309"/>
      <c r="F7" s="309"/>
      <c r="G7" s="309"/>
      <c r="H7" s="309"/>
      <c r="I7" s="53"/>
      <c r="J7" s="53"/>
    </row>
    <row r="8" spans="1:10" ht="18.75">
      <c r="A8" s="237" t="s">
        <v>83</v>
      </c>
      <c r="B8" s="237"/>
      <c r="C8" s="237" t="s">
        <v>2</v>
      </c>
      <c r="D8" s="309" t="s">
        <v>221</v>
      </c>
      <c r="E8" s="309"/>
      <c r="F8" s="309"/>
      <c r="G8" s="309"/>
      <c r="H8" s="309"/>
      <c r="I8" s="53"/>
      <c r="J8" s="53"/>
    </row>
    <row r="9" spans="1:10" ht="18.75">
      <c r="A9" s="237" t="s">
        <v>84</v>
      </c>
      <c r="B9" s="237"/>
      <c r="C9" s="237" t="s">
        <v>2</v>
      </c>
      <c r="D9" s="309">
        <f>'FILL FORM'!D10:I10</f>
        <v>0</v>
      </c>
      <c r="E9" s="309"/>
      <c r="F9" s="309"/>
      <c r="G9" s="309"/>
      <c r="H9" s="309"/>
      <c r="I9" s="53"/>
      <c r="J9" s="53"/>
    </row>
    <row r="10" spans="1:10" ht="18.75">
      <c r="A10" s="237" t="s">
        <v>85</v>
      </c>
      <c r="B10" s="237"/>
      <c r="C10" s="237" t="s">
        <v>2</v>
      </c>
      <c r="D10" s="309" t="s">
        <v>238</v>
      </c>
      <c r="E10" s="309"/>
      <c r="F10" s="309"/>
      <c r="G10" s="309"/>
      <c r="H10" s="309"/>
      <c r="I10" s="53"/>
      <c r="J10" s="53"/>
    </row>
    <row r="11" spans="1:10" ht="18.75">
      <c r="A11" s="237" t="s">
        <v>86</v>
      </c>
      <c r="B11" s="237"/>
      <c r="C11" s="237" t="s">
        <v>2</v>
      </c>
      <c r="D11" s="309" t="s">
        <v>282</v>
      </c>
      <c r="E11" s="309"/>
      <c r="F11" s="309"/>
      <c r="G11" s="309"/>
      <c r="H11" s="309"/>
      <c r="I11" s="53"/>
      <c r="J11" s="53"/>
    </row>
    <row r="12" spans="1:10">
      <c r="A12" s="59"/>
      <c r="B12" s="59"/>
      <c r="C12" s="59"/>
      <c r="D12" s="59"/>
      <c r="E12" s="59"/>
      <c r="F12" s="59"/>
      <c r="G12" s="59"/>
      <c r="H12" s="59"/>
      <c r="I12" s="53"/>
      <c r="J12" s="53"/>
    </row>
    <row r="13" spans="1:10">
      <c r="A13" s="53"/>
      <c r="B13" s="53"/>
      <c r="C13" s="53"/>
      <c r="D13" s="53"/>
      <c r="E13" s="53"/>
      <c r="F13" s="53"/>
      <c r="G13" s="53"/>
      <c r="H13" s="53"/>
      <c r="I13" s="53"/>
      <c r="J13" s="53"/>
    </row>
    <row r="14" spans="1:10">
      <c r="A14" s="306" t="s">
        <v>70</v>
      </c>
      <c r="B14" s="303"/>
      <c r="C14" s="303"/>
      <c r="D14" s="303"/>
      <c r="E14" s="303"/>
      <c r="F14" s="303"/>
      <c r="G14" s="303"/>
      <c r="H14" s="307" t="s">
        <v>71</v>
      </c>
      <c r="I14" s="307"/>
      <c r="J14" s="53"/>
    </row>
    <row r="15" spans="1:10">
      <c r="A15" s="53"/>
      <c r="B15" s="53"/>
      <c r="C15" s="53"/>
      <c r="D15" s="53"/>
      <c r="E15" s="53"/>
      <c r="F15" s="53"/>
      <c r="G15" s="53"/>
      <c r="H15" s="308"/>
      <c r="I15" s="308"/>
      <c r="J15" s="53"/>
    </row>
    <row r="16" spans="1:10">
      <c r="A16" s="302" t="s">
        <v>72</v>
      </c>
      <c r="B16" s="302"/>
      <c r="C16" s="302"/>
      <c r="D16" s="302"/>
      <c r="E16" s="302"/>
      <c r="F16" s="302"/>
      <c r="G16" s="302"/>
      <c r="H16" s="297">
        <f>'FILL FORM'!$G$34</f>
        <v>0</v>
      </c>
      <c r="I16" s="297"/>
      <c r="J16" s="53"/>
    </row>
    <row r="17" spans="1:10">
      <c r="A17" s="302" t="s">
        <v>73</v>
      </c>
      <c r="B17" s="302"/>
      <c r="C17" s="302"/>
      <c r="D17" s="302"/>
      <c r="E17" s="302"/>
      <c r="F17" s="302"/>
      <c r="G17" s="302"/>
      <c r="H17" s="297">
        <f>'FILL FORM'!$G$35</f>
        <v>0</v>
      </c>
      <c r="I17" s="300"/>
      <c r="J17" s="53"/>
    </row>
    <row r="18" spans="1:10">
      <c r="A18" s="302" t="s">
        <v>74</v>
      </c>
      <c r="B18" s="302"/>
      <c r="C18" s="302"/>
      <c r="D18" s="302"/>
      <c r="E18" s="302"/>
      <c r="F18" s="302"/>
      <c r="G18" s="302"/>
      <c r="H18" s="297">
        <f>'FILL FORM'!$G$36</f>
        <v>0</v>
      </c>
      <c r="I18" s="300"/>
      <c r="J18" s="53"/>
    </row>
    <row r="19" spans="1:10">
      <c r="A19" s="302" t="s">
        <v>75</v>
      </c>
      <c r="B19" s="302"/>
      <c r="C19" s="302"/>
      <c r="D19" s="302"/>
      <c r="E19" s="302"/>
      <c r="F19" s="302"/>
      <c r="G19" s="302"/>
      <c r="H19" s="297">
        <f>'FILL FORM'!$G$37</f>
        <v>0</v>
      </c>
      <c r="I19" s="300"/>
      <c r="J19" s="53"/>
    </row>
    <row r="20" spans="1:10">
      <c r="A20" s="72"/>
      <c r="B20" s="72"/>
      <c r="C20" s="72"/>
      <c r="D20" s="72"/>
      <c r="E20" s="72"/>
      <c r="F20" s="72"/>
      <c r="G20" s="72"/>
      <c r="H20" s="69"/>
      <c r="I20" s="69"/>
      <c r="J20" s="53"/>
    </row>
    <row r="21" spans="1:10">
      <c r="A21" s="72"/>
      <c r="B21" s="72"/>
      <c r="C21" s="72"/>
      <c r="D21" s="72"/>
      <c r="E21" s="72"/>
      <c r="F21" s="72"/>
      <c r="G21" s="72"/>
      <c r="H21" s="69"/>
      <c r="I21" s="69"/>
      <c r="J21" s="53"/>
    </row>
    <row r="22" spans="1:10">
      <c r="A22" s="53"/>
      <c r="B22" s="53"/>
      <c r="C22" s="53"/>
      <c r="D22" s="53"/>
      <c r="E22" s="53"/>
      <c r="F22" s="53"/>
      <c r="G22" s="53"/>
      <c r="H22" s="54"/>
      <c r="I22" s="54"/>
      <c r="J22" s="53"/>
    </row>
    <row r="23" spans="1:10" ht="15.75">
      <c r="A23" s="53"/>
      <c r="B23" s="53"/>
      <c r="C23" s="53"/>
      <c r="D23" s="53"/>
      <c r="E23" s="55" t="s">
        <v>19</v>
      </c>
      <c r="F23" s="55"/>
      <c r="G23" s="55"/>
      <c r="H23" s="301">
        <f>SUM(H16:I19)</f>
        <v>0</v>
      </c>
      <c r="I23" s="301"/>
      <c r="J23" s="53"/>
    </row>
    <row r="24" spans="1:10">
      <c r="A24" s="53"/>
      <c r="B24" s="53"/>
      <c r="C24" s="53"/>
      <c r="D24" s="53"/>
      <c r="E24" s="53"/>
      <c r="F24" s="53"/>
      <c r="G24" s="53"/>
      <c r="H24" s="53"/>
      <c r="I24" s="53"/>
      <c r="J24" s="53"/>
    </row>
    <row r="25" spans="1:10" ht="21">
      <c r="A25" s="56" t="s">
        <v>222</v>
      </c>
      <c r="B25" s="57" t="str">
        <f>D4</f>
        <v>NAME OF EMPLOYEES</v>
      </c>
      <c r="C25" s="57"/>
      <c r="E25" s="58" t="s">
        <v>87</v>
      </c>
      <c r="F25" s="58"/>
      <c r="G25" s="58"/>
      <c r="H25" s="58"/>
      <c r="I25" s="58"/>
      <c r="J25" s="59"/>
    </row>
    <row r="26" spans="1:10" ht="21">
      <c r="A26" s="58" t="s">
        <v>76</v>
      </c>
      <c r="B26" s="58"/>
      <c r="C26" s="58"/>
      <c r="D26" s="58"/>
      <c r="E26" s="58"/>
      <c r="F26" s="58"/>
      <c r="G26" s="58"/>
      <c r="H26" s="58"/>
      <c r="I26" s="58"/>
      <c r="J26" s="59"/>
    </row>
    <row r="27" spans="1:10" ht="21">
      <c r="A27" s="58"/>
      <c r="B27" s="58"/>
      <c r="C27" s="58"/>
      <c r="D27" s="58"/>
      <c r="E27" s="58"/>
      <c r="F27" s="58"/>
      <c r="G27" s="58"/>
      <c r="H27" s="58"/>
      <c r="I27" s="58"/>
      <c r="J27" s="59"/>
    </row>
    <row r="28" spans="1:10">
      <c r="A28" s="53"/>
      <c r="B28" s="53"/>
      <c r="C28" s="53"/>
      <c r="D28" s="53"/>
      <c r="E28" s="53"/>
      <c r="F28" s="53"/>
      <c r="G28" s="53"/>
      <c r="H28" s="53"/>
      <c r="I28" s="53"/>
      <c r="J28" s="53"/>
    </row>
    <row r="29" spans="1:10" ht="18.75">
      <c r="A29" s="60" t="s">
        <v>77</v>
      </c>
      <c r="B29" s="61"/>
      <c r="C29" s="303"/>
      <c r="D29" s="303"/>
      <c r="E29" s="53"/>
      <c r="F29" s="53"/>
      <c r="G29" s="53"/>
      <c r="H29" s="53"/>
      <c r="I29" s="53"/>
      <c r="J29" s="53"/>
    </row>
    <row r="30" spans="1:10" ht="18.75">
      <c r="A30" s="62"/>
      <c r="B30" s="53"/>
      <c r="C30" s="53"/>
      <c r="D30" s="53"/>
      <c r="E30" s="53"/>
      <c r="F30" s="53"/>
      <c r="G30" s="53"/>
      <c r="H30" s="53"/>
      <c r="I30" s="53"/>
      <c r="J30" s="53"/>
    </row>
    <row r="31" spans="1:10" ht="18.75">
      <c r="A31" s="63" t="s">
        <v>78</v>
      </c>
      <c r="B31" s="64"/>
      <c r="C31" s="303"/>
      <c r="D31" s="303"/>
      <c r="E31" s="53"/>
      <c r="F31" s="53"/>
      <c r="G31" s="53"/>
      <c r="H31" s="53"/>
      <c r="I31" s="53"/>
      <c r="J31" s="53"/>
    </row>
    <row r="32" spans="1:10" ht="17.25">
      <c r="A32" s="65"/>
      <c r="B32" s="53"/>
      <c r="C32" s="53"/>
      <c r="D32" s="53"/>
      <c r="E32" s="53"/>
      <c r="F32" s="53"/>
      <c r="G32" s="53"/>
      <c r="H32" s="53"/>
      <c r="I32" s="53"/>
      <c r="J32" s="53"/>
    </row>
    <row r="33" spans="1:11" ht="23.25">
      <c r="A33" s="65"/>
      <c r="B33" s="53"/>
      <c r="C33" s="53"/>
      <c r="D33" s="53"/>
      <c r="E33" s="70"/>
      <c r="F33" s="298" t="str">
        <f>D4</f>
        <v>NAME OF EMPLOYEES</v>
      </c>
      <c r="G33" s="298"/>
      <c r="H33" s="298"/>
      <c r="I33" s="298"/>
      <c r="J33" s="298"/>
    </row>
    <row r="34" spans="1:11" ht="22.5">
      <c r="A34" s="65"/>
      <c r="B34" s="53"/>
      <c r="C34" s="53"/>
      <c r="D34" s="53"/>
      <c r="E34" s="66"/>
      <c r="F34" s="66"/>
      <c r="G34" s="66"/>
      <c r="H34" s="66"/>
      <c r="I34" s="66"/>
      <c r="J34" s="66"/>
    </row>
    <row r="35" spans="1:11" ht="22.5">
      <c r="A35" s="53"/>
      <c r="B35" s="53"/>
      <c r="C35" s="53"/>
      <c r="D35" s="53"/>
      <c r="E35" s="66"/>
      <c r="F35" s="66"/>
      <c r="G35" s="66"/>
      <c r="H35" s="66"/>
      <c r="I35" s="66"/>
      <c r="J35" s="66"/>
    </row>
    <row r="36" spans="1:11" ht="23.25">
      <c r="A36" s="53"/>
      <c r="B36" s="53"/>
      <c r="C36" s="53"/>
      <c r="D36" s="53"/>
      <c r="E36" s="71"/>
      <c r="F36" s="299" t="s">
        <v>67</v>
      </c>
      <c r="G36" s="299"/>
      <c r="H36" s="299"/>
      <c r="I36" s="299"/>
      <c r="J36" s="299"/>
    </row>
    <row r="37" spans="1:11" ht="22.5">
      <c r="A37" s="53"/>
      <c r="B37" s="53"/>
      <c r="C37" s="53"/>
      <c r="D37" s="53"/>
      <c r="E37" s="53"/>
      <c r="F37" s="53"/>
      <c r="G37" s="71"/>
      <c r="H37" s="71"/>
      <c r="I37" s="71"/>
      <c r="J37" s="71"/>
      <c r="K37" s="67"/>
    </row>
    <row r="38" spans="1:11" ht="22.5">
      <c r="A38" s="53"/>
      <c r="B38" s="53"/>
      <c r="C38" s="53"/>
      <c r="D38" s="53"/>
      <c r="E38" s="53"/>
      <c r="F38" s="53"/>
      <c r="G38" s="71"/>
      <c r="H38" s="71"/>
      <c r="I38" s="71"/>
      <c r="J38" s="71"/>
      <c r="K38" s="67"/>
    </row>
    <row r="39" spans="1:11">
      <c r="A39" s="68" t="s">
        <v>79</v>
      </c>
      <c r="B39" s="68"/>
      <c r="C39" s="68"/>
      <c r="D39" s="68"/>
      <c r="E39" s="68"/>
      <c r="F39" s="68"/>
      <c r="G39" s="68"/>
      <c r="H39" s="68"/>
      <c r="I39" s="68"/>
      <c r="J39" s="68"/>
    </row>
    <row r="40" spans="1:11">
      <c r="A40" s="68" t="s">
        <v>80</v>
      </c>
      <c r="B40" s="68"/>
      <c r="C40" s="68"/>
      <c r="D40" s="68"/>
      <c r="E40" s="68"/>
      <c r="F40" s="68"/>
      <c r="G40" s="68"/>
      <c r="H40" s="68"/>
      <c r="I40" s="68"/>
      <c r="J40" s="68"/>
    </row>
  </sheetData>
  <sheetProtection password="CC6F" sheet="1" objects="1" scenarios="1"/>
  <mergeCells count="26">
    <mergeCell ref="A1:J1"/>
    <mergeCell ref="A2:J2"/>
    <mergeCell ref="A16:G16"/>
    <mergeCell ref="A17:G17"/>
    <mergeCell ref="A18:G18"/>
    <mergeCell ref="A14:G14"/>
    <mergeCell ref="H14:I14"/>
    <mergeCell ref="H15:I15"/>
    <mergeCell ref="D9:H9"/>
    <mergeCell ref="D10:H10"/>
    <mergeCell ref="D11:H11"/>
    <mergeCell ref="D4:H4"/>
    <mergeCell ref="D5:H5"/>
    <mergeCell ref="D6:H6"/>
    <mergeCell ref="D7:H7"/>
    <mergeCell ref="D8:H8"/>
    <mergeCell ref="H16:I16"/>
    <mergeCell ref="F33:J33"/>
    <mergeCell ref="F36:J36"/>
    <mergeCell ref="H17:I17"/>
    <mergeCell ref="H18:I18"/>
    <mergeCell ref="H19:I19"/>
    <mergeCell ref="H23:I23"/>
    <mergeCell ref="A19:G19"/>
    <mergeCell ref="C29:D29"/>
    <mergeCell ref="C31:D31"/>
  </mergeCells>
  <dataValidations count="3">
    <dataValidation type="list" allowBlank="1" showInputMessage="1" showErrorMessage="1" sqref="D11:H11">
      <formula1>"2014 - 2015"</formula1>
    </dataValidation>
    <dataValidation type="list" allowBlank="1" showInputMessage="1" showErrorMessage="1" sqref="D8:H8">
      <formula1>"RESIDENT, NON RESIDENT"</formula1>
    </dataValidation>
    <dataValidation type="list" allowBlank="1" showInputMessage="1" showErrorMessage="1" sqref="D10:H10">
      <formula1>"2011 - 2012, 2012 - 2013,2013 - 2014"</formula1>
    </dataValidation>
  </dataValidations>
  <pageMargins left="0.27" right="0.39" top="0.74803149606299213" bottom="0.74803149606299213" header="0.31496062992125984" footer="0.31496062992125984"/>
  <pageSetup paperSize="9" scale="97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K36"/>
  <sheetViews>
    <sheetView view="pageBreakPreview" zoomScale="90" zoomScaleNormal="80" zoomScaleSheetLayoutView="90" workbookViewId="0"/>
  </sheetViews>
  <sheetFormatPr defaultRowHeight="15"/>
  <cols>
    <col min="1" max="16384" width="9.140625" style="125"/>
  </cols>
  <sheetData>
    <row r="1" spans="1:11" ht="19.5">
      <c r="A1" s="124"/>
    </row>
    <row r="2" spans="1:11" ht="20.25">
      <c r="A2" s="124"/>
      <c r="I2" s="310"/>
      <c r="J2" s="310"/>
      <c r="K2" s="310"/>
    </row>
    <row r="3" spans="1:11" ht="20.25">
      <c r="A3" s="124"/>
      <c r="I3" s="126"/>
      <c r="J3" s="126"/>
      <c r="K3" s="126"/>
    </row>
    <row r="4" spans="1:11" ht="20.25">
      <c r="A4" s="124"/>
      <c r="I4" s="126"/>
      <c r="J4" s="126"/>
      <c r="K4" s="126"/>
    </row>
    <row r="5" spans="1:11" ht="19.5">
      <c r="A5" s="124"/>
    </row>
    <row r="6" spans="1:11" ht="19.5">
      <c r="A6" s="127" t="s">
        <v>88</v>
      </c>
    </row>
    <row r="7" spans="1:11" ht="15" customHeight="1">
      <c r="A7" s="124"/>
    </row>
    <row r="8" spans="1:11" ht="19.5">
      <c r="A8" s="127" t="s">
        <v>92</v>
      </c>
    </row>
    <row r="9" spans="1:11" ht="19.5">
      <c r="A9" s="127" t="s">
        <v>265</v>
      </c>
    </row>
    <row r="10" spans="1:11" ht="19.5">
      <c r="A10" s="127" t="s">
        <v>4</v>
      </c>
    </row>
    <row r="11" spans="1:11" ht="19.5">
      <c r="A11" s="127"/>
    </row>
    <row r="12" spans="1:11" ht="19.5">
      <c r="A12" s="127"/>
    </row>
    <row r="14" spans="1:11" ht="20.25">
      <c r="A14" s="128" t="s">
        <v>93</v>
      </c>
    </row>
    <row r="15" spans="1:11" ht="20.25">
      <c r="A15" s="128"/>
    </row>
    <row r="16" spans="1:11" ht="19.5">
      <c r="A16" s="124"/>
    </row>
    <row r="17" spans="1:5" ht="19.5">
      <c r="A17" s="124" t="s">
        <v>89</v>
      </c>
    </row>
    <row r="18" spans="1:5" ht="19.5">
      <c r="A18" s="124"/>
    </row>
    <row r="19" spans="1:5" ht="19.5">
      <c r="A19" s="240" t="s">
        <v>94</v>
      </c>
    </row>
    <row r="20" spans="1:5" ht="19.5">
      <c r="A20" s="240" t="s">
        <v>95</v>
      </c>
    </row>
    <row r="21" spans="1:5" ht="19.5">
      <c r="A21" s="240" t="s">
        <v>276</v>
      </c>
    </row>
    <row r="22" spans="1:5" ht="19.5">
      <c r="A22" s="240" t="s">
        <v>149</v>
      </c>
    </row>
    <row r="23" spans="1:5" ht="19.5">
      <c r="A23" s="240" t="s">
        <v>96</v>
      </c>
    </row>
    <row r="24" spans="1:5" ht="19.5">
      <c r="A24" s="240" t="s">
        <v>97</v>
      </c>
    </row>
    <row r="25" spans="1:5" ht="19.5">
      <c r="A25" s="124"/>
    </row>
    <row r="26" spans="1:5" ht="19.5">
      <c r="A26" s="124"/>
    </row>
    <row r="27" spans="1:5" ht="19.5">
      <c r="A27" s="124"/>
    </row>
    <row r="28" spans="1:5" ht="19.5">
      <c r="A28" s="129" t="s">
        <v>90</v>
      </c>
    </row>
    <row r="29" spans="1:5" ht="19.5">
      <c r="A29" s="314"/>
      <c r="B29" s="314"/>
      <c r="C29" s="314"/>
    </row>
    <row r="30" spans="1:5" ht="20.25">
      <c r="A30" s="317" t="str">
        <f>'FILL FORM'!$D$1</f>
        <v>NAME OF EMPLOYEES</v>
      </c>
      <c r="B30" s="317"/>
      <c r="C30" s="317"/>
      <c r="D30" s="317"/>
      <c r="E30" s="317"/>
    </row>
    <row r="31" spans="1:5" ht="19.5">
      <c r="A31" s="130"/>
      <c r="B31" s="130"/>
      <c r="C31" s="130"/>
    </row>
    <row r="32" spans="1:5" ht="19.5">
      <c r="A32" s="315" t="s">
        <v>8</v>
      </c>
      <c r="B32" s="316"/>
      <c r="C32" s="316"/>
    </row>
    <row r="33" spans="1:11" ht="20.25">
      <c r="A33" s="124"/>
      <c r="G33" s="311" t="str">
        <f>A30</f>
        <v>NAME OF EMPLOYEES</v>
      </c>
      <c r="H33" s="312"/>
      <c r="I33" s="312"/>
      <c r="J33" s="312"/>
      <c r="K33" s="312"/>
    </row>
    <row r="34" spans="1:11" ht="19.5">
      <c r="A34" s="124" t="s">
        <v>91</v>
      </c>
      <c r="G34" s="131"/>
      <c r="H34" s="131"/>
      <c r="I34" s="131"/>
      <c r="J34" s="131"/>
      <c r="K34" s="131"/>
    </row>
    <row r="35" spans="1:11" ht="19.5">
      <c r="A35" s="124"/>
      <c r="G35" s="131"/>
      <c r="H35" s="131"/>
      <c r="I35" s="131"/>
      <c r="J35" s="131"/>
      <c r="K35" s="131"/>
    </row>
    <row r="36" spans="1:11" ht="19.5">
      <c r="A36" s="124" t="s">
        <v>8</v>
      </c>
      <c r="G36" s="313" t="s">
        <v>67</v>
      </c>
      <c r="H36" s="313"/>
      <c r="I36" s="313"/>
      <c r="J36" s="313"/>
      <c r="K36" s="313"/>
    </row>
  </sheetData>
  <sheetProtection password="CC6F" sheet="1" objects="1" scenarios="1"/>
  <mergeCells count="6">
    <mergeCell ref="I2:K2"/>
    <mergeCell ref="G33:K33"/>
    <mergeCell ref="G36:K36"/>
    <mergeCell ref="A29:C29"/>
    <mergeCell ref="A32:C32"/>
    <mergeCell ref="A30:E30"/>
  </mergeCells>
  <pageMargins left="0.35433070866141736" right="0.21" top="0.63" bottom="0.74803149606299213" header="0.31496062992125984" footer="0.31496062992125984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IV2001"/>
  <sheetViews>
    <sheetView showGridLines="0" view="pageBreakPreview" topLeftCell="A44" zoomScale="130" zoomScaleSheetLayoutView="130" workbookViewId="0">
      <selection activeCell="A62" sqref="A62:H62"/>
    </sheetView>
  </sheetViews>
  <sheetFormatPr defaultColWidth="0" defaultRowHeight="15" zeroHeight="1"/>
  <cols>
    <col min="1" max="1" width="17.7109375" style="225" customWidth="1"/>
    <col min="2" max="2" width="14.5703125" style="225" customWidth="1"/>
    <col min="3" max="3" width="15.28515625" style="225" customWidth="1"/>
    <col min="4" max="4" width="14" style="225" customWidth="1"/>
    <col min="5" max="5" width="11.85546875" style="225" customWidth="1"/>
    <col min="6" max="6" width="11" style="225" customWidth="1"/>
    <col min="7" max="7" width="18.5703125" style="225" customWidth="1"/>
    <col min="8" max="8" width="1.28515625" style="172" customWidth="1"/>
    <col min="9" max="11" width="10.7109375" style="172" hidden="1" customWidth="1"/>
    <col min="12" max="12" width="21.42578125" style="170" hidden="1" customWidth="1"/>
    <col min="13" max="13" width="9.28515625" style="170" hidden="1" customWidth="1"/>
    <col min="14" max="14" width="9.42578125" style="171" hidden="1" customWidth="1"/>
    <col min="15" max="15" width="8.140625" style="170" hidden="1" customWidth="1"/>
    <col min="16" max="16" width="6.5703125" style="170" hidden="1" customWidth="1"/>
    <col min="17" max="17" width="9.42578125" style="170" hidden="1" customWidth="1"/>
    <col min="18" max="18" width="10.5703125" style="170" hidden="1" customWidth="1"/>
    <col min="19" max="19" width="12.42578125" style="170" hidden="1" customWidth="1"/>
    <col min="20" max="20" width="7.5703125" style="170" hidden="1" customWidth="1"/>
    <col min="21" max="21" width="9.85546875" style="170" hidden="1" customWidth="1"/>
    <col min="22" max="22" width="6.7109375" style="170" hidden="1" customWidth="1"/>
    <col min="23" max="23" width="4.5703125" style="170" hidden="1" customWidth="1"/>
    <col min="24" max="24" width="4" style="170" hidden="1" customWidth="1"/>
    <col min="25" max="25" width="8.5703125" style="227" hidden="1" customWidth="1"/>
    <col min="26" max="27" width="12.7109375" style="170" hidden="1" customWidth="1"/>
    <col min="28" max="49" width="12.7109375" style="172" hidden="1" customWidth="1"/>
    <col min="50" max="256" width="14.7109375" style="172" hidden="1" customWidth="1"/>
    <col min="257" max="16384" width="2.5703125" style="172" hidden="1"/>
  </cols>
  <sheetData>
    <row r="1" spans="1:25">
      <c r="A1" s="167"/>
      <c r="B1" s="167"/>
      <c r="C1" s="167"/>
      <c r="D1" s="167"/>
      <c r="E1" s="167"/>
      <c r="F1" s="167"/>
      <c r="G1" s="167"/>
      <c r="H1" s="168"/>
      <c r="I1" s="168"/>
      <c r="J1" s="168"/>
      <c r="K1" s="168"/>
      <c r="L1" s="169" t="s">
        <v>122</v>
      </c>
    </row>
    <row r="2" spans="1:25" ht="30.75">
      <c r="A2" s="233" t="s">
        <v>272</v>
      </c>
      <c r="B2" s="167"/>
      <c r="C2" s="167"/>
      <c r="D2" s="167"/>
      <c r="E2" s="167"/>
      <c r="F2" s="167"/>
      <c r="G2" s="167"/>
      <c r="H2" s="168"/>
      <c r="I2" s="168"/>
      <c r="J2" s="168"/>
      <c r="K2" s="168"/>
      <c r="L2" s="169" t="s">
        <v>123</v>
      </c>
      <c r="M2" s="173" t="s">
        <v>124</v>
      </c>
      <c r="N2" s="173" t="s">
        <v>125</v>
      </c>
      <c r="O2" s="173" t="s">
        <v>126</v>
      </c>
      <c r="P2" s="173" t="s">
        <v>127</v>
      </c>
      <c r="Q2" s="173" t="s">
        <v>128</v>
      </c>
      <c r="R2" s="173" t="s">
        <v>129</v>
      </c>
      <c r="S2" s="173" t="s">
        <v>130</v>
      </c>
      <c r="T2" s="173" t="s">
        <v>131</v>
      </c>
      <c r="U2" s="173" t="s">
        <v>132</v>
      </c>
      <c r="V2" s="173" t="s">
        <v>133</v>
      </c>
      <c r="W2" s="173" t="s">
        <v>134</v>
      </c>
      <c r="X2" s="173" t="s">
        <v>135</v>
      </c>
      <c r="Y2" s="228" t="s">
        <v>136</v>
      </c>
    </row>
    <row r="3" spans="1:25">
      <c r="A3" s="167"/>
      <c r="B3" s="167"/>
      <c r="C3" s="167"/>
      <c r="D3" s="167"/>
      <c r="E3" s="167"/>
      <c r="F3" s="167"/>
      <c r="G3" s="167"/>
      <c r="H3" s="168"/>
      <c r="I3" s="168"/>
      <c r="J3" s="168"/>
      <c r="K3" s="168"/>
      <c r="L3" s="169" t="s">
        <v>137</v>
      </c>
      <c r="M3" s="174">
        <f>ROUND(B25/12,0)</f>
        <v>9500</v>
      </c>
      <c r="N3" s="174">
        <f>M3</f>
        <v>9500</v>
      </c>
      <c r="O3" s="174">
        <f t="shared" ref="O3:X3" si="0">N3</f>
        <v>9500</v>
      </c>
      <c r="P3" s="174">
        <f t="shared" si="0"/>
        <v>9500</v>
      </c>
      <c r="Q3" s="174">
        <f t="shared" si="0"/>
        <v>9500</v>
      </c>
      <c r="R3" s="174">
        <f t="shared" si="0"/>
        <v>9500</v>
      </c>
      <c r="S3" s="174">
        <f t="shared" si="0"/>
        <v>9500</v>
      </c>
      <c r="T3" s="174">
        <f t="shared" si="0"/>
        <v>9500</v>
      </c>
      <c r="U3" s="174">
        <f t="shared" si="0"/>
        <v>9500</v>
      </c>
      <c r="V3" s="174">
        <f t="shared" si="0"/>
        <v>9500</v>
      </c>
      <c r="W3" s="174">
        <f t="shared" si="0"/>
        <v>9500</v>
      </c>
      <c r="X3" s="174">
        <f t="shared" si="0"/>
        <v>9500</v>
      </c>
      <c r="Y3" s="229">
        <f>SUM(M3:X3)</f>
        <v>114000</v>
      </c>
    </row>
    <row r="4" spans="1:25" ht="22.5">
      <c r="A4" s="319" t="str">
        <f>'FILL FORM'!$D$1</f>
        <v>NAME OF EMPLOYEES</v>
      </c>
      <c r="B4" s="319"/>
      <c r="C4" s="319"/>
      <c r="D4" s="319"/>
      <c r="E4" s="320" t="s">
        <v>237</v>
      </c>
      <c r="F4" s="320"/>
      <c r="G4" s="320"/>
      <c r="H4" s="168"/>
      <c r="I4" s="175"/>
      <c r="J4" s="175"/>
      <c r="K4" s="175"/>
      <c r="L4" s="169" t="s">
        <v>138</v>
      </c>
      <c r="M4" s="176">
        <f>M13*10%</f>
        <v>2155</v>
      </c>
      <c r="N4" s="176">
        <f t="shared" ref="N4:X4" si="1">N13*10%</f>
        <v>2155</v>
      </c>
      <c r="O4" s="176">
        <f t="shared" si="1"/>
        <v>2155</v>
      </c>
      <c r="P4" s="176">
        <f t="shared" si="1"/>
        <v>2155</v>
      </c>
      <c r="Q4" s="176">
        <f t="shared" si="1"/>
        <v>2155</v>
      </c>
      <c r="R4" s="176">
        <f t="shared" si="1"/>
        <v>2155</v>
      </c>
      <c r="S4" s="176">
        <f t="shared" si="1"/>
        <v>2155</v>
      </c>
      <c r="T4" s="176">
        <f t="shared" si="1"/>
        <v>2555</v>
      </c>
      <c r="U4" s="176">
        <f t="shared" si="1"/>
        <v>2555</v>
      </c>
      <c r="V4" s="176">
        <f t="shared" si="1"/>
        <v>2555</v>
      </c>
      <c r="W4" s="176">
        <f t="shared" si="1"/>
        <v>2555</v>
      </c>
      <c r="X4" s="176">
        <f t="shared" si="1"/>
        <v>2555</v>
      </c>
      <c r="Y4" s="229">
        <f t="shared" ref="Y4:Y9" si="2">ROUND(SUM(M4:X4),0)</f>
        <v>27860</v>
      </c>
    </row>
    <row r="5" spans="1:25">
      <c r="A5" s="167"/>
      <c r="B5" s="167"/>
      <c r="C5" s="167"/>
      <c r="D5" s="167"/>
      <c r="E5" s="167"/>
      <c r="F5" s="167"/>
      <c r="G5" s="167"/>
      <c r="H5" s="168"/>
      <c r="I5" s="175"/>
      <c r="J5" s="175"/>
      <c r="K5" s="175"/>
      <c r="L5" s="169" t="s">
        <v>139</v>
      </c>
      <c r="M5" s="176">
        <f>M3-M4</f>
        <v>7345</v>
      </c>
      <c r="N5" s="176">
        <f t="shared" ref="N5:X5" si="3">N3-N4</f>
        <v>7345</v>
      </c>
      <c r="O5" s="176">
        <f t="shared" si="3"/>
        <v>7345</v>
      </c>
      <c r="P5" s="176">
        <f t="shared" si="3"/>
        <v>7345</v>
      </c>
      <c r="Q5" s="176">
        <f t="shared" si="3"/>
        <v>7345</v>
      </c>
      <c r="R5" s="176">
        <f t="shared" si="3"/>
        <v>7345</v>
      </c>
      <c r="S5" s="176">
        <f t="shared" si="3"/>
        <v>7345</v>
      </c>
      <c r="T5" s="176">
        <f t="shared" si="3"/>
        <v>6945</v>
      </c>
      <c r="U5" s="176">
        <f t="shared" si="3"/>
        <v>6945</v>
      </c>
      <c r="V5" s="176">
        <f t="shared" si="3"/>
        <v>6945</v>
      </c>
      <c r="W5" s="176">
        <f t="shared" si="3"/>
        <v>6945</v>
      </c>
      <c r="X5" s="176">
        <f t="shared" si="3"/>
        <v>6945</v>
      </c>
      <c r="Y5" s="229">
        <f t="shared" si="2"/>
        <v>86140</v>
      </c>
    </row>
    <row r="6" spans="1:25" ht="15.75">
      <c r="A6" s="177" t="s">
        <v>146</v>
      </c>
      <c r="B6" s="177" t="s">
        <v>147</v>
      </c>
      <c r="C6" s="177" t="s">
        <v>98</v>
      </c>
      <c r="D6" s="177" t="s">
        <v>148</v>
      </c>
      <c r="E6" s="177" t="s">
        <v>215</v>
      </c>
      <c r="F6" s="177" t="s">
        <v>99</v>
      </c>
      <c r="G6" s="178" t="s">
        <v>19</v>
      </c>
      <c r="H6" s="168"/>
      <c r="I6" s="175"/>
      <c r="J6" s="175"/>
      <c r="K6" s="175"/>
      <c r="L6" s="169" t="s">
        <v>140</v>
      </c>
      <c r="M6" s="176">
        <f>ROUND(M13*50%,0)</f>
        <v>10775</v>
      </c>
      <c r="N6" s="176">
        <f t="shared" ref="N6:X6" si="4">ROUND(N13*50%,0)</f>
        <v>10775</v>
      </c>
      <c r="O6" s="176">
        <f t="shared" si="4"/>
        <v>10775</v>
      </c>
      <c r="P6" s="176">
        <f t="shared" si="4"/>
        <v>10775</v>
      </c>
      <c r="Q6" s="176">
        <f t="shared" si="4"/>
        <v>10775</v>
      </c>
      <c r="R6" s="176">
        <f t="shared" si="4"/>
        <v>10775</v>
      </c>
      <c r="S6" s="176">
        <f t="shared" si="4"/>
        <v>10775</v>
      </c>
      <c r="T6" s="176">
        <f t="shared" si="4"/>
        <v>12775</v>
      </c>
      <c r="U6" s="176">
        <f t="shared" si="4"/>
        <v>12775</v>
      </c>
      <c r="V6" s="176">
        <f t="shared" si="4"/>
        <v>12775</v>
      </c>
      <c r="W6" s="176">
        <f t="shared" si="4"/>
        <v>12775</v>
      </c>
      <c r="X6" s="176">
        <f t="shared" si="4"/>
        <v>12775</v>
      </c>
      <c r="Y6" s="229">
        <f t="shared" si="2"/>
        <v>139300</v>
      </c>
    </row>
    <row r="7" spans="1:25" ht="15.75">
      <c r="A7" s="179">
        <v>41365</v>
      </c>
      <c r="B7" s="180">
        <f>'FILL FORM'!C14</f>
        <v>21550</v>
      </c>
      <c r="C7" s="180">
        <f>'FILL FORM'!D14</f>
        <v>8600</v>
      </c>
      <c r="D7" s="180">
        <f>'FILL FORM'!E14</f>
        <v>800</v>
      </c>
      <c r="E7" s="180">
        <f>'FILL FORM'!F14</f>
        <v>0</v>
      </c>
      <c r="F7" s="180">
        <f>'FILL FORM'!G14</f>
        <v>0</v>
      </c>
      <c r="G7" s="101">
        <f t="shared" ref="G7:G14" si="5">SUM(B7:F7)</f>
        <v>30950</v>
      </c>
      <c r="H7" s="181"/>
      <c r="I7" s="182"/>
      <c r="J7" s="183"/>
      <c r="K7" s="183"/>
      <c r="L7" s="169" t="s">
        <v>141</v>
      </c>
      <c r="M7" s="176">
        <f>C7</f>
        <v>8600</v>
      </c>
      <c r="N7" s="176">
        <f>C8</f>
        <v>8600</v>
      </c>
      <c r="O7" s="176">
        <f>C9</f>
        <v>8600</v>
      </c>
      <c r="P7" s="176">
        <f>C10</f>
        <v>8600</v>
      </c>
      <c r="Q7" s="176">
        <f>C11</f>
        <v>8600</v>
      </c>
      <c r="R7" s="176">
        <f>C12</f>
        <v>8600</v>
      </c>
      <c r="S7" s="176">
        <f>C13</f>
        <v>8600</v>
      </c>
      <c r="T7" s="176">
        <f>C14</f>
        <v>8600</v>
      </c>
      <c r="U7" s="176">
        <f>C15</f>
        <v>8600</v>
      </c>
      <c r="V7" s="176">
        <f>C16</f>
        <v>8600</v>
      </c>
      <c r="W7" s="176">
        <f>C17</f>
        <v>8600</v>
      </c>
      <c r="X7" s="176">
        <f>C18</f>
        <v>8600</v>
      </c>
      <c r="Y7" s="229">
        <f t="shared" si="2"/>
        <v>103200</v>
      </c>
    </row>
    <row r="8" spans="1:25" ht="15.75">
      <c r="A8" s="179">
        <v>41395</v>
      </c>
      <c r="B8" s="180">
        <f>'FILL FORM'!C15</f>
        <v>21550</v>
      </c>
      <c r="C8" s="180">
        <f>'FILL FORM'!D15</f>
        <v>8600</v>
      </c>
      <c r="D8" s="180">
        <f>'FILL FORM'!E15</f>
        <v>800</v>
      </c>
      <c r="E8" s="180">
        <f>'FILL FORM'!F15</f>
        <v>0</v>
      </c>
      <c r="F8" s="180">
        <f>'FILL FORM'!G15</f>
        <v>0</v>
      </c>
      <c r="G8" s="101">
        <f t="shared" si="5"/>
        <v>30950</v>
      </c>
      <c r="H8" s="181"/>
      <c r="I8" s="175"/>
      <c r="J8" s="175"/>
      <c r="K8" s="175"/>
      <c r="L8" s="169" t="s">
        <v>142</v>
      </c>
      <c r="M8" s="176">
        <f>MIN(M5,M6,M7)</f>
        <v>7345</v>
      </c>
      <c r="N8" s="176">
        <f t="shared" ref="N8:X8" si="6">MIN(N5,N6,N7)</f>
        <v>7345</v>
      </c>
      <c r="O8" s="176">
        <f t="shared" si="6"/>
        <v>7345</v>
      </c>
      <c r="P8" s="176">
        <f t="shared" si="6"/>
        <v>7345</v>
      </c>
      <c r="Q8" s="176">
        <f t="shared" si="6"/>
        <v>7345</v>
      </c>
      <c r="R8" s="176">
        <f t="shared" si="6"/>
        <v>7345</v>
      </c>
      <c r="S8" s="176">
        <f t="shared" si="6"/>
        <v>7345</v>
      </c>
      <c r="T8" s="176">
        <f t="shared" si="6"/>
        <v>6945</v>
      </c>
      <c r="U8" s="176">
        <f t="shared" si="6"/>
        <v>6945</v>
      </c>
      <c r="V8" s="176">
        <f t="shared" si="6"/>
        <v>6945</v>
      </c>
      <c r="W8" s="176">
        <f t="shared" si="6"/>
        <v>6945</v>
      </c>
      <c r="X8" s="176">
        <f t="shared" si="6"/>
        <v>6945</v>
      </c>
      <c r="Y8" s="229">
        <f>ROUND(SUM(M8:X8),0)</f>
        <v>86140</v>
      </c>
    </row>
    <row r="9" spans="1:25" ht="15.75">
      <c r="A9" s="179">
        <v>41426</v>
      </c>
      <c r="B9" s="180">
        <f>'FILL FORM'!C16</f>
        <v>21550</v>
      </c>
      <c r="C9" s="180">
        <f>'FILL FORM'!D16</f>
        <v>8600</v>
      </c>
      <c r="D9" s="180">
        <f>'FILL FORM'!E16</f>
        <v>800</v>
      </c>
      <c r="E9" s="180">
        <f>'FILL FORM'!F16</f>
        <v>0</v>
      </c>
      <c r="F9" s="180">
        <f>'FILL FORM'!G16</f>
        <v>0</v>
      </c>
      <c r="G9" s="101">
        <f t="shared" si="5"/>
        <v>30950</v>
      </c>
      <c r="H9" s="181"/>
      <c r="I9" s="175"/>
      <c r="J9" s="175"/>
      <c r="K9" s="175"/>
      <c r="L9" s="169" t="s">
        <v>143</v>
      </c>
      <c r="M9" s="176">
        <f>M7-M8</f>
        <v>1255</v>
      </c>
      <c r="N9" s="176">
        <f>N7-N8</f>
        <v>1255</v>
      </c>
      <c r="O9" s="176">
        <f t="shared" ref="O9:X9" si="7">O7-O8</f>
        <v>1255</v>
      </c>
      <c r="P9" s="176">
        <f t="shared" si="7"/>
        <v>1255</v>
      </c>
      <c r="Q9" s="176">
        <f t="shared" si="7"/>
        <v>1255</v>
      </c>
      <c r="R9" s="176">
        <f t="shared" si="7"/>
        <v>1255</v>
      </c>
      <c r="S9" s="176">
        <f t="shared" si="7"/>
        <v>1255</v>
      </c>
      <c r="T9" s="176">
        <f t="shared" si="7"/>
        <v>1655</v>
      </c>
      <c r="U9" s="176">
        <f t="shared" si="7"/>
        <v>1655</v>
      </c>
      <c r="V9" s="176">
        <f t="shared" si="7"/>
        <v>1655</v>
      </c>
      <c r="W9" s="176">
        <f t="shared" si="7"/>
        <v>1655</v>
      </c>
      <c r="X9" s="176">
        <f t="shared" si="7"/>
        <v>1655</v>
      </c>
      <c r="Y9" s="229">
        <f t="shared" si="2"/>
        <v>17060</v>
      </c>
    </row>
    <row r="10" spans="1:25" ht="15.75">
      <c r="A10" s="179">
        <v>41456</v>
      </c>
      <c r="B10" s="180">
        <f>'FILL FORM'!C17</f>
        <v>21550</v>
      </c>
      <c r="C10" s="180">
        <f>'FILL FORM'!D17</f>
        <v>8600</v>
      </c>
      <c r="D10" s="180">
        <f>'FILL FORM'!E17</f>
        <v>800</v>
      </c>
      <c r="E10" s="180">
        <f>'FILL FORM'!F17</f>
        <v>0</v>
      </c>
      <c r="F10" s="180">
        <f>'FILL FORM'!G17</f>
        <v>0</v>
      </c>
      <c r="G10" s="101">
        <f t="shared" si="5"/>
        <v>30950</v>
      </c>
      <c r="H10" s="181"/>
      <c r="I10" s="175"/>
      <c r="J10" s="184"/>
      <c r="K10" s="184"/>
      <c r="L10" s="169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229" t="s">
        <v>8</v>
      </c>
    </row>
    <row r="11" spans="1:25" ht="15.75">
      <c r="A11" s="179">
        <v>41487</v>
      </c>
      <c r="B11" s="180">
        <f>'FILL FORM'!C18</f>
        <v>21550</v>
      </c>
      <c r="C11" s="180">
        <f>'FILL FORM'!D18</f>
        <v>8600</v>
      </c>
      <c r="D11" s="180">
        <f>'FILL FORM'!E18</f>
        <v>800</v>
      </c>
      <c r="E11" s="180">
        <f>'FILL FORM'!F18</f>
        <v>0</v>
      </c>
      <c r="F11" s="180">
        <f>'FILL FORM'!G18</f>
        <v>0</v>
      </c>
      <c r="G11" s="101">
        <f t="shared" si="5"/>
        <v>30950</v>
      </c>
      <c r="H11" s="181"/>
      <c r="I11" s="175"/>
      <c r="J11" s="185"/>
      <c r="K11" s="185"/>
      <c r="L11" s="169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229" t="s">
        <v>8</v>
      </c>
    </row>
    <row r="12" spans="1:25" ht="15.75">
      <c r="A12" s="179">
        <v>41518</v>
      </c>
      <c r="B12" s="180">
        <f>'FILL FORM'!C19</f>
        <v>21550</v>
      </c>
      <c r="C12" s="180">
        <f>'FILL FORM'!D19</f>
        <v>8600</v>
      </c>
      <c r="D12" s="180">
        <f>'FILL FORM'!E19</f>
        <v>800</v>
      </c>
      <c r="E12" s="180">
        <f>'FILL FORM'!F19</f>
        <v>0</v>
      </c>
      <c r="F12" s="180">
        <f>'FILL FORM'!G19</f>
        <v>0</v>
      </c>
      <c r="G12" s="101">
        <f t="shared" si="5"/>
        <v>30950</v>
      </c>
      <c r="H12" s="181"/>
      <c r="I12" s="175"/>
      <c r="J12" s="185"/>
      <c r="K12" s="185"/>
      <c r="L12" s="169" t="s">
        <v>144</v>
      </c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229" t="s">
        <v>8</v>
      </c>
    </row>
    <row r="13" spans="1:25" ht="15.75">
      <c r="A13" s="179">
        <v>41548</v>
      </c>
      <c r="B13" s="180">
        <f>'FILL FORM'!C20</f>
        <v>21550</v>
      </c>
      <c r="C13" s="180">
        <f>'FILL FORM'!D20</f>
        <v>8600</v>
      </c>
      <c r="D13" s="180">
        <f>'FILL FORM'!E20</f>
        <v>800</v>
      </c>
      <c r="E13" s="180">
        <f>'FILL FORM'!F20</f>
        <v>0</v>
      </c>
      <c r="F13" s="180">
        <f>'FILL FORM'!G20</f>
        <v>0</v>
      </c>
      <c r="G13" s="101">
        <f t="shared" si="5"/>
        <v>30950</v>
      </c>
      <c r="H13" s="181"/>
      <c r="I13" s="175"/>
      <c r="J13" s="185"/>
      <c r="K13" s="185"/>
      <c r="L13" s="169" t="s">
        <v>145</v>
      </c>
      <c r="M13" s="176">
        <f>B7</f>
        <v>21550</v>
      </c>
      <c r="N13" s="176">
        <f>B8</f>
        <v>21550</v>
      </c>
      <c r="O13" s="176">
        <f>B9</f>
        <v>21550</v>
      </c>
      <c r="P13" s="176">
        <f>B10</f>
        <v>21550</v>
      </c>
      <c r="Q13" s="176">
        <f>B11</f>
        <v>21550</v>
      </c>
      <c r="R13" s="176">
        <f>B12</f>
        <v>21550</v>
      </c>
      <c r="S13" s="176">
        <f>B13</f>
        <v>21550</v>
      </c>
      <c r="T13" s="176">
        <f>B14</f>
        <v>25550</v>
      </c>
      <c r="U13" s="176">
        <f>B15</f>
        <v>25550</v>
      </c>
      <c r="V13" s="176">
        <f>B16</f>
        <v>25550</v>
      </c>
      <c r="W13" s="176">
        <f>B17</f>
        <v>25550</v>
      </c>
      <c r="X13" s="176">
        <f>B18</f>
        <v>25550</v>
      </c>
      <c r="Y13" s="229">
        <f>SUM(M13:X13)</f>
        <v>278600</v>
      </c>
    </row>
    <row r="14" spans="1:25" ht="15.75">
      <c r="A14" s="179">
        <v>41579</v>
      </c>
      <c r="B14" s="180">
        <f>'FILL FORM'!C21</f>
        <v>25550</v>
      </c>
      <c r="C14" s="180">
        <f>'FILL FORM'!D21</f>
        <v>8600</v>
      </c>
      <c r="D14" s="180">
        <f>'FILL FORM'!E21</f>
        <v>800</v>
      </c>
      <c r="E14" s="180">
        <f>'FILL FORM'!F21</f>
        <v>0</v>
      </c>
      <c r="F14" s="180">
        <f>'FILL FORM'!G21</f>
        <v>3000</v>
      </c>
      <c r="G14" s="101">
        <f t="shared" si="5"/>
        <v>37950</v>
      </c>
      <c r="H14" s="181"/>
      <c r="I14" s="175"/>
      <c r="J14" s="185"/>
      <c r="K14" s="185"/>
      <c r="L14" s="186"/>
      <c r="V14" s="187"/>
    </row>
    <row r="15" spans="1:25" ht="15.75">
      <c r="A15" s="179">
        <v>41609</v>
      </c>
      <c r="B15" s="180">
        <f>'FILL FORM'!C22</f>
        <v>25550</v>
      </c>
      <c r="C15" s="180">
        <f>'FILL FORM'!D22</f>
        <v>8600</v>
      </c>
      <c r="D15" s="180">
        <f>'FILL FORM'!E22</f>
        <v>800</v>
      </c>
      <c r="E15" s="180">
        <f>'FILL FORM'!F22</f>
        <v>0</v>
      </c>
      <c r="F15" s="180">
        <f>'FILL FORM'!G22</f>
        <v>0</v>
      </c>
      <c r="G15" s="101">
        <f t="shared" ref="G15:G18" si="8">SUM(B15:F15)</f>
        <v>34950</v>
      </c>
      <c r="H15" s="181"/>
      <c r="I15" s="182"/>
      <c r="J15" s="188"/>
      <c r="K15" s="188"/>
      <c r="V15" s="187"/>
      <c r="W15" s="187" t="s">
        <v>239</v>
      </c>
      <c r="Y15" s="227" t="s">
        <v>241</v>
      </c>
    </row>
    <row r="16" spans="1:25" ht="15.75">
      <c r="A16" s="179">
        <v>41640</v>
      </c>
      <c r="B16" s="180">
        <f>'FILL FORM'!C23</f>
        <v>25550</v>
      </c>
      <c r="C16" s="180">
        <f>'FILL FORM'!D23</f>
        <v>8600</v>
      </c>
      <c r="D16" s="180">
        <f>'FILL FORM'!E23</f>
        <v>800</v>
      </c>
      <c r="E16" s="180">
        <f>'FILL FORM'!F23</f>
        <v>0</v>
      </c>
      <c r="F16" s="180">
        <f>'FILL FORM'!G23</f>
        <v>0</v>
      </c>
      <c r="G16" s="101">
        <f t="shared" si="8"/>
        <v>34950</v>
      </c>
      <c r="H16" s="181"/>
      <c r="I16" s="189"/>
      <c r="J16" s="190"/>
      <c r="K16" s="190"/>
      <c r="L16" s="176"/>
      <c r="M16" s="176"/>
      <c r="N16" s="176"/>
      <c r="O16" s="176"/>
      <c r="P16" s="176"/>
      <c r="Q16" s="191"/>
      <c r="R16" s="191"/>
      <c r="S16" s="191"/>
      <c r="T16" s="191"/>
      <c r="U16" s="191"/>
      <c r="V16" s="187"/>
    </row>
    <row r="17" spans="1:23" ht="15.75">
      <c r="A17" s="179">
        <v>41671</v>
      </c>
      <c r="B17" s="180">
        <f>'FILL FORM'!C24</f>
        <v>25550</v>
      </c>
      <c r="C17" s="180">
        <f>'FILL FORM'!D24</f>
        <v>8600</v>
      </c>
      <c r="D17" s="180">
        <f>'FILL FORM'!E24</f>
        <v>800</v>
      </c>
      <c r="E17" s="180">
        <f>'FILL FORM'!F24</f>
        <v>0</v>
      </c>
      <c r="F17" s="180">
        <f>'FILL FORM'!G24</f>
        <v>0</v>
      </c>
      <c r="G17" s="101">
        <f t="shared" si="8"/>
        <v>34950</v>
      </c>
      <c r="H17" s="181"/>
      <c r="I17" s="183"/>
      <c r="J17" s="188"/>
      <c r="K17" s="188"/>
    </row>
    <row r="18" spans="1:23" ht="15.75">
      <c r="A18" s="179">
        <v>41699</v>
      </c>
      <c r="B18" s="180">
        <f>'FILL FORM'!C25</f>
        <v>25550</v>
      </c>
      <c r="C18" s="180">
        <f>'FILL FORM'!D25</f>
        <v>8600</v>
      </c>
      <c r="D18" s="180">
        <f>'FILL FORM'!E25</f>
        <v>800</v>
      </c>
      <c r="E18" s="180">
        <f>'FILL FORM'!F25</f>
        <v>0</v>
      </c>
      <c r="F18" s="180">
        <f>'FILL FORM'!G25</f>
        <v>0</v>
      </c>
      <c r="G18" s="101">
        <f t="shared" si="8"/>
        <v>34950</v>
      </c>
      <c r="H18" s="181"/>
      <c r="I18" s="183"/>
      <c r="J18" s="188"/>
      <c r="K18" s="188"/>
    </row>
    <row r="19" spans="1:23">
      <c r="A19" s="167"/>
      <c r="B19" s="192">
        <f>SUM(B7:B18)</f>
        <v>278600</v>
      </c>
      <c r="C19" s="192">
        <f>SUM(C7:C18)</f>
        <v>103200</v>
      </c>
      <c r="D19" s="192">
        <f>SUM(D7:D18)</f>
        <v>9600</v>
      </c>
      <c r="E19" s="192">
        <f>SUM(E7:E18)</f>
        <v>0</v>
      </c>
      <c r="F19" s="192">
        <f>SUM(F7:F18)</f>
        <v>3000</v>
      </c>
      <c r="G19" s="193"/>
      <c r="H19" s="181"/>
      <c r="I19" s="188"/>
      <c r="J19" s="188"/>
      <c r="K19" s="188"/>
      <c r="L19" s="194"/>
    </row>
    <row r="20" spans="1:23" ht="15.75" thickBot="1">
      <c r="A20" s="167"/>
      <c r="B20" s="167"/>
      <c r="C20" s="167"/>
      <c r="D20" s="49" t="s">
        <v>100</v>
      </c>
      <c r="E20" s="167"/>
      <c r="F20" s="167"/>
      <c r="G20" s="102">
        <f>SUM(G7:G19)+'FILL FORM'!G38:H38</f>
        <v>394400</v>
      </c>
      <c r="H20" s="181"/>
      <c r="I20" s="183"/>
      <c r="J20" s="188"/>
      <c r="K20" s="188"/>
    </row>
    <row r="21" spans="1:23">
      <c r="A21" s="50" t="s">
        <v>101</v>
      </c>
      <c r="B21" s="167"/>
      <c r="C21" s="167"/>
      <c r="D21" s="167"/>
      <c r="E21" s="167"/>
      <c r="F21" s="167"/>
      <c r="G21" s="167"/>
      <c r="H21" s="168"/>
      <c r="I21" s="188"/>
      <c r="J21" s="188"/>
      <c r="K21" s="188"/>
      <c r="L21" s="195" t="s">
        <v>242</v>
      </c>
      <c r="M21" s="322" t="s">
        <v>243</v>
      </c>
      <c r="N21" s="322"/>
    </row>
    <row r="22" spans="1:23">
      <c r="A22" s="51" t="s">
        <v>102</v>
      </c>
      <c r="B22" s="167"/>
      <c r="C22" s="196">
        <f>IF(B25=0,Y15,Y6)</f>
        <v>139300</v>
      </c>
      <c r="D22" s="167"/>
      <c r="E22" s="197"/>
      <c r="F22" s="167"/>
      <c r="G22" s="167"/>
      <c r="H22" s="168"/>
      <c r="I22" s="198"/>
      <c r="J22" s="188"/>
      <c r="K22" s="188"/>
      <c r="L22" s="195" t="s">
        <v>123</v>
      </c>
      <c r="M22" s="195" t="s">
        <v>244</v>
      </c>
      <c r="N22" s="195" t="s">
        <v>245</v>
      </c>
    </row>
    <row r="23" spans="1:23" ht="16.5">
      <c r="A23" s="51" t="s">
        <v>103</v>
      </c>
      <c r="B23" s="167"/>
      <c r="C23" s="196">
        <f>IF(B25=0,Y15,Y7)</f>
        <v>103200</v>
      </c>
      <c r="D23" s="167"/>
      <c r="E23" s="167"/>
      <c r="F23" s="167"/>
      <c r="G23" s="167"/>
      <c r="H23" s="168"/>
      <c r="I23" s="188"/>
      <c r="J23" s="188"/>
      <c r="K23" s="188"/>
      <c r="L23" s="199" t="s">
        <v>248</v>
      </c>
      <c r="P23" s="200"/>
    </row>
    <row r="24" spans="1:23" ht="15.75" thickBot="1">
      <c r="A24" s="51" t="s">
        <v>104</v>
      </c>
      <c r="B24" s="167"/>
      <c r="C24" s="196">
        <f>IF(B25=0,Y15,Y8)</f>
        <v>86140</v>
      </c>
      <c r="D24" s="167"/>
      <c r="E24" s="52">
        <f>MIN(C22:C24)</f>
        <v>86140</v>
      </c>
      <c r="F24" s="167"/>
      <c r="G24" s="167"/>
      <c r="H24" s="168"/>
      <c r="I24" s="168"/>
      <c r="J24" s="168"/>
      <c r="K24" s="168"/>
      <c r="L24" s="201" t="s">
        <v>240</v>
      </c>
      <c r="M24" s="202">
        <v>0</v>
      </c>
      <c r="N24" s="203">
        <v>200000</v>
      </c>
      <c r="O24" s="204" t="s">
        <v>240</v>
      </c>
      <c r="P24" s="202">
        <v>0</v>
      </c>
      <c r="Q24" s="203">
        <v>200000</v>
      </c>
      <c r="R24" s="204" t="s">
        <v>240</v>
      </c>
    </row>
    <row r="25" spans="1:23" ht="15.75" thickBot="1">
      <c r="A25" s="51" t="s">
        <v>105</v>
      </c>
      <c r="B25" s="205">
        <f>'DCLRA INVETSMENT'!$K$22</f>
        <v>114000</v>
      </c>
      <c r="C25" s="196"/>
      <c r="D25" s="167"/>
      <c r="E25" s="52"/>
      <c r="F25" s="167"/>
      <c r="G25" s="167"/>
      <c r="H25" s="168"/>
      <c r="I25" s="168"/>
      <c r="J25" s="168"/>
      <c r="K25" s="168"/>
      <c r="L25" s="206">
        <v>0.1</v>
      </c>
      <c r="M25" s="202">
        <f>N24+1</f>
        <v>200001</v>
      </c>
      <c r="N25" s="203">
        <v>500000</v>
      </c>
      <c r="O25" s="202">
        <f>(N25-200000)*10%</f>
        <v>30000</v>
      </c>
      <c r="P25" s="202">
        <f>Q24+1</f>
        <v>200001</v>
      </c>
      <c r="Q25" s="203">
        <v>500000</v>
      </c>
      <c r="R25" s="202">
        <f>(Q25-200000)*10%</f>
        <v>30000</v>
      </c>
      <c r="W25" s="207"/>
    </row>
    <row r="26" spans="1:23">
      <c r="A26" s="51"/>
      <c r="B26" s="167"/>
      <c r="C26" s="196"/>
      <c r="D26" s="167"/>
      <c r="E26" s="52"/>
      <c r="F26" s="167"/>
      <c r="G26" s="167"/>
      <c r="H26" s="168"/>
      <c r="I26" s="168"/>
      <c r="J26" s="168"/>
      <c r="K26" s="168"/>
      <c r="L26" s="206">
        <v>0.2</v>
      </c>
      <c r="M26" s="202">
        <f>N25+1</f>
        <v>500001</v>
      </c>
      <c r="N26" s="203">
        <v>1000000</v>
      </c>
      <c r="O26" s="202">
        <f>(N26-500000)*20%+30000</f>
        <v>130000</v>
      </c>
      <c r="P26" s="202">
        <f>Q25+1</f>
        <v>500001</v>
      </c>
      <c r="Q26" s="203">
        <v>1000000</v>
      </c>
      <c r="R26" s="202">
        <f>(Q26-500000)*20%+30000</f>
        <v>130000</v>
      </c>
      <c r="S26" s="208"/>
    </row>
    <row r="27" spans="1:23">
      <c r="A27" s="167"/>
      <c r="B27" s="167"/>
      <c r="C27" s="209"/>
      <c r="D27" s="167"/>
      <c r="E27" s="167"/>
      <c r="F27" s="167"/>
      <c r="G27" s="167"/>
      <c r="H27" s="168"/>
      <c r="I27" s="168"/>
      <c r="J27" s="168"/>
      <c r="K27" s="168"/>
      <c r="L27" s="206">
        <v>0.3</v>
      </c>
      <c r="M27" s="202">
        <f>N26+1</f>
        <v>1000001</v>
      </c>
      <c r="N27" s="203" t="s">
        <v>246</v>
      </c>
      <c r="O27" s="204"/>
      <c r="P27" s="202">
        <f>Q26+1</f>
        <v>1000001</v>
      </c>
      <c r="Q27" s="203" t="s">
        <v>246</v>
      </c>
      <c r="R27" s="204"/>
    </row>
    <row r="28" spans="1:23">
      <c r="A28" s="51" t="s">
        <v>106</v>
      </c>
      <c r="B28" s="167"/>
      <c r="C28" s="103">
        <f>A30*B30</f>
        <v>9600</v>
      </c>
      <c r="D28" s="167"/>
      <c r="E28" s="52">
        <f>C28</f>
        <v>9600</v>
      </c>
      <c r="F28" s="167"/>
      <c r="G28" s="167"/>
      <c r="H28" s="168"/>
      <c r="I28" s="168"/>
      <c r="J28" s="168"/>
      <c r="K28" s="168"/>
      <c r="L28" s="204"/>
      <c r="M28" s="202"/>
      <c r="N28" s="203"/>
      <c r="O28" s="204"/>
      <c r="P28" s="204"/>
      <c r="Q28" s="204"/>
      <c r="R28" s="204"/>
    </row>
    <row r="29" spans="1:23" ht="16.5">
      <c r="A29" s="51" t="s">
        <v>107</v>
      </c>
      <c r="B29" s="51" t="s">
        <v>108</v>
      </c>
      <c r="C29" s="167"/>
      <c r="D29" s="167"/>
      <c r="E29" s="167"/>
      <c r="F29" s="167"/>
      <c r="G29" s="167"/>
      <c r="H29" s="168"/>
      <c r="I29" s="168"/>
      <c r="J29" s="168"/>
      <c r="K29" s="168"/>
      <c r="L29" s="199" t="s">
        <v>247</v>
      </c>
      <c r="P29" s="204"/>
      <c r="Q29" s="204"/>
      <c r="R29" s="204"/>
    </row>
    <row r="30" spans="1:23">
      <c r="A30" s="162">
        <v>800</v>
      </c>
      <c r="B30" s="165">
        <v>12</v>
      </c>
      <c r="C30" s="167"/>
      <c r="D30" s="167"/>
      <c r="E30" s="167"/>
      <c r="F30" s="167"/>
      <c r="G30" s="167"/>
      <c r="H30" s="168"/>
      <c r="I30" s="168"/>
      <c r="J30" s="168"/>
      <c r="K30" s="168"/>
      <c r="L30" s="201" t="s">
        <v>240</v>
      </c>
      <c r="M30" s="202">
        <v>0</v>
      </c>
      <c r="N30" s="203">
        <v>200000</v>
      </c>
      <c r="O30" s="204" t="s">
        <v>240</v>
      </c>
      <c r="P30" s="204"/>
      <c r="Q30" s="204"/>
      <c r="R30" s="204"/>
    </row>
    <row r="31" spans="1:23">
      <c r="A31" s="105"/>
      <c r="B31" s="106"/>
      <c r="C31" s="167"/>
      <c r="D31" s="167"/>
      <c r="E31" s="167"/>
      <c r="F31" s="167"/>
      <c r="G31" s="167"/>
      <c r="H31" s="168"/>
      <c r="I31" s="168"/>
      <c r="J31" s="168"/>
      <c r="K31" s="168"/>
      <c r="L31" s="206">
        <v>0.1</v>
      </c>
      <c r="M31" s="202">
        <f>N30+1</f>
        <v>200001</v>
      </c>
      <c r="N31" s="203">
        <v>500000</v>
      </c>
      <c r="O31" s="204"/>
      <c r="P31" s="204"/>
      <c r="Q31" s="204"/>
      <c r="R31" s="204"/>
    </row>
    <row r="32" spans="1:23">
      <c r="A32" s="105"/>
      <c r="B32" s="106"/>
      <c r="C32" s="167"/>
      <c r="D32" s="167"/>
      <c r="E32" s="51" t="s">
        <v>109</v>
      </c>
      <c r="F32" s="167"/>
      <c r="G32" s="107">
        <f>G20-E24-E28+H32</f>
        <v>298660</v>
      </c>
      <c r="H32" s="210">
        <f>'INCOME OTHER SOURCES'!$H$23</f>
        <v>0</v>
      </c>
      <c r="I32" s="168"/>
      <c r="J32" s="168"/>
      <c r="K32" s="168"/>
      <c r="L32" s="206">
        <v>0.2</v>
      </c>
      <c r="M32" s="202">
        <f>N31+1</f>
        <v>500001</v>
      </c>
      <c r="N32" s="203">
        <v>1000000</v>
      </c>
      <c r="O32" s="204"/>
      <c r="P32" s="204"/>
      <c r="Q32" s="204"/>
      <c r="R32" s="204"/>
    </row>
    <row r="33" spans="1:26">
      <c r="A33" s="105"/>
      <c r="B33" s="106"/>
      <c r="C33" s="167"/>
      <c r="D33" s="167"/>
      <c r="E33" s="167"/>
      <c r="F33" s="167"/>
      <c r="G33" s="167"/>
      <c r="H33" s="168"/>
      <c r="I33" s="168"/>
      <c r="J33" s="168"/>
      <c r="K33" s="168"/>
      <c r="L33" s="206">
        <v>0.3</v>
      </c>
      <c r="M33" s="202">
        <f>N32+1</f>
        <v>1000001</v>
      </c>
      <c r="N33" s="203" t="s">
        <v>246</v>
      </c>
      <c r="O33" s="204"/>
      <c r="P33" s="204"/>
      <c r="Q33" s="204"/>
      <c r="R33" s="204"/>
    </row>
    <row r="34" spans="1:26">
      <c r="A34" s="105"/>
      <c r="B34" s="106"/>
      <c r="C34" s="167"/>
      <c r="D34" s="167"/>
      <c r="E34" s="167"/>
      <c r="F34" s="167"/>
      <c r="G34" s="167"/>
      <c r="H34" s="168"/>
      <c r="I34" s="168"/>
      <c r="J34" s="168"/>
      <c r="K34" s="168"/>
    </row>
    <row r="35" spans="1:26" ht="16.5">
      <c r="A35" s="105"/>
      <c r="B35" s="106"/>
      <c r="C35" s="167"/>
      <c r="D35" s="167"/>
      <c r="E35" s="167"/>
      <c r="F35" s="167"/>
      <c r="G35" s="167"/>
      <c r="H35" s="168"/>
      <c r="I35" s="168"/>
      <c r="J35" s="168"/>
      <c r="K35" s="168"/>
      <c r="L35" s="199" t="s">
        <v>247</v>
      </c>
    </row>
    <row r="36" spans="1:26">
      <c r="A36" s="51" t="s">
        <v>110</v>
      </c>
      <c r="B36" s="167"/>
      <c r="C36" s="167"/>
      <c r="D36" s="167"/>
      <c r="E36" s="167"/>
      <c r="F36" s="167"/>
      <c r="G36" s="167"/>
      <c r="H36" s="168"/>
      <c r="I36" s="168"/>
      <c r="J36" s="168"/>
      <c r="K36" s="168"/>
      <c r="L36" s="201" t="s">
        <v>240</v>
      </c>
      <c r="M36" s="202">
        <v>0</v>
      </c>
      <c r="N36" s="203">
        <v>200000</v>
      </c>
      <c r="O36" s="204" t="s">
        <v>240</v>
      </c>
    </row>
    <row r="37" spans="1:26">
      <c r="A37" s="51" t="s">
        <v>111</v>
      </c>
      <c r="B37" s="167"/>
      <c r="C37" s="167"/>
      <c r="D37" s="167"/>
      <c r="E37" s="167"/>
      <c r="F37" s="167"/>
      <c r="G37" s="167"/>
      <c r="H37" s="168"/>
      <c r="I37" s="168"/>
      <c r="J37" s="168"/>
      <c r="K37" s="168"/>
      <c r="L37" s="206">
        <v>0.1</v>
      </c>
      <c r="M37" s="202">
        <f>N36+1</f>
        <v>200001</v>
      </c>
      <c r="N37" s="203">
        <v>500000</v>
      </c>
      <c r="O37" s="204"/>
      <c r="Q37" s="170">
        <v>1336400</v>
      </c>
      <c r="R37" s="170">
        <f>Q37-1000000</f>
        <v>336400</v>
      </c>
    </row>
    <row r="38" spans="1:26">
      <c r="A38" s="51" t="s">
        <v>107</v>
      </c>
      <c r="B38" s="51" t="s">
        <v>108</v>
      </c>
      <c r="C38" s="167"/>
      <c r="D38" s="167"/>
      <c r="E38" s="167"/>
      <c r="F38" s="167"/>
      <c r="G38" s="167"/>
      <c r="H38" s="168"/>
      <c r="I38" s="168"/>
      <c r="J38" s="168"/>
      <c r="K38" s="168"/>
      <c r="L38" s="206">
        <v>0.2</v>
      </c>
      <c r="M38" s="202">
        <f>N37+1</f>
        <v>500001</v>
      </c>
      <c r="N38" s="203">
        <v>1000000</v>
      </c>
      <c r="O38" s="204"/>
      <c r="R38" s="170">
        <f>R37*30%</f>
        <v>100920</v>
      </c>
    </row>
    <row r="39" spans="1:26">
      <c r="A39" s="108">
        <f>'FILL FORM'!G30</f>
        <v>0</v>
      </c>
      <c r="B39" s="104">
        <v>12</v>
      </c>
      <c r="C39" s="109">
        <f>A39*B39</f>
        <v>0</v>
      </c>
      <c r="D39" s="167"/>
      <c r="E39" s="51"/>
      <c r="F39" s="167"/>
      <c r="G39" s="52">
        <f>C39</f>
        <v>0</v>
      </c>
      <c r="H39" s="168"/>
      <c r="I39" s="168"/>
      <c r="J39" s="168"/>
      <c r="K39" s="168"/>
      <c r="L39" s="206">
        <v>0.3</v>
      </c>
      <c r="M39" s="202">
        <f>N38+1</f>
        <v>1000001</v>
      </c>
      <c r="N39" s="203" t="s">
        <v>246</v>
      </c>
      <c r="O39" s="204"/>
      <c r="R39" s="170">
        <v>130000</v>
      </c>
    </row>
    <row r="40" spans="1:26">
      <c r="A40" s="167"/>
      <c r="B40" s="167"/>
      <c r="C40" s="167"/>
      <c r="D40" s="167"/>
      <c r="E40" s="167"/>
      <c r="F40" s="167"/>
      <c r="G40" s="167"/>
      <c r="H40" s="168"/>
      <c r="I40" s="198"/>
      <c r="J40" s="168"/>
      <c r="K40" s="168"/>
      <c r="R40" s="170">
        <f>R38+R39</f>
        <v>230920</v>
      </c>
      <c r="S40" s="170">
        <f>R40*3%</f>
        <v>6927.5999999999995</v>
      </c>
    </row>
    <row r="41" spans="1:26" ht="16.5">
      <c r="A41" s="167"/>
      <c r="B41" s="167"/>
      <c r="C41" s="211"/>
      <c r="D41" s="167"/>
      <c r="E41" s="167"/>
      <c r="F41" s="167"/>
      <c r="G41" s="167"/>
      <c r="H41" s="168"/>
      <c r="I41" s="168"/>
      <c r="J41" s="168"/>
      <c r="K41" s="168"/>
      <c r="L41" s="199" t="s">
        <v>249</v>
      </c>
    </row>
    <row r="42" spans="1:26">
      <c r="A42" s="51" t="s">
        <v>112</v>
      </c>
      <c r="B42" s="167"/>
      <c r="C42" s="167"/>
      <c r="D42" s="167"/>
      <c r="E42" s="167"/>
      <c r="F42" s="167"/>
      <c r="G42" s="110">
        <f>D45+E45+D46+E46+D47+E47+D48+E48</f>
        <v>36878</v>
      </c>
      <c r="H42" s="168"/>
      <c r="I42" s="168"/>
      <c r="J42" s="168"/>
      <c r="K42" s="168"/>
      <c r="L42" s="201" t="s">
        <v>240</v>
      </c>
      <c r="M42" s="202">
        <v>0</v>
      </c>
      <c r="N42" s="203">
        <v>250000</v>
      </c>
      <c r="O42" s="204" t="s">
        <v>240</v>
      </c>
    </row>
    <row r="43" spans="1:26">
      <c r="A43" s="51"/>
      <c r="B43" s="167"/>
      <c r="C43" s="111" t="s">
        <v>121</v>
      </c>
      <c r="D43" s="112"/>
      <c r="E43" s="112"/>
      <c r="F43" s="167"/>
      <c r="G43" s="106"/>
      <c r="H43" s="168"/>
      <c r="I43" s="168"/>
      <c r="J43" s="168"/>
      <c r="K43" s="168"/>
      <c r="L43" s="206">
        <v>0.1</v>
      </c>
      <c r="M43" s="202">
        <f>N42+1</f>
        <v>250001</v>
      </c>
      <c r="N43" s="203">
        <v>500000</v>
      </c>
      <c r="O43" s="202">
        <f>SUM(N43-250000)*10%</f>
        <v>25000</v>
      </c>
    </row>
    <row r="44" spans="1:26">
      <c r="A44" s="51" t="s">
        <v>113</v>
      </c>
      <c r="B44" s="52">
        <f>B45+B46+B48</f>
        <v>36878</v>
      </c>
      <c r="C44" s="52">
        <f>SUM(C45:C48)</f>
        <v>115000</v>
      </c>
      <c r="D44" s="113" t="s">
        <v>114</v>
      </c>
      <c r="E44" s="113" t="s">
        <v>115</v>
      </c>
      <c r="F44" s="167"/>
      <c r="G44" s="211"/>
      <c r="H44" s="168"/>
      <c r="I44" s="168"/>
      <c r="J44" s="168"/>
      <c r="K44" s="168"/>
      <c r="L44" s="206">
        <v>0.2</v>
      </c>
      <c r="M44" s="202">
        <f>N43+1</f>
        <v>500001</v>
      </c>
      <c r="N44" s="203">
        <v>1000000</v>
      </c>
      <c r="O44" s="202">
        <f>SUM(N44-500000)*20%+25000</f>
        <v>125000</v>
      </c>
    </row>
    <row r="45" spans="1:26">
      <c r="A45" s="167" t="s">
        <v>116</v>
      </c>
      <c r="B45" s="212">
        <f>'DCLRA INVETSMENT'!$K$33</f>
        <v>26384</v>
      </c>
      <c r="C45" s="52">
        <v>100000</v>
      </c>
      <c r="D45" s="114">
        <f>ROUND(IF(B45&lt;100001,ROUND(B45*1,0)),0)</f>
        <v>26384</v>
      </c>
      <c r="E45" s="114">
        <f>ROUND(IF(B45&gt;100001,ROUND(100000*1,0)),0)</f>
        <v>0</v>
      </c>
      <c r="F45" s="167"/>
      <c r="G45" s="167"/>
      <c r="H45" s="168"/>
      <c r="I45" s="213"/>
      <c r="J45" s="168"/>
      <c r="K45" s="168"/>
      <c r="L45" s="206">
        <v>0.3</v>
      </c>
      <c r="M45" s="202">
        <f>N44+1</f>
        <v>1000001</v>
      </c>
      <c r="N45" s="203" t="s">
        <v>246</v>
      </c>
      <c r="O45" s="202"/>
    </row>
    <row r="46" spans="1:26">
      <c r="A46" s="167" t="s">
        <v>117</v>
      </c>
      <c r="B46" s="212">
        <f>'DCLRA INVETSMENT'!K23</f>
        <v>10494</v>
      </c>
      <c r="C46" s="52">
        <v>15000</v>
      </c>
      <c r="D46" s="114">
        <f>ROUND(IF(B46&lt;15001,ROUND(B46*1,0)),0)</f>
        <v>10494</v>
      </c>
      <c r="E46" s="114">
        <f>ROUND(IF(B46&gt;15001,ROUND(15000*1,0)),0)</f>
        <v>0</v>
      </c>
      <c r="F46" s="167"/>
      <c r="G46" s="167"/>
      <c r="H46" s="168"/>
      <c r="I46" s="168"/>
      <c r="J46" s="168"/>
      <c r="K46" s="168"/>
    </row>
    <row r="47" spans="1:26" ht="16.5" hidden="1">
      <c r="A47" s="167"/>
      <c r="B47" s="212"/>
      <c r="C47" s="52"/>
      <c r="D47" s="114"/>
      <c r="E47" s="114"/>
      <c r="F47" s="167"/>
      <c r="G47" s="167"/>
      <c r="H47" s="168"/>
      <c r="I47" s="168"/>
      <c r="J47" s="168"/>
      <c r="K47" s="168"/>
      <c r="L47" s="199" t="s">
        <v>250</v>
      </c>
      <c r="W47" s="214"/>
      <c r="X47" s="170" t="s">
        <v>261</v>
      </c>
      <c r="Y47" s="230">
        <f>W54</f>
        <v>4178</v>
      </c>
      <c r="Z47" s="215">
        <f>X54</f>
        <v>126</v>
      </c>
    </row>
    <row r="48" spans="1:26">
      <c r="A48" s="167" t="s">
        <v>118</v>
      </c>
      <c r="B48" s="212">
        <f>'DCLRA INVETSMENT'!K24+'DCLRA INVETSMENT'!K25+'DCLRA INVETSMENT'!K26+'DCLRA INVETSMENT'!K39+'DCLRA INVETSMENT'!K40+'DCLRA INVETSMENT'!K41</f>
        <v>0</v>
      </c>
      <c r="C48" s="216">
        <v>0</v>
      </c>
      <c r="D48" s="164">
        <f>B48</f>
        <v>0</v>
      </c>
      <c r="E48" s="112"/>
      <c r="F48" s="167"/>
      <c r="G48" s="167"/>
      <c r="H48" s="168"/>
      <c r="I48" s="168"/>
      <c r="J48" s="168"/>
      <c r="K48" s="168"/>
      <c r="L48" s="201" t="s">
        <v>240</v>
      </c>
      <c r="M48" s="202">
        <v>0</v>
      </c>
      <c r="N48" s="203">
        <v>500000</v>
      </c>
      <c r="O48" s="204" t="s">
        <v>240</v>
      </c>
      <c r="X48" s="170" t="s">
        <v>262</v>
      </c>
      <c r="Y48" s="230" t="str">
        <f>W55</f>
        <v>:-)</v>
      </c>
      <c r="Z48" s="215" t="str">
        <f t="shared" ref="Z48:Z50" si="9">X55</f>
        <v>:-)</v>
      </c>
    </row>
    <row r="49" spans="1:26">
      <c r="A49" s="167"/>
      <c r="B49" s="167"/>
      <c r="C49" s="167"/>
      <c r="D49" s="115"/>
      <c r="E49" s="115"/>
      <c r="F49" s="167"/>
      <c r="G49" s="167"/>
      <c r="H49" s="198"/>
      <c r="I49" s="198"/>
      <c r="J49" s="198"/>
      <c r="K49" s="168"/>
      <c r="L49" s="206">
        <v>0.2</v>
      </c>
      <c r="M49" s="202">
        <f>N48+1</f>
        <v>500001</v>
      </c>
      <c r="N49" s="203">
        <v>1000000</v>
      </c>
      <c r="O49" s="204">
        <f>SUM(N49-500000)*20%</f>
        <v>100000</v>
      </c>
      <c r="X49" s="170" t="s">
        <v>263</v>
      </c>
      <c r="Y49" s="230" t="str">
        <f>W56</f>
        <v>:-)</v>
      </c>
      <c r="Z49" s="215" t="str">
        <f t="shared" si="9"/>
        <v>:-)</v>
      </c>
    </row>
    <row r="50" spans="1:26" ht="15.75" thickBot="1">
      <c r="A50" s="167"/>
      <c r="B50" s="167"/>
      <c r="C50" s="167"/>
      <c r="D50" s="167"/>
      <c r="E50" s="167"/>
      <c r="F50" s="167"/>
      <c r="G50" s="167"/>
      <c r="H50" s="168"/>
      <c r="I50" s="168"/>
      <c r="J50" s="198"/>
      <c r="K50" s="168"/>
      <c r="L50" s="206">
        <v>0.3</v>
      </c>
      <c r="M50" s="202">
        <f>N49+1</f>
        <v>1000001</v>
      </c>
      <c r="N50" s="203" t="s">
        <v>246</v>
      </c>
      <c r="O50" s="204"/>
      <c r="X50" s="170" t="s">
        <v>264</v>
      </c>
      <c r="Y50" s="230" t="str">
        <f>W57</f>
        <v>:-)</v>
      </c>
      <c r="Z50" s="215" t="str">
        <f t="shared" si="9"/>
        <v>:-)</v>
      </c>
    </row>
    <row r="51" spans="1:26" ht="17.25" thickBot="1">
      <c r="A51" s="167"/>
      <c r="B51" s="167"/>
      <c r="C51" s="167"/>
      <c r="D51" s="116" t="s">
        <v>119</v>
      </c>
      <c r="E51" s="116"/>
      <c r="F51" s="167"/>
      <c r="G51" s="117">
        <f>ROUND(SUM(G32-G39-G42),0)</f>
        <v>261782</v>
      </c>
      <c r="H51" s="168"/>
      <c r="I51" s="168"/>
      <c r="J51" s="168"/>
      <c r="K51" s="168"/>
      <c r="L51" s="206"/>
      <c r="M51" s="202"/>
      <c r="N51" s="203"/>
      <c r="O51" s="204"/>
      <c r="P51" s="318" t="s">
        <v>254</v>
      </c>
      <c r="Q51" s="318"/>
      <c r="R51" s="318"/>
      <c r="S51" s="318"/>
    </row>
    <row r="52" spans="1:26" ht="16.5">
      <c r="A52" s="167"/>
      <c r="B52" s="167"/>
      <c r="C52" s="167"/>
      <c r="D52" s="116" t="s">
        <v>266</v>
      </c>
      <c r="E52" s="116"/>
      <c r="F52" s="167"/>
      <c r="G52" s="166">
        <f>G51+5</f>
        <v>261787</v>
      </c>
      <c r="H52" s="198"/>
      <c r="I52" s="168"/>
      <c r="J52" s="168"/>
      <c r="K52" s="168"/>
      <c r="L52" s="170">
        <v>2000</v>
      </c>
      <c r="P52" s="217" t="s">
        <v>257</v>
      </c>
      <c r="Q52" s="217" t="s">
        <v>258</v>
      </c>
      <c r="R52" s="217" t="s">
        <v>255</v>
      </c>
      <c r="S52" s="217" t="s">
        <v>256</v>
      </c>
    </row>
    <row r="53" spans="1:26" ht="16.5">
      <c r="A53" s="167"/>
      <c r="B53" s="167"/>
      <c r="C53" s="167"/>
      <c r="D53" s="116"/>
      <c r="E53" s="116"/>
      <c r="F53" s="167"/>
      <c r="G53" s="118"/>
      <c r="H53" s="168"/>
      <c r="I53" s="168"/>
      <c r="J53" s="168"/>
      <c r="K53" s="168"/>
      <c r="L53" s="232">
        <f>G52</f>
        <v>261787</v>
      </c>
      <c r="M53" s="323"/>
      <c r="N53" s="323"/>
      <c r="O53" s="323"/>
      <c r="P53" s="214">
        <f>G52-5</f>
        <v>261782</v>
      </c>
      <c r="Q53" s="214"/>
      <c r="R53" s="214"/>
      <c r="S53" s="214"/>
      <c r="T53" s="214"/>
      <c r="U53" s="218" t="s">
        <v>259</v>
      </c>
    </row>
    <row r="54" spans="1:26" ht="16.5">
      <c r="A54" s="167"/>
      <c r="B54" s="167"/>
      <c r="C54" s="167"/>
      <c r="D54" s="116" t="s">
        <v>120</v>
      </c>
      <c r="E54" s="116"/>
      <c r="F54" s="167"/>
      <c r="G54" s="119">
        <f>SUM(Y47:Y50,0)</f>
        <v>4178</v>
      </c>
      <c r="H54" s="168"/>
      <c r="I54" s="168"/>
      <c r="J54" s="168"/>
      <c r="K54" s="168"/>
      <c r="L54" s="170">
        <f>IF(L53&lt;=500000,L52,"Above Salary slabe")</f>
        <v>2000</v>
      </c>
      <c r="M54" s="323" t="s">
        <v>248</v>
      </c>
      <c r="N54" s="323"/>
      <c r="O54" s="323"/>
      <c r="P54" s="214">
        <v>0</v>
      </c>
      <c r="Q54" s="214">
        <f>ROUND(IF(P53&gt;1000000,ROUND(P53-1000000,-1)*0.3+130000,IF(P53&gt;500000,ROUND(P53-500000,-1)*0.2+30000,IF(P53&gt;200000,ROUND(P53-200000,-1)*0.1,0))),0)-L54</f>
        <v>4178</v>
      </c>
      <c r="R54" s="214">
        <f>ROUND(Q54*2%,0)</f>
        <v>84</v>
      </c>
      <c r="S54" s="214">
        <f>ROUND(R54/2,0)</f>
        <v>42</v>
      </c>
      <c r="T54" s="214">
        <f>Q54+R54+S54</f>
        <v>4304</v>
      </c>
      <c r="U54" s="218">
        <f>R54+S54</f>
        <v>126</v>
      </c>
      <c r="V54" s="214">
        <f>COUNTIF(E4:E4,"INDIVIDUL")</f>
        <v>1</v>
      </c>
      <c r="W54" s="219">
        <f>IF(V54=1,Q54,":-)")</f>
        <v>4178</v>
      </c>
      <c r="X54" s="219">
        <f>IF(V54=1,U54,":-)")</f>
        <v>126</v>
      </c>
      <c r="Y54" s="231" t="str">
        <f>IF(V54=1,"GHOSTRIDER","0")</f>
        <v>GHOSTRIDER</v>
      </c>
      <c r="Z54" s="170" t="str">
        <f>IF(V54=1,"GHOST RIDER","0")</f>
        <v>GHOST RIDER</v>
      </c>
    </row>
    <row r="55" spans="1:26" ht="16.5">
      <c r="A55" s="167"/>
      <c r="B55" s="167"/>
      <c r="C55" s="167"/>
      <c r="D55" s="116" t="s">
        <v>210</v>
      </c>
      <c r="E55" s="116"/>
      <c r="F55" s="167"/>
      <c r="G55" s="120">
        <f>SUM(Z47:Z50)</f>
        <v>126</v>
      </c>
      <c r="H55" s="168"/>
      <c r="I55" s="168"/>
      <c r="J55" s="168"/>
      <c r="K55" s="168"/>
      <c r="M55" s="220" t="s">
        <v>251</v>
      </c>
      <c r="N55" s="220"/>
      <c r="O55" s="220"/>
      <c r="P55" s="214">
        <v>0</v>
      </c>
      <c r="Q55" s="214">
        <f>ROUND(IF(P53&gt;1000000,ROUND(P53-1000000,-1)*0.3+130000,IF(P53&gt;500000,ROUND(P53-500000,-1)*0.2+30000,IF(P53&gt;200000,ROUND(P53-200000,-1)*0.1,0))),0)-L54</f>
        <v>4178</v>
      </c>
      <c r="R55" s="214">
        <f>ROUND(Q55*2%,0)</f>
        <v>84</v>
      </c>
      <c r="S55" s="214">
        <f>ROUND(R55/2,0)</f>
        <v>42</v>
      </c>
      <c r="T55" s="214">
        <f>Q55+R55+S55</f>
        <v>4304</v>
      </c>
      <c r="U55" s="218">
        <f t="shared" ref="U55:U57" si="10">R55+S55</f>
        <v>126</v>
      </c>
      <c r="V55" s="214">
        <f>COUNTIF(E4:E4,"FEMALE")</f>
        <v>0</v>
      </c>
      <c r="W55" s="219" t="str">
        <f>IF(V55=1,Q55,":-)")</f>
        <v>:-)</v>
      </c>
      <c r="X55" s="219" t="str">
        <f t="shared" ref="X55:X57" si="11">IF(V55=1,U55,":-)")</f>
        <v>:-)</v>
      </c>
      <c r="Y55" s="231" t="str">
        <f>IF(V55=1,"SUPERMAN","0")</f>
        <v>0</v>
      </c>
      <c r="Z55" s="170" t="str">
        <f>IF(V55=1,"SUPERMAN","0")</f>
        <v>0</v>
      </c>
    </row>
    <row r="56" spans="1:26" ht="17.25" thickBot="1">
      <c r="A56" s="167"/>
      <c r="B56" s="167"/>
      <c r="C56" s="167"/>
      <c r="D56" s="116"/>
      <c r="E56" s="116"/>
      <c r="F56" s="167"/>
      <c r="G56" s="121">
        <f>SUM(G54:G55)</f>
        <v>4304</v>
      </c>
      <c r="H56" s="168"/>
      <c r="I56" s="168"/>
      <c r="J56" s="168"/>
      <c r="K56" s="168"/>
      <c r="M56" s="220" t="s">
        <v>253</v>
      </c>
      <c r="N56" s="220"/>
      <c r="O56" s="220"/>
      <c r="P56" s="214">
        <v>0</v>
      </c>
      <c r="Q56" s="214">
        <f>ROUND(IF(P53&gt;1000000,ROUND(P53-1000000,-1)*0.3+130000,IF(P53&gt;500000,ROUND(P53-500000,-1)*0.2+25000,IF(P53&gt;250000,ROUND(P53-250000,-1)*0.1,0))),0)</f>
        <v>1178</v>
      </c>
      <c r="R56" s="214">
        <f t="shared" ref="R56" si="12">ROUND(Q56*2%,0)</f>
        <v>24</v>
      </c>
      <c r="S56" s="214">
        <f t="shared" ref="S56:S57" si="13">ROUND(R56/2,0)</f>
        <v>12</v>
      </c>
      <c r="T56" s="214">
        <f t="shared" ref="T56:T57" si="14">Q56+R56+S56</f>
        <v>1214</v>
      </c>
      <c r="U56" s="218">
        <f t="shared" si="10"/>
        <v>36</v>
      </c>
      <c r="V56" s="214">
        <f>COUNTIF(E4:E4,"SENIOR CITIZEN &gt;80 YEAR")</f>
        <v>0</v>
      </c>
      <c r="W56" s="219" t="str">
        <f t="shared" ref="W56:W57" si="15">IF(V56=1,Q56,":-)")</f>
        <v>:-)</v>
      </c>
      <c r="X56" s="219" t="str">
        <f t="shared" si="11"/>
        <v>:-)</v>
      </c>
      <c r="Y56" s="231" t="str">
        <f>IF(V56=1,"BATMAN","0")</f>
        <v>0</v>
      </c>
      <c r="Z56" s="170" t="str">
        <f>IF(V56=1,"BATMAN","0")</f>
        <v>0</v>
      </c>
    </row>
    <row r="57" spans="1:26" ht="16.5">
      <c r="A57" s="167"/>
      <c r="B57" s="167"/>
      <c r="C57" s="167"/>
      <c r="D57" s="116"/>
      <c r="E57" s="116"/>
      <c r="F57" s="167"/>
      <c r="G57" s="118"/>
      <c r="H57" s="168"/>
      <c r="I57" s="168"/>
      <c r="J57" s="168"/>
      <c r="K57" s="168"/>
      <c r="M57" s="220" t="s">
        <v>252</v>
      </c>
      <c r="N57" s="220"/>
      <c r="O57" s="220"/>
      <c r="P57" s="214">
        <v>0</v>
      </c>
      <c r="Q57" s="221">
        <f>ROUND(IF(P53&gt;1000000,ROUND(P53-1000000,-1)*0.3+130000,IF(P53&gt;500000,ROUND(P53-500000,-1)*0.1,0)),0)</f>
        <v>0</v>
      </c>
      <c r="R57" s="214">
        <f>ROUND(Q57*2%,0)</f>
        <v>0</v>
      </c>
      <c r="S57" s="214">
        <f t="shared" si="13"/>
        <v>0</v>
      </c>
      <c r="T57" s="214">
        <f t="shared" si="14"/>
        <v>0</v>
      </c>
      <c r="U57" s="218">
        <f t="shared" si="10"/>
        <v>0</v>
      </c>
      <c r="V57" s="214">
        <f>COUNTIF(E4:E4,"SENIOR CITIZEN &lt; 80 YEAR")</f>
        <v>0</v>
      </c>
      <c r="W57" s="219" t="str">
        <f t="shared" si="15"/>
        <v>:-)</v>
      </c>
      <c r="X57" s="219" t="str">
        <f t="shared" si="11"/>
        <v>:-)</v>
      </c>
      <c r="Y57" s="231" t="str">
        <f>IF(V57=1,"SPIDERMAN","0")</f>
        <v>0</v>
      </c>
      <c r="Z57" s="170" t="str">
        <f>IF(V57=1,"SPIDERMAN","0")</f>
        <v>0</v>
      </c>
    </row>
    <row r="58" spans="1:26" ht="16.5">
      <c r="A58" s="167"/>
      <c r="B58" s="167"/>
      <c r="C58" s="167"/>
      <c r="D58" s="116" t="s">
        <v>168</v>
      </c>
      <c r="E58" s="116"/>
      <c r="F58" s="167"/>
      <c r="G58" s="122">
        <f>'FILL FORM'!$L$36</f>
        <v>0</v>
      </c>
      <c r="H58" s="168"/>
      <c r="I58" s="168"/>
      <c r="J58" s="168"/>
      <c r="K58" s="168"/>
    </row>
    <row r="59" spans="1:26" ht="16.5">
      <c r="A59" s="167"/>
      <c r="B59" s="167"/>
      <c r="C59" s="167"/>
      <c r="D59" s="116"/>
      <c r="E59" s="116"/>
      <c r="F59" s="167"/>
      <c r="G59" s="118"/>
      <c r="H59" s="168"/>
      <c r="I59" s="168"/>
      <c r="J59" s="168"/>
      <c r="K59" s="168"/>
      <c r="Q59" s="222"/>
      <c r="U59" s="223" t="s">
        <v>260</v>
      </c>
      <c r="V59" s="223"/>
      <c r="W59" s="224">
        <f>SUM(W54:W58)</f>
        <v>4178</v>
      </c>
      <c r="X59" s="224">
        <f>SUM(X54:X58)</f>
        <v>126</v>
      </c>
    </row>
    <row r="60" spans="1:26" ht="17.25" thickBot="1">
      <c r="A60" s="167"/>
      <c r="B60" s="167"/>
      <c r="C60" s="167"/>
      <c r="D60" s="116" t="s">
        <v>273</v>
      </c>
      <c r="F60" s="167"/>
      <c r="G60" s="123">
        <f>G56-G58</f>
        <v>4304</v>
      </c>
    </row>
    <row r="61" spans="1:26" ht="15.75" thickTop="1">
      <c r="A61" s="167"/>
      <c r="B61" s="167"/>
      <c r="C61" s="167"/>
      <c r="D61" s="116"/>
      <c r="F61" s="167"/>
      <c r="G61" s="226"/>
    </row>
    <row r="62" spans="1:26" ht="15" customHeight="1">
      <c r="A62" s="321" t="s">
        <v>277</v>
      </c>
      <c r="B62" s="321"/>
      <c r="C62" s="321"/>
      <c r="D62" s="321"/>
      <c r="E62" s="321"/>
      <c r="F62" s="321"/>
      <c r="G62" s="321"/>
      <c r="H62" s="321"/>
    </row>
    <row r="63" spans="1:26" ht="18" hidden="1" customHeight="1"/>
    <row r="64" spans="1:26" ht="15" hidden="1" customHeight="1"/>
    <row r="65" ht="15" hidden="1" customHeight="1"/>
    <row r="66" ht="15" hidden="1" customHeight="1"/>
    <row r="67" ht="15" hidden="1" customHeight="1"/>
    <row r="68" ht="15" hidden="1" customHeight="1"/>
    <row r="69" ht="15" hidden="1" customHeight="1"/>
    <row r="70" ht="15" hidden="1" customHeight="1"/>
    <row r="71" ht="15" hidden="1" customHeight="1"/>
    <row r="72" ht="15" hidden="1" customHeight="1"/>
    <row r="73" ht="15" hidden="1" customHeight="1"/>
    <row r="74" ht="15" hidden="1" customHeight="1"/>
    <row r="75" ht="15" hidden="1" customHeight="1"/>
    <row r="76" ht="15" hidden="1" customHeight="1"/>
    <row r="77" ht="15" hidden="1" customHeight="1"/>
    <row r="78" ht="15" hidden="1" customHeight="1"/>
    <row r="79" ht="15" hidden="1" customHeight="1"/>
    <row r="80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  <row r="110" ht="15" hidden="1" customHeight="1"/>
    <row r="111" ht="15" hidden="1" customHeight="1"/>
    <row r="112" ht="15" hidden="1" customHeight="1"/>
    <row r="113" ht="15" hidden="1" customHeight="1"/>
    <row r="114" ht="15" hidden="1" customHeight="1"/>
    <row r="115" ht="15" hidden="1" customHeight="1"/>
    <row r="116" ht="15" hidden="1" customHeight="1"/>
    <row r="117" ht="15" hidden="1" customHeight="1"/>
    <row r="118" ht="15" hidden="1" customHeight="1"/>
    <row r="119" ht="15" hidden="1" customHeight="1"/>
    <row r="120" ht="15" hidden="1" customHeight="1"/>
    <row r="121" ht="15" hidden="1" customHeight="1"/>
    <row r="122" ht="15" hidden="1" customHeight="1"/>
    <row r="123" ht="15" hidden="1" customHeight="1"/>
    <row r="124" ht="15" hidden="1" customHeight="1"/>
    <row r="125" ht="15" hidden="1" customHeight="1"/>
    <row r="126" ht="15" hidden="1" customHeight="1"/>
    <row r="127" ht="15" hidden="1" customHeight="1"/>
    <row r="128" ht="15" hidden="1" customHeight="1"/>
    <row r="129" ht="15" hidden="1" customHeight="1"/>
    <row r="130" ht="15" hidden="1" customHeight="1"/>
    <row r="131" ht="15" hidden="1" customHeight="1"/>
    <row r="132" ht="15" hidden="1" customHeight="1"/>
    <row r="133" ht="15" hidden="1" customHeight="1"/>
    <row r="134" ht="15" hidden="1" customHeight="1"/>
    <row r="135" ht="15" hidden="1" customHeight="1"/>
    <row r="136" ht="15" hidden="1" customHeight="1"/>
    <row r="137" ht="15" hidden="1" customHeight="1"/>
    <row r="138" ht="15" hidden="1" customHeight="1"/>
    <row r="139" ht="15" hidden="1" customHeight="1"/>
    <row r="140" ht="15" hidden="1" customHeight="1"/>
    <row r="141" ht="15" hidden="1" customHeight="1"/>
    <row r="142" ht="15" hidden="1" customHeight="1"/>
    <row r="143" ht="15" hidden="1" customHeight="1"/>
    <row r="144" ht="15" hidden="1" customHeight="1"/>
    <row r="145" ht="15" hidden="1" customHeight="1"/>
    <row r="146" ht="15" hidden="1" customHeight="1"/>
    <row r="147" ht="15" hidden="1" customHeight="1"/>
    <row r="148" ht="15" hidden="1" customHeight="1"/>
    <row r="149" ht="15" hidden="1" customHeight="1"/>
    <row r="150" ht="15" hidden="1" customHeight="1"/>
    <row r="151" ht="15" hidden="1" customHeight="1"/>
    <row r="152" ht="15" hidden="1" customHeight="1"/>
    <row r="153" ht="15" hidden="1" customHeight="1"/>
    <row r="154" ht="15" hidden="1" customHeight="1"/>
    <row r="155" ht="15" hidden="1" customHeight="1"/>
    <row r="156" ht="15" hidden="1" customHeight="1"/>
    <row r="157" ht="15" hidden="1" customHeight="1"/>
    <row r="158" ht="15" hidden="1" customHeight="1"/>
    <row r="159" ht="15" hidden="1" customHeight="1"/>
    <row r="160" ht="15" hidden="1" customHeight="1"/>
    <row r="161" ht="15" hidden="1" customHeight="1"/>
    <row r="162" ht="15" hidden="1" customHeight="1"/>
    <row r="163" ht="15" hidden="1" customHeight="1"/>
    <row r="164" ht="15" hidden="1" customHeight="1"/>
    <row r="165" ht="15" hidden="1" customHeight="1"/>
    <row r="166" ht="15" hidden="1" customHeight="1"/>
    <row r="167" ht="15" hidden="1" customHeight="1"/>
    <row r="168" ht="15" hidden="1" customHeight="1"/>
    <row r="169" ht="15" hidden="1" customHeight="1"/>
    <row r="170" ht="15" hidden="1" customHeight="1"/>
    <row r="171" ht="15" hidden="1" customHeight="1"/>
    <row r="172" ht="15" hidden="1" customHeight="1"/>
    <row r="173" ht="15" hidden="1" customHeight="1"/>
    <row r="174" ht="15" hidden="1" customHeight="1"/>
    <row r="175" ht="15" hidden="1" customHeight="1"/>
    <row r="176" ht="15" hidden="1" customHeight="1"/>
    <row r="177" ht="15" hidden="1" customHeight="1"/>
    <row r="178" ht="15" hidden="1" customHeight="1"/>
    <row r="179" ht="15" hidden="1" customHeight="1"/>
    <row r="180" ht="15" hidden="1" customHeight="1"/>
    <row r="181" ht="15" hidden="1" customHeight="1"/>
    <row r="182" ht="15" hidden="1" customHeight="1"/>
    <row r="183" ht="15" hidden="1" customHeight="1"/>
    <row r="184" ht="15" hidden="1" customHeight="1"/>
    <row r="185" ht="15" hidden="1" customHeight="1"/>
    <row r="186" ht="15" hidden="1" customHeight="1"/>
    <row r="187" ht="15" hidden="1" customHeight="1"/>
    <row r="188" ht="15" hidden="1" customHeight="1"/>
    <row r="189" ht="15" hidden="1" customHeight="1"/>
    <row r="190" ht="15" hidden="1" customHeight="1"/>
    <row r="191" ht="15" hidden="1" customHeight="1"/>
    <row r="192" ht="15" hidden="1" customHeight="1"/>
    <row r="193" ht="15" hidden="1" customHeight="1"/>
    <row r="194" ht="15" hidden="1" customHeight="1"/>
    <row r="195" ht="15" hidden="1" customHeight="1"/>
    <row r="196" ht="15" hidden="1" customHeight="1"/>
    <row r="197" ht="15" hidden="1" customHeight="1"/>
    <row r="198" ht="15" hidden="1" customHeight="1"/>
    <row r="199" ht="15" hidden="1" customHeight="1"/>
    <row r="200" ht="15" hidden="1" customHeight="1"/>
    <row r="201" ht="15" hidden="1" customHeight="1"/>
    <row r="202" ht="15" hidden="1" customHeight="1"/>
    <row r="203" ht="15" hidden="1" customHeight="1"/>
    <row r="204" ht="15" hidden="1" customHeight="1"/>
    <row r="205" ht="15" hidden="1" customHeight="1"/>
    <row r="206" ht="15" hidden="1" customHeight="1"/>
    <row r="207" ht="15" hidden="1" customHeight="1"/>
    <row r="208" ht="15" hidden="1" customHeight="1"/>
    <row r="209" ht="15" hidden="1" customHeight="1"/>
    <row r="210" ht="15" hidden="1" customHeight="1"/>
    <row r="211" ht="15" hidden="1" customHeight="1"/>
    <row r="212" ht="15" hidden="1" customHeight="1"/>
    <row r="213" ht="15" hidden="1" customHeight="1"/>
    <row r="214" ht="15" hidden="1" customHeight="1"/>
    <row r="215" ht="15" hidden="1" customHeight="1"/>
    <row r="216" ht="15" hidden="1" customHeight="1"/>
    <row r="217" ht="15" hidden="1" customHeight="1"/>
    <row r="218" ht="15" hidden="1" customHeight="1"/>
    <row r="219" ht="15" hidden="1" customHeight="1"/>
    <row r="220" ht="15" hidden="1" customHeight="1"/>
    <row r="221" ht="15" hidden="1" customHeight="1"/>
    <row r="222" ht="15" hidden="1" customHeight="1"/>
    <row r="223" ht="15" hidden="1" customHeight="1"/>
    <row r="224" ht="15" hidden="1" customHeight="1"/>
    <row r="225" ht="15" hidden="1" customHeight="1"/>
    <row r="226" ht="15" hidden="1" customHeight="1"/>
    <row r="227" ht="15" hidden="1" customHeight="1"/>
    <row r="228" ht="15" hidden="1" customHeight="1"/>
    <row r="229" ht="15" hidden="1" customHeight="1"/>
    <row r="230" ht="15" hidden="1" customHeight="1"/>
    <row r="231" ht="15" hidden="1" customHeight="1"/>
    <row r="232" ht="15" hidden="1" customHeight="1"/>
    <row r="233" ht="15" hidden="1" customHeight="1"/>
    <row r="234" ht="15" hidden="1" customHeight="1"/>
    <row r="235" ht="15" hidden="1" customHeight="1"/>
    <row r="236" ht="15" hidden="1" customHeight="1"/>
    <row r="237" ht="15" hidden="1" customHeight="1"/>
    <row r="238" ht="15" hidden="1" customHeight="1"/>
    <row r="239" ht="15" hidden="1" customHeight="1"/>
    <row r="240" ht="15" hidden="1" customHeight="1"/>
    <row r="241" ht="15" hidden="1" customHeight="1"/>
    <row r="242" ht="15" hidden="1" customHeight="1"/>
    <row r="243" ht="15" hidden="1" customHeight="1"/>
    <row r="244" ht="15" hidden="1" customHeight="1"/>
    <row r="245" ht="15" hidden="1" customHeight="1"/>
    <row r="246" ht="15" hidden="1" customHeight="1"/>
    <row r="247" ht="15" hidden="1" customHeight="1"/>
    <row r="248" ht="15" hidden="1" customHeight="1"/>
    <row r="249" ht="15" hidden="1" customHeight="1"/>
    <row r="250" ht="15" hidden="1" customHeight="1"/>
    <row r="251" ht="15" hidden="1" customHeight="1"/>
    <row r="252" ht="15" hidden="1" customHeight="1"/>
    <row r="253" ht="15" hidden="1" customHeight="1"/>
    <row r="254" ht="15" hidden="1" customHeight="1"/>
    <row r="255" ht="15" hidden="1" customHeight="1"/>
    <row r="256" ht="15" hidden="1" customHeight="1"/>
    <row r="257" ht="15" hidden="1" customHeight="1"/>
    <row r="258" ht="15" hidden="1" customHeight="1"/>
    <row r="259" ht="15" hidden="1" customHeight="1"/>
    <row r="260" ht="15" hidden="1" customHeight="1"/>
    <row r="261" ht="15" hidden="1" customHeight="1"/>
    <row r="262" ht="15" hidden="1" customHeight="1"/>
    <row r="263" ht="15" hidden="1" customHeight="1"/>
    <row r="264" ht="15" hidden="1" customHeight="1"/>
    <row r="265" ht="15" hidden="1" customHeight="1"/>
    <row r="266" ht="15" hidden="1" customHeight="1"/>
    <row r="267" ht="15" hidden="1" customHeight="1"/>
    <row r="268" ht="15" hidden="1" customHeight="1"/>
    <row r="269" ht="15" hidden="1" customHeight="1"/>
    <row r="270" ht="15" hidden="1" customHeight="1"/>
    <row r="271" ht="15" hidden="1" customHeight="1"/>
    <row r="272" ht="15" hidden="1" customHeight="1"/>
    <row r="273" ht="15" hidden="1" customHeight="1"/>
    <row r="274" ht="15" hidden="1" customHeight="1"/>
    <row r="275" ht="15" hidden="1" customHeight="1"/>
    <row r="276" ht="15" hidden="1" customHeight="1"/>
    <row r="277" ht="15" hidden="1" customHeight="1"/>
    <row r="278" ht="15" hidden="1" customHeight="1"/>
    <row r="279" ht="15" hidden="1" customHeight="1"/>
    <row r="280" ht="15" hidden="1" customHeight="1"/>
    <row r="281" ht="15" hidden="1" customHeight="1"/>
    <row r="282" ht="15" hidden="1" customHeight="1"/>
    <row r="283" ht="15" hidden="1" customHeight="1"/>
    <row r="284" ht="15" hidden="1" customHeight="1"/>
    <row r="285" ht="15" hidden="1" customHeight="1"/>
    <row r="286" ht="15" hidden="1" customHeight="1"/>
    <row r="287" ht="15" hidden="1" customHeight="1"/>
    <row r="288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  <row r="342" ht="15" hidden="1" customHeight="1"/>
    <row r="343" ht="15" hidden="1" customHeight="1"/>
    <row r="344" ht="15" hidden="1" customHeight="1"/>
    <row r="345" ht="15" hidden="1" customHeight="1"/>
    <row r="346" ht="15" hidden="1" customHeight="1"/>
    <row r="347" ht="15" hidden="1" customHeight="1"/>
    <row r="348" ht="15" hidden="1" customHeight="1"/>
    <row r="349" ht="15" hidden="1" customHeight="1"/>
    <row r="350" ht="15" hidden="1" customHeight="1"/>
    <row r="351" ht="15" hidden="1" customHeight="1"/>
    <row r="352" ht="15" hidden="1" customHeight="1"/>
    <row r="353" ht="15" hidden="1" customHeight="1"/>
    <row r="354" ht="15" hidden="1" customHeight="1"/>
    <row r="355" ht="15" hidden="1" customHeight="1"/>
    <row r="356" ht="15" hidden="1" customHeight="1"/>
    <row r="357" ht="15" hidden="1" customHeight="1"/>
    <row r="358" ht="15" hidden="1" customHeight="1"/>
    <row r="359" ht="15" hidden="1" customHeight="1"/>
    <row r="360" ht="15" hidden="1" customHeight="1"/>
    <row r="361" ht="15" hidden="1" customHeight="1"/>
    <row r="362" ht="15" hidden="1" customHeight="1"/>
    <row r="363" ht="15" hidden="1" customHeight="1"/>
    <row r="364" ht="15" hidden="1" customHeight="1"/>
    <row r="365" ht="15" hidden="1" customHeight="1"/>
    <row r="366" ht="15" hidden="1" customHeight="1"/>
    <row r="367" ht="15" hidden="1" customHeight="1"/>
    <row r="368" ht="15" hidden="1" customHeight="1"/>
    <row r="369" ht="15" hidden="1" customHeight="1"/>
    <row r="370" ht="15" hidden="1" customHeight="1"/>
    <row r="371" ht="15" hidden="1" customHeight="1"/>
    <row r="372" ht="15" hidden="1" customHeight="1"/>
    <row r="373" ht="15" hidden="1" customHeight="1"/>
    <row r="374" ht="15" hidden="1" customHeight="1"/>
    <row r="375" ht="15" hidden="1" customHeight="1"/>
    <row r="376" ht="15" hidden="1" customHeight="1"/>
    <row r="377" ht="15" hidden="1" customHeight="1"/>
    <row r="378" ht="15" hidden="1" customHeight="1"/>
    <row r="379" ht="15" hidden="1" customHeight="1"/>
    <row r="380" ht="15" hidden="1" customHeight="1"/>
    <row r="381" ht="15" hidden="1" customHeight="1"/>
    <row r="382" ht="15" hidden="1" customHeight="1"/>
    <row r="383" ht="15" hidden="1" customHeight="1"/>
    <row r="384" ht="15" hidden="1" customHeight="1"/>
    <row r="385" ht="15" hidden="1" customHeight="1"/>
    <row r="386" ht="15" hidden="1" customHeight="1"/>
    <row r="387" ht="15" hidden="1" customHeight="1"/>
    <row r="388" ht="15" hidden="1" customHeight="1"/>
    <row r="389" ht="15" hidden="1" customHeight="1"/>
    <row r="390" ht="15" hidden="1" customHeight="1"/>
    <row r="391" ht="15" hidden="1" customHeight="1"/>
    <row r="392" ht="15" hidden="1" customHeight="1"/>
    <row r="393" ht="15" hidden="1" customHeight="1"/>
    <row r="394" ht="15" hidden="1" customHeight="1"/>
    <row r="395" ht="15" hidden="1" customHeight="1"/>
    <row r="396" ht="15" hidden="1" customHeight="1"/>
    <row r="397" ht="15" hidden="1" customHeight="1"/>
    <row r="398" ht="15" hidden="1" customHeight="1"/>
    <row r="399" ht="15" hidden="1" customHeight="1"/>
    <row r="400" ht="15" hidden="1" customHeight="1"/>
    <row r="401" ht="15" hidden="1" customHeight="1"/>
    <row r="402" ht="15" hidden="1" customHeight="1"/>
    <row r="403" ht="15" hidden="1" customHeight="1"/>
    <row r="404" ht="15" hidden="1" customHeight="1"/>
    <row r="405" ht="15" hidden="1" customHeight="1"/>
    <row r="406" ht="15" hidden="1" customHeight="1"/>
    <row r="407" ht="15" hidden="1" customHeight="1"/>
    <row r="408" ht="15" hidden="1" customHeight="1"/>
    <row r="409" ht="15" hidden="1" customHeight="1"/>
    <row r="410" ht="15" hidden="1" customHeight="1"/>
    <row r="411" ht="15" hidden="1" customHeight="1"/>
    <row r="412" ht="15" hidden="1" customHeight="1"/>
    <row r="413" ht="15" hidden="1" customHeight="1"/>
    <row r="414" ht="15" hidden="1" customHeight="1"/>
    <row r="415" ht="15" hidden="1" customHeight="1"/>
    <row r="416" ht="15" hidden="1" customHeight="1"/>
    <row r="417" ht="15" hidden="1" customHeight="1"/>
    <row r="418" ht="15" hidden="1" customHeight="1"/>
    <row r="419" ht="15" hidden="1" customHeight="1"/>
    <row r="420" ht="15" hidden="1" customHeight="1"/>
    <row r="421" ht="15" hidden="1" customHeight="1"/>
    <row r="422" ht="15" hidden="1" customHeight="1"/>
    <row r="423" ht="15" hidden="1" customHeight="1"/>
    <row r="424" ht="15" hidden="1" customHeight="1"/>
    <row r="425" ht="15" hidden="1" customHeight="1"/>
    <row r="426" ht="15" hidden="1" customHeight="1"/>
    <row r="427" ht="15" hidden="1" customHeight="1"/>
    <row r="428" ht="15" hidden="1" customHeight="1"/>
    <row r="429" ht="15" hidden="1" customHeight="1"/>
    <row r="430" ht="15" hidden="1" customHeight="1"/>
    <row r="431" ht="15" hidden="1" customHeight="1"/>
    <row r="432" ht="15" hidden="1" customHeight="1"/>
    <row r="433" ht="15" hidden="1" customHeight="1"/>
    <row r="434" ht="15" hidden="1" customHeight="1"/>
    <row r="435" ht="15" hidden="1" customHeight="1"/>
    <row r="436" ht="15" hidden="1" customHeight="1"/>
    <row r="437" ht="15" hidden="1" customHeight="1"/>
    <row r="438" ht="15" hidden="1" customHeight="1"/>
    <row r="439" ht="15" hidden="1" customHeight="1"/>
    <row r="440" ht="15" hidden="1" customHeight="1"/>
    <row r="441" ht="15" hidden="1" customHeight="1"/>
    <row r="442" ht="15" hidden="1" customHeight="1"/>
    <row r="443" ht="15" hidden="1" customHeight="1"/>
    <row r="444" ht="15" hidden="1" customHeight="1"/>
    <row r="445" ht="15" hidden="1" customHeight="1"/>
    <row r="446" ht="15" hidden="1" customHeight="1"/>
    <row r="447" ht="15" hidden="1" customHeight="1"/>
    <row r="448" ht="15" hidden="1" customHeight="1"/>
    <row r="449" ht="15" hidden="1" customHeight="1"/>
    <row r="450" ht="15" hidden="1" customHeight="1"/>
    <row r="451" ht="15" hidden="1" customHeight="1"/>
    <row r="452" ht="15" hidden="1" customHeight="1"/>
    <row r="453" ht="15" hidden="1" customHeight="1"/>
    <row r="454" ht="15" hidden="1" customHeight="1"/>
    <row r="455" ht="15" hidden="1" customHeight="1"/>
    <row r="456" ht="15" hidden="1" customHeight="1"/>
    <row r="457" ht="15" hidden="1" customHeight="1"/>
    <row r="458" ht="15" hidden="1" customHeight="1"/>
    <row r="459" ht="15" hidden="1" customHeight="1"/>
    <row r="460" ht="15" hidden="1" customHeight="1"/>
    <row r="461" ht="15" hidden="1" customHeight="1"/>
    <row r="462" ht="15" hidden="1" customHeight="1"/>
    <row r="463" ht="15" hidden="1" customHeight="1"/>
    <row r="464" ht="15" hidden="1" customHeight="1"/>
    <row r="465" ht="15" hidden="1" customHeight="1"/>
    <row r="466" ht="15" hidden="1" customHeight="1"/>
    <row r="467" ht="15" hidden="1" customHeight="1"/>
    <row r="468" ht="15" hidden="1" customHeight="1"/>
    <row r="469" ht="15" hidden="1" customHeight="1"/>
    <row r="470" ht="15" hidden="1" customHeight="1"/>
    <row r="471" ht="15" hidden="1" customHeight="1"/>
    <row r="472" ht="15" hidden="1" customHeight="1"/>
    <row r="473" ht="15" hidden="1" customHeight="1"/>
    <row r="474" ht="15" hidden="1" customHeight="1"/>
    <row r="475" ht="15" hidden="1" customHeight="1"/>
    <row r="476" ht="15" hidden="1" customHeight="1"/>
    <row r="477" ht="15" hidden="1" customHeight="1"/>
    <row r="478" ht="15" hidden="1" customHeight="1"/>
    <row r="479" ht="15" hidden="1" customHeight="1"/>
    <row r="480" ht="15" hidden="1" customHeight="1"/>
    <row r="481" ht="15" hidden="1" customHeight="1"/>
    <row r="482" ht="15" hidden="1" customHeight="1"/>
    <row r="483" ht="15" hidden="1" customHeight="1"/>
    <row r="484" ht="15" hidden="1" customHeight="1"/>
    <row r="485" ht="15" hidden="1" customHeight="1"/>
    <row r="486" ht="15" hidden="1" customHeight="1"/>
    <row r="487" ht="15" hidden="1" customHeight="1"/>
    <row r="488" ht="15" hidden="1" customHeight="1"/>
    <row r="489" ht="15" hidden="1" customHeight="1"/>
    <row r="490" ht="15" hidden="1" customHeight="1"/>
    <row r="491" ht="15" hidden="1" customHeight="1"/>
    <row r="492" ht="15" hidden="1" customHeight="1"/>
    <row r="493" ht="15" hidden="1" customHeight="1"/>
    <row r="494" ht="15" hidden="1" customHeight="1"/>
    <row r="495" ht="15" hidden="1" customHeight="1"/>
    <row r="496" ht="15" hidden="1" customHeight="1"/>
    <row r="497" ht="15" hidden="1" customHeight="1"/>
    <row r="498" ht="15" hidden="1" customHeight="1"/>
    <row r="499" ht="15" hidden="1" customHeight="1"/>
    <row r="500" ht="15" hidden="1" customHeight="1"/>
    <row r="501" ht="15" hidden="1" customHeight="1"/>
    <row r="502" ht="15" hidden="1" customHeight="1"/>
    <row r="503" ht="15" hidden="1" customHeight="1"/>
    <row r="504" ht="15" hidden="1" customHeight="1"/>
    <row r="505" ht="15" hidden="1" customHeight="1"/>
    <row r="506" ht="15" hidden="1" customHeight="1"/>
    <row r="507" ht="15" hidden="1" customHeight="1"/>
    <row r="508" ht="15" hidden="1" customHeight="1"/>
    <row r="509" ht="15" hidden="1" customHeight="1"/>
    <row r="510" ht="15" hidden="1" customHeight="1"/>
    <row r="511" ht="15" hidden="1" customHeight="1"/>
    <row r="512" ht="15" hidden="1" customHeight="1"/>
    <row r="513" ht="15" hidden="1" customHeight="1"/>
    <row r="514" ht="15" hidden="1" customHeight="1"/>
    <row r="515" ht="15" hidden="1" customHeight="1"/>
    <row r="516" ht="15" hidden="1" customHeight="1"/>
    <row r="517" ht="15" hidden="1" customHeight="1"/>
    <row r="518" ht="15" hidden="1" customHeight="1"/>
    <row r="519" ht="15" hidden="1" customHeight="1"/>
    <row r="520" ht="15" hidden="1" customHeight="1"/>
    <row r="521" ht="15" hidden="1" customHeight="1"/>
    <row r="522" ht="15" hidden="1" customHeight="1"/>
    <row r="523" ht="15" hidden="1" customHeight="1"/>
    <row r="524" ht="15" hidden="1" customHeight="1"/>
    <row r="525" ht="15" hidden="1" customHeight="1"/>
    <row r="526" ht="15" hidden="1" customHeight="1"/>
    <row r="527" ht="15" hidden="1" customHeight="1"/>
    <row r="528" ht="15" hidden="1" customHeight="1"/>
    <row r="529" ht="15" hidden="1" customHeight="1"/>
    <row r="530" ht="15" hidden="1" customHeight="1"/>
    <row r="531" ht="15" hidden="1" customHeight="1"/>
    <row r="532" ht="15" hidden="1" customHeight="1"/>
    <row r="533" ht="15" hidden="1" customHeight="1"/>
    <row r="534" ht="15" hidden="1" customHeight="1"/>
    <row r="535" ht="15" hidden="1" customHeight="1"/>
    <row r="536" ht="15" hidden="1" customHeight="1"/>
    <row r="537" ht="15" hidden="1" customHeight="1"/>
    <row r="538" ht="15" hidden="1" customHeight="1"/>
    <row r="539" ht="15" hidden="1" customHeight="1"/>
    <row r="540" ht="15" hidden="1" customHeight="1"/>
    <row r="541" ht="15" hidden="1" customHeight="1"/>
    <row r="542" ht="15" hidden="1" customHeight="1"/>
    <row r="543" ht="15" hidden="1" customHeight="1"/>
    <row r="544" ht="15" hidden="1" customHeight="1"/>
    <row r="545" ht="15" hidden="1" customHeight="1"/>
    <row r="546" ht="15" hidden="1" customHeight="1"/>
    <row r="547" ht="15" hidden="1" customHeight="1"/>
    <row r="548" ht="15" hidden="1" customHeight="1"/>
    <row r="549" ht="15" hidden="1" customHeight="1"/>
    <row r="550" ht="15" hidden="1" customHeight="1"/>
    <row r="551" ht="15" hidden="1" customHeight="1"/>
    <row r="552" ht="15" hidden="1" customHeight="1"/>
    <row r="553" ht="15" hidden="1" customHeight="1"/>
    <row r="554" ht="15" hidden="1" customHeight="1"/>
    <row r="555" ht="15" hidden="1" customHeight="1"/>
    <row r="556" ht="15" hidden="1" customHeight="1"/>
    <row r="557" ht="15" hidden="1" customHeight="1"/>
    <row r="558" ht="15" hidden="1" customHeight="1"/>
    <row r="559" ht="15" hidden="1" customHeight="1"/>
    <row r="560" ht="15" hidden="1" customHeight="1"/>
    <row r="561" ht="15" hidden="1" customHeight="1"/>
    <row r="562" ht="15" hidden="1" customHeight="1"/>
    <row r="563" ht="15" hidden="1" customHeight="1"/>
    <row r="564" ht="15" hidden="1" customHeight="1"/>
    <row r="565" ht="15" hidden="1" customHeight="1"/>
    <row r="566" ht="15" hidden="1" customHeight="1"/>
    <row r="567" ht="15" hidden="1" customHeight="1"/>
    <row r="568" ht="15" hidden="1" customHeight="1"/>
    <row r="569" ht="15" hidden="1" customHeight="1"/>
    <row r="570" ht="15" hidden="1" customHeight="1"/>
    <row r="571" ht="15" hidden="1" customHeight="1"/>
    <row r="572" ht="15" hidden="1" customHeight="1"/>
    <row r="573" ht="15" hidden="1" customHeight="1"/>
    <row r="574" ht="15" hidden="1" customHeight="1"/>
    <row r="575" ht="15" hidden="1" customHeight="1"/>
    <row r="576" ht="15" hidden="1" customHeight="1"/>
    <row r="577" ht="15" hidden="1" customHeight="1"/>
    <row r="578" ht="15" hidden="1" customHeight="1"/>
    <row r="579" ht="15" hidden="1" customHeight="1"/>
    <row r="580" ht="15" hidden="1" customHeight="1"/>
    <row r="581" ht="15" hidden="1" customHeight="1"/>
    <row r="582" ht="15" hidden="1" customHeight="1"/>
    <row r="583" ht="15" hidden="1" customHeight="1"/>
    <row r="584" ht="15" hidden="1" customHeight="1"/>
    <row r="585" ht="15" hidden="1" customHeight="1"/>
    <row r="586" ht="15" hidden="1" customHeight="1"/>
    <row r="587" ht="15" hidden="1" customHeight="1"/>
    <row r="588" ht="15" hidden="1" customHeight="1"/>
    <row r="589" ht="15" hidden="1" customHeight="1"/>
    <row r="590" ht="15" hidden="1" customHeight="1"/>
    <row r="591" ht="15" hidden="1" customHeight="1"/>
    <row r="592" ht="15" hidden="1" customHeight="1"/>
    <row r="593" ht="15" hidden="1" customHeight="1"/>
    <row r="594" ht="15" hidden="1" customHeight="1"/>
    <row r="595" ht="15" hidden="1" customHeight="1"/>
    <row r="596" ht="15" hidden="1" customHeight="1"/>
    <row r="597" ht="15" hidden="1" customHeight="1"/>
    <row r="598" ht="15" hidden="1" customHeight="1"/>
    <row r="599" ht="15" hidden="1" customHeight="1"/>
    <row r="600" ht="15" hidden="1" customHeight="1"/>
    <row r="601" ht="15" hidden="1" customHeight="1"/>
    <row r="602" ht="15" hidden="1" customHeight="1"/>
    <row r="603" ht="15" hidden="1" customHeight="1"/>
    <row r="604" ht="15" hidden="1" customHeight="1"/>
    <row r="605" ht="15" hidden="1" customHeight="1"/>
    <row r="606" ht="15" hidden="1" customHeight="1"/>
    <row r="607" ht="15" hidden="1" customHeight="1"/>
    <row r="608" ht="15" hidden="1" customHeight="1"/>
    <row r="609" ht="15" hidden="1" customHeight="1"/>
    <row r="610" ht="15" hidden="1" customHeight="1"/>
    <row r="611" ht="15" hidden="1" customHeight="1"/>
    <row r="612" ht="15" hidden="1" customHeight="1"/>
    <row r="613" ht="15" hidden="1" customHeight="1"/>
    <row r="614" ht="15" hidden="1" customHeight="1"/>
    <row r="615" ht="15" hidden="1" customHeight="1"/>
    <row r="616" ht="15" hidden="1" customHeight="1"/>
    <row r="617" ht="15" hidden="1" customHeight="1"/>
    <row r="618" ht="15" hidden="1" customHeight="1"/>
    <row r="619" ht="15" hidden="1" customHeight="1"/>
    <row r="620" ht="15" hidden="1" customHeight="1"/>
    <row r="621" ht="15" hidden="1" customHeight="1"/>
    <row r="622" ht="15" hidden="1" customHeight="1"/>
    <row r="623" ht="15" hidden="1" customHeight="1"/>
    <row r="624" ht="15" hidden="1" customHeight="1"/>
    <row r="625" ht="15" hidden="1" customHeight="1"/>
    <row r="626" ht="15" hidden="1" customHeight="1"/>
    <row r="627" ht="15" hidden="1" customHeight="1"/>
    <row r="628" ht="15" hidden="1" customHeight="1"/>
    <row r="629" ht="15" hidden="1" customHeight="1"/>
    <row r="630" ht="15" hidden="1" customHeight="1"/>
    <row r="631" ht="15" hidden="1" customHeight="1"/>
    <row r="632" ht="15" hidden="1" customHeight="1"/>
    <row r="633" ht="15" hidden="1" customHeight="1"/>
    <row r="634" ht="15" hidden="1" customHeight="1"/>
    <row r="635" ht="15" hidden="1" customHeight="1"/>
    <row r="636" ht="15" hidden="1" customHeight="1"/>
    <row r="637" ht="15" hidden="1" customHeight="1"/>
    <row r="638" ht="15" hidden="1" customHeight="1"/>
    <row r="639" ht="15" hidden="1" customHeight="1"/>
    <row r="640" ht="15" hidden="1" customHeight="1"/>
    <row r="641" ht="15" hidden="1" customHeight="1"/>
    <row r="642" ht="15" hidden="1" customHeight="1"/>
    <row r="643" ht="15" hidden="1" customHeight="1"/>
    <row r="644" ht="15" hidden="1" customHeight="1"/>
    <row r="645" ht="15" hidden="1" customHeight="1"/>
    <row r="646" ht="15" hidden="1" customHeight="1"/>
    <row r="647" ht="15" hidden="1" customHeight="1"/>
    <row r="648" ht="15" hidden="1" customHeight="1"/>
    <row r="649" ht="15" hidden="1" customHeight="1"/>
    <row r="650" ht="15" hidden="1" customHeight="1"/>
    <row r="651" ht="15" hidden="1" customHeight="1"/>
    <row r="652" ht="15" hidden="1" customHeight="1"/>
    <row r="653" ht="15" hidden="1" customHeight="1"/>
    <row r="654" ht="15" hidden="1" customHeight="1"/>
    <row r="655" ht="15" hidden="1" customHeight="1"/>
    <row r="656" ht="15" hidden="1" customHeight="1"/>
    <row r="657" ht="15" hidden="1" customHeight="1"/>
    <row r="658" ht="15" hidden="1" customHeight="1"/>
    <row r="659" ht="15" hidden="1" customHeight="1"/>
    <row r="660" ht="15" hidden="1" customHeight="1"/>
    <row r="661" ht="15" hidden="1" customHeight="1"/>
    <row r="662" ht="15" hidden="1" customHeight="1"/>
    <row r="663" ht="15" hidden="1" customHeight="1"/>
    <row r="664" ht="15" hidden="1" customHeight="1"/>
    <row r="665" ht="15" hidden="1" customHeight="1"/>
    <row r="666" ht="15" hidden="1" customHeight="1"/>
    <row r="667" ht="15" hidden="1" customHeight="1"/>
    <row r="668" ht="15" hidden="1" customHeight="1"/>
    <row r="669" ht="15" hidden="1" customHeight="1"/>
    <row r="670" ht="15" hidden="1" customHeight="1"/>
    <row r="671" ht="15" hidden="1" customHeight="1"/>
    <row r="672" ht="15" hidden="1" customHeight="1"/>
    <row r="673" ht="15" hidden="1" customHeight="1"/>
    <row r="674" ht="15" hidden="1" customHeight="1"/>
    <row r="675" ht="15" hidden="1" customHeight="1"/>
    <row r="676" ht="15" hidden="1" customHeight="1"/>
    <row r="677" ht="15" hidden="1" customHeight="1"/>
    <row r="678" ht="15" hidden="1" customHeight="1"/>
    <row r="679" ht="15" hidden="1" customHeight="1"/>
    <row r="680" ht="15" hidden="1" customHeight="1"/>
    <row r="681" ht="15" hidden="1" customHeight="1"/>
    <row r="682" ht="15" hidden="1" customHeight="1"/>
    <row r="683" ht="15" hidden="1" customHeight="1"/>
    <row r="684" ht="15" hidden="1" customHeight="1"/>
    <row r="685" ht="15" hidden="1" customHeight="1"/>
    <row r="686" ht="15" hidden="1" customHeight="1"/>
    <row r="687" ht="15" hidden="1" customHeight="1"/>
    <row r="688" ht="15" hidden="1" customHeight="1"/>
    <row r="689" ht="15" hidden="1" customHeight="1"/>
    <row r="690" ht="15" hidden="1" customHeight="1"/>
    <row r="691" ht="15" hidden="1" customHeight="1"/>
    <row r="692" ht="15" hidden="1" customHeight="1"/>
    <row r="693" ht="15" hidden="1" customHeight="1"/>
    <row r="694" ht="15" hidden="1" customHeight="1"/>
    <row r="695" ht="15" hidden="1" customHeight="1"/>
    <row r="696" ht="15" hidden="1" customHeight="1"/>
    <row r="697" ht="15" hidden="1" customHeight="1"/>
    <row r="698" ht="15" hidden="1" customHeight="1"/>
    <row r="699" ht="15" hidden="1" customHeight="1"/>
    <row r="700" ht="15" hidden="1" customHeight="1"/>
    <row r="701" ht="15" hidden="1" customHeight="1"/>
    <row r="702" ht="15" hidden="1" customHeight="1"/>
    <row r="703" ht="15" hidden="1" customHeight="1"/>
    <row r="704" ht="15" hidden="1" customHeight="1"/>
    <row r="705" ht="15" hidden="1" customHeight="1"/>
    <row r="706" ht="15" hidden="1" customHeight="1"/>
    <row r="707" ht="15" hidden="1" customHeight="1"/>
    <row r="708" ht="15" hidden="1" customHeight="1"/>
    <row r="709" ht="15" hidden="1" customHeight="1"/>
    <row r="710" ht="15" hidden="1" customHeight="1"/>
    <row r="711" ht="15" hidden="1" customHeight="1"/>
    <row r="712" ht="15" hidden="1" customHeight="1"/>
    <row r="713" ht="15" hidden="1" customHeight="1"/>
    <row r="714" ht="15" hidden="1" customHeight="1"/>
    <row r="715" ht="15" hidden="1" customHeight="1"/>
    <row r="716" ht="15" hidden="1" customHeight="1"/>
    <row r="717" ht="15" hidden="1" customHeight="1"/>
    <row r="718" ht="15" hidden="1" customHeight="1"/>
    <row r="719" ht="15" hidden="1" customHeight="1"/>
    <row r="720" ht="15" hidden="1" customHeight="1"/>
    <row r="721" ht="15" hidden="1" customHeight="1"/>
    <row r="722" ht="15" hidden="1" customHeight="1"/>
    <row r="723" ht="15" hidden="1" customHeight="1"/>
    <row r="724" ht="15" hidden="1" customHeight="1"/>
    <row r="725" ht="15" hidden="1" customHeight="1"/>
    <row r="726" ht="15" hidden="1" customHeight="1"/>
    <row r="727" ht="15" hidden="1" customHeight="1"/>
    <row r="728" ht="15" hidden="1" customHeight="1"/>
    <row r="729" ht="15" hidden="1" customHeight="1"/>
    <row r="730" ht="15" hidden="1" customHeight="1"/>
    <row r="731" ht="15" hidden="1" customHeight="1"/>
    <row r="732" ht="15" hidden="1" customHeight="1"/>
    <row r="733" ht="15" hidden="1" customHeight="1"/>
    <row r="734" ht="15" hidden="1" customHeight="1"/>
    <row r="735" ht="15" hidden="1" customHeight="1"/>
    <row r="736" ht="15" hidden="1" customHeight="1"/>
    <row r="737" ht="15" hidden="1" customHeight="1"/>
    <row r="738" ht="15" hidden="1" customHeight="1"/>
    <row r="739" ht="15" hidden="1" customHeight="1"/>
    <row r="740" ht="15" hidden="1" customHeight="1"/>
    <row r="741" ht="15" hidden="1" customHeight="1"/>
    <row r="742" ht="15" hidden="1" customHeight="1"/>
    <row r="743" ht="15" hidden="1" customHeight="1"/>
    <row r="744" ht="15" hidden="1" customHeight="1"/>
    <row r="745" ht="15" hidden="1" customHeight="1"/>
    <row r="746" ht="15" hidden="1" customHeight="1"/>
    <row r="747" ht="15" hidden="1" customHeight="1"/>
    <row r="748" ht="15" hidden="1" customHeight="1"/>
    <row r="749" ht="15" hidden="1" customHeight="1"/>
    <row r="750" ht="15" hidden="1" customHeight="1"/>
    <row r="751" ht="15" hidden="1" customHeight="1"/>
    <row r="752" ht="15" hidden="1" customHeight="1"/>
    <row r="753" ht="15" hidden="1" customHeight="1"/>
    <row r="754" ht="15" hidden="1" customHeight="1"/>
    <row r="755" ht="15" hidden="1" customHeight="1"/>
    <row r="756" ht="15" hidden="1" customHeight="1"/>
    <row r="757" ht="15" hidden="1" customHeight="1"/>
    <row r="758" ht="15" hidden="1" customHeight="1"/>
    <row r="759" ht="15" hidden="1" customHeight="1"/>
    <row r="760" ht="15" hidden="1" customHeight="1"/>
    <row r="761" ht="15" hidden="1" customHeight="1"/>
    <row r="762" ht="15" hidden="1" customHeight="1"/>
    <row r="763" ht="15" hidden="1" customHeight="1"/>
    <row r="764" ht="15" hidden="1" customHeight="1"/>
    <row r="765" ht="15" hidden="1" customHeight="1"/>
    <row r="766" ht="15" hidden="1" customHeight="1"/>
    <row r="767" ht="15" hidden="1" customHeight="1"/>
    <row r="768" ht="15" hidden="1" customHeight="1"/>
    <row r="769" ht="15" hidden="1" customHeight="1"/>
    <row r="770" ht="15" hidden="1" customHeight="1"/>
    <row r="771" ht="15" hidden="1" customHeight="1"/>
    <row r="772" ht="15" hidden="1" customHeight="1"/>
    <row r="773" ht="15" hidden="1" customHeight="1"/>
    <row r="774" ht="15" hidden="1" customHeight="1"/>
    <row r="775" ht="15" hidden="1" customHeight="1"/>
    <row r="776" ht="15" hidden="1" customHeight="1"/>
    <row r="777" ht="15" hidden="1" customHeight="1"/>
    <row r="778" ht="15" hidden="1" customHeight="1"/>
    <row r="779" ht="15" hidden="1" customHeight="1"/>
    <row r="780" ht="15" hidden="1" customHeight="1"/>
    <row r="781" ht="15" hidden="1" customHeight="1"/>
    <row r="782" ht="15" hidden="1" customHeight="1"/>
    <row r="783" ht="15" hidden="1" customHeight="1"/>
    <row r="784" ht="15" hidden="1" customHeight="1"/>
    <row r="785" ht="15" hidden="1" customHeight="1"/>
    <row r="786" ht="15" hidden="1" customHeight="1"/>
    <row r="787" ht="15" hidden="1" customHeight="1"/>
    <row r="788" ht="15" hidden="1" customHeight="1"/>
    <row r="789" ht="15" hidden="1" customHeight="1"/>
    <row r="790" ht="15" hidden="1" customHeight="1"/>
    <row r="791" ht="15" hidden="1" customHeight="1"/>
    <row r="792" ht="15" hidden="1" customHeight="1"/>
    <row r="793" ht="15" hidden="1" customHeight="1"/>
    <row r="794" ht="15" hidden="1" customHeight="1"/>
    <row r="795" ht="15" hidden="1" customHeight="1"/>
    <row r="796" ht="15" hidden="1" customHeight="1"/>
    <row r="797" ht="15" hidden="1" customHeight="1"/>
    <row r="798" ht="15" hidden="1" customHeight="1"/>
    <row r="799" ht="15" hidden="1" customHeight="1"/>
    <row r="800" ht="15" hidden="1" customHeight="1"/>
    <row r="801" ht="15" hidden="1" customHeight="1"/>
    <row r="802" ht="15" hidden="1" customHeight="1"/>
    <row r="803" ht="15" hidden="1" customHeight="1"/>
    <row r="804" ht="15" hidden="1" customHeight="1"/>
    <row r="805" ht="15" hidden="1" customHeight="1"/>
    <row r="806" ht="15" hidden="1" customHeight="1"/>
    <row r="807" ht="15" hidden="1" customHeight="1"/>
    <row r="808" ht="15" hidden="1" customHeight="1"/>
    <row r="809" ht="15" hidden="1" customHeight="1"/>
    <row r="810" ht="15" hidden="1" customHeight="1"/>
    <row r="811" ht="15" hidden="1" customHeight="1"/>
    <row r="812" ht="15" hidden="1" customHeight="1"/>
    <row r="813" ht="15" hidden="1" customHeight="1"/>
    <row r="814" ht="15" hidden="1" customHeight="1"/>
    <row r="815" ht="15" hidden="1" customHeight="1"/>
    <row r="816" ht="15" hidden="1" customHeight="1"/>
    <row r="817" ht="15" hidden="1" customHeight="1"/>
    <row r="818" ht="15" hidden="1" customHeight="1"/>
    <row r="819" ht="15" hidden="1" customHeight="1"/>
    <row r="820" ht="15" hidden="1" customHeight="1"/>
    <row r="821" ht="15" hidden="1" customHeight="1"/>
    <row r="822" ht="15" hidden="1" customHeight="1"/>
    <row r="823" ht="15" hidden="1" customHeight="1"/>
    <row r="824" ht="15" hidden="1" customHeight="1"/>
    <row r="825" ht="15" hidden="1" customHeight="1"/>
    <row r="826" ht="15" hidden="1" customHeight="1"/>
    <row r="827" ht="15" hidden="1" customHeight="1"/>
    <row r="828" ht="15" hidden="1" customHeight="1"/>
    <row r="829" ht="15" hidden="1" customHeight="1"/>
    <row r="830" ht="15" hidden="1" customHeight="1"/>
    <row r="831" ht="15" hidden="1" customHeight="1"/>
    <row r="832" ht="15" hidden="1" customHeight="1"/>
    <row r="833" ht="15" hidden="1" customHeight="1"/>
    <row r="834" ht="15" hidden="1" customHeight="1"/>
    <row r="835" ht="15" hidden="1" customHeight="1"/>
    <row r="836" ht="15" hidden="1" customHeight="1"/>
    <row r="837" ht="15" hidden="1" customHeight="1"/>
    <row r="838" ht="15" hidden="1" customHeight="1"/>
    <row r="839" ht="15" hidden="1" customHeight="1"/>
    <row r="840" ht="15" hidden="1" customHeight="1"/>
    <row r="841" ht="15" hidden="1" customHeight="1"/>
    <row r="842" ht="15" hidden="1" customHeight="1"/>
    <row r="843" ht="15" hidden="1" customHeight="1"/>
    <row r="844" ht="15" hidden="1" customHeight="1"/>
    <row r="845" ht="15" hidden="1" customHeight="1"/>
    <row r="846" ht="15" hidden="1" customHeight="1"/>
    <row r="847" ht="15" hidden="1" customHeight="1"/>
    <row r="848" ht="15" hidden="1" customHeight="1"/>
    <row r="849" ht="15" hidden="1" customHeight="1"/>
    <row r="850" ht="15" hidden="1" customHeight="1"/>
    <row r="851" ht="15" hidden="1" customHeight="1"/>
    <row r="852" ht="15" hidden="1" customHeight="1"/>
    <row r="853" ht="15" hidden="1" customHeight="1"/>
    <row r="854" ht="15" hidden="1" customHeight="1"/>
    <row r="855" ht="15" hidden="1" customHeight="1"/>
    <row r="856" ht="15" hidden="1" customHeight="1"/>
    <row r="857" ht="15" hidden="1" customHeight="1"/>
    <row r="858" ht="15" hidden="1" customHeight="1"/>
    <row r="859" ht="15" hidden="1" customHeight="1"/>
    <row r="860" ht="15" hidden="1" customHeight="1"/>
    <row r="861" ht="15" hidden="1" customHeight="1"/>
    <row r="862" ht="15" hidden="1" customHeight="1"/>
    <row r="863" ht="15" hidden="1" customHeight="1"/>
    <row r="864" ht="15" hidden="1" customHeight="1"/>
    <row r="865" ht="15" hidden="1" customHeight="1"/>
    <row r="866" ht="15" hidden="1" customHeight="1"/>
    <row r="867" ht="15" hidden="1" customHeight="1"/>
    <row r="868" ht="15" hidden="1" customHeight="1"/>
    <row r="869" ht="15" hidden="1" customHeight="1"/>
    <row r="870" ht="15" hidden="1" customHeight="1"/>
    <row r="871" ht="15" hidden="1" customHeight="1"/>
    <row r="872" ht="15" hidden="1" customHeight="1"/>
    <row r="873" ht="15" hidden="1" customHeight="1"/>
    <row r="874" ht="15" hidden="1" customHeight="1"/>
    <row r="875" ht="15" hidden="1" customHeight="1"/>
    <row r="876" ht="15" hidden="1" customHeight="1"/>
    <row r="877" ht="15" hidden="1" customHeight="1"/>
    <row r="878" ht="15" hidden="1" customHeight="1"/>
    <row r="879" ht="15" hidden="1" customHeight="1"/>
    <row r="880" ht="15" hidden="1" customHeight="1"/>
    <row r="881" ht="15" hidden="1" customHeight="1"/>
    <row r="882" ht="15" hidden="1" customHeight="1"/>
    <row r="883" ht="15" hidden="1" customHeight="1"/>
    <row r="884" ht="15" hidden="1" customHeight="1"/>
    <row r="885" ht="15" hidden="1" customHeight="1"/>
    <row r="886" ht="15" hidden="1" customHeight="1"/>
    <row r="887" ht="15" hidden="1" customHeight="1"/>
    <row r="888" ht="15" hidden="1" customHeight="1"/>
    <row r="889" ht="15" hidden="1" customHeight="1"/>
    <row r="890" ht="15" hidden="1" customHeight="1"/>
    <row r="891" ht="15" hidden="1" customHeight="1"/>
    <row r="892" ht="15" hidden="1" customHeight="1"/>
    <row r="893" ht="15" hidden="1" customHeight="1"/>
    <row r="894" ht="15" hidden="1" customHeight="1"/>
    <row r="895" ht="15" hidden="1" customHeight="1"/>
    <row r="896" ht="15" hidden="1" customHeight="1"/>
    <row r="897" ht="15" hidden="1" customHeight="1"/>
    <row r="898" ht="15" hidden="1" customHeight="1"/>
    <row r="899" ht="15" hidden="1" customHeight="1"/>
    <row r="900" ht="15" hidden="1" customHeight="1"/>
    <row r="901" ht="15" hidden="1" customHeight="1"/>
    <row r="902" ht="15" hidden="1" customHeight="1"/>
    <row r="903" ht="15" hidden="1" customHeight="1"/>
    <row r="904" ht="15" hidden="1" customHeight="1"/>
    <row r="905" ht="15" hidden="1" customHeight="1"/>
    <row r="906" ht="15" hidden="1" customHeight="1"/>
    <row r="907" ht="15" hidden="1" customHeight="1"/>
    <row r="908" ht="15" hidden="1" customHeight="1"/>
    <row r="909" ht="15" hidden="1" customHeight="1"/>
    <row r="910" ht="15" hidden="1" customHeight="1"/>
    <row r="911" ht="15" hidden="1" customHeight="1"/>
    <row r="912" ht="15" hidden="1" customHeight="1"/>
    <row r="913" ht="15" hidden="1" customHeight="1"/>
    <row r="914" ht="15" hidden="1" customHeight="1"/>
    <row r="915" ht="15" hidden="1" customHeight="1"/>
    <row r="916" ht="15" hidden="1" customHeight="1"/>
    <row r="917" ht="15" hidden="1" customHeight="1"/>
    <row r="918" ht="15" hidden="1" customHeight="1"/>
    <row r="919" ht="15" hidden="1" customHeight="1"/>
    <row r="920" ht="15" hidden="1" customHeight="1"/>
    <row r="921" ht="15" hidden="1" customHeight="1"/>
    <row r="922" ht="15" hidden="1" customHeight="1"/>
    <row r="923" ht="15" hidden="1" customHeight="1"/>
    <row r="924" ht="15" hidden="1" customHeight="1"/>
    <row r="925" ht="15" hidden="1" customHeight="1"/>
    <row r="926" ht="15" hidden="1" customHeight="1"/>
    <row r="927" ht="15" hidden="1" customHeight="1"/>
    <row r="928" ht="15" hidden="1" customHeight="1"/>
    <row r="929" ht="15" hidden="1" customHeight="1"/>
    <row r="930" ht="15" hidden="1" customHeight="1"/>
    <row r="931" ht="15" hidden="1" customHeight="1"/>
    <row r="932" ht="15" hidden="1" customHeight="1"/>
    <row r="933" ht="15" hidden="1" customHeight="1"/>
    <row r="934" ht="15" hidden="1" customHeight="1"/>
    <row r="935" ht="15" hidden="1" customHeight="1"/>
    <row r="936" ht="15" hidden="1" customHeight="1"/>
    <row r="937" ht="15" hidden="1" customHeight="1"/>
    <row r="938" ht="15" hidden="1" customHeight="1"/>
    <row r="939" ht="15" hidden="1" customHeight="1"/>
    <row r="940" ht="15" hidden="1" customHeight="1"/>
    <row r="941" ht="15" hidden="1" customHeight="1"/>
    <row r="942" ht="15" hidden="1" customHeight="1"/>
    <row r="943" ht="15" hidden="1" customHeight="1"/>
    <row r="944" ht="15" hidden="1" customHeight="1"/>
    <row r="945" ht="15" hidden="1" customHeight="1"/>
    <row r="946" ht="15" hidden="1" customHeight="1"/>
    <row r="947" ht="15" hidden="1" customHeight="1"/>
    <row r="948" ht="15" hidden="1" customHeight="1"/>
    <row r="949" ht="15" hidden="1" customHeight="1"/>
    <row r="950" ht="15" hidden="1" customHeight="1"/>
    <row r="951" ht="15" hidden="1" customHeight="1"/>
    <row r="952" ht="15" hidden="1" customHeight="1"/>
    <row r="953" ht="15" hidden="1" customHeight="1"/>
    <row r="954" ht="15" hidden="1" customHeight="1"/>
    <row r="955" ht="15" hidden="1" customHeight="1"/>
    <row r="956" ht="15" hidden="1" customHeight="1"/>
    <row r="957" ht="15" hidden="1" customHeight="1"/>
    <row r="958" ht="15" hidden="1" customHeight="1"/>
    <row r="959" ht="15" hidden="1" customHeight="1"/>
    <row r="960" ht="15" hidden="1" customHeight="1"/>
    <row r="961" ht="15" hidden="1" customHeight="1"/>
    <row r="962" ht="15" hidden="1" customHeight="1"/>
    <row r="963" ht="15" hidden="1" customHeight="1"/>
    <row r="964" ht="15" hidden="1" customHeight="1"/>
    <row r="965" ht="15" hidden="1" customHeight="1"/>
    <row r="966" ht="15" hidden="1" customHeight="1"/>
    <row r="967" ht="15" hidden="1" customHeight="1"/>
    <row r="968" ht="15" hidden="1" customHeight="1"/>
    <row r="969" ht="15" hidden="1" customHeight="1"/>
    <row r="970" ht="15" hidden="1" customHeight="1"/>
    <row r="971" ht="15" hidden="1" customHeight="1"/>
    <row r="972" ht="15" hidden="1" customHeight="1"/>
    <row r="973" ht="15" hidden="1" customHeight="1"/>
    <row r="974" ht="15" hidden="1" customHeight="1"/>
    <row r="975" ht="15" hidden="1" customHeight="1"/>
    <row r="976" ht="15" hidden="1" customHeight="1"/>
    <row r="977" ht="15" hidden="1" customHeight="1"/>
    <row r="978" ht="15" hidden="1" customHeight="1"/>
    <row r="979" ht="15" hidden="1" customHeight="1"/>
    <row r="980" ht="15" hidden="1" customHeight="1"/>
    <row r="981" ht="15" hidden="1" customHeight="1"/>
    <row r="982" ht="15" hidden="1" customHeight="1"/>
    <row r="983" ht="15" hidden="1" customHeight="1"/>
    <row r="984" ht="15" hidden="1" customHeight="1"/>
    <row r="985" ht="15" hidden="1" customHeight="1"/>
    <row r="986" ht="15" hidden="1" customHeight="1"/>
    <row r="987" ht="15" hidden="1" customHeight="1"/>
    <row r="988" ht="15" hidden="1" customHeight="1"/>
    <row r="989" ht="15" hidden="1" customHeight="1"/>
    <row r="990" ht="15" hidden="1" customHeight="1"/>
    <row r="991" ht="15" hidden="1" customHeight="1"/>
    <row r="992" ht="15" hidden="1" customHeight="1"/>
    <row r="993" ht="15" hidden="1" customHeight="1"/>
    <row r="994" ht="15" hidden="1" customHeight="1"/>
    <row r="995" ht="15" hidden="1" customHeight="1"/>
    <row r="996" ht="15" hidden="1" customHeight="1"/>
    <row r="997" ht="15" hidden="1" customHeight="1"/>
    <row r="998" ht="15" hidden="1" customHeight="1"/>
    <row r="999" ht="15" hidden="1" customHeight="1"/>
    <row r="1000" ht="15" hidden="1" customHeight="1"/>
    <row r="1001" ht="15" hidden="1" customHeight="1"/>
    <row r="1002" ht="15" hidden="1" customHeight="1"/>
    <row r="1003" ht="15" hidden="1" customHeight="1"/>
    <row r="1004" ht="15" hidden="1" customHeight="1"/>
    <row r="1005" ht="15" hidden="1" customHeight="1"/>
    <row r="1006" ht="15" hidden="1" customHeight="1"/>
    <row r="1007" ht="15" hidden="1" customHeight="1"/>
    <row r="1008" ht="15" hidden="1" customHeight="1"/>
    <row r="1009" ht="15" hidden="1" customHeight="1"/>
    <row r="1010" ht="15" hidden="1" customHeight="1"/>
    <row r="1011" ht="15" hidden="1" customHeight="1"/>
    <row r="1012" ht="15" hidden="1" customHeight="1"/>
    <row r="1013" ht="15" hidden="1" customHeight="1"/>
    <row r="1014" ht="15" hidden="1" customHeight="1"/>
    <row r="1015" ht="15" hidden="1" customHeight="1"/>
    <row r="1016" ht="15" hidden="1" customHeight="1"/>
    <row r="1017" ht="15" hidden="1" customHeight="1"/>
    <row r="1018" ht="15" hidden="1" customHeight="1"/>
    <row r="1019" ht="15" hidden="1" customHeight="1"/>
    <row r="1020" ht="15" hidden="1" customHeight="1"/>
    <row r="1021" ht="15" hidden="1" customHeight="1"/>
    <row r="1022" ht="15" hidden="1" customHeight="1"/>
    <row r="1023" ht="15" hidden="1" customHeight="1"/>
    <row r="1024" ht="15" hidden="1" customHeight="1"/>
    <row r="1025" ht="15" hidden="1" customHeight="1"/>
    <row r="1026" ht="15" hidden="1" customHeight="1"/>
    <row r="1027" ht="15" hidden="1" customHeight="1"/>
    <row r="1028" ht="15" hidden="1" customHeight="1"/>
    <row r="1029" ht="15" hidden="1" customHeight="1"/>
    <row r="1030" ht="15" hidden="1" customHeight="1"/>
    <row r="1031" ht="15" hidden="1" customHeight="1"/>
    <row r="1032" ht="15" hidden="1" customHeight="1"/>
    <row r="1033" ht="15" hidden="1" customHeight="1"/>
    <row r="1034" ht="15" hidden="1" customHeight="1"/>
    <row r="1035" ht="15" hidden="1" customHeight="1"/>
    <row r="1036" ht="15" hidden="1" customHeight="1"/>
    <row r="1037" ht="15" hidden="1" customHeight="1"/>
    <row r="1038" ht="15" hidden="1" customHeight="1"/>
    <row r="1039" ht="15" hidden="1" customHeight="1"/>
    <row r="1040" ht="15" hidden="1" customHeight="1"/>
    <row r="1041" ht="15" hidden="1" customHeight="1"/>
    <row r="1042" ht="15" hidden="1" customHeight="1"/>
    <row r="1043" ht="15" hidden="1" customHeight="1"/>
    <row r="1044" ht="15" hidden="1" customHeight="1"/>
    <row r="1045" ht="15" hidden="1" customHeight="1"/>
    <row r="1046" ht="15" hidden="1" customHeight="1"/>
    <row r="1047" ht="15" hidden="1" customHeight="1"/>
    <row r="1048" ht="15" hidden="1" customHeight="1"/>
    <row r="1049" ht="15" hidden="1" customHeight="1"/>
    <row r="1050" ht="15" hidden="1" customHeight="1"/>
    <row r="1051" ht="15" hidden="1" customHeight="1"/>
    <row r="1052" ht="15" hidden="1" customHeight="1"/>
    <row r="1053" ht="15" hidden="1" customHeight="1"/>
    <row r="1054" ht="15" hidden="1" customHeight="1"/>
    <row r="1055" ht="15" hidden="1" customHeight="1"/>
    <row r="1056" ht="15" hidden="1" customHeight="1"/>
    <row r="1057" ht="15" hidden="1" customHeight="1"/>
    <row r="1058" ht="15" hidden="1" customHeight="1"/>
    <row r="1059" ht="15" hidden="1" customHeight="1"/>
    <row r="1060" ht="15" hidden="1" customHeight="1"/>
    <row r="1061" ht="15" hidden="1" customHeight="1"/>
    <row r="1062" ht="15" hidden="1" customHeight="1"/>
    <row r="1063" ht="15" hidden="1" customHeight="1"/>
    <row r="1064" ht="15" hidden="1" customHeight="1"/>
    <row r="1065" ht="15" hidden="1" customHeight="1"/>
    <row r="1066" ht="15" hidden="1" customHeight="1"/>
    <row r="1067" ht="15" hidden="1" customHeight="1"/>
    <row r="1068" ht="15" hidden="1" customHeight="1"/>
    <row r="1069" ht="15" hidden="1" customHeight="1"/>
    <row r="1070" ht="15" hidden="1" customHeight="1"/>
    <row r="1071" ht="15" hidden="1" customHeight="1"/>
    <row r="1072" ht="15" hidden="1" customHeight="1"/>
    <row r="1073" ht="15" hidden="1" customHeight="1"/>
    <row r="1074" ht="15" hidden="1" customHeight="1"/>
    <row r="1075" ht="15" hidden="1" customHeight="1"/>
    <row r="1076" ht="15" hidden="1" customHeight="1"/>
    <row r="1077" ht="15" hidden="1" customHeight="1"/>
    <row r="1078" ht="15" hidden="1" customHeight="1"/>
    <row r="1079" ht="15" hidden="1" customHeight="1"/>
    <row r="1080" ht="15" hidden="1" customHeight="1"/>
    <row r="1081" ht="15" hidden="1" customHeight="1"/>
    <row r="1082" ht="15" hidden="1" customHeight="1"/>
    <row r="1083" ht="15" hidden="1" customHeight="1"/>
    <row r="1084" ht="15" hidden="1" customHeight="1"/>
    <row r="1085" ht="15" hidden="1" customHeight="1"/>
    <row r="1086" ht="15" hidden="1" customHeight="1"/>
    <row r="1087" ht="15" hidden="1" customHeight="1"/>
    <row r="1088" ht="15" hidden="1" customHeight="1"/>
    <row r="1089" ht="15" hidden="1" customHeight="1"/>
    <row r="1090" ht="15" hidden="1" customHeight="1"/>
    <row r="1091" ht="15" hidden="1" customHeight="1"/>
    <row r="1092" ht="15" hidden="1" customHeight="1"/>
    <row r="1093" ht="15" hidden="1" customHeight="1"/>
    <row r="1094" ht="15" hidden="1" customHeight="1"/>
    <row r="1095" ht="15" hidden="1" customHeight="1"/>
    <row r="1096" ht="15" hidden="1" customHeight="1"/>
    <row r="1097" ht="15" hidden="1" customHeight="1"/>
    <row r="1098" ht="15" hidden="1" customHeight="1"/>
    <row r="1099" ht="15" hidden="1" customHeight="1"/>
    <row r="1100" ht="15" hidden="1" customHeight="1"/>
    <row r="1101" ht="15" hidden="1" customHeight="1"/>
    <row r="1102" ht="15" hidden="1" customHeight="1"/>
    <row r="1103" ht="15" hidden="1" customHeight="1"/>
    <row r="1104" ht="15" hidden="1" customHeight="1"/>
    <row r="1105" ht="15" hidden="1" customHeight="1"/>
    <row r="1106" ht="15" hidden="1" customHeight="1"/>
    <row r="1107" ht="15" hidden="1" customHeight="1"/>
    <row r="1108" ht="15" hidden="1" customHeight="1"/>
    <row r="1109" ht="15" hidden="1" customHeight="1"/>
    <row r="1110" ht="15" hidden="1" customHeight="1"/>
    <row r="1111" ht="15" hidden="1" customHeight="1"/>
    <row r="1112" ht="15" hidden="1" customHeight="1"/>
    <row r="1113" ht="15" hidden="1" customHeight="1"/>
    <row r="1114" ht="15" hidden="1" customHeight="1"/>
    <row r="1115" ht="15" hidden="1" customHeight="1"/>
    <row r="1116" ht="15" hidden="1" customHeight="1"/>
    <row r="1117" ht="15" hidden="1" customHeight="1"/>
    <row r="1118" ht="15" hidden="1" customHeight="1"/>
    <row r="1119" ht="15" hidden="1" customHeight="1"/>
    <row r="1120" ht="15" hidden="1" customHeight="1"/>
    <row r="1121" ht="15" hidden="1" customHeight="1"/>
    <row r="1122" ht="15" hidden="1" customHeight="1"/>
    <row r="1123" ht="15" hidden="1" customHeight="1"/>
    <row r="1124" ht="15" hidden="1" customHeight="1"/>
    <row r="1125" ht="15" hidden="1" customHeight="1"/>
    <row r="1126" ht="15" hidden="1" customHeight="1"/>
    <row r="1127" ht="15" hidden="1" customHeight="1"/>
    <row r="1128" ht="15" hidden="1" customHeight="1"/>
    <row r="1129" ht="15" hidden="1" customHeight="1"/>
    <row r="1130" ht="15" hidden="1" customHeight="1"/>
    <row r="1131" ht="15" hidden="1" customHeight="1"/>
    <row r="1132" ht="15" hidden="1" customHeight="1"/>
    <row r="1133" ht="15" hidden="1" customHeight="1"/>
    <row r="1134" ht="15" hidden="1" customHeight="1"/>
    <row r="1135" ht="15" hidden="1" customHeight="1"/>
    <row r="1136" ht="15" hidden="1" customHeight="1"/>
    <row r="1137" ht="15" hidden="1" customHeight="1"/>
    <row r="1138" ht="15" hidden="1" customHeight="1"/>
    <row r="1139" ht="15" hidden="1" customHeight="1"/>
    <row r="1140" ht="15" hidden="1" customHeight="1"/>
    <row r="1141" ht="15" hidden="1" customHeight="1"/>
    <row r="1142" ht="15" hidden="1" customHeight="1"/>
    <row r="1143" ht="15" hidden="1" customHeight="1"/>
    <row r="1144" ht="15" hidden="1" customHeight="1"/>
    <row r="1145" ht="15" hidden="1" customHeight="1"/>
    <row r="1146" ht="15" hidden="1" customHeight="1"/>
    <row r="1147" ht="15" hidden="1" customHeight="1"/>
    <row r="1148" ht="15" hidden="1" customHeight="1"/>
    <row r="1149" ht="15" hidden="1" customHeight="1"/>
    <row r="1150" ht="15" hidden="1" customHeight="1"/>
    <row r="1151" ht="15" hidden="1" customHeight="1"/>
    <row r="1152" ht="15" hidden="1" customHeight="1"/>
    <row r="1153" ht="15" hidden="1" customHeight="1"/>
    <row r="1154" ht="15" hidden="1" customHeight="1"/>
    <row r="1155" ht="15" hidden="1" customHeight="1"/>
    <row r="1156" ht="15" hidden="1" customHeight="1"/>
    <row r="1157" ht="15" hidden="1" customHeight="1"/>
    <row r="1158" ht="15" hidden="1" customHeight="1"/>
    <row r="1159" ht="15" hidden="1" customHeight="1"/>
    <row r="1160" ht="15" hidden="1" customHeight="1"/>
    <row r="1161" ht="15" hidden="1" customHeight="1"/>
    <row r="1162" ht="15" hidden="1" customHeight="1"/>
    <row r="1163" ht="15" hidden="1" customHeight="1"/>
    <row r="1164" ht="15" hidden="1" customHeight="1"/>
    <row r="1165" ht="15" hidden="1" customHeight="1"/>
    <row r="1166" ht="15" hidden="1" customHeight="1"/>
    <row r="1167" ht="15" hidden="1" customHeight="1"/>
    <row r="1168" ht="15" hidden="1" customHeight="1"/>
    <row r="1169" ht="15" hidden="1" customHeight="1"/>
    <row r="1170" ht="15" hidden="1" customHeight="1"/>
    <row r="1171" ht="15" hidden="1" customHeight="1"/>
    <row r="1172" ht="15" hidden="1" customHeight="1"/>
    <row r="1173" ht="15" hidden="1" customHeight="1"/>
    <row r="1174" ht="15" hidden="1" customHeight="1"/>
    <row r="1175" ht="15" hidden="1" customHeight="1"/>
    <row r="1176" ht="15" hidden="1" customHeight="1"/>
    <row r="1177" ht="15" hidden="1" customHeight="1"/>
    <row r="1178" ht="15" hidden="1" customHeight="1"/>
    <row r="1179" ht="15" hidden="1" customHeight="1"/>
    <row r="1180" ht="15" hidden="1" customHeight="1"/>
    <row r="1181" ht="15" hidden="1" customHeight="1"/>
    <row r="1182" ht="15" hidden="1" customHeight="1"/>
    <row r="1183" ht="15" hidden="1" customHeight="1"/>
    <row r="1184" ht="15" hidden="1" customHeight="1"/>
    <row r="1185" ht="15" hidden="1" customHeight="1"/>
    <row r="1186" ht="15" hidden="1" customHeight="1"/>
    <row r="1187" ht="15" hidden="1" customHeight="1"/>
    <row r="1188" ht="15" hidden="1" customHeight="1"/>
    <row r="1189" ht="15" hidden="1" customHeight="1"/>
    <row r="1190" ht="15" hidden="1" customHeight="1"/>
    <row r="1191" ht="15" hidden="1" customHeight="1"/>
    <row r="1192" ht="15" hidden="1" customHeight="1"/>
    <row r="1193" ht="15" hidden="1" customHeight="1"/>
    <row r="1194" ht="15" hidden="1" customHeight="1"/>
    <row r="1195" ht="15" hidden="1" customHeight="1"/>
    <row r="1196" ht="15" hidden="1" customHeight="1"/>
    <row r="1197" ht="15" hidden="1" customHeight="1"/>
    <row r="1198" ht="15" hidden="1" customHeight="1"/>
    <row r="1199" ht="15" hidden="1" customHeight="1"/>
    <row r="1200" ht="15" hidden="1" customHeight="1"/>
    <row r="1201" ht="15" hidden="1" customHeight="1"/>
    <row r="1202" ht="15" hidden="1" customHeight="1"/>
    <row r="1203" ht="15" hidden="1" customHeight="1"/>
    <row r="1204" ht="15" hidden="1" customHeight="1"/>
    <row r="1205" ht="15" hidden="1" customHeight="1"/>
    <row r="1206" ht="15" hidden="1" customHeight="1"/>
    <row r="1207" ht="15" hidden="1" customHeight="1"/>
    <row r="1208" ht="15" hidden="1" customHeight="1"/>
    <row r="1209" ht="15" hidden="1" customHeight="1"/>
    <row r="1210" ht="15" hidden="1" customHeight="1"/>
    <row r="1211" ht="15" hidden="1" customHeight="1"/>
    <row r="1212" ht="15" hidden="1" customHeight="1"/>
    <row r="1213" ht="15" hidden="1" customHeight="1"/>
    <row r="1214" ht="15" hidden="1" customHeight="1"/>
    <row r="1215" ht="15" hidden="1" customHeight="1"/>
    <row r="1216" ht="15" hidden="1" customHeight="1"/>
    <row r="1217" ht="15" hidden="1" customHeight="1"/>
    <row r="1218" ht="15" hidden="1" customHeight="1"/>
    <row r="1219" ht="15" hidden="1" customHeight="1"/>
    <row r="1220" ht="15" hidden="1" customHeight="1"/>
    <row r="1221" ht="15" hidden="1" customHeight="1"/>
    <row r="1222" ht="15" hidden="1" customHeight="1"/>
    <row r="1223" ht="15" hidden="1" customHeight="1"/>
    <row r="1224" ht="15" hidden="1" customHeight="1"/>
    <row r="1225" ht="15" hidden="1" customHeight="1"/>
    <row r="1226" ht="15" hidden="1" customHeight="1"/>
    <row r="1227" ht="15" hidden="1" customHeight="1"/>
    <row r="1228" ht="15" hidden="1" customHeight="1"/>
    <row r="1229" ht="15" hidden="1" customHeight="1"/>
    <row r="1230" ht="15" hidden="1" customHeight="1"/>
    <row r="1231" ht="15" hidden="1" customHeight="1"/>
    <row r="1232" ht="15" hidden="1" customHeight="1"/>
    <row r="1233" ht="15" hidden="1" customHeight="1"/>
    <row r="1234" ht="15" hidden="1" customHeight="1"/>
    <row r="1235" ht="15" hidden="1" customHeight="1"/>
    <row r="1236" ht="15" hidden="1" customHeight="1"/>
    <row r="1237" ht="15" hidden="1" customHeight="1"/>
    <row r="1238" ht="15" hidden="1" customHeight="1"/>
    <row r="1239" ht="15" hidden="1" customHeight="1"/>
    <row r="1240" ht="15" hidden="1" customHeight="1"/>
    <row r="1241" ht="15" hidden="1" customHeight="1"/>
    <row r="1242" ht="15" hidden="1" customHeight="1"/>
    <row r="1243" ht="15" hidden="1" customHeight="1"/>
    <row r="1244" ht="15" hidden="1" customHeight="1"/>
    <row r="1245" ht="15" hidden="1" customHeight="1"/>
    <row r="1246" ht="15" hidden="1" customHeight="1"/>
    <row r="1247" ht="15" hidden="1" customHeight="1"/>
    <row r="1248" ht="15" hidden="1" customHeight="1"/>
    <row r="1249" ht="15" hidden="1" customHeight="1"/>
    <row r="1250" ht="15" hidden="1" customHeight="1"/>
    <row r="1251" ht="15" hidden="1" customHeight="1"/>
    <row r="1252" ht="15" hidden="1" customHeight="1"/>
    <row r="1253" ht="15" hidden="1" customHeight="1"/>
    <row r="1254" ht="15" hidden="1" customHeight="1"/>
    <row r="1255" ht="15" hidden="1" customHeight="1"/>
    <row r="1256" ht="15" hidden="1" customHeight="1"/>
    <row r="1257" ht="15" hidden="1" customHeight="1"/>
    <row r="1258" ht="15" hidden="1" customHeight="1"/>
    <row r="1259" ht="15" hidden="1" customHeight="1"/>
    <row r="1260" ht="15" hidden="1" customHeight="1"/>
    <row r="1261" ht="15" hidden="1" customHeight="1"/>
    <row r="1262" ht="15" hidden="1" customHeight="1"/>
    <row r="1263" ht="15" hidden="1" customHeight="1"/>
    <row r="1264" ht="15" hidden="1" customHeight="1"/>
    <row r="1265" ht="15" hidden="1" customHeight="1"/>
    <row r="1266" ht="15" hidden="1" customHeight="1"/>
    <row r="1267" ht="15" hidden="1" customHeight="1"/>
    <row r="1268" ht="15" hidden="1" customHeight="1"/>
    <row r="1269" ht="15" hidden="1" customHeight="1"/>
    <row r="1270" ht="15" hidden="1" customHeight="1"/>
    <row r="1271" ht="15" hidden="1" customHeight="1"/>
    <row r="1272" ht="15" hidden="1" customHeight="1"/>
    <row r="1273" ht="15" hidden="1" customHeight="1"/>
    <row r="1274" ht="15" hidden="1" customHeight="1"/>
    <row r="1275" ht="15" hidden="1" customHeight="1"/>
    <row r="1276" ht="15" hidden="1" customHeight="1"/>
    <row r="1277" ht="15" hidden="1" customHeight="1"/>
    <row r="1278" ht="15" hidden="1" customHeight="1"/>
    <row r="1279" ht="15" hidden="1" customHeight="1"/>
    <row r="1280" ht="15" hidden="1" customHeight="1"/>
    <row r="1281" ht="15" hidden="1" customHeight="1"/>
    <row r="1282" ht="15" hidden="1" customHeight="1"/>
    <row r="1283" ht="15" hidden="1" customHeight="1"/>
    <row r="1284" ht="15" hidden="1" customHeight="1"/>
    <row r="1285" ht="15" hidden="1" customHeight="1"/>
    <row r="1286" ht="15" hidden="1" customHeight="1"/>
    <row r="1287" ht="15" hidden="1" customHeight="1"/>
    <row r="1288" ht="15" hidden="1" customHeight="1"/>
    <row r="1289" ht="15" hidden="1" customHeight="1"/>
    <row r="1290" ht="15" hidden="1" customHeight="1"/>
    <row r="1291" ht="15" hidden="1" customHeight="1"/>
    <row r="1292" ht="15" hidden="1" customHeight="1"/>
    <row r="1293" ht="15" hidden="1" customHeight="1"/>
    <row r="1294" ht="15" hidden="1" customHeight="1"/>
    <row r="1295" ht="15" hidden="1" customHeight="1"/>
    <row r="1296" ht="15" hidden="1" customHeight="1"/>
    <row r="1297" ht="15" hidden="1" customHeight="1"/>
    <row r="1298" ht="15" hidden="1" customHeight="1"/>
    <row r="1299" ht="15" hidden="1" customHeight="1"/>
    <row r="1300" ht="15" hidden="1" customHeight="1"/>
    <row r="1301" ht="15" hidden="1" customHeight="1"/>
    <row r="1302" ht="15" hidden="1" customHeight="1"/>
    <row r="1303" ht="15" hidden="1" customHeight="1"/>
    <row r="1304" ht="15" hidden="1" customHeight="1"/>
    <row r="1305" ht="15" hidden="1" customHeight="1"/>
    <row r="1306" ht="15" hidden="1" customHeight="1"/>
    <row r="1307" ht="15" hidden="1" customHeight="1"/>
    <row r="1308" ht="15" hidden="1" customHeight="1"/>
    <row r="1309" ht="15" hidden="1" customHeight="1"/>
    <row r="1310" ht="15" hidden="1" customHeight="1"/>
    <row r="1311" ht="15" hidden="1" customHeight="1"/>
    <row r="1312" ht="15" hidden="1" customHeight="1"/>
    <row r="1313" ht="15" hidden="1" customHeight="1"/>
    <row r="1314" ht="15" hidden="1" customHeight="1"/>
    <row r="1315" ht="15" hidden="1" customHeight="1"/>
    <row r="1316" ht="15" hidden="1" customHeight="1"/>
    <row r="1317" ht="15" hidden="1" customHeight="1"/>
    <row r="1318" ht="15" hidden="1" customHeight="1"/>
    <row r="1319" ht="15" hidden="1" customHeight="1"/>
    <row r="1320" ht="15" hidden="1" customHeight="1"/>
    <row r="1321" ht="15" hidden="1" customHeight="1"/>
    <row r="1322" ht="15" hidden="1" customHeight="1"/>
    <row r="1323" ht="15" hidden="1" customHeight="1"/>
    <row r="1324" ht="15" hidden="1" customHeight="1"/>
    <row r="1325" ht="15" hidden="1" customHeight="1"/>
    <row r="1326" ht="15" hidden="1" customHeight="1"/>
    <row r="1327" ht="15" hidden="1" customHeight="1"/>
    <row r="1328" ht="15" hidden="1" customHeight="1"/>
    <row r="1329" ht="15" hidden="1" customHeight="1"/>
    <row r="1330" ht="15" hidden="1" customHeight="1"/>
    <row r="1331" ht="15" hidden="1" customHeight="1"/>
    <row r="1332" ht="15" hidden="1" customHeight="1"/>
    <row r="1333" ht="15" hidden="1" customHeight="1"/>
    <row r="1334" ht="15" hidden="1" customHeight="1"/>
    <row r="1335" ht="15" hidden="1" customHeight="1"/>
    <row r="1336" ht="15" hidden="1" customHeight="1"/>
    <row r="1337" ht="15" hidden="1" customHeight="1"/>
    <row r="1338" ht="15" hidden="1" customHeight="1"/>
    <row r="1339" ht="15" hidden="1" customHeight="1"/>
    <row r="1340" ht="15" hidden="1" customHeight="1"/>
    <row r="1341" ht="15" hidden="1" customHeight="1"/>
    <row r="1342" ht="15" hidden="1" customHeight="1"/>
    <row r="1343" ht="15" hidden="1" customHeight="1"/>
    <row r="1344" ht="15" hidden="1" customHeight="1"/>
    <row r="1345" ht="15" hidden="1" customHeight="1"/>
    <row r="1346" ht="15" hidden="1" customHeight="1"/>
    <row r="1347" ht="15" hidden="1" customHeight="1"/>
    <row r="1348" ht="15" hidden="1" customHeight="1"/>
    <row r="1349" ht="15" hidden="1" customHeight="1"/>
    <row r="1350" ht="15" hidden="1" customHeight="1"/>
    <row r="1351" ht="15" hidden="1" customHeight="1"/>
    <row r="1352" ht="15" hidden="1" customHeight="1"/>
    <row r="1353" ht="15" hidden="1" customHeight="1"/>
    <row r="1354" ht="15" hidden="1" customHeight="1"/>
    <row r="1355" ht="15" hidden="1" customHeight="1"/>
    <row r="1356" ht="15" hidden="1" customHeight="1"/>
    <row r="1357" ht="15" hidden="1" customHeight="1"/>
    <row r="1358" ht="15" hidden="1" customHeight="1"/>
    <row r="1359" ht="15" hidden="1" customHeight="1"/>
    <row r="1360" ht="15" hidden="1" customHeight="1"/>
    <row r="1361" ht="15" hidden="1" customHeight="1"/>
    <row r="1362" ht="15" hidden="1" customHeight="1"/>
    <row r="1363" ht="15" hidden="1" customHeight="1"/>
    <row r="1364" ht="15" hidden="1" customHeight="1"/>
    <row r="1365" ht="15" hidden="1" customHeight="1"/>
    <row r="1366" ht="15" hidden="1" customHeight="1"/>
    <row r="1367" ht="15" hidden="1" customHeight="1"/>
    <row r="1368" ht="15" hidden="1" customHeight="1"/>
    <row r="1369" ht="15" hidden="1" customHeight="1"/>
    <row r="1370" ht="15" hidden="1" customHeight="1"/>
    <row r="1371" ht="15" hidden="1" customHeight="1"/>
    <row r="1372" ht="15" hidden="1" customHeight="1"/>
    <row r="1373" ht="15" hidden="1" customHeight="1"/>
    <row r="1374" ht="15" hidden="1" customHeight="1"/>
    <row r="1375" ht="15" hidden="1" customHeight="1"/>
    <row r="1376" ht="15" hidden="1" customHeight="1"/>
    <row r="1377" ht="15" hidden="1" customHeight="1"/>
    <row r="1378" ht="15" hidden="1" customHeight="1"/>
    <row r="1379" ht="15" hidden="1" customHeight="1"/>
    <row r="1380" ht="15" hidden="1" customHeight="1"/>
    <row r="1381" ht="15" hidden="1" customHeight="1"/>
    <row r="1382" ht="15" hidden="1" customHeight="1"/>
    <row r="1383" ht="15" hidden="1" customHeight="1"/>
    <row r="1384" ht="15" hidden="1" customHeight="1"/>
    <row r="1385" ht="15" hidden="1" customHeight="1"/>
    <row r="1386" ht="15" hidden="1" customHeight="1"/>
    <row r="1387" ht="15" hidden="1" customHeight="1"/>
    <row r="1388" ht="15" hidden="1" customHeight="1"/>
    <row r="1389" ht="15" hidden="1" customHeight="1"/>
    <row r="1390" ht="15" hidden="1" customHeight="1"/>
    <row r="1391" ht="15" hidden="1" customHeight="1"/>
    <row r="1392" ht="15" hidden="1" customHeight="1"/>
    <row r="1393" ht="15" hidden="1" customHeight="1"/>
    <row r="1394" ht="15" hidden="1" customHeight="1"/>
    <row r="1395" ht="15" hidden="1" customHeight="1"/>
    <row r="1396" ht="15" hidden="1" customHeight="1"/>
    <row r="1397" ht="15" hidden="1" customHeight="1"/>
    <row r="1398" ht="15" hidden="1" customHeight="1"/>
    <row r="1399" ht="15" hidden="1" customHeight="1"/>
    <row r="1400" ht="15" hidden="1" customHeight="1"/>
    <row r="1401" ht="15" hidden="1" customHeight="1"/>
    <row r="1402" ht="15" hidden="1" customHeight="1"/>
    <row r="1403" ht="15" hidden="1" customHeight="1"/>
    <row r="1404" ht="15" hidden="1" customHeight="1"/>
    <row r="1405" ht="15" hidden="1" customHeight="1"/>
    <row r="1406" ht="15" hidden="1" customHeight="1"/>
    <row r="1407" ht="15" hidden="1" customHeight="1"/>
    <row r="1408" ht="15" hidden="1" customHeight="1"/>
    <row r="1409" ht="15" hidden="1" customHeight="1"/>
    <row r="1410" ht="15" hidden="1" customHeight="1"/>
    <row r="1411" ht="15" hidden="1" customHeight="1"/>
    <row r="1412" ht="15" hidden="1" customHeight="1"/>
    <row r="1413" ht="15" hidden="1" customHeight="1"/>
    <row r="1414" ht="15" hidden="1" customHeight="1"/>
    <row r="1415" ht="15" hidden="1" customHeight="1"/>
    <row r="1416" ht="15" hidden="1" customHeight="1"/>
    <row r="1417" ht="15" hidden="1" customHeight="1"/>
    <row r="1418" ht="15" hidden="1" customHeight="1"/>
    <row r="1419" ht="15" hidden="1" customHeight="1"/>
    <row r="1420" ht="15" hidden="1" customHeight="1"/>
    <row r="1421" ht="15" hidden="1" customHeight="1"/>
    <row r="1422" ht="15" hidden="1" customHeight="1"/>
    <row r="1423" ht="15" hidden="1" customHeight="1"/>
    <row r="1424" ht="15" hidden="1" customHeight="1"/>
    <row r="1425" ht="15" hidden="1" customHeight="1"/>
    <row r="1426" ht="15" hidden="1" customHeight="1"/>
    <row r="1427" ht="15" hidden="1" customHeight="1"/>
    <row r="1428" ht="15" hidden="1" customHeight="1"/>
    <row r="1429" ht="15" hidden="1" customHeight="1"/>
    <row r="1430" ht="15" hidden="1" customHeight="1"/>
    <row r="1431" ht="15" hidden="1" customHeight="1"/>
    <row r="1432" ht="15" hidden="1" customHeight="1"/>
    <row r="1433" ht="15" hidden="1" customHeight="1"/>
    <row r="1434" ht="15" hidden="1" customHeight="1"/>
    <row r="1435" ht="15" hidden="1" customHeight="1"/>
    <row r="1436" ht="15" hidden="1" customHeight="1"/>
    <row r="1437" ht="15" hidden="1" customHeight="1"/>
    <row r="1438" ht="15" hidden="1" customHeight="1"/>
    <row r="1439" ht="15" hidden="1" customHeight="1"/>
    <row r="1440" ht="15" hidden="1" customHeight="1"/>
    <row r="1441" ht="15" hidden="1" customHeight="1"/>
    <row r="1442" ht="15" hidden="1" customHeight="1"/>
    <row r="1443" ht="15" hidden="1" customHeight="1"/>
    <row r="1444" ht="15" hidden="1" customHeight="1"/>
    <row r="1445" ht="15" hidden="1" customHeight="1"/>
    <row r="1446" ht="15" hidden="1" customHeight="1"/>
    <row r="1447" ht="15" hidden="1" customHeight="1"/>
    <row r="1448" ht="15" hidden="1" customHeight="1"/>
    <row r="1449" ht="15" hidden="1" customHeight="1"/>
    <row r="1450" ht="15" hidden="1" customHeight="1"/>
    <row r="1451" ht="15" hidden="1" customHeight="1"/>
    <row r="1452" ht="15" hidden="1" customHeight="1"/>
    <row r="1453" ht="15" hidden="1" customHeight="1"/>
    <row r="1454" ht="15" hidden="1" customHeight="1"/>
    <row r="1455" ht="15" hidden="1" customHeight="1"/>
    <row r="1456" ht="15" hidden="1" customHeight="1"/>
    <row r="1457" ht="15" hidden="1" customHeight="1"/>
    <row r="1458" ht="15" hidden="1" customHeight="1"/>
    <row r="1459" ht="15" hidden="1" customHeight="1"/>
    <row r="1460" ht="15" hidden="1" customHeight="1"/>
    <row r="1461" ht="15" hidden="1" customHeight="1"/>
    <row r="1462" ht="15" hidden="1" customHeight="1"/>
    <row r="1463" ht="15" hidden="1" customHeight="1"/>
    <row r="1464" ht="15" hidden="1" customHeight="1"/>
    <row r="1465" ht="15" hidden="1" customHeight="1"/>
    <row r="1466" ht="15" hidden="1" customHeight="1"/>
    <row r="1467" ht="15" hidden="1" customHeight="1"/>
    <row r="1468" ht="15" hidden="1" customHeight="1"/>
    <row r="1469" ht="15" hidden="1" customHeight="1"/>
    <row r="1470" ht="15" hidden="1" customHeight="1"/>
    <row r="1471" ht="15" hidden="1" customHeight="1"/>
    <row r="1472" ht="15" hidden="1" customHeight="1"/>
    <row r="1473" ht="15" hidden="1" customHeight="1"/>
    <row r="1474" ht="15" hidden="1" customHeight="1"/>
    <row r="1475" ht="15" hidden="1" customHeight="1"/>
    <row r="1476" ht="15" hidden="1" customHeight="1"/>
    <row r="1477" ht="15" hidden="1" customHeight="1"/>
    <row r="1478" ht="15" hidden="1" customHeight="1"/>
    <row r="1479" ht="15" hidden="1" customHeight="1"/>
    <row r="1480" ht="15" hidden="1" customHeight="1"/>
    <row r="1481" ht="15" hidden="1" customHeight="1"/>
    <row r="1482" ht="15" hidden="1" customHeight="1"/>
    <row r="1483" ht="15" hidden="1" customHeight="1"/>
    <row r="1484" ht="15" hidden="1" customHeight="1"/>
    <row r="1485" ht="15" hidden="1" customHeight="1"/>
    <row r="1486" ht="15" hidden="1" customHeight="1"/>
    <row r="1487" ht="15" hidden="1" customHeight="1"/>
    <row r="1488" ht="15" hidden="1" customHeight="1"/>
    <row r="1489" ht="15" hidden="1" customHeight="1"/>
    <row r="1490" ht="15" hidden="1" customHeight="1"/>
    <row r="1491" ht="15" hidden="1" customHeight="1"/>
    <row r="1492" ht="15" hidden="1" customHeight="1"/>
    <row r="1493" ht="15" hidden="1" customHeight="1"/>
    <row r="1494" ht="15" hidden="1" customHeight="1"/>
    <row r="1495" ht="15" hidden="1" customHeight="1"/>
    <row r="1496" ht="15" hidden="1" customHeight="1"/>
    <row r="1497" ht="15" hidden="1" customHeight="1"/>
    <row r="1498" ht="15" hidden="1" customHeight="1"/>
    <row r="1499" ht="15" hidden="1" customHeight="1"/>
    <row r="1500" ht="15" hidden="1" customHeight="1"/>
    <row r="1501" ht="15" hidden="1" customHeight="1"/>
    <row r="1502" ht="15" hidden="1" customHeight="1"/>
    <row r="1503" ht="15" hidden="1" customHeight="1"/>
    <row r="1504" ht="15" hidden="1" customHeight="1"/>
    <row r="1505" ht="15" hidden="1" customHeight="1"/>
    <row r="1506" ht="15" hidden="1" customHeight="1"/>
    <row r="1507" ht="15" hidden="1" customHeight="1"/>
    <row r="1508" ht="15" hidden="1" customHeight="1"/>
    <row r="1509" ht="15" hidden="1" customHeight="1"/>
    <row r="1510" ht="15" hidden="1" customHeight="1"/>
    <row r="1511" ht="15" hidden="1" customHeight="1"/>
    <row r="1512" ht="15" hidden="1" customHeight="1"/>
    <row r="1513" ht="15" hidden="1" customHeight="1"/>
    <row r="1514" ht="15" hidden="1" customHeight="1"/>
    <row r="1515" ht="15" hidden="1" customHeight="1"/>
    <row r="1516" ht="15" hidden="1" customHeight="1"/>
    <row r="1517" ht="15" hidden="1" customHeight="1"/>
    <row r="1518" ht="15" hidden="1" customHeight="1"/>
    <row r="1519" ht="15" hidden="1" customHeight="1"/>
    <row r="1520" ht="15" hidden="1" customHeight="1"/>
    <row r="1521" ht="15" hidden="1" customHeight="1"/>
    <row r="1522" ht="15" hidden="1" customHeight="1"/>
    <row r="1523" ht="15" hidden="1" customHeight="1"/>
    <row r="1524" ht="15" hidden="1" customHeight="1"/>
    <row r="1525" ht="15" hidden="1" customHeight="1"/>
    <row r="1526" ht="15" hidden="1" customHeight="1"/>
    <row r="1527" ht="15" hidden="1" customHeight="1"/>
    <row r="1528" ht="15" hidden="1" customHeight="1"/>
    <row r="1529" ht="15" hidden="1" customHeight="1"/>
    <row r="1530" ht="15" hidden="1" customHeight="1"/>
    <row r="1531" ht="15" hidden="1" customHeight="1"/>
    <row r="1532" ht="15" hidden="1" customHeight="1"/>
    <row r="1533" ht="15" hidden="1" customHeight="1"/>
    <row r="1534" ht="15" hidden="1" customHeight="1"/>
    <row r="1535" ht="15" hidden="1" customHeight="1"/>
    <row r="1536" ht="15" hidden="1" customHeight="1"/>
    <row r="1537" ht="15" hidden="1" customHeight="1"/>
    <row r="1538" ht="15" hidden="1" customHeight="1"/>
    <row r="1539" ht="15" hidden="1" customHeight="1"/>
    <row r="1540" ht="15" hidden="1" customHeight="1"/>
    <row r="1541" ht="15" hidden="1" customHeight="1"/>
    <row r="1542" ht="15" hidden="1" customHeight="1"/>
    <row r="1543" ht="15" hidden="1" customHeight="1"/>
    <row r="1544" ht="15" hidden="1" customHeight="1"/>
    <row r="1545" ht="15" hidden="1" customHeight="1"/>
    <row r="1546" ht="15" hidden="1" customHeight="1"/>
    <row r="1547" ht="15" hidden="1" customHeight="1"/>
    <row r="1548" ht="15" hidden="1" customHeight="1"/>
    <row r="1549" ht="15" hidden="1" customHeight="1"/>
    <row r="1550" ht="15" hidden="1" customHeight="1"/>
    <row r="1551" ht="15" hidden="1" customHeight="1"/>
    <row r="1552" ht="15" hidden="1" customHeight="1"/>
    <row r="1553" ht="15" hidden="1" customHeight="1"/>
    <row r="1554" ht="15" hidden="1" customHeight="1"/>
    <row r="1555" ht="15" hidden="1" customHeight="1"/>
    <row r="1556" ht="15" hidden="1" customHeight="1"/>
    <row r="1557" ht="15" hidden="1" customHeight="1"/>
    <row r="1558" ht="15" hidden="1" customHeight="1"/>
    <row r="1559" ht="15" hidden="1" customHeight="1"/>
    <row r="1560" ht="15" hidden="1" customHeight="1"/>
    <row r="1561" ht="15" hidden="1" customHeight="1"/>
    <row r="1562" ht="15" hidden="1" customHeight="1"/>
    <row r="1563" ht="15" hidden="1" customHeight="1"/>
    <row r="1564" ht="15" hidden="1" customHeight="1"/>
    <row r="1565" ht="15" hidden="1" customHeight="1"/>
    <row r="1566" ht="15" hidden="1" customHeight="1"/>
    <row r="1567" ht="15" hidden="1" customHeight="1"/>
    <row r="1568" ht="15" hidden="1" customHeight="1"/>
    <row r="1569" ht="15" hidden="1" customHeight="1"/>
    <row r="1570" ht="15" hidden="1" customHeight="1"/>
    <row r="1571" ht="15" hidden="1" customHeight="1"/>
    <row r="1572" ht="15" hidden="1" customHeight="1"/>
    <row r="1573" ht="15" hidden="1" customHeight="1"/>
    <row r="1574" ht="15" hidden="1" customHeight="1"/>
    <row r="1575" ht="15" hidden="1" customHeight="1"/>
    <row r="1576" ht="15" hidden="1" customHeight="1"/>
    <row r="1577" ht="15" hidden="1" customHeight="1"/>
    <row r="1578" ht="15" hidden="1" customHeight="1"/>
    <row r="1579" ht="15" hidden="1" customHeight="1"/>
    <row r="1580" ht="15" hidden="1" customHeight="1"/>
    <row r="1581" ht="15" hidden="1" customHeight="1"/>
    <row r="1582" ht="15" hidden="1" customHeight="1"/>
    <row r="1583" ht="15" hidden="1" customHeight="1"/>
    <row r="1584" ht="15" hidden="1" customHeight="1"/>
    <row r="1585" ht="15" hidden="1" customHeight="1"/>
    <row r="1586" ht="15" hidden="1" customHeight="1"/>
    <row r="1587" ht="15" hidden="1" customHeight="1"/>
    <row r="1588" ht="15" hidden="1" customHeight="1"/>
    <row r="1589" ht="15" hidden="1" customHeight="1"/>
    <row r="1590" ht="15" hidden="1" customHeight="1"/>
    <row r="1591" ht="15" hidden="1" customHeight="1"/>
    <row r="1592" ht="15" hidden="1" customHeight="1"/>
    <row r="1593" ht="15" hidden="1" customHeight="1"/>
    <row r="1594" ht="15" hidden="1" customHeight="1"/>
    <row r="1595" ht="15" hidden="1" customHeight="1"/>
    <row r="1596" ht="15" hidden="1" customHeight="1"/>
    <row r="1597" ht="15" hidden="1" customHeight="1"/>
    <row r="1598" ht="15" hidden="1" customHeight="1"/>
    <row r="1599" ht="15" hidden="1" customHeight="1"/>
    <row r="1600" ht="15" hidden="1" customHeight="1"/>
    <row r="1601" ht="15" hidden="1" customHeight="1"/>
    <row r="1602" ht="15" hidden="1" customHeight="1"/>
    <row r="1603" ht="15" hidden="1" customHeight="1"/>
    <row r="1604" ht="15" hidden="1" customHeight="1"/>
    <row r="1605" ht="15" hidden="1" customHeight="1"/>
    <row r="1606" ht="15" hidden="1" customHeight="1"/>
    <row r="1607" ht="15" hidden="1" customHeight="1"/>
    <row r="1608" ht="15" hidden="1" customHeight="1"/>
    <row r="1609" ht="15" hidden="1" customHeight="1"/>
    <row r="1610" ht="15" hidden="1" customHeight="1"/>
    <row r="1611" ht="15" hidden="1" customHeight="1"/>
    <row r="1612" ht="15" hidden="1" customHeight="1"/>
    <row r="1613" ht="15" hidden="1" customHeight="1"/>
    <row r="1614" ht="15" hidden="1" customHeight="1"/>
    <row r="1615" ht="15" hidden="1" customHeight="1"/>
    <row r="1616" ht="15" hidden="1" customHeight="1"/>
    <row r="1617" ht="15" hidden="1" customHeight="1"/>
    <row r="1618" ht="15" hidden="1" customHeight="1"/>
    <row r="1619" ht="15" hidden="1" customHeight="1"/>
    <row r="1620" ht="15" hidden="1" customHeight="1"/>
    <row r="1621" ht="15" hidden="1" customHeight="1"/>
    <row r="1622" ht="15" hidden="1" customHeight="1"/>
    <row r="1623" ht="15" hidden="1" customHeight="1"/>
    <row r="1624" ht="15" hidden="1" customHeight="1"/>
    <row r="1625" ht="15" hidden="1" customHeight="1"/>
    <row r="1626" ht="15" hidden="1" customHeight="1"/>
    <row r="1627" ht="15" hidden="1" customHeight="1"/>
    <row r="1628" ht="15" hidden="1" customHeight="1"/>
    <row r="1629" ht="15" hidden="1" customHeight="1"/>
    <row r="1630" ht="15" hidden="1" customHeight="1"/>
    <row r="1631" ht="15" hidden="1" customHeight="1"/>
    <row r="1632" ht="15" hidden="1" customHeight="1"/>
    <row r="1633" ht="15" hidden="1" customHeight="1"/>
    <row r="1634" ht="15" hidden="1" customHeight="1"/>
    <row r="1635" ht="15" hidden="1" customHeight="1"/>
    <row r="1636" ht="15" hidden="1" customHeight="1"/>
    <row r="1637" ht="15" hidden="1" customHeight="1"/>
    <row r="1638" ht="15" hidden="1" customHeight="1"/>
    <row r="1639" ht="15" hidden="1" customHeight="1"/>
    <row r="1640" ht="15" hidden="1" customHeight="1"/>
    <row r="1641" ht="15" hidden="1" customHeight="1"/>
    <row r="1642" ht="15" hidden="1" customHeight="1"/>
    <row r="1643" ht="15" hidden="1" customHeight="1"/>
    <row r="1644" ht="15" hidden="1" customHeight="1"/>
    <row r="1645" ht="15" hidden="1" customHeight="1"/>
    <row r="1646" ht="15" hidden="1" customHeight="1"/>
    <row r="1647" ht="15" hidden="1" customHeight="1"/>
    <row r="1648" ht="15" hidden="1" customHeight="1"/>
    <row r="1649" ht="15" hidden="1" customHeight="1"/>
    <row r="1650" ht="15" hidden="1" customHeight="1"/>
    <row r="1651" ht="15" hidden="1" customHeight="1"/>
    <row r="1652" ht="15" hidden="1" customHeight="1"/>
    <row r="1653" ht="15" hidden="1" customHeight="1"/>
    <row r="1654" ht="15" hidden="1" customHeight="1"/>
    <row r="1655" ht="15" hidden="1" customHeight="1"/>
    <row r="1656" ht="15" hidden="1" customHeight="1"/>
    <row r="1657" ht="15" hidden="1" customHeight="1"/>
    <row r="1658" ht="15" hidden="1" customHeight="1"/>
    <row r="1659" ht="15" hidden="1" customHeight="1"/>
    <row r="1660" ht="15" hidden="1" customHeight="1"/>
    <row r="1661" ht="15" hidden="1" customHeight="1"/>
    <row r="1662" ht="15" hidden="1" customHeight="1"/>
    <row r="1663" ht="15" hidden="1" customHeight="1"/>
    <row r="1664" ht="15" hidden="1" customHeight="1"/>
    <row r="1665" ht="15" hidden="1" customHeight="1"/>
    <row r="1666" ht="15" hidden="1" customHeight="1"/>
    <row r="1667" ht="15" hidden="1" customHeight="1"/>
    <row r="1668" ht="15" hidden="1" customHeight="1"/>
    <row r="1669" ht="15" hidden="1" customHeight="1"/>
    <row r="1670" ht="15" hidden="1" customHeight="1"/>
    <row r="1671" ht="15" hidden="1" customHeight="1"/>
    <row r="1672" ht="15" hidden="1" customHeight="1"/>
    <row r="1673" ht="15" hidden="1" customHeight="1"/>
    <row r="1674" ht="15" hidden="1" customHeight="1"/>
    <row r="1675" ht="15" hidden="1" customHeight="1"/>
    <row r="1676" ht="15" hidden="1" customHeight="1"/>
    <row r="1677" ht="15" hidden="1" customHeight="1"/>
    <row r="1678" ht="15" hidden="1" customHeight="1"/>
    <row r="1679" ht="15" hidden="1" customHeight="1"/>
    <row r="1680" ht="15" hidden="1" customHeight="1"/>
    <row r="1681" ht="15" hidden="1" customHeight="1"/>
    <row r="1682" ht="15" hidden="1" customHeight="1"/>
    <row r="1683" ht="15" hidden="1" customHeight="1"/>
    <row r="1684" ht="15" hidden="1" customHeight="1"/>
    <row r="1685" ht="15" hidden="1" customHeight="1"/>
    <row r="1686" ht="15" hidden="1" customHeight="1"/>
    <row r="1687" ht="15" hidden="1" customHeight="1"/>
    <row r="1688" ht="15" hidden="1" customHeight="1"/>
    <row r="1689" ht="15" hidden="1" customHeight="1"/>
    <row r="1690" ht="15" hidden="1" customHeight="1"/>
    <row r="1691" ht="15" hidden="1" customHeight="1"/>
    <row r="1692" ht="15" hidden="1" customHeight="1"/>
    <row r="1693" ht="15" hidden="1" customHeight="1"/>
    <row r="1694" ht="15" hidden="1" customHeight="1"/>
    <row r="1695" ht="15" hidden="1" customHeight="1"/>
    <row r="1696" ht="15" hidden="1" customHeight="1"/>
    <row r="1697" ht="15" hidden="1" customHeight="1"/>
    <row r="1698" ht="15" hidden="1" customHeight="1"/>
    <row r="1699" ht="15" hidden="1" customHeight="1"/>
    <row r="1700" ht="15" hidden="1" customHeight="1"/>
    <row r="1701" ht="15" hidden="1" customHeight="1"/>
    <row r="1702" ht="15" hidden="1" customHeight="1"/>
    <row r="1703" ht="15" hidden="1" customHeight="1"/>
    <row r="1704" ht="15" hidden="1" customHeight="1"/>
    <row r="1705" ht="15" hidden="1" customHeight="1"/>
    <row r="1706" ht="15" hidden="1" customHeight="1"/>
    <row r="1707" ht="15" hidden="1" customHeight="1"/>
    <row r="1708" ht="15" hidden="1" customHeight="1"/>
    <row r="1709" ht="15" hidden="1" customHeight="1"/>
    <row r="1710" ht="15" hidden="1" customHeight="1"/>
    <row r="1711" ht="15" hidden="1" customHeight="1"/>
    <row r="1712" ht="15" hidden="1" customHeight="1"/>
    <row r="1713" ht="15" hidden="1" customHeight="1"/>
    <row r="1714" ht="15" hidden="1" customHeight="1"/>
    <row r="1715" ht="15" hidden="1" customHeight="1"/>
    <row r="1716" ht="15" hidden="1" customHeight="1"/>
    <row r="1717" ht="15" hidden="1" customHeight="1"/>
    <row r="1718" ht="15" hidden="1" customHeight="1"/>
    <row r="1719" ht="15" hidden="1" customHeight="1"/>
    <row r="1720" ht="15" hidden="1" customHeight="1"/>
    <row r="1721" ht="15" hidden="1" customHeight="1"/>
    <row r="1722" ht="15" hidden="1" customHeight="1"/>
    <row r="1723" ht="15" hidden="1" customHeight="1"/>
    <row r="1724" ht="15" hidden="1" customHeight="1"/>
    <row r="1725" ht="15" hidden="1" customHeight="1"/>
    <row r="1726" ht="15" hidden="1" customHeight="1"/>
    <row r="1727" ht="15" hidden="1" customHeight="1"/>
    <row r="1728" ht="15" hidden="1" customHeight="1"/>
    <row r="1729" ht="15" hidden="1" customHeight="1"/>
    <row r="1730" ht="15" hidden="1" customHeight="1"/>
    <row r="1731" ht="15" hidden="1" customHeight="1"/>
    <row r="1732" ht="15" hidden="1" customHeight="1"/>
    <row r="1733" ht="15" hidden="1" customHeight="1"/>
    <row r="1734" ht="15" hidden="1" customHeight="1"/>
    <row r="1735" ht="15" hidden="1" customHeight="1"/>
    <row r="1736" ht="15" hidden="1" customHeight="1"/>
    <row r="1737" ht="15" hidden="1" customHeight="1"/>
    <row r="1738" ht="15" hidden="1" customHeight="1"/>
    <row r="1739" ht="15" hidden="1" customHeight="1"/>
    <row r="1740" ht="15" hidden="1" customHeight="1"/>
    <row r="1741" ht="15" hidden="1" customHeight="1"/>
    <row r="1742" ht="15" hidden="1" customHeight="1"/>
    <row r="1743" ht="15" hidden="1" customHeight="1"/>
    <row r="1744" ht="15" hidden="1" customHeight="1"/>
    <row r="1745" ht="15" hidden="1" customHeight="1"/>
    <row r="1746" ht="15" hidden="1" customHeight="1"/>
    <row r="1747" ht="15" hidden="1" customHeight="1"/>
    <row r="1748" ht="15" hidden="1" customHeight="1"/>
    <row r="1749" ht="15" hidden="1" customHeight="1"/>
    <row r="1750" ht="15" hidden="1" customHeight="1"/>
    <row r="1751" ht="15" hidden="1" customHeight="1"/>
    <row r="1752" ht="15" hidden="1" customHeight="1"/>
    <row r="1753" ht="15" hidden="1" customHeight="1"/>
    <row r="1754" ht="15" hidden="1" customHeight="1"/>
    <row r="1755" ht="15" hidden="1" customHeight="1"/>
    <row r="1756" ht="15" hidden="1" customHeight="1"/>
    <row r="1757" ht="15" hidden="1" customHeight="1"/>
    <row r="1758" ht="15" hidden="1" customHeight="1"/>
    <row r="1759" ht="15" hidden="1" customHeight="1"/>
    <row r="1760" ht="15" hidden="1" customHeight="1"/>
    <row r="1761" ht="15" hidden="1" customHeight="1"/>
    <row r="1762" ht="15" hidden="1" customHeight="1"/>
    <row r="1763" ht="15" hidden="1" customHeight="1"/>
    <row r="1764" ht="15" hidden="1" customHeight="1"/>
    <row r="1765" ht="15" hidden="1" customHeight="1"/>
    <row r="1766" ht="15" hidden="1" customHeight="1"/>
    <row r="1767" ht="15" hidden="1" customHeight="1"/>
    <row r="1768" ht="15" hidden="1" customHeight="1"/>
    <row r="1769" ht="15" hidden="1" customHeight="1"/>
    <row r="1770" ht="15" hidden="1" customHeight="1"/>
    <row r="1771" ht="15" hidden="1" customHeight="1"/>
    <row r="1772" ht="15" hidden="1" customHeight="1"/>
    <row r="1773" ht="15" hidden="1" customHeight="1"/>
    <row r="1774" ht="15" hidden="1" customHeight="1"/>
    <row r="1775" ht="15" hidden="1" customHeight="1"/>
    <row r="1776" ht="15" hidden="1" customHeight="1"/>
    <row r="1777" ht="15" hidden="1" customHeight="1"/>
    <row r="1778" ht="15" hidden="1" customHeight="1"/>
    <row r="1779" ht="15" hidden="1" customHeight="1"/>
    <row r="1780" ht="15" hidden="1" customHeight="1"/>
    <row r="1781" ht="15" hidden="1" customHeight="1"/>
    <row r="1782" ht="15" hidden="1" customHeight="1"/>
    <row r="1783" ht="15" hidden="1" customHeight="1"/>
    <row r="1784" ht="15" hidden="1" customHeight="1"/>
    <row r="1785" ht="15" hidden="1" customHeight="1"/>
    <row r="1786" ht="15" hidden="1" customHeight="1"/>
    <row r="1787" ht="15" hidden="1" customHeight="1"/>
    <row r="1788" ht="15" hidden="1" customHeight="1"/>
    <row r="1789" ht="15" hidden="1" customHeight="1"/>
    <row r="1790" ht="15" hidden="1" customHeight="1"/>
    <row r="1791" ht="15" hidden="1" customHeight="1"/>
    <row r="1792" ht="15" hidden="1" customHeight="1"/>
    <row r="1793" ht="15" hidden="1" customHeight="1"/>
    <row r="1794" ht="15" hidden="1" customHeight="1"/>
    <row r="1795" ht="15" hidden="1" customHeight="1"/>
    <row r="1796" ht="15" hidden="1" customHeight="1"/>
    <row r="1797" ht="15" hidden="1" customHeight="1"/>
    <row r="1798" ht="15" hidden="1" customHeight="1"/>
    <row r="1799" ht="15" hidden="1" customHeight="1"/>
    <row r="1800" ht="15" hidden="1" customHeight="1"/>
    <row r="1801" ht="15" hidden="1" customHeight="1"/>
    <row r="1802" ht="15" hidden="1" customHeight="1"/>
    <row r="1803" ht="15" hidden="1" customHeight="1"/>
    <row r="1804" ht="15" hidden="1" customHeight="1"/>
    <row r="1805" ht="15" hidden="1" customHeight="1"/>
    <row r="1806" ht="15" hidden="1" customHeight="1"/>
    <row r="1807" ht="15" hidden="1" customHeight="1"/>
    <row r="1808" ht="15" hidden="1" customHeight="1"/>
    <row r="1809" ht="15" hidden="1" customHeight="1"/>
    <row r="1810" ht="15" hidden="1" customHeight="1"/>
    <row r="1811" ht="15" hidden="1" customHeight="1"/>
    <row r="1812" ht="15" hidden="1" customHeight="1"/>
    <row r="1813" ht="15" hidden="1" customHeight="1"/>
    <row r="1814" ht="15" hidden="1" customHeight="1"/>
    <row r="1815" ht="15" hidden="1" customHeight="1"/>
    <row r="1816" ht="15" hidden="1" customHeight="1"/>
    <row r="1817" ht="15" hidden="1" customHeight="1"/>
    <row r="1818" ht="15" hidden="1" customHeight="1"/>
    <row r="1819" ht="15" hidden="1" customHeight="1"/>
    <row r="1820" ht="15" hidden="1" customHeight="1"/>
    <row r="1821" ht="15" hidden="1" customHeight="1"/>
    <row r="1822" ht="15" hidden="1" customHeight="1"/>
    <row r="1823" ht="15" hidden="1" customHeight="1"/>
    <row r="1824" ht="15" hidden="1" customHeight="1"/>
    <row r="1825" ht="15" hidden="1" customHeight="1"/>
    <row r="1826" ht="15" hidden="1" customHeight="1"/>
    <row r="1827" ht="15" hidden="1" customHeight="1"/>
    <row r="1828" ht="15" hidden="1" customHeight="1"/>
    <row r="1829" ht="15" hidden="1" customHeight="1"/>
    <row r="1830" ht="15" hidden="1" customHeight="1"/>
    <row r="1831" ht="15" hidden="1" customHeight="1"/>
    <row r="1832" ht="15" hidden="1" customHeight="1"/>
    <row r="1833" ht="15" hidden="1" customHeight="1"/>
    <row r="1834" ht="15" hidden="1" customHeight="1"/>
    <row r="1835" ht="15" hidden="1" customHeight="1"/>
    <row r="1836" ht="15" hidden="1" customHeight="1"/>
    <row r="1837" ht="15" hidden="1" customHeight="1"/>
    <row r="1838" ht="15" hidden="1" customHeight="1"/>
    <row r="1839" ht="15" hidden="1" customHeight="1"/>
    <row r="1840" ht="15" hidden="1" customHeight="1"/>
    <row r="1841" ht="15" hidden="1" customHeight="1"/>
    <row r="1842" ht="15" hidden="1" customHeight="1"/>
    <row r="1843" ht="15" hidden="1" customHeight="1"/>
    <row r="1844" ht="15" hidden="1" customHeight="1"/>
    <row r="1845" ht="15" hidden="1" customHeight="1"/>
    <row r="1846" ht="15" hidden="1" customHeight="1"/>
    <row r="1847" ht="15" hidden="1" customHeight="1"/>
    <row r="1848" ht="15" hidden="1" customHeight="1"/>
    <row r="1849" ht="15" hidden="1" customHeight="1"/>
    <row r="1850" ht="15" hidden="1" customHeight="1"/>
    <row r="1851" ht="15" hidden="1" customHeight="1"/>
    <row r="1852" ht="15" hidden="1" customHeight="1"/>
    <row r="1853" ht="15" hidden="1" customHeight="1"/>
    <row r="1854" ht="15" hidden="1" customHeight="1"/>
    <row r="1855" ht="15" hidden="1" customHeight="1"/>
    <row r="1856" ht="15" hidden="1" customHeight="1"/>
    <row r="1857" ht="15" hidden="1" customHeight="1"/>
    <row r="1858" ht="15" hidden="1" customHeight="1"/>
    <row r="1859" ht="15" hidden="1" customHeight="1"/>
    <row r="1860" ht="15" hidden="1" customHeight="1"/>
    <row r="1861" ht="15" hidden="1" customHeight="1"/>
    <row r="1862" ht="15" hidden="1" customHeight="1"/>
    <row r="1863" ht="15" hidden="1" customHeight="1"/>
    <row r="1864" ht="15" hidden="1" customHeight="1"/>
    <row r="1865" ht="15" hidden="1" customHeight="1"/>
    <row r="1866" ht="15" hidden="1" customHeight="1"/>
    <row r="1867" ht="15" hidden="1" customHeight="1"/>
    <row r="1868" ht="15" hidden="1" customHeight="1"/>
    <row r="1869" ht="15" hidden="1" customHeight="1"/>
    <row r="1870" ht="15" hidden="1" customHeight="1"/>
    <row r="1871" ht="15" hidden="1" customHeight="1"/>
    <row r="1872" ht="15" hidden="1" customHeight="1"/>
    <row r="1873" ht="15" hidden="1" customHeight="1"/>
    <row r="1874" ht="15" hidden="1" customHeight="1"/>
    <row r="1875" ht="15" hidden="1" customHeight="1"/>
    <row r="1876" ht="15" hidden="1" customHeight="1"/>
    <row r="1877" ht="15" hidden="1" customHeight="1"/>
    <row r="1878" ht="15" hidden="1" customHeight="1"/>
    <row r="1879" ht="15" hidden="1" customHeight="1"/>
    <row r="1880" ht="15" hidden="1" customHeight="1"/>
    <row r="1881" ht="15" hidden="1" customHeight="1"/>
    <row r="1882" ht="15" hidden="1" customHeight="1"/>
    <row r="1883" ht="15" hidden="1" customHeight="1"/>
    <row r="1884" ht="15" hidden="1" customHeight="1"/>
    <row r="1885" ht="15" hidden="1" customHeight="1"/>
    <row r="1886" ht="15" hidden="1" customHeight="1"/>
    <row r="1887" ht="15" hidden="1" customHeight="1"/>
    <row r="1888" ht="15" hidden="1" customHeight="1"/>
    <row r="1889" ht="15" hidden="1" customHeight="1"/>
    <row r="1890" ht="15" hidden="1" customHeight="1"/>
    <row r="1891" ht="15" hidden="1" customHeight="1"/>
    <row r="1892" ht="15" hidden="1" customHeight="1"/>
    <row r="1893" ht="15" hidden="1" customHeight="1"/>
    <row r="1894" ht="15" hidden="1" customHeight="1"/>
    <row r="1895" ht="15" hidden="1" customHeight="1"/>
    <row r="1896" ht="15" hidden="1" customHeight="1"/>
    <row r="1897" ht="15" hidden="1" customHeight="1"/>
    <row r="1898" ht="15" hidden="1" customHeight="1"/>
    <row r="1899" ht="15" hidden="1" customHeight="1"/>
    <row r="1900" ht="15" hidden="1" customHeight="1"/>
    <row r="1901" ht="15" hidden="1" customHeight="1"/>
    <row r="1902" ht="15" hidden="1" customHeight="1"/>
    <row r="1903" ht="15" hidden="1" customHeight="1"/>
    <row r="1904" ht="15" hidden="1" customHeight="1"/>
    <row r="1905" ht="15" hidden="1" customHeight="1"/>
    <row r="1906" ht="15" hidden="1" customHeight="1"/>
    <row r="1907" ht="15" hidden="1" customHeight="1"/>
    <row r="1908" ht="15" hidden="1" customHeight="1"/>
    <row r="1909" ht="15" hidden="1" customHeight="1"/>
    <row r="1910" ht="15" hidden="1" customHeight="1"/>
    <row r="1911" ht="15" hidden="1" customHeight="1"/>
    <row r="1912" ht="15" hidden="1" customHeight="1"/>
    <row r="1913" ht="15" hidden="1" customHeight="1"/>
    <row r="1914" ht="15" hidden="1" customHeight="1"/>
    <row r="1915" ht="15" hidden="1" customHeight="1"/>
    <row r="1916" ht="15" hidden="1" customHeight="1"/>
    <row r="1917" ht="15" hidden="1" customHeight="1"/>
    <row r="1918" ht="15" hidden="1" customHeight="1"/>
    <row r="1919" ht="15" hidden="1" customHeight="1"/>
    <row r="1920" ht="15" hidden="1" customHeight="1"/>
    <row r="1921" ht="15" hidden="1" customHeight="1"/>
    <row r="1922" ht="15" hidden="1" customHeight="1"/>
    <row r="1923" ht="15" hidden="1" customHeight="1"/>
    <row r="1924" ht="15" hidden="1" customHeight="1"/>
    <row r="1925" ht="15" hidden="1" customHeight="1"/>
    <row r="1926" ht="15" hidden="1" customHeight="1"/>
    <row r="1927" ht="15" hidden="1" customHeight="1"/>
    <row r="1928" ht="15" hidden="1" customHeight="1"/>
    <row r="1929" ht="15" hidden="1" customHeight="1"/>
    <row r="1930" ht="15" hidden="1" customHeight="1"/>
    <row r="1931" ht="15" hidden="1" customHeight="1"/>
    <row r="1932" ht="15" hidden="1" customHeight="1"/>
    <row r="1933" ht="15" hidden="1" customHeight="1"/>
    <row r="1934" ht="15" hidden="1" customHeight="1"/>
    <row r="1935" ht="15" hidden="1" customHeight="1"/>
    <row r="1936" ht="15" hidden="1" customHeight="1"/>
    <row r="1937" ht="15" hidden="1" customHeight="1"/>
    <row r="1938" ht="15" hidden="1" customHeight="1"/>
    <row r="1939" ht="15" hidden="1" customHeight="1"/>
    <row r="1940" ht="15" hidden="1" customHeight="1"/>
    <row r="1941" ht="15" hidden="1" customHeight="1"/>
    <row r="1942" ht="15" hidden="1" customHeight="1"/>
    <row r="1943" ht="15" hidden="1" customHeight="1"/>
    <row r="1944" ht="15" hidden="1" customHeight="1"/>
    <row r="1945" ht="15" hidden="1" customHeight="1"/>
    <row r="1946" ht="15" hidden="1" customHeight="1"/>
    <row r="1947" ht="15" hidden="1" customHeight="1"/>
    <row r="1948" ht="15" hidden="1" customHeight="1"/>
    <row r="1949" ht="15" hidden="1" customHeight="1"/>
    <row r="1950" ht="15" hidden="1" customHeight="1"/>
    <row r="1951" ht="15" hidden="1" customHeight="1"/>
    <row r="1952" ht="15" hidden="1" customHeight="1"/>
    <row r="1953" ht="15" hidden="1" customHeight="1"/>
    <row r="1954" ht="15" hidden="1" customHeight="1"/>
    <row r="1955" ht="15" hidden="1" customHeight="1"/>
    <row r="1956" ht="15" hidden="1" customHeight="1"/>
    <row r="1957" ht="15" hidden="1" customHeight="1"/>
    <row r="1958" ht="15" hidden="1" customHeight="1"/>
    <row r="1959" ht="15" hidden="1" customHeight="1"/>
    <row r="1960" ht="15" hidden="1" customHeight="1"/>
    <row r="1961" ht="15" hidden="1" customHeight="1"/>
    <row r="1962" ht="15" hidden="1" customHeight="1"/>
    <row r="1963" ht="15" hidden="1" customHeight="1"/>
    <row r="1964" ht="15" hidden="1" customHeight="1"/>
    <row r="1965" ht="15" hidden="1" customHeight="1"/>
    <row r="1966" ht="15" hidden="1" customHeight="1"/>
    <row r="1967" ht="15" hidden="1" customHeight="1"/>
    <row r="1968" ht="15" hidden="1" customHeight="1"/>
    <row r="1969" ht="15" hidden="1" customHeight="1"/>
    <row r="1970" ht="15" hidden="1" customHeight="1"/>
    <row r="1971" ht="15" hidden="1" customHeight="1"/>
    <row r="1972" ht="15" hidden="1" customHeight="1"/>
    <row r="1973" ht="15" hidden="1" customHeight="1"/>
    <row r="1974" ht="15" hidden="1" customHeight="1"/>
    <row r="1975" ht="15" hidden="1" customHeight="1"/>
    <row r="1976" ht="15" hidden="1" customHeight="1"/>
    <row r="1977" ht="15" hidden="1" customHeight="1"/>
    <row r="1978" ht="15" hidden="1" customHeight="1"/>
    <row r="1979" ht="15" hidden="1" customHeight="1"/>
    <row r="1980" ht="15" hidden="1" customHeight="1"/>
    <row r="1981" ht="15" hidden="1" customHeight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</sheetData>
  <sheetProtection password="CC6F" sheet="1" objects="1" scenarios="1"/>
  <mergeCells count="7">
    <mergeCell ref="P51:S51"/>
    <mergeCell ref="A4:D4"/>
    <mergeCell ref="E4:G4"/>
    <mergeCell ref="A62:H62"/>
    <mergeCell ref="M21:N21"/>
    <mergeCell ref="M54:O54"/>
    <mergeCell ref="M53:O53"/>
  </mergeCells>
  <conditionalFormatting sqref="L53">
    <cfRule type="cellIs" dxfId="0" priority="1" operator="lessThanOrEqual">
      <formula>500000</formula>
    </cfRule>
  </conditionalFormatting>
  <dataValidations count="1">
    <dataValidation type="list" allowBlank="1" showInputMessage="1" showErrorMessage="1" sqref="E4:G4">
      <formula1>"INDIVIDUL,FEMALE,SENIOR CITIZEN &gt;80 YEAR,SENIOR CITIZEN &lt; 80 YEAR"</formula1>
    </dataValidation>
  </dataValidations>
  <pageMargins left="0.48" right="0.27559055118110237" top="0.74803149606299213" bottom="0.74803149606299213" header="0.31496062992125984" footer="0.31496062992125984"/>
  <pageSetup paperSize="9" scale="78" orientation="portrait" horizontalDpi="1200" verticalDpi="120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U109"/>
  <sheetViews>
    <sheetView view="pageBreakPreview" topLeftCell="A61" zoomScaleNormal="84" zoomScaleSheetLayoutView="100" workbookViewId="0">
      <selection activeCell="Q1" sqref="Q1"/>
    </sheetView>
  </sheetViews>
  <sheetFormatPr defaultColWidth="0" defaultRowHeight="15" zeroHeight="1"/>
  <cols>
    <col min="1" max="1" width="4.85546875" style="10" customWidth="1"/>
    <col min="2" max="2" width="8" style="10" customWidth="1"/>
    <col min="3" max="3" width="9" style="10" customWidth="1"/>
    <col min="4" max="15" width="5.28515625" style="10" customWidth="1"/>
    <col min="16" max="16" width="4.42578125" style="10" customWidth="1"/>
    <col min="17" max="17" width="5.85546875" style="10" customWidth="1"/>
    <col min="18" max="18" width="7.42578125" style="10" customWidth="1"/>
    <col min="19" max="19" width="0" style="74" hidden="1" customWidth="1"/>
    <col min="20" max="16384" width="0" style="10" hidden="1"/>
  </cols>
  <sheetData>
    <row r="1" spans="1:19"/>
    <row r="2" spans="1:19" s="236" customFormat="1" ht="20.25">
      <c r="A2" s="324" t="s">
        <v>150</v>
      </c>
      <c r="B2" s="324"/>
      <c r="C2" s="324"/>
      <c r="D2" s="234" t="s">
        <v>209</v>
      </c>
      <c r="E2" s="325" t="str">
        <f>'FILL FORM'!$D$1</f>
        <v>NAME OF EMPLOYEES</v>
      </c>
      <c r="F2" s="325"/>
      <c r="G2" s="325"/>
      <c r="H2" s="325"/>
      <c r="I2" s="325"/>
      <c r="J2" s="325"/>
      <c r="K2" s="325"/>
      <c r="L2" s="325"/>
      <c r="M2" s="234"/>
      <c r="N2" s="234"/>
      <c r="O2" s="234"/>
      <c r="P2" s="234"/>
      <c r="Q2" s="234"/>
      <c r="R2" s="234"/>
      <c r="S2" s="235"/>
    </row>
    <row r="3" spans="1:19" s="236" customFormat="1" ht="20.25">
      <c r="A3" s="324" t="s">
        <v>182</v>
      </c>
      <c r="B3" s="324"/>
      <c r="C3" s="324"/>
      <c r="D3" s="234" t="s">
        <v>209</v>
      </c>
      <c r="E3" s="325">
        <f>'FILL FORM'!$D$2</f>
        <v>0</v>
      </c>
      <c r="F3" s="325"/>
      <c r="G3" s="325"/>
      <c r="H3" s="325"/>
      <c r="I3" s="325"/>
      <c r="J3" s="325"/>
      <c r="K3" s="325"/>
      <c r="L3" s="325"/>
      <c r="M3" s="234"/>
      <c r="N3" s="234"/>
      <c r="O3" s="234"/>
      <c r="P3" s="234"/>
      <c r="Q3" s="234"/>
      <c r="R3" s="234"/>
      <c r="S3" s="235"/>
    </row>
    <row r="4" spans="1:19" s="236" customFormat="1" ht="20.25">
      <c r="A4" s="324" t="s">
        <v>151</v>
      </c>
      <c r="B4" s="324"/>
      <c r="C4" s="324"/>
      <c r="D4" s="234" t="s">
        <v>209</v>
      </c>
      <c r="E4" s="324">
        <f>'FILL FORM'!$D$3</f>
        <v>0</v>
      </c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235"/>
    </row>
    <row r="5" spans="1:19" s="236" customFormat="1" ht="20.25">
      <c r="A5" s="324" t="s">
        <v>152</v>
      </c>
      <c r="B5" s="324"/>
      <c r="C5" s="324"/>
      <c r="D5" s="234" t="s">
        <v>209</v>
      </c>
      <c r="E5" s="324" t="s">
        <v>237</v>
      </c>
      <c r="F5" s="324"/>
      <c r="G5" s="324"/>
      <c r="H5" s="324"/>
      <c r="I5" s="324"/>
      <c r="J5" s="234" t="s">
        <v>153</v>
      </c>
      <c r="K5" s="234"/>
      <c r="L5" s="234"/>
      <c r="M5" s="234"/>
      <c r="N5" s="234"/>
      <c r="O5" s="234"/>
      <c r="P5" s="324" t="s">
        <v>278</v>
      </c>
      <c r="Q5" s="324"/>
      <c r="R5" s="324"/>
      <c r="S5" s="235"/>
    </row>
    <row r="6" spans="1:19" s="236" customFormat="1" ht="20.25">
      <c r="A6" s="324" t="s">
        <v>183</v>
      </c>
      <c r="B6" s="324"/>
      <c r="C6" s="324"/>
      <c r="D6" s="234" t="s">
        <v>209</v>
      </c>
      <c r="E6" s="324"/>
      <c r="F6" s="324"/>
      <c r="G6" s="324"/>
      <c r="H6" s="324"/>
      <c r="I6" s="324"/>
      <c r="J6" s="234" t="s">
        <v>154</v>
      </c>
      <c r="K6" s="234"/>
      <c r="L6" s="234"/>
      <c r="M6" s="234"/>
      <c r="N6" s="234"/>
      <c r="O6" s="234"/>
      <c r="P6" s="326">
        <v>41364</v>
      </c>
      <c r="Q6" s="324"/>
      <c r="R6" s="324"/>
      <c r="S6" s="235"/>
    </row>
    <row r="7" spans="1:19" s="236" customFormat="1" ht="20.25">
      <c r="A7" s="324" t="s">
        <v>84</v>
      </c>
      <c r="B7" s="324"/>
      <c r="C7" s="324"/>
      <c r="D7" s="234" t="s">
        <v>209</v>
      </c>
      <c r="E7" s="324">
        <f>'FILL FORM'!$D$10</f>
        <v>0</v>
      </c>
      <c r="F7" s="324"/>
      <c r="G7" s="324"/>
      <c r="H7" s="324"/>
      <c r="I7" s="324"/>
      <c r="J7" s="234" t="s">
        <v>155</v>
      </c>
      <c r="K7" s="234"/>
      <c r="L7" s="234"/>
      <c r="M7" s="234"/>
      <c r="N7" s="234"/>
      <c r="O7" s="234"/>
      <c r="P7" s="326">
        <f>'FILL FORM'!$D$8</f>
        <v>24387</v>
      </c>
      <c r="Q7" s="326"/>
      <c r="R7" s="326"/>
      <c r="S7" s="235"/>
    </row>
    <row r="8" spans="1:19" s="236" customFormat="1" ht="20.25">
      <c r="A8" s="324" t="s">
        <v>156</v>
      </c>
      <c r="B8" s="324"/>
      <c r="C8" s="324"/>
      <c r="D8" s="234" t="s">
        <v>209</v>
      </c>
      <c r="E8" s="328" t="s">
        <v>221</v>
      </c>
      <c r="F8" s="328"/>
      <c r="G8" s="328"/>
      <c r="H8" s="328"/>
      <c r="I8" s="328"/>
      <c r="J8" s="234" t="s">
        <v>157</v>
      </c>
      <c r="K8" s="234"/>
      <c r="L8" s="234"/>
      <c r="M8" s="234"/>
      <c r="N8" s="234"/>
      <c r="O8" s="234"/>
      <c r="P8" s="328" t="s">
        <v>229</v>
      </c>
      <c r="Q8" s="328"/>
      <c r="R8" s="328"/>
      <c r="S8" s="235"/>
    </row>
    <row r="9" spans="1:19"/>
    <row r="10" spans="1:19" ht="21.75">
      <c r="A10" s="329" t="s">
        <v>158</v>
      </c>
      <c r="B10" s="329"/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</row>
    <row r="11" spans="1:19"/>
    <row r="12" spans="1:19" ht="19.5">
      <c r="A12" s="330" t="s">
        <v>184</v>
      </c>
      <c r="B12" s="330"/>
      <c r="C12" s="330"/>
      <c r="D12" s="330"/>
      <c r="E12" s="330"/>
      <c r="F12" s="330"/>
      <c r="G12" s="330"/>
      <c r="H12" s="330"/>
      <c r="I12" s="330"/>
      <c r="J12" s="330"/>
      <c r="K12" s="330"/>
      <c r="L12" s="48"/>
      <c r="M12" s="48"/>
      <c r="N12" s="48"/>
      <c r="O12" s="48"/>
      <c r="P12" s="334">
        <f>P31</f>
        <v>298660</v>
      </c>
      <c r="Q12" s="334"/>
      <c r="R12" s="334"/>
    </row>
    <row r="13" spans="1:19" ht="18.75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</row>
    <row r="14" spans="1:19" ht="18.75">
      <c r="A14" s="331" t="s">
        <v>0</v>
      </c>
      <c r="B14" s="332"/>
      <c r="C14" s="332"/>
      <c r="D14" s="332"/>
      <c r="E14" s="332"/>
      <c r="F14" s="332"/>
      <c r="G14" s="332"/>
      <c r="H14" s="332"/>
      <c r="I14" s="332"/>
      <c r="J14" s="75"/>
      <c r="K14" s="75"/>
      <c r="L14" s="75"/>
      <c r="M14" s="75"/>
      <c r="N14" s="75"/>
      <c r="O14" s="75"/>
      <c r="P14" s="75"/>
      <c r="Q14" s="75"/>
      <c r="R14" s="75"/>
    </row>
    <row r="15" spans="1:19" ht="18.75">
      <c r="A15" s="333" t="s">
        <v>185</v>
      </c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N15" s="333"/>
      <c r="O15" s="75"/>
      <c r="P15" s="75"/>
      <c r="Q15" s="75"/>
      <c r="R15" s="75"/>
    </row>
    <row r="16" spans="1:19" ht="18.75">
      <c r="A16" s="327" t="s">
        <v>186</v>
      </c>
      <c r="B16" s="327"/>
      <c r="C16" s="327"/>
      <c r="D16" s="327"/>
      <c r="E16" s="327"/>
      <c r="F16" s="327"/>
      <c r="G16" s="327"/>
      <c r="H16" s="76"/>
      <c r="I16" s="76"/>
      <c r="J16" s="241"/>
      <c r="K16" s="241"/>
      <c r="L16" s="241"/>
      <c r="M16" s="335">
        <f>'COMPUTATION SHEET'!B19</f>
        <v>278600</v>
      </c>
      <c r="N16" s="335"/>
      <c r="O16" s="335"/>
      <c r="P16" s="76"/>
      <c r="Q16" s="76"/>
      <c r="R16" s="76"/>
    </row>
    <row r="17" spans="1:18" ht="18.75">
      <c r="A17" s="327" t="s">
        <v>160</v>
      </c>
      <c r="B17" s="327"/>
      <c r="C17" s="327"/>
      <c r="D17" s="327"/>
      <c r="E17" s="327"/>
      <c r="F17" s="327"/>
      <c r="G17" s="327"/>
      <c r="H17" s="327"/>
      <c r="I17" s="76"/>
      <c r="J17" s="241"/>
      <c r="K17" s="241"/>
      <c r="L17" s="241"/>
      <c r="M17" s="335">
        <f>'COMPUTATION SHEET'!C19</f>
        <v>103200</v>
      </c>
      <c r="N17" s="335"/>
      <c r="O17" s="335"/>
      <c r="P17" s="76"/>
      <c r="Q17" s="76"/>
      <c r="R17" s="76"/>
    </row>
    <row r="18" spans="1:18" ht="18.75">
      <c r="A18" s="327" t="s">
        <v>187</v>
      </c>
      <c r="B18" s="327"/>
      <c r="C18" s="327"/>
      <c r="D18" s="327"/>
      <c r="E18" s="327"/>
      <c r="F18" s="327"/>
      <c r="G18" s="327"/>
      <c r="H18" s="327"/>
      <c r="I18" s="76"/>
      <c r="J18" s="241"/>
      <c r="K18" s="241"/>
      <c r="L18" s="241"/>
      <c r="M18" s="335">
        <f>'COMPUTATION SHEET'!D19</f>
        <v>9600</v>
      </c>
      <c r="N18" s="335"/>
      <c r="O18" s="335"/>
      <c r="P18" s="76"/>
      <c r="Q18" s="76"/>
      <c r="R18" s="76"/>
    </row>
    <row r="19" spans="1:18" ht="18.75">
      <c r="A19" s="163" t="s">
        <v>188</v>
      </c>
      <c r="B19" s="163"/>
      <c r="C19" s="163"/>
      <c r="D19" s="163"/>
      <c r="E19" s="163"/>
      <c r="F19" s="163"/>
      <c r="G19" s="163"/>
      <c r="H19" s="163"/>
      <c r="I19" s="76"/>
      <c r="J19" s="241"/>
      <c r="K19" s="241"/>
      <c r="L19" s="241"/>
      <c r="M19" s="335">
        <f>'COMPUTATION SHEET'!E19</f>
        <v>0</v>
      </c>
      <c r="N19" s="335"/>
      <c r="O19" s="335"/>
      <c r="P19" s="76"/>
      <c r="Q19" s="76"/>
      <c r="R19" s="76"/>
    </row>
    <row r="20" spans="1:18" ht="18.75">
      <c r="A20" s="327" t="s">
        <v>267</v>
      </c>
      <c r="B20" s="327"/>
      <c r="C20" s="327"/>
      <c r="D20" s="327"/>
      <c r="E20" s="327"/>
      <c r="F20" s="327"/>
      <c r="G20" s="327"/>
      <c r="H20" s="327"/>
      <c r="I20" s="327"/>
      <c r="J20" s="241"/>
      <c r="K20" s="241"/>
      <c r="L20" s="241"/>
      <c r="M20" s="338">
        <f>'COMPUTATION SHEET'!F19</f>
        <v>3000</v>
      </c>
      <c r="N20" s="338"/>
      <c r="O20" s="338"/>
      <c r="P20" s="76"/>
      <c r="Q20" s="76"/>
      <c r="R20" s="76"/>
    </row>
    <row r="21" spans="1:18" ht="18.75">
      <c r="A21" s="76"/>
      <c r="B21" s="76"/>
      <c r="C21" s="76"/>
      <c r="D21" s="76"/>
      <c r="E21" s="76"/>
      <c r="F21" s="76"/>
      <c r="G21" s="76"/>
      <c r="H21" s="76"/>
      <c r="I21" s="76"/>
      <c r="J21" s="241"/>
      <c r="K21" s="241"/>
      <c r="L21" s="241"/>
      <c r="M21" s="335">
        <f>SUM(M16:O20)</f>
        <v>394400</v>
      </c>
      <c r="N21" s="335"/>
      <c r="O21" s="335"/>
      <c r="P21" s="76"/>
      <c r="Q21" s="76"/>
      <c r="R21" s="76"/>
    </row>
    <row r="22" spans="1:18" ht="18.75">
      <c r="A22" s="76"/>
      <c r="B22" s="76"/>
      <c r="C22" s="76"/>
      <c r="D22" s="76"/>
      <c r="E22" s="76"/>
      <c r="F22" s="76"/>
      <c r="G22" s="76"/>
      <c r="H22" s="76"/>
      <c r="I22" s="76"/>
      <c r="J22" s="241"/>
      <c r="K22" s="241"/>
      <c r="L22" s="241"/>
      <c r="M22" s="241"/>
      <c r="N22" s="241"/>
      <c r="O22" s="241"/>
      <c r="P22" s="76"/>
      <c r="Q22" s="76"/>
      <c r="R22" s="76"/>
    </row>
    <row r="23" spans="1:18" ht="18.75">
      <c r="A23" s="327" t="s">
        <v>189</v>
      </c>
      <c r="B23" s="327"/>
      <c r="C23" s="327"/>
      <c r="D23" s="327"/>
      <c r="E23" s="76"/>
      <c r="F23" s="76"/>
      <c r="G23" s="76"/>
      <c r="H23" s="76"/>
      <c r="I23" s="76"/>
      <c r="J23" s="241"/>
      <c r="K23" s="241"/>
      <c r="L23" s="241"/>
      <c r="M23" s="241"/>
      <c r="N23" s="241"/>
      <c r="O23" s="241"/>
      <c r="P23" s="76"/>
      <c r="Q23" s="76"/>
      <c r="R23" s="76"/>
    </row>
    <row r="24" spans="1:18" ht="18.75">
      <c r="A24" s="327" t="s">
        <v>161</v>
      </c>
      <c r="B24" s="327"/>
      <c r="C24" s="327"/>
      <c r="D24" s="327"/>
      <c r="E24" s="327"/>
      <c r="F24" s="327"/>
      <c r="G24" s="327"/>
      <c r="H24" s="76"/>
      <c r="I24" s="76"/>
      <c r="J24" s="335">
        <f>M62</f>
        <v>9600</v>
      </c>
      <c r="K24" s="335"/>
      <c r="L24" s="335"/>
      <c r="M24" s="241"/>
      <c r="N24" s="241"/>
      <c r="O24" s="241"/>
      <c r="P24" s="76"/>
      <c r="Q24" s="76"/>
      <c r="R24" s="76"/>
    </row>
    <row r="25" spans="1:18" ht="18.75">
      <c r="A25" s="327" t="s">
        <v>190</v>
      </c>
      <c r="B25" s="327"/>
      <c r="C25" s="327"/>
      <c r="D25" s="327"/>
      <c r="E25" s="327"/>
      <c r="F25" s="327"/>
      <c r="G25" s="327"/>
      <c r="H25" s="327"/>
      <c r="I25" s="76"/>
      <c r="J25" s="338">
        <f>M63</f>
        <v>86140</v>
      </c>
      <c r="K25" s="338"/>
      <c r="L25" s="338"/>
      <c r="M25" s="241"/>
      <c r="N25" s="241"/>
      <c r="O25" s="241"/>
      <c r="P25" s="76"/>
      <c r="Q25" s="76"/>
      <c r="R25" s="76"/>
    </row>
    <row r="26" spans="1:18" ht="18.75">
      <c r="A26" s="76"/>
      <c r="B26" s="76"/>
      <c r="C26" s="76"/>
      <c r="D26" s="76"/>
      <c r="E26" s="76"/>
      <c r="F26" s="76"/>
      <c r="G26" s="76"/>
      <c r="H26" s="76"/>
      <c r="I26" s="76"/>
      <c r="J26" s="339"/>
      <c r="K26" s="339"/>
      <c r="L26" s="339"/>
      <c r="M26" s="340">
        <f>SUM(J24:L25)</f>
        <v>95740</v>
      </c>
      <c r="N26" s="340"/>
      <c r="O26" s="340"/>
      <c r="P26" s="76"/>
      <c r="Q26" s="76"/>
      <c r="R26" s="76"/>
    </row>
    <row r="27" spans="1:18" ht="18.75">
      <c r="A27" s="76"/>
      <c r="B27" s="76"/>
      <c r="C27" s="76"/>
      <c r="D27" s="76"/>
      <c r="E27" s="76"/>
      <c r="F27" s="76"/>
      <c r="G27" s="76"/>
      <c r="H27" s="76"/>
      <c r="I27" s="76"/>
      <c r="J27" s="241"/>
      <c r="K27" s="241"/>
      <c r="L27" s="241"/>
      <c r="M27" s="341">
        <f>M21-M26</f>
        <v>298660</v>
      </c>
      <c r="N27" s="341"/>
      <c r="O27" s="341"/>
      <c r="P27" s="76"/>
      <c r="Q27" s="76"/>
      <c r="R27" s="76"/>
    </row>
    <row r="28" spans="1:18" ht="18.75">
      <c r="A28" s="327" t="s">
        <v>191</v>
      </c>
      <c r="B28" s="327"/>
      <c r="C28" s="327"/>
      <c r="D28" s="327"/>
      <c r="E28" s="327"/>
      <c r="F28" s="327"/>
      <c r="G28" s="327"/>
      <c r="H28" s="76"/>
      <c r="I28" s="76"/>
      <c r="J28" s="241"/>
      <c r="K28" s="241"/>
      <c r="L28" s="241"/>
      <c r="M28" s="340">
        <f>'COMPUTATION SHEET'!C39</f>
        <v>0</v>
      </c>
      <c r="N28" s="340"/>
      <c r="O28" s="340"/>
      <c r="P28" s="76"/>
      <c r="Q28" s="76"/>
      <c r="R28" s="76"/>
    </row>
    <row r="29" spans="1:18" ht="18.75">
      <c r="A29" s="76"/>
      <c r="B29" s="76"/>
      <c r="C29" s="76"/>
      <c r="D29" s="76"/>
      <c r="E29" s="76"/>
      <c r="F29" s="76"/>
      <c r="G29" s="76"/>
      <c r="H29" s="76"/>
      <c r="I29" s="76"/>
      <c r="J29" s="241"/>
      <c r="K29" s="241"/>
      <c r="L29" s="241"/>
      <c r="M29" s="340">
        <f>M27-M28</f>
        <v>298660</v>
      </c>
      <c r="N29" s="340"/>
      <c r="O29" s="340"/>
      <c r="P29" s="76"/>
      <c r="Q29" s="77"/>
      <c r="R29" s="76"/>
    </row>
    <row r="30" spans="1:18" ht="18.75">
      <c r="A30" s="76"/>
      <c r="B30" s="76"/>
      <c r="C30" s="76"/>
      <c r="D30" s="76"/>
      <c r="E30" s="76"/>
      <c r="F30" s="76"/>
      <c r="G30" s="76"/>
      <c r="H30" s="76"/>
      <c r="I30" s="76"/>
      <c r="J30" s="241"/>
      <c r="K30" s="241"/>
      <c r="L30" s="241"/>
      <c r="M30" s="241"/>
      <c r="N30" s="241"/>
      <c r="O30" s="241"/>
      <c r="P30" s="78"/>
      <c r="Q30" s="79"/>
      <c r="R30" s="79"/>
    </row>
    <row r="31" spans="1:18" ht="19.5">
      <c r="A31" s="336" t="s">
        <v>162</v>
      </c>
      <c r="B31" s="337"/>
      <c r="C31" s="337"/>
      <c r="D31" s="337"/>
      <c r="E31" s="337"/>
      <c r="F31" s="337"/>
      <c r="G31" s="337"/>
      <c r="H31" s="80"/>
      <c r="I31" s="80"/>
      <c r="J31" s="80"/>
      <c r="K31" s="80"/>
      <c r="L31" s="80"/>
      <c r="M31" s="80"/>
      <c r="N31" s="80"/>
      <c r="O31" s="80"/>
      <c r="P31" s="334">
        <f>M29</f>
        <v>298660</v>
      </c>
      <c r="Q31" s="334"/>
      <c r="R31" s="334"/>
    </row>
    <row r="32" spans="1:18" ht="18.7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</row>
    <row r="33" spans="1:18" ht="18.75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</row>
    <row r="34" spans="1:18" ht="18.75">
      <c r="A34" s="76" t="s">
        <v>192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</row>
    <row r="35" spans="1:18" ht="18.75">
      <c r="A35" s="76" t="s">
        <v>163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</row>
    <row r="36" spans="1:18" ht="18.75">
      <c r="A36" s="76" t="s">
        <v>230</v>
      </c>
      <c r="B36" s="76"/>
      <c r="C36" s="76"/>
      <c r="D36" s="76"/>
      <c r="E36" s="76"/>
      <c r="F36" s="76"/>
      <c r="G36" s="76"/>
      <c r="H36" s="76"/>
      <c r="I36" s="76"/>
      <c r="J36" s="76"/>
      <c r="K36" s="335">
        <f>'DCLRA INVETSMENT'!K28-'DCLRA INVETSMENT'!K22</f>
        <v>10494</v>
      </c>
      <c r="L36" s="335"/>
      <c r="M36" s="335"/>
      <c r="N36" s="241"/>
      <c r="O36" s="241"/>
      <c r="P36" s="241"/>
      <c r="Q36" s="76"/>
      <c r="R36" s="76"/>
    </row>
    <row r="37" spans="1:18" ht="18.75">
      <c r="A37" s="76" t="s">
        <v>231</v>
      </c>
      <c r="B37" s="76"/>
      <c r="C37" s="76"/>
      <c r="D37" s="76"/>
      <c r="E37" s="76"/>
      <c r="F37" s="76"/>
      <c r="G37" s="76"/>
      <c r="H37" s="76"/>
      <c r="I37" s="76"/>
      <c r="J37" s="76"/>
      <c r="K37" s="338">
        <f>'DCLRA INVETSMENT'!K42</f>
        <v>26384</v>
      </c>
      <c r="L37" s="338"/>
      <c r="M37" s="338"/>
      <c r="N37" s="241"/>
      <c r="O37" s="241"/>
      <c r="P37" s="241"/>
      <c r="Q37" s="76"/>
      <c r="R37" s="76"/>
    </row>
    <row r="38" spans="1:18" ht="18.75">
      <c r="A38" s="76" t="s">
        <v>164</v>
      </c>
      <c r="B38" s="76"/>
      <c r="C38" s="76"/>
      <c r="D38" s="76"/>
      <c r="E38" s="76"/>
      <c r="F38" s="76"/>
      <c r="G38" s="76"/>
      <c r="H38" s="76"/>
      <c r="I38" s="76"/>
      <c r="J38" s="76"/>
      <c r="K38" s="335">
        <f>SUM(K36:M37)</f>
        <v>36878</v>
      </c>
      <c r="L38" s="335"/>
      <c r="M38" s="335"/>
      <c r="N38" s="241"/>
      <c r="O38" s="241"/>
      <c r="P38" s="241"/>
      <c r="Q38" s="76"/>
      <c r="R38" s="76"/>
    </row>
    <row r="39" spans="1:18" ht="18.75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241"/>
      <c r="L39" s="241"/>
      <c r="M39" s="338">
        <f>K38</f>
        <v>36878</v>
      </c>
      <c r="N39" s="338"/>
      <c r="O39" s="338"/>
      <c r="P39" s="241"/>
      <c r="Q39" s="76"/>
      <c r="R39" s="76"/>
    </row>
    <row r="40" spans="1:18" ht="19.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343">
        <f>M39</f>
        <v>36878</v>
      </c>
      <c r="Q40" s="343"/>
      <c r="R40" s="343"/>
    </row>
    <row r="41" spans="1:18" ht="19.5">
      <c r="A41" s="80" t="s">
        <v>193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344">
        <f>P31-P40</f>
        <v>261782</v>
      </c>
      <c r="Q41" s="344"/>
      <c r="R41" s="344"/>
    </row>
    <row r="42" spans="1:18" ht="19.5">
      <c r="A42" s="80" t="s">
        <v>165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334">
        <f>'COMPUTATION SHEET'!G52</f>
        <v>261787</v>
      </c>
      <c r="Q42" s="334"/>
      <c r="R42" s="334"/>
    </row>
    <row r="43" spans="1:18" ht="19.5">
      <c r="A43" s="80" t="s">
        <v>194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334">
        <f>M26</f>
        <v>95740</v>
      </c>
      <c r="Q43" s="334"/>
      <c r="R43" s="334"/>
    </row>
    <row r="44" spans="1:18" ht="18.75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</row>
    <row r="45" spans="1:18" ht="19.5">
      <c r="A45" s="80" t="s">
        <v>166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345">
        <f>'COMPUTATION SHEET'!G54</f>
        <v>4178</v>
      </c>
      <c r="M45" s="345"/>
      <c r="N45" s="345"/>
      <c r="O45" s="76"/>
      <c r="P45" s="76"/>
      <c r="Q45" s="76"/>
      <c r="R45" s="76"/>
    </row>
    <row r="46" spans="1:18" ht="19.5">
      <c r="A46" s="80" t="s">
        <v>167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342">
        <f>'COMPUTATION SHEET'!G55</f>
        <v>126</v>
      </c>
      <c r="M46" s="342"/>
      <c r="N46" s="342"/>
      <c r="O46" s="76"/>
      <c r="P46" s="76"/>
      <c r="Q46" s="76"/>
      <c r="R46" s="76"/>
    </row>
    <row r="47" spans="1:18" ht="19.5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345">
        <f>SUM(L45:N46)</f>
        <v>4304</v>
      </c>
      <c r="M47" s="345"/>
      <c r="N47" s="345"/>
      <c r="O47" s="76"/>
      <c r="P47" s="76"/>
      <c r="Q47" s="76"/>
      <c r="R47" s="76"/>
    </row>
    <row r="48" spans="1:18" ht="19.5">
      <c r="A48" s="80" t="s">
        <v>195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342">
        <f>'FILL FORM'!$L$36</f>
        <v>0</v>
      </c>
      <c r="M48" s="342"/>
      <c r="N48" s="342"/>
      <c r="O48" s="76"/>
      <c r="P48" s="76"/>
      <c r="Q48" s="76"/>
      <c r="R48" s="76"/>
    </row>
    <row r="49" spans="1:18" ht="19.5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345">
        <f>L47-L48</f>
        <v>4304</v>
      </c>
      <c r="M49" s="345"/>
      <c r="N49" s="345"/>
      <c r="O49" s="76"/>
      <c r="P49" s="76"/>
      <c r="Q49" s="76"/>
      <c r="R49" s="76"/>
    </row>
    <row r="50" spans="1:18" ht="19.5">
      <c r="A50" s="80" t="s">
        <v>196</v>
      </c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345">
        <f>L49</f>
        <v>4304</v>
      </c>
      <c r="M50" s="345"/>
      <c r="N50" s="345"/>
      <c r="O50" s="76"/>
      <c r="P50" s="76"/>
      <c r="Q50" s="76"/>
      <c r="R50" s="76"/>
    </row>
    <row r="51" spans="1:18" ht="19.5">
      <c r="A51" s="80" t="s">
        <v>197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342">
        <f>L50</f>
        <v>4304</v>
      </c>
      <c r="M51" s="342"/>
      <c r="N51" s="342"/>
      <c r="O51" s="76"/>
      <c r="P51" s="76"/>
      <c r="Q51" s="76"/>
      <c r="R51" s="76"/>
    </row>
    <row r="52" spans="1:18" ht="19.5">
      <c r="A52" s="80" t="s">
        <v>169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345">
        <f>L50-L51</f>
        <v>0</v>
      </c>
      <c r="M52" s="345"/>
      <c r="N52" s="345"/>
      <c r="O52" s="76"/>
      <c r="P52" s="76"/>
      <c r="Q52" s="76"/>
      <c r="R52" s="76"/>
    </row>
    <row r="53" spans="1:18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2"/>
      <c r="Q53" s="82"/>
      <c r="R53" s="82"/>
    </row>
    <row r="54" spans="1:18" ht="15.75">
      <c r="A54" s="346" t="s">
        <v>198</v>
      </c>
      <c r="B54" s="346"/>
      <c r="C54" s="346"/>
      <c r="D54" s="346"/>
      <c r="E54" s="346"/>
      <c r="F54" s="346"/>
      <c r="G54" s="346"/>
      <c r="H54" s="346"/>
      <c r="I54" s="346"/>
      <c r="J54" s="346"/>
      <c r="K54" s="81"/>
      <c r="L54" s="81"/>
      <c r="M54" s="81"/>
      <c r="N54" s="81"/>
      <c r="O54" s="81"/>
      <c r="P54" s="82"/>
      <c r="Q54" s="82"/>
      <c r="R54" s="82"/>
    </row>
    <row r="55" spans="1:18" ht="15.75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1"/>
      <c r="L55" s="81"/>
      <c r="M55" s="81"/>
      <c r="N55" s="81"/>
      <c r="O55" s="81"/>
      <c r="P55" s="82"/>
      <c r="Q55" s="82"/>
      <c r="R55" s="82"/>
    </row>
    <row r="56" spans="1:18">
      <c r="A56" s="81" t="s">
        <v>199</v>
      </c>
      <c r="B56" s="81"/>
      <c r="C56" s="81"/>
      <c r="D56" s="81"/>
      <c r="E56" s="81"/>
      <c r="F56" s="347">
        <f>L48</f>
        <v>0</v>
      </c>
      <c r="G56" s="347"/>
      <c r="H56" s="347"/>
      <c r="I56" s="81"/>
      <c r="J56" s="81"/>
      <c r="K56" s="81"/>
      <c r="L56" s="81"/>
      <c r="M56" s="81"/>
      <c r="N56" s="81"/>
      <c r="O56" s="81"/>
      <c r="P56" s="82"/>
      <c r="Q56" s="82"/>
      <c r="R56" s="82"/>
    </row>
    <row r="57" spans="1:18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2"/>
      <c r="Q57" s="82"/>
      <c r="R57" s="82"/>
    </row>
    <row r="58" spans="1:18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</row>
    <row r="59" spans="1:18" ht="15.75">
      <c r="A59" s="85" t="s">
        <v>170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</row>
    <row r="60" spans="1:18" ht="15.75">
      <c r="A60" s="86" t="s">
        <v>171</v>
      </c>
      <c r="B60" s="86" t="s">
        <v>172</v>
      </c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348" t="s">
        <v>107</v>
      </c>
      <c r="N60" s="348"/>
      <c r="O60" s="348"/>
    </row>
    <row r="61" spans="1:18" ht="15.75">
      <c r="A61" s="84"/>
      <c r="B61" s="85" t="s">
        <v>200</v>
      </c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</row>
    <row r="62" spans="1:18">
      <c r="A62" s="88">
        <v>1</v>
      </c>
      <c r="B62" s="84" t="s">
        <v>161</v>
      </c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349">
        <f>800*12</f>
        <v>9600</v>
      </c>
      <c r="N62" s="349"/>
      <c r="O62" s="349"/>
    </row>
    <row r="63" spans="1:18">
      <c r="A63" s="88">
        <v>2</v>
      </c>
      <c r="B63" s="84" t="s">
        <v>201</v>
      </c>
      <c r="C63" s="84"/>
      <c r="D63" s="84"/>
      <c r="E63" s="84"/>
      <c r="F63" s="84"/>
      <c r="G63" s="84"/>
      <c r="H63" s="84"/>
      <c r="I63" s="84" t="s">
        <v>8</v>
      </c>
      <c r="J63" s="84"/>
      <c r="K63" s="84"/>
      <c r="L63" s="84"/>
      <c r="M63" s="349">
        <f>'COMPUTATION SHEET'!E24</f>
        <v>86140</v>
      </c>
      <c r="N63" s="349"/>
      <c r="O63" s="349"/>
    </row>
    <row r="64" spans="1:18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9"/>
      <c r="N64" s="89"/>
      <c r="O64" s="89"/>
    </row>
    <row r="65" spans="1:21" ht="15.75">
      <c r="A65" s="84"/>
      <c r="B65" s="90" t="s">
        <v>164</v>
      </c>
      <c r="C65" s="84"/>
      <c r="D65" s="84"/>
      <c r="E65" s="84"/>
      <c r="F65" s="84"/>
      <c r="G65" s="84"/>
      <c r="H65" s="84"/>
      <c r="I65" s="84" t="s">
        <v>8</v>
      </c>
      <c r="J65" s="84"/>
      <c r="K65" s="84"/>
      <c r="L65" s="84"/>
      <c r="M65" s="350">
        <f>SUM(M62:O64)</f>
        <v>95740</v>
      </c>
      <c r="N65" s="350"/>
      <c r="O65" s="350"/>
    </row>
    <row r="66" spans="1:21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</row>
    <row r="67" spans="1:21" ht="15.75">
      <c r="A67" s="85" t="s">
        <v>274</v>
      </c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</row>
    <row r="68" spans="1:21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</row>
    <row r="69" spans="1:21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</row>
    <row r="70" spans="1:21" ht="15.75">
      <c r="A70" s="85" t="s">
        <v>202</v>
      </c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</row>
    <row r="71" spans="1:21" ht="15.75">
      <c r="A71" s="86" t="s">
        <v>171</v>
      </c>
      <c r="B71" s="354" t="s">
        <v>203</v>
      </c>
      <c r="C71" s="354"/>
      <c r="D71" s="354"/>
      <c r="E71" s="354" t="s">
        <v>78</v>
      </c>
      <c r="F71" s="354"/>
      <c r="G71" s="354"/>
      <c r="H71" s="354" t="s">
        <v>173</v>
      </c>
      <c r="I71" s="354"/>
      <c r="J71" s="354"/>
      <c r="K71" s="354" t="s">
        <v>174</v>
      </c>
      <c r="L71" s="356"/>
      <c r="M71" s="356"/>
      <c r="N71" s="356"/>
      <c r="O71" s="356"/>
      <c r="P71" s="275" t="s">
        <v>107</v>
      </c>
      <c r="Q71" s="275"/>
      <c r="R71" s="275"/>
    </row>
    <row r="72" spans="1:21">
      <c r="A72" s="84">
        <v>1</v>
      </c>
      <c r="B72" s="84"/>
      <c r="C72" s="84"/>
      <c r="D72" s="84"/>
      <c r="E72" s="84"/>
      <c r="F72" s="84"/>
      <c r="G72" s="84"/>
      <c r="H72" s="84"/>
      <c r="I72" s="84"/>
      <c r="J72" s="84"/>
      <c r="K72" s="84" t="s">
        <v>8</v>
      </c>
      <c r="L72" s="84"/>
      <c r="M72" s="84"/>
      <c r="N72" s="84"/>
      <c r="O72" s="84"/>
      <c r="P72" s="357">
        <f>L51</f>
        <v>4304</v>
      </c>
      <c r="Q72" s="357"/>
      <c r="R72" s="357"/>
    </row>
    <row r="73" spans="1:21" ht="15.75">
      <c r="A73" s="84"/>
      <c r="B73" s="90" t="s">
        <v>164</v>
      </c>
      <c r="C73" s="84"/>
      <c r="D73" s="84"/>
      <c r="E73" s="84"/>
      <c r="F73" s="84"/>
      <c r="G73" s="84"/>
      <c r="H73" s="84"/>
      <c r="I73" s="84"/>
      <c r="J73" s="84"/>
      <c r="K73" s="84" t="s">
        <v>8</v>
      </c>
      <c r="L73" s="84"/>
      <c r="M73" s="84"/>
      <c r="N73" s="84"/>
      <c r="O73" s="84"/>
      <c r="P73" s="358">
        <f>P72</f>
        <v>4304</v>
      </c>
      <c r="Q73" s="358"/>
      <c r="R73" s="358"/>
    </row>
    <row r="74" spans="1:21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</row>
    <row r="75" spans="1:21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</row>
    <row r="76" spans="1:21" ht="15.75">
      <c r="A76" s="355" t="s">
        <v>234</v>
      </c>
      <c r="B76" s="355"/>
      <c r="C76" s="355"/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84"/>
      <c r="O76" s="84"/>
    </row>
    <row r="77" spans="1:21" ht="15.75">
      <c r="A77" s="86" t="s">
        <v>171</v>
      </c>
      <c r="B77" s="86" t="s">
        <v>172</v>
      </c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348" t="s">
        <v>107</v>
      </c>
      <c r="N77" s="348"/>
      <c r="O77" s="348"/>
    </row>
    <row r="78" spans="1:21">
      <c r="A78" s="84">
        <v>1</v>
      </c>
      <c r="B78" s="81" t="s">
        <v>235</v>
      </c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349">
        <f>K36</f>
        <v>10494</v>
      </c>
      <c r="N78" s="349"/>
      <c r="O78" s="349"/>
      <c r="U78" s="10">
        <f>I78-M78</f>
        <v>-10494</v>
      </c>
    </row>
    <row r="79" spans="1:21">
      <c r="A79" s="84">
        <v>2</v>
      </c>
      <c r="B79" s="81" t="s">
        <v>236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349">
        <f>K37</f>
        <v>26384</v>
      </c>
      <c r="N79" s="349"/>
      <c r="O79" s="349"/>
    </row>
    <row r="80" spans="1:21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351"/>
      <c r="N80" s="351"/>
      <c r="O80" s="351"/>
    </row>
    <row r="81" spans="1:17" ht="15.75">
      <c r="A81" s="84"/>
      <c r="B81" s="85" t="s">
        <v>136</v>
      </c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350">
        <f>SUM(M78:O80)</f>
        <v>36878</v>
      </c>
      <c r="N81" s="350"/>
      <c r="O81" s="350"/>
    </row>
    <row r="82" spans="1:17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</row>
    <row r="83" spans="1:17" ht="15.75" hidden="1">
      <c r="A83" s="90" t="s">
        <v>0</v>
      </c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</row>
    <row r="84" spans="1:17" ht="15.75" hidden="1">
      <c r="A84" s="90" t="s">
        <v>175</v>
      </c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</row>
    <row r="85" spans="1:17" hidden="1">
      <c r="A85" s="91" t="s">
        <v>172</v>
      </c>
      <c r="B85" s="91"/>
      <c r="C85" s="91"/>
      <c r="D85" s="92">
        <v>40634</v>
      </c>
      <c r="E85" s="92">
        <v>40664</v>
      </c>
      <c r="F85" s="92">
        <v>40695</v>
      </c>
      <c r="G85" s="92">
        <v>40725</v>
      </c>
      <c r="H85" s="92">
        <v>40756</v>
      </c>
      <c r="I85" s="92">
        <v>40787</v>
      </c>
      <c r="J85" s="92">
        <v>40817</v>
      </c>
      <c r="K85" s="92">
        <v>40848</v>
      </c>
      <c r="L85" s="92">
        <v>40878</v>
      </c>
      <c r="M85" s="92">
        <v>40909</v>
      </c>
      <c r="N85" s="92">
        <v>40940</v>
      </c>
      <c r="O85" s="92">
        <v>40969</v>
      </c>
      <c r="P85" s="352" t="s">
        <v>136</v>
      </c>
      <c r="Q85" s="352"/>
    </row>
    <row r="86" spans="1:17" hidden="1">
      <c r="A86" s="73" t="s">
        <v>204</v>
      </c>
      <c r="B86" s="73"/>
      <c r="C86" s="73"/>
      <c r="D86" s="11">
        <f>'COMPUTATION SHEET'!D7</f>
        <v>800</v>
      </c>
      <c r="E86" s="11">
        <f>'COMPUTATION SHEET'!D8</f>
        <v>800</v>
      </c>
      <c r="F86" s="11">
        <f>'COMPUTATION SHEET'!D9</f>
        <v>800</v>
      </c>
      <c r="G86" s="11">
        <f>'COMPUTATION SHEET'!D10</f>
        <v>800</v>
      </c>
      <c r="H86" s="11">
        <f>'COMPUTATION SHEET'!D11</f>
        <v>800</v>
      </c>
      <c r="I86" s="11">
        <f>'COMPUTATION SHEET'!D12</f>
        <v>800</v>
      </c>
      <c r="J86" s="11">
        <f>'COMPUTATION SHEET'!D13</f>
        <v>800</v>
      </c>
      <c r="K86" s="11">
        <f>'COMPUTATION SHEET'!D14</f>
        <v>800</v>
      </c>
      <c r="L86" s="11">
        <f>'COMPUTATION SHEET'!D15</f>
        <v>800</v>
      </c>
      <c r="M86" s="11">
        <f>'COMPUTATION SHEET'!D16</f>
        <v>800</v>
      </c>
      <c r="N86" s="11">
        <f>'COMPUTATION SHEET'!D17</f>
        <v>800</v>
      </c>
      <c r="O86" s="11">
        <f>'COMPUTATION SHEET'!D18</f>
        <v>800</v>
      </c>
      <c r="P86" s="353">
        <f ca="1">SUM(D86:P86)</f>
        <v>0</v>
      </c>
      <c r="Q86" s="353"/>
    </row>
    <row r="87" spans="1:17" hidden="1">
      <c r="A87" s="73" t="s">
        <v>205</v>
      </c>
      <c r="B87" s="73"/>
      <c r="C87" s="73"/>
      <c r="D87" s="93">
        <v>800</v>
      </c>
      <c r="E87" s="93">
        <v>800</v>
      </c>
      <c r="F87" s="93">
        <v>800</v>
      </c>
      <c r="G87" s="93">
        <v>800</v>
      </c>
      <c r="H87" s="93">
        <v>800</v>
      </c>
      <c r="I87" s="93">
        <v>800</v>
      </c>
      <c r="J87" s="93">
        <v>800</v>
      </c>
      <c r="K87" s="93">
        <v>800</v>
      </c>
      <c r="L87" s="93">
        <v>800</v>
      </c>
      <c r="M87" s="93">
        <v>800</v>
      </c>
      <c r="N87" s="93">
        <v>800</v>
      </c>
      <c r="O87" s="93">
        <v>800</v>
      </c>
      <c r="P87" s="353">
        <f ca="1">SUM(D87:P87)</f>
        <v>9600</v>
      </c>
      <c r="Q87" s="360"/>
    </row>
    <row r="88" spans="1:17" ht="15.75" hidden="1" thickBot="1">
      <c r="A88" s="73" t="s">
        <v>206</v>
      </c>
      <c r="B88" s="73"/>
      <c r="C88" s="73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5"/>
      <c r="Q88" s="96"/>
    </row>
    <row r="89" spans="1:17" hidden="1">
      <c r="A89" s="73" t="s">
        <v>176</v>
      </c>
      <c r="B89" s="73"/>
      <c r="C89" s="73"/>
      <c r="D89" s="93">
        <f>D86-D87</f>
        <v>0</v>
      </c>
      <c r="E89" s="93">
        <f t="shared" ref="E89:O89" si="0">E86-E87</f>
        <v>0</v>
      </c>
      <c r="F89" s="93">
        <f t="shared" si="0"/>
        <v>0</v>
      </c>
      <c r="G89" s="93">
        <f t="shared" si="0"/>
        <v>0</v>
      </c>
      <c r="H89" s="93">
        <f t="shared" si="0"/>
        <v>0</v>
      </c>
      <c r="I89" s="93">
        <f t="shared" si="0"/>
        <v>0</v>
      </c>
      <c r="J89" s="93">
        <f t="shared" si="0"/>
        <v>0</v>
      </c>
      <c r="K89" s="93">
        <f t="shared" si="0"/>
        <v>0</v>
      </c>
      <c r="L89" s="93">
        <f t="shared" si="0"/>
        <v>0</v>
      </c>
      <c r="M89" s="93">
        <f t="shared" si="0"/>
        <v>0</v>
      </c>
      <c r="N89" s="93">
        <f t="shared" si="0"/>
        <v>0</v>
      </c>
      <c r="O89" s="93">
        <f t="shared" si="0"/>
        <v>0</v>
      </c>
      <c r="P89" s="361">
        <f ca="1">P86-P87</f>
        <v>40800</v>
      </c>
      <c r="Q89" s="360"/>
    </row>
    <row r="90" spans="1:17" hidden="1"/>
    <row r="91" spans="1:17" hidden="1"/>
    <row r="92" spans="1:17" ht="15.75" hidden="1">
      <c r="A92" s="90" t="s">
        <v>177</v>
      </c>
    </row>
    <row r="93" spans="1:17" hidden="1">
      <c r="A93" s="91" t="s">
        <v>172</v>
      </c>
      <c r="B93" s="91"/>
      <c r="C93" s="91"/>
      <c r="D93" s="92">
        <v>40634</v>
      </c>
      <c r="E93" s="92">
        <v>40664</v>
      </c>
      <c r="F93" s="92">
        <v>40695</v>
      </c>
      <c r="G93" s="92">
        <v>40725</v>
      </c>
      <c r="H93" s="92">
        <v>40756</v>
      </c>
      <c r="I93" s="92">
        <v>40787</v>
      </c>
      <c r="J93" s="92">
        <v>40817</v>
      </c>
      <c r="K93" s="92">
        <v>40848</v>
      </c>
      <c r="L93" s="92">
        <v>40878</v>
      </c>
      <c r="M93" s="92">
        <v>40909</v>
      </c>
      <c r="N93" s="92">
        <v>40940</v>
      </c>
      <c r="O93" s="92">
        <v>40969</v>
      </c>
      <c r="P93" s="352" t="s">
        <v>136</v>
      </c>
      <c r="Q93" s="362"/>
    </row>
    <row r="94" spans="1:17" hidden="1">
      <c r="A94" s="73" t="s">
        <v>207</v>
      </c>
      <c r="D94" s="11">
        <f>'COMPUTATION SHEET'!M3</f>
        <v>9500</v>
      </c>
      <c r="E94" s="11">
        <f>D94</f>
        <v>9500</v>
      </c>
      <c r="F94" s="11">
        <f t="shared" ref="F94:O94" si="1">E94</f>
        <v>9500</v>
      </c>
      <c r="G94" s="11">
        <f t="shared" si="1"/>
        <v>9500</v>
      </c>
      <c r="H94" s="11">
        <f t="shared" si="1"/>
        <v>9500</v>
      </c>
      <c r="I94" s="11">
        <f t="shared" si="1"/>
        <v>9500</v>
      </c>
      <c r="J94" s="11">
        <f t="shared" si="1"/>
        <v>9500</v>
      </c>
      <c r="K94" s="11">
        <f t="shared" si="1"/>
        <v>9500</v>
      </c>
      <c r="L94" s="11">
        <f t="shared" si="1"/>
        <v>9500</v>
      </c>
      <c r="M94" s="11">
        <f t="shared" si="1"/>
        <v>9500</v>
      </c>
      <c r="N94" s="11">
        <f t="shared" si="1"/>
        <v>9500</v>
      </c>
      <c r="O94" s="11">
        <f t="shared" si="1"/>
        <v>9500</v>
      </c>
      <c r="P94" s="363">
        <f>SUM(D94:O94)</f>
        <v>114000</v>
      </c>
      <c r="Q94" s="360"/>
    </row>
    <row r="95" spans="1:17" ht="15.75" hidden="1" thickBot="1">
      <c r="A95" s="73" t="s">
        <v>178</v>
      </c>
      <c r="D95" s="12">
        <f>D103*10%</f>
        <v>2155</v>
      </c>
      <c r="E95" s="12">
        <f t="shared" ref="E95:O95" si="2">E103*10%</f>
        <v>2155</v>
      </c>
      <c r="F95" s="12">
        <f t="shared" si="2"/>
        <v>2155</v>
      </c>
      <c r="G95" s="12">
        <f t="shared" si="2"/>
        <v>2155</v>
      </c>
      <c r="H95" s="12">
        <f t="shared" si="2"/>
        <v>2155</v>
      </c>
      <c r="I95" s="12">
        <f t="shared" si="2"/>
        <v>2155</v>
      </c>
      <c r="J95" s="12">
        <f t="shared" si="2"/>
        <v>2155</v>
      </c>
      <c r="K95" s="12">
        <f t="shared" si="2"/>
        <v>2555</v>
      </c>
      <c r="L95" s="12">
        <f t="shared" si="2"/>
        <v>2555</v>
      </c>
      <c r="M95" s="12">
        <f t="shared" si="2"/>
        <v>2555</v>
      </c>
      <c r="N95" s="12">
        <f t="shared" si="2"/>
        <v>2555</v>
      </c>
      <c r="O95" s="12">
        <f t="shared" si="2"/>
        <v>2555</v>
      </c>
      <c r="P95" s="364">
        <f t="shared" ref="P95:P100" si="3">SUM(D95:O95)</f>
        <v>27860</v>
      </c>
      <c r="Q95" s="365"/>
    </row>
    <row r="96" spans="1:17" hidden="1">
      <c r="A96" s="73" t="s">
        <v>139</v>
      </c>
      <c r="D96" s="11">
        <f>D94-D95</f>
        <v>7345</v>
      </c>
      <c r="E96" s="11">
        <f t="shared" ref="E96:O96" si="4">E94-E95</f>
        <v>7345</v>
      </c>
      <c r="F96" s="11">
        <f t="shared" si="4"/>
        <v>7345</v>
      </c>
      <c r="G96" s="11">
        <f t="shared" si="4"/>
        <v>7345</v>
      </c>
      <c r="H96" s="11">
        <f t="shared" si="4"/>
        <v>7345</v>
      </c>
      <c r="I96" s="11">
        <f t="shared" si="4"/>
        <v>7345</v>
      </c>
      <c r="J96" s="11">
        <f t="shared" si="4"/>
        <v>7345</v>
      </c>
      <c r="K96" s="11">
        <f t="shared" si="4"/>
        <v>6945</v>
      </c>
      <c r="L96" s="11">
        <f t="shared" si="4"/>
        <v>6945</v>
      </c>
      <c r="M96" s="11">
        <f t="shared" si="4"/>
        <v>6945</v>
      </c>
      <c r="N96" s="11">
        <f t="shared" si="4"/>
        <v>6945</v>
      </c>
      <c r="O96" s="11">
        <f t="shared" si="4"/>
        <v>6945</v>
      </c>
      <c r="P96" s="363">
        <f t="shared" si="3"/>
        <v>86140</v>
      </c>
      <c r="Q96" s="360"/>
    </row>
    <row r="97" spans="1:18" hidden="1">
      <c r="A97" s="73" t="s">
        <v>208</v>
      </c>
      <c r="D97" s="11">
        <f>ROUND(D103*40%,0)</f>
        <v>8620</v>
      </c>
      <c r="E97" s="11">
        <f t="shared" ref="E97:O97" si="5">ROUND(E103*40%,0)</f>
        <v>8620</v>
      </c>
      <c r="F97" s="11">
        <f t="shared" si="5"/>
        <v>8620</v>
      </c>
      <c r="G97" s="11">
        <f t="shared" si="5"/>
        <v>8620</v>
      </c>
      <c r="H97" s="11">
        <f t="shared" si="5"/>
        <v>8620</v>
      </c>
      <c r="I97" s="11">
        <f t="shared" si="5"/>
        <v>8620</v>
      </c>
      <c r="J97" s="11">
        <f t="shared" si="5"/>
        <v>8620</v>
      </c>
      <c r="K97" s="11">
        <f t="shared" si="5"/>
        <v>10220</v>
      </c>
      <c r="L97" s="11">
        <f t="shared" si="5"/>
        <v>10220</v>
      </c>
      <c r="M97" s="11">
        <f t="shared" si="5"/>
        <v>10220</v>
      </c>
      <c r="N97" s="11">
        <f t="shared" si="5"/>
        <v>10220</v>
      </c>
      <c r="O97" s="11">
        <f t="shared" si="5"/>
        <v>10220</v>
      </c>
      <c r="P97" s="363">
        <f t="shared" si="3"/>
        <v>111440</v>
      </c>
      <c r="Q97" s="360"/>
    </row>
    <row r="98" spans="1:18" ht="15.75" hidden="1" thickBot="1">
      <c r="A98" s="73" t="s">
        <v>98</v>
      </c>
      <c r="B98" s="73"/>
      <c r="C98" s="73"/>
      <c r="D98" s="12">
        <v>8000</v>
      </c>
      <c r="E98" s="12">
        <v>8000</v>
      </c>
      <c r="F98" s="12">
        <v>8000</v>
      </c>
      <c r="G98" s="12">
        <v>8000</v>
      </c>
      <c r="H98" s="12">
        <v>7742</v>
      </c>
      <c r="I98" s="12">
        <v>7742</v>
      </c>
      <c r="J98" s="12">
        <v>8000</v>
      </c>
      <c r="K98" s="12">
        <v>8875</v>
      </c>
      <c r="L98" s="12">
        <v>8875</v>
      </c>
      <c r="M98" s="12">
        <v>8875</v>
      </c>
      <c r="N98" s="12">
        <v>8875</v>
      </c>
      <c r="O98" s="12">
        <v>8875</v>
      </c>
      <c r="P98" s="364">
        <f t="shared" si="3"/>
        <v>99859</v>
      </c>
      <c r="Q98" s="365"/>
    </row>
    <row r="99" spans="1:18" hidden="1">
      <c r="A99" s="73" t="s">
        <v>179</v>
      </c>
      <c r="B99" s="73"/>
      <c r="C99" s="73"/>
      <c r="D99" s="11">
        <f>MIN(D96,D97,D98)</f>
        <v>7345</v>
      </c>
      <c r="E99" s="11">
        <f t="shared" ref="E99:O99" si="6">MIN(E96,E97,E98)</f>
        <v>7345</v>
      </c>
      <c r="F99" s="11">
        <f t="shared" si="6"/>
        <v>7345</v>
      </c>
      <c r="G99" s="11">
        <f t="shared" si="6"/>
        <v>7345</v>
      </c>
      <c r="H99" s="11">
        <f t="shared" si="6"/>
        <v>7345</v>
      </c>
      <c r="I99" s="11">
        <f t="shared" si="6"/>
        <v>7345</v>
      </c>
      <c r="J99" s="11">
        <f t="shared" si="6"/>
        <v>7345</v>
      </c>
      <c r="K99" s="11">
        <f t="shared" si="6"/>
        <v>6945</v>
      </c>
      <c r="L99" s="11">
        <f t="shared" si="6"/>
        <v>6945</v>
      </c>
      <c r="M99" s="11">
        <f t="shared" si="6"/>
        <v>6945</v>
      </c>
      <c r="N99" s="11">
        <f t="shared" si="6"/>
        <v>6945</v>
      </c>
      <c r="O99" s="11">
        <f t="shared" si="6"/>
        <v>6945</v>
      </c>
      <c r="P99" s="363">
        <f t="shared" si="3"/>
        <v>86140</v>
      </c>
      <c r="Q99" s="360"/>
    </row>
    <row r="100" spans="1:18" hidden="1">
      <c r="A100" s="73" t="s">
        <v>180</v>
      </c>
      <c r="B100" s="73"/>
      <c r="C100" s="73"/>
      <c r="D100" s="11">
        <f>D98-D99</f>
        <v>655</v>
      </c>
      <c r="E100" s="11">
        <f t="shared" ref="E100:O100" si="7">E98-E99</f>
        <v>655</v>
      </c>
      <c r="F100" s="11">
        <f t="shared" si="7"/>
        <v>655</v>
      </c>
      <c r="G100" s="11">
        <f t="shared" si="7"/>
        <v>655</v>
      </c>
      <c r="H100" s="11">
        <f t="shared" si="7"/>
        <v>397</v>
      </c>
      <c r="I100" s="11">
        <f t="shared" si="7"/>
        <v>397</v>
      </c>
      <c r="J100" s="11">
        <f t="shared" si="7"/>
        <v>655</v>
      </c>
      <c r="K100" s="11">
        <f t="shared" si="7"/>
        <v>1930</v>
      </c>
      <c r="L100" s="11">
        <f t="shared" si="7"/>
        <v>1930</v>
      </c>
      <c r="M100" s="11">
        <f t="shared" si="7"/>
        <v>1930</v>
      </c>
      <c r="N100" s="11">
        <f t="shared" si="7"/>
        <v>1930</v>
      </c>
      <c r="O100" s="11">
        <f t="shared" si="7"/>
        <v>1930</v>
      </c>
      <c r="P100" s="363">
        <f t="shared" si="3"/>
        <v>13719</v>
      </c>
      <c r="Q100" s="360"/>
    </row>
    <row r="101" spans="1:18" hidden="1">
      <c r="A101" s="73"/>
      <c r="B101" s="73"/>
      <c r="C101" s="73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97"/>
      <c r="Q101" s="98"/>
    </row>
    <row r="102" spans="1:18" hidden="1">
      <c r="A102" s="73" t="s">
        <v>181</v>
      </c>
      <c r="B102" s="73"/>
      <c r="C102" s="73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97"/>
      <c r="Q102" s="98"/>
    </row>
    <row r="103" spans="1:18" hidden="1">
      <c r="A103" s="73" t="s">
        <v>159</v>
      </c>
      <c r="B103" s="73"/>
      <c r="C103" s="73"/>
      <c r="D103" s="11">
        <f>'COMPUTATION SHEET'!B7</f>
        <v>21550</v>
      </c>
      <c r="E103" s="11">
        <f>'COMPUTATION SHEET'!B8</f>
        <v>21550</v>
      </c>
      <c r="F103" s="11">
        <f>'COMPUTATION SHEET'!B9</f>
        <v>21550</v>
      </c>
      <c r="G103" s="11">
        <f>'COMPUTATION SHEET'!B10</f>
        <v>21550</v>
      </c>
      <c r="H103" s="11">
        <f>'COMPUTATION SHEET'!B11</f>
        <v>21550</v>
      </c>
      <c r="I103" s="11">
        <f>'COMPUTATION SHEET'!B12</f>
        <v>21550</v>
      </c>
      <c r="J103" s="11">
        <f>'COMPUTATION SHEET'!B13</f>
        <v>21550</v>
      </c>
      <c r="K103" s="11">
        <f>'COMPUTATION SHEET'!B14</f>
        <v>25550</v>
      </c>
      <c r="L103" s="11">
        <f>'COMPUTATION SHEET'!B15</f>
        <v>25550</v>
      </c>
      <c r="M103" s="11">
        <f>'COMPUTATION SHEET'!B16</f>
        <v>25550</v>
      </c>
      <c r="N103" s="11">
        <f>'COMPUTATION SHEET'!B17</f>
        <v>25550</v>
      </c>
      <c r="O103" s="11">
        <f>'COMPUTATION SHEET'!B18</f>
        <v>25550</v>
      </c>
      <c r="P103" s="363">
        <f>SUM(D103:O103)</f>
        <v>278600</v>
      </c>
      <c r="Q103" s="360"/>
    </row>
    <row r="104" spans="1:18" hidden="1">
      <c r="A104" s="73"/>
      <c r="B104" s="73"/>
      <c r="C104" s="73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98"/>
      <c r="Q104" s="99"/>
    </row>
    <row r="105" spans="1:18">
      <c r="Q105" s="100"/>
    </row>
    <row r="106" spans="1:18" ht="20.25">
      <c r="K106" s="311" t="str">
        <f>'LETTER FOR G M'!$G$33</f>
        <v>NAME OF EMPLOYEES</v>
      </c>
      <c r="L106" s="311"/>
      <c r="M106" s="311"/>
      <c r="N106" s="311"/>
      <c r="O106" s="311"/>
      <c r="P106" s="311"/>
    </row>
    <row r="107" spans="1:18"/>
    <row r="108" spans="1:18"/>
    <row r="109" spans="1:18" ht="18.75" thickBot="1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359" t="s">
        <v>67</v>
      </c>
      <c r="L109" s="359"/>
      <c r="M109" s="359"/>
      <c r="N109" s="359"/>
      <c r="O109" s="359"/>
      <c r="P109" s="359"/>
      <c r="Q109" s="96"/>
      <c r="R109" s="96"/>
    </row>
  </sheetData>
  <sheetProtection password="CC6F" sheet="1" objects="1" scenarios="1"/>
  <mergeCells count="96">
    <mergeCell ref="K109:P109"/>
    <mergeCell ref="K106:P106"/>
    <mergeCell ref="P87:Q87"/>
    <mergeCell ref="P89:Q89"/>
    <mergeCell ref="P93:Q93"/>
    <mergeCell ref="P99:Q99"/>
    <mergeCell ref="P100:Q100"/>
    <mergeCell ref="P103:Q103"/>
    <mergeCell ref="P94:Q94"/>
    <mergeCell ref="P95:Q95"/>
    <mergeCell ref="P96:Q96"/>
    <mergeCell ref="P97:Q97"/>
    <mergeCell ref="P98:Q98"/>
    <mergeCell ref="P85:Q85"/>
    <mergeCell ref="P86:Q86"/>
    <mergeCell ref="B71:D71"/>
    <mergeCell ref="A76:M76"/>
    <mergeCell ref="M77:O77"/>
    <mergeCell ref="M78:O78"/>
    <mergeCell ref="M81:O81"/>
    <mergeCell ref="E71:G71"/>
    <mergeCell ref="H71:J71"/>
    <mergeCell ref="K71:O71"/>
    <mergeCell ref="P72:R72"/>
    <mergeCell ref="P73:R73"/>
    <mergeCell ref="M63:O63"/>
    <mergeCell ref="M65:O65"/>
    <mergeCell ref="M79:O79"/>
    <mergeCell ref="M80:O80"/>
    <mergeCell ref="P71:R71"/>
    <mergeCell ref="L52:N52"/>
    <mergeCell ref="A54:J54"/>
    <mergeCell ref="F56:H56"/>
    <mergeCell ref="M60:O60"/>
    <mergeCell ref="M62:O62"/>
    <mergeCell ref="L47:N47"/>
    <mergeCell ref="L48:N48"/>
    <mergeCell ref="L49:N49"/>
    <mergeCell ref="L50:N50"/>
    <mergeCell ref="L51:N51"/>
    <mergeCell ref="L46:N46"/>
    <mergeCell ref="M39:O39"/>
    <mergeCell ref="P40:R40"/>
    <mergeCell ref="P41:R41"/>
    <mergeCell ref="P42:R42"/>
    <mergeCell ref="P43:R43"/>
    <mergeCell ref="L45:N45"/>
    <mergeCell ref="M29:O29"/>
    <mergeCell ref="P31:R31"/>
    <mergeCell ref="K36:M36"/>
    <mergeCell ref="K37:M37"/>
    <mergeCell ref="K38:M38"/>
    <mergeCell ref="A24:G24"/>
    <mergeCell ref="A25:H25"/>
    <mergeCell ref="A28:G28"/>
    <mergeCell ref="A31:G31"/>
    <mergeCell ref="M16:O16"/>
    <mergeCell ref="M17:O17"/>
    <mergeCell ref="M18:O18"/>
    <mergeCell ref="M20:O20"/>
    <mergeCell ref="M21:O21"/>
    <mergeCell ref="J25:L25"/>
    <mergeCell ref="J24:L24"/>
    <mergeCell ref="J26:L26"/>
    <mergeCell ref="M26:O26"/>
    <mergeCell ref="M27:O27"/>
    <mergeCell ref="M28:O28"/>
    <mergeCell ref="A16:G16"/>
    <mergeCell ref="A17:H17"/>
    <mergeCell ref="A18:H18"/>
    <mergeCell ref="A20:I20"/>
    <mergeCell ref="A23:D23"/>
    <mergeCell ref="P8:R8"/>
    <mergeCell ref="A10:R10"/>
    <mergeCell ref="A12:K12"/>
    <mergeCell ref="A14:I14"/>
    <mergeCell ref="A15:N15"/>
    <mergeCell ref="P12:R12"/>
    <mergeCell ref="A8:C8"/>
    <mergeCell ref="E8:I8"/>
    <mergeCell ref="M19:O19"/>
    <mergeCell ref="A7:C7"/>
    <mergeCell ref="E2:L2"/>
    <mergeCell ref="E3:L3"/>
    <mergeCell ref="E4:R4"/>
    <mergeCell ref="E5:I5"/>
    <mergeCell ref="E6:I6"/>
    <mergeCell ref="E7:I7"/>
    <mergeCell ref="P7:R7"/>
    <mergeCell ref="P6:R6"/>
    <mergeCell ref="P5:R5"/>
    <mergeCell ref="A2:C2"/>
    <mergeCell ref="A3:C3"/>
    <mergeCell ref="A4:C4"/>
    <mergeCell ref="A5:C5"/>
    <mergeCell ref="A6:C6"/>
  </mergeCells>
  <dataValidations count="5">
    <dataValidation type="list" allowBlank="1" showInputMessage="1" showErrorMessage="1" sqref="P8:R8">
      <formula1>"MALE, FEMALE"</formula1>
    </dataValidation>
    <dataValidation type="list" allowBlank="1" showInputMessage="1" showErrorMessage="1" sqref="E8:I8">
      <formula1>"RESIDENT, NON-RESIDENT"</formula1>
    </dataValidation>
    <dataValidation type="list" allowBlank="1" showInputMessage="1" showErrorMessage="1" sqref="E5:I5">
      <formula1>"INDIVIDUL"</formula1>
    </dataValidation>
    <dataValidation type="list" allowBlank="1" showInputMessage="1" showErrorMessage="1" sqref="P5:R5">
      <formula1>"2014-2015"</formula1>
    </dataValidation>
    <dataValidation type="list" allowBlank="1" showInputMessage="1" showErrorMessage="1" sqref="P6:R6">
      <formula1>"31/03/2014"</formula1>
    </dataValidation>
  </dataValidations>
  <pageMargins left="0.69" right="0.23622047244094491" top="0.27559055118110237" bottom="0.23622047244094491" header="0.15748031496062992" footer="0.15748031496062992"/>
  <pageSetup paperSize="9" scale="83" fitToHeight="2" orientation="portrait" r:id="rId1"/>
  <rowBreaks count="1" manualBreakCount="1">
    <brk id="53" max="17" man="1"/>
  </rowBreaks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GATE WAY</vt:lpstr>
      <vt:lpstr>FILL FORM</vt:lpstr>
      <vt:lpstr>DCLRA INVETSMENT</vt:lpstr>
      <vt:lpstr>INCOME OTHER SOURCES</vt:lpstr>
      <vt:lpstr>LETTER FOR G M</vt:lpstr>
      <vt:lpstr>COMPUTATION SHEET</vt:lpstr>
      <vt:lpstr>computation sheets</vt:lpstr>
      <vt:lpstr>'computation sheets'!Print_Area</vt:lpstr>
      <vt:lpstr>'INCOME OTHER SOURCES'!Print_Area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$$ DEV SINGH $$</dc:creator>
  <cp:lastModifiedBy>MVL-DS</cp:lastModifiedBy>
  <cp:lastPrinted>2013-03-04T06:20:12Z</cp:lastPrinted>
  <dcterms:created xsi:type="dcterms:W3CDTF">2012-02-22T15:21:45Z</dcterms:created>
  <dcterms:modified xsi:type="dcterms:W3CDTF">2013-12-16T10:03:26Z</dcterms:modified>
</cp:coreProperties>
</file>