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460" windowHeight="6285" activeTab="3"/>
  </bookViews>
  <sheets>
    <sheet name="Dep IT" sheetId="5" r:id="rId1"/>
    <sheet name="Dep Co" sheetId="4" r:id="rId2"/>
    <sheet name="dEF TAX 1" sheetId="13" r:id="rId3"/>
    <sheet name="Sheet1" sheetId="14" r:id="rId4"/>
  </sheets>
  <definedNames>
    <definedName name="_xlnm.Print_Area" localSheetId="2">'dEF TAX 1'!$A$1:$B$60</definedName>
  </definedNames>
  <calcPr calcId="124519"/>
</workbook>
</file>

<file path=xl/calcChain.xml><?xml version="1.0" encoding="utf-8"?>
<calcChain xmlns="http://schemas.openxmlformats.org/spreadsheetml/2006/main">
  <c r="H29" i="14"/>
  <c r="H28"/>
  <c r="H45"/>
  <c r="H44"/>
  <c r="H43"/>
  <c r="H39"/>
  <c r="H38"/>
  <c r="H37"/>
  <c r="B76"/>
  <c r="B75"/>
  <c r="B74"/>
  <c r="B72"/>
  <c r="B70"/>
  <c r="B13"/>
  <c r="B64"/>
  <c r="B48"/>
  <c r="B43"/>
  <c r="B50" s="1"/>
  <c r="B52" s="1"/>
  <c r="B30"/>
  <c r="B25"/>
  <c r="G32" i="13"/>
  <c r="B16" i="14"/>
  <c r="H34" i="4"/>
  <c r="K34"/>
  <c r="L34"/>
  <c r="M34"/>
  <c r="H28"/>
  <c r="K28"/>
  <c r="L28"/>
  <c r="H29"/>
  <c r="K29"/>
  <c r="L29"/>
  <c r="H30"/>
  <c r="H15"/>
  <c r="H49"/>
  <c r="H55" i="5"/>
  <c r="G55"/>
  <c r="F55"/>
  <c r="I53"/>
  <c r="I52"/>
  <c r="I51"/>
  <c r="I50"/>
  <c r="I49"/>
  <c r="I48"/>
  <c r="I47"/>
  <c r="I46"/>
  <c r="I45"/>
  <c r="I55"/>
  <c r="J53" i="4"/>
  <c r="J52"/>
  <c r="J51"/>
  <c r="J50"/>
  <c r="J49"/>
  <c r="J46"/>
  <c r="J45"/>
  <c r="J48"/>
  <c r="J47"/>
  <c r="J55"/>
  <c r="B46" i="13"/>
  <c r="G55" i="4"/>
  <c r="E55"/>
  <c r="M53"/>
  <c r="K53"/>
  <c r="H53"/>
  <c r="L53"/>
  <c r="H52"/>
  <c r="H51"/>
  <c r="H50"/>
  <c r="M49"/>
  <c r="K49"/>
  <c r="L49"/>
  <c r="M48"/>
  <c r="K48"/>
  <c r="H48"/>
  <c r="L48"/>
  <c r="M47"/>
  <c r="K47"/>
  <c r="H47"/>
  <c r="L47"/>
  <c r="H46"/>
  <c r="F55"/>
  <c r="K30"/>
  <c r="L30"/>
  <c r="H26"/>
  <c r="H27"/>
  <c r="K27"/>
  <c r="H33"/>
  <c r="K33"/>
  <c r="H32"/>
  <c r="K32"/>
  <c r="H31"/>
  <c r="K31"/>
  <c r="M26"/>
  <c r="I7" i="5"/>
  <c r="J7"/>
  <c r="K7"/>
  <c r="I36" i="4"/>
  <c r="G36"/>
  <c r="E36"/>
  <c r="M33"/>
  <c r="M32"/>
  <c r="M31"/>
  <c r="M30"/>
  <c r="M29"/>
  <c r="M28"/>
  <c r="M27"/>
  <c r="M36"/>
  <c r="H36" i="5"/>
  <c r="G36"/>
  <c r="F36"/>
  <c r="E36"/>
  <c r="I34"/>
  <c r="I33"/>
  <c r="I32"/>
  <c r="I31"/>
  <c r="I30"/>
  <c r="I29"/>
  <c r="J29"/>
  <c r="K29"/>
  <c r="I28"/>
  <c r="J28"/>
  <c r="K28"/>
  <c r="I27"/>
  <c r="J27"/>
  <c r="K27"/>
  <c r="I26"/>
  <c r="I36"/>
  <c r="H7" i="4"/>
  <c r="M15"/>
  <c r="M14"/>
  <c r="M13"/>
  <c r="M12"/>
  <c r="M11"/>
  <c r="M10"/>
  <c r="M9"/>
  <c r="M8"/>
  <c r="M7"/>
  <c r="M17"/>
  <c r="I17"/>
  <c r="L8" i="5"/>
  <c r="L15"/>
  <c r="L14"/>
  <c r="H14" i="4"/>
  <c r="H8"/>
  <c r="H17" i="5"/>
  <c r="G17"/>
  <c r="F17"/>
  <c r="E17"/>
  <c r="K15" i="4"/>
  <c r="L15"/>
  <c r="H11"/>
  <c r="K11"/>
  <c r="H10"/>
  <c r="K10"/>
  <c r="K14"/>
  <c r="H13"/>
  <c r="K13"/>
  <c r="H9"/>
  <c r="K9"/>
  <c r="I11" i="5"/>
  <c r="I14"/>
  <c r="J14"/>
  <c r="K14"/>
  <c r="I13"/>
  <c r="J13"/>
  <c r="K13"/>
  <c r="I12"/>
  <c r="I10"/>
  <c r="I9"/>
  <c r="J9"/>
  <c r="K9"/>
  <c r="I15"/>
  <c r="I8"/>
  <c r="J8"/>
  <c r="K8"/>
  <c r="E17" i="4"/>
  <c r="G17"/>
  <c r="I17" i="5"/>
  <c r="J15"/>
  <c r="K15"/>
  <c r="J10"/>
  <c r="K10"/>
  <c r="J11"/>
  <c r="K11"/>
  <c r="J12"/>
  <c r="K12"/>
  <c r="L10"/>
  <c r="H12" i="4"/>
  <c r="J30" i="5"/>
  <c r="K30"/>
  <c r="J31"/>
  <c r="K31"/>
  <c r="J32"/>
  <c r="K32"/>
  <c r="J33"/>
  <c r="K33"/>
  <c r="J34"/>
  <c r="K34"/>
  <c r="J26"/>
  <c r="J36"/>
  <c r="K26"/>
  <c r="K36"/>
  <c r="B34" i="13"/>
  <c r="F36" i="4"/>
  <c r="J17" i="5"/>
  <c r="K17"/>
  <c r="B13" i="13"/>
  <c r="B7"/>
  <c r="H36" i="4"/>
  <c r="L12" i="5"/>
  <c r="L11"/>
  <c r="L7"/>
  <c r="F17" i="4"/>
  <c r="B28" i="13"/>
  <c r="L13" i="5"/>
  <c r="L9"/>
  <c r="H17" i="4"/>
  <c r="J45" i="5"/>
  <c r="K45"/>
  <c r="J46"/>
  <c r="K46"/>
  <c r="J47"/>
  <c r="K47"/>
  <c r="J48"/>
  <c r="K48"/>
  <c r="J49"/>
  <c r="K49"/>
  <c r="J50"/>
  <c r="K50"/>
  <c r="J51"/>
  <c r="K51"/>
  <c r="J52"/>
  <c r="J53"/>
  <c r="K53"/>
  <c r="H45" i="4"/>
  <c r="K45"/>
  <c r="J55" i="5"/>
  <c r="B47" i="13"/>
  <c r="K52" i="5"/>
  <c r="M52" i="4"/>
  <c r="K52"/>
  <c r="L52"/>
  <c r="M51"/>
  <c r="K51"/>
  <c r="L51"/>
  <c r="M50"/>
  <c r="K50"/>
  <c r="L50"/>
  <c r="M46"/>
  <c r="K46"/>
  <c r="L46"/>
  <c r="K55"/>
  <c r="I55"/>
  <c r="M45"/>
  <c r="M55"/>
  <c r="H55"/>
  <c r="L45"/>
  <c r="L55"/>
  <c r="B52" i="13"/>
  <c r="K55" i="5"/>
  <c r="B53" i="13"/>
  <c r="B55"/>
  <c r="B57" s="1"/>
  <c r="K26" i="4"/>
  <c r="L9"/>
  <c r="L13"/>
  <c r="L10"/>
  <c r="L11"/>
  <c r="K8"/>
  <c r="L8"/>
  <c r="L14"/>
  <c r="K12"/>
  <c r="L12"/>
  <c r="L31"/>
  <c r="L32"/>
  <c r="L33"/>
  <c r="L27"/>
  <c r="L26"/>
  <c r="J36"/>
  <c r="K7"/>
  <c r="J17"/>
  <c r="L36"/>
  <c r="B33" i="13"/>
  <c r="B36"/>
  <c r="B38" s="1"/>
  <c r="K36" i="4"/>
  <c r="B6" i="13"/>
  <c r="B8"/>
  <c r="B9" s="1"/>
  <c r="K17" i="4"/>
  <c r="L7"/>
  <c r="L17"/>
  <c r="B12" i="13"/>
  <c r="B15" s="1"/>
  <c r="B17" s="1"/>
  <c r="B27"/>
  <c r="B29"/>
  <c r="B30" s="1"/>
  <c r="B48"/>
  <c r="B49"/>
  <c r="B39" l="1"/>
  <c r="B19"/>
  <c r="B40"/>
  <c r="B58" s="1"/>
  <c r="B59" s="1"/>
  <c r="B17" i="14"/>
  <c r="B18" s="1"/>
  <c r="B34" s="1"/>
  <c r="H17"/>
  <c r="H32"/>
  <c r="H14"/>
  <c r="B31"/>
  <c r="B32" s="1"/>
  <c r="H13"/>
  <c r="H15" s="1"/>
  <c r="B53" l="1"/>
  <c r="B54" s="1"/>
  <c r="H33"/>
  <c r="H34"/>
  <c r="B35"/>
  <c r="H16"/>
  <c r="H18" s="1"/>
</calcChain>
</file>

<file path=xl/sharedStrings.xml><?xml version="1.0" encoding="utf-8"?>
<sst xmlns="http://schemas.openxmlformats.org/spreadsheetml/2006/main" count="265" uniqueCount="135">
  <si>
    <t>DEPRECIATION STATEMENT UNDER COMPANIES ACT, 1956</t>
  </si>
  <si>
    <t>Sl. No.</t>
  </si>
  <si>
    <t>Description of Assest</t>
  </si>
  <si>
    <t>Rate (%)</t>
  </si>
  <si>
    <t>GROSS BLOCK</t>
  </si>
  <si>
    <t>DEPRECIATION</t>
  </si>
  <si>
    <t>Office Equipment</t>
  </si>
  <si>
    <t>Total</t>
  </si>
  <si>
    <t xml:space="preserve">DEPRECIATION STATEMENT UNDER INCOME TAX, 1961  </t>
  </si>
  <si>
    <t>Deletions</t>
  </si>
  <si>
    <t>Computer</t>
  </si>
  <si>
    <t>Furnitures</t>
  </si>
  <si>
    <t>Additions          2008-09</t>
  </si>
  <si>
    <t>Deletions 2008-09</t>
  </si>
  <si>
    <t>Electrical Equipment</t>
  </si>
  <si>
    <t>Music Equipment</t>
  </si>
  <si>
    <t>Air Condition</t>
  </si>
  <si>
    <t>Water Cooler</t>
  </si>
  <si>
    <t>Vehicles i10</t>
  </si>
  <si>
    <t>For the financial year 2008 -09</t>
  </si>
  <si>
    <t>WDV as on                     01-04-2008</t>
  </si>
  <si>
    <t>Before           30-09-2008</t>
  </si>
  <si>
    <t>After                 01-10-2008</t>
  </si>
  <si>
    <t>Depreciation For 2008-09</t>
  </si>
  <si>
    <t>WDV as on           31-3-2009</t>
  </si>
  <si>
    <t>Building</t>
  </si>
  <si>
    <t>Building Shed</t>
  </si>
  <si>
    <t>Leasehold imrovements</t>
  </si>
  <si>
    <t xml:space="preserve">Vehicles </t>
  </si>
  <si>
    <t>Deferred Tax as per Accounting Standard 22 for the AY 2008-09</t>
  </si>
  <si>
    <t>Current Year Deferred Tax 2008-09</t>
  </si>
  <si>
    <t xml:space="preserve">  Depreciation as per Books</t>
  </si>
  <si>
    <t xml:space="preserve">  Depreciation as per IT Rules</t>
  </si>
  <si>
    <t xml:space="preserve">             Timing Difference</t>
  </si>
  <si>
    <t>Deferred Tax Liability as at 31.3.08</t>
  </si>
  <si>
    <t>Net Block of assets as at 31.3.09 as per books</t>
  </si>
  <si>
    <t>Net Block of assets as at 31.3.09 as per IT Rules</t>
  </si>
  <si>
    <t xml:space="preserve">       Net Deferred tax debited to P&amp; L a.c for the year 2007-08</t>
  </si>
  <si>
    <t>NET BLOCK</t>
  </si>
  <si>
    <t xml:space="preserve">  Deferred Tax Liability @ 30%</t>
  </si>
  <si>
    <t>Deferred Tax Liability as at 31.3.09 @ 30%</t>
  </si>
  <si>
    <t>Deferred Tax Liability as at 31.3.08 @ 30%</t>
  </si>
  <si>
    <t>Deferred Tax as per Accounting Standard 22 for the AY 2009-10</t>
  </si>
  <si>
    <t>Current Year Deferred Tax 2009-10</t>
  </si>
  <si>
    <t>Net Block of assets as at 31.3.10 as per books</t>
  </si>
  <si>
    <t>Net Block of assets as at 31.3.10 as per IT Rules</t>
  </si>
  <si>
    <t>Deferred Tax Liability as at 31.3.10 @ 30%</t>
  </si>
  <si>
    <t>For the financial year 2009 -10</t>
  </si>
  <si>
    <t>AS ON 31-03-2009</t>
  </si>
  <si>
    <t>AS ON 31-03-2010</t>
  </si>
  <si>
    <t>Additions          2009-10</t>
  </si>
  <si>
    <t>Deletions 2009-10</t>
  </si>
  <si>
    <t>WDV as on                     01-04-2009</t>
  </si>
  <si>
    <t>Before           30-09-2009</t>
  </si>
  <si>
    <t>After                 01-10-2009</t>
  </si>
  <si>
    <t>Depreciation For 2009-10</t>
  </si>
  <si>
    <t>WDV as on           31-3-2010</t>
  </si>
  <si>
    <t xml:space="preserve">       Net Deferred tax debited to P&amp; L a.c for the year 2009-10</t>
  </si>
  <si>
    <t>For        2009-2010</t>
  </si>
  <si>
    <t>As On          01-04-2008</t>
  </si>
  <si>
    <t>For             2008-2009</t>
  </si>
  <si>
    <t>As At            31-3-2009</t>
  </si>
  <si>
    <t>As At             31-03-2010</t>
  </si>
  <si>
    <t>As On             01-04-2009</t>
  </si>
  <si>
    <t>As At            31-3-2010</t>
  </si>
  <si>
    <t>As On             31-3-2010</t>
  </si>
  <si>
    <t>As on               01-04-2009</t>
  </si>
  <si>
    <t>As on                01-04-2008</t>
  </si>
  <si>
    <t>As At               31-03-2009</t>
  </si>
  <si>
    <t>As On             31-03-2009</t>
  </si>
  <si>
    <t>Deferred Tax Liability as at 31.3.10</t>
  </si>
  <si>
    <t>As on               01-04-2010</t>
  </si>
  <si>
    <t>Additions          2010-11</t>
  </si>
  <si>
    <t>Deletions 2010-11</t>
  </si>
  <si>
    <t>As At             31-03-2011</t>
  </si>
  <si>
    <t>As On             01-04-2010</t>
  </si>
  <si>
    <t>For        2010-11</t>
  </si>
  <si>
    <t>As At            31-3-2011</t>
  </si>
  <si>
    <t>As On             31-3-2011</t>
  </si>
  <si>
    <t>Deferred Tax as per Accounting Standard 22 for the AY 2010-11</t>
  </si>
  <si>
    <t>Deferred Tax Liability as at 31.3.11</t>
  </si>
  <si>
    <t xml:space="preserve">       Net Deferred tax debited to P&amp; L a.c for the year 2010-11</t>
  </si>
  <si>
    <t>WDV as on                     01-04-2010</t>
  </si>
  <si>
    <t>Before           30-09-2010</t>
  </si>
  <si>
    <t>After                 01-10-2010</t>
  </si>
  <si>
    <t>Depreciation For 2010-11</t>
  </si>
  <si>
    <t>WDV as on           31-3-2011</t>
  </si>
  <si>
    <t>Net Block of assets as at 31.3.11 as per books</t>
  </si>
  <si>
    <t>Net Block of assets as at 31.3.11 as per IT Rules</t>
  </si>
  <si>
    <t>Deferred Tax Liability as at 31.3.11 @ 30%</t>
  </si>
  <si>
    <t>DUMMY COMPANY DATA PRIVATE LIMITED</t>
  </si>
  <si>
    <t>As On              31-03-2010</t>
  </si>
  <si>
    <t>As On                31-03-2009</t>
  </si>
  <si>
    <t>As On                31-03-2008</t>
  </si>
  <si>
    <t>Current Year Deferred Tax A.Y. 2009-10</t>
  </si>
  <si>
    <t>provision for doubtful debts 36 (i) (viia)</t>
  </si>
  <si>
    <t>Provision for leave encashment</t>
  </si>
  <si>
    <t>Provision for D.A.</t>
  </si>
  <si>
    <t>Less:-</t>
  </si>
  <si>
    <t xml:space="preserve">  Depreciation as per IT Act</t>
  </si>
  <si>
    <t xml:space="preserve"> Deferred Tax calculation for A.Y. 2010-11</t>
  </si>
  <si>
    <t>Less:</t>
  </si>
  <si>
    <t xml:space="preserve">Amounts in admissible u/s 40 (a) </t>
  </si>
  <si>
    <t>leave encashment paid during the year</t>
  </si>
  <si>
    <t>cumulative effect</t>
  </si>
  <si>
    <t>BOA P&amp; L</t>
  </si>
  <si>
    <t>Tax P&amp; L</t>
  </si>
  <si>
    <t>deferred tax assets should be as on 31/03/10</t>
  </si>
  <si>
    <t>deferred tax liability is  as on 31/3/09</t>
  </si>
  <si>
    <t xml:space="preserve"> Deferred Tax calculation for A.Y. 2011-12</t>
  </si>
  <si>
    <t>deferred tax to be w/off in P&amp;L</t>
  </si>
  <si>
    <t>Provision for leave Bonus u/s 43B</t>
  </si>
  <si>
    <t xml:space="preserve">  Deferred Tax Assets (Liability) as on 31/03/10</t>
  </si>
  <si>
    <t xml:space="preserve">  Deferred Tax Assets (Liability) as on 31/03/09</t>
  </si>
  <si>
    <t>opening</t>
  </si>
  <si>
    <t>Add</t>
  </si>
  <si>
    <t>Deferred tax during the year Asset (Liability)</t>
  </si>
  <si>
    <t>Payment of leave encashment during the year</t>
  </si>
  <si>
    <t>Provision for doubtful debts dissallowed in A.Y. 09-10</t>
  </si>
  <si>
    <t xml:space="preserve">  Deferred Tax Assets (Liability) as on 31/03/11</t>
  </si>
  <si>
    <t>Provision for Audit fees</t>
  </si>
  <si>
    <t>Sales Tax refund</t>
  </si>
  <si>
    <t>Refund of sales tax which was added in income in A.Y. 09-10</t>
  </si>
  <si>
    <t>Payment of Bonus during the year</t>
  </si>
  <si>
    <t xml:space="preserve">  Deferred Tax Assets (Liability) as on 31/03/12</t>
  </si>
  <si>
    <t xml:space="preserve"> Deferred Tax calculation for A.Y. 2012-13</t>
  </si>
  <si>
    <t>for A.y. 2009-10</t>
  </si>
  <si>
    <t>for A.y. 2010-11</t>
  </si>
  <si>
    <t>Amount in admissible u/s 40 (a) in earlier year</t>
  </si>
  <si>
    <t>Total as on 31/03/10</t>
  </si>
  <si>
    <t>for A.y. 2011-12</t>
  </si>
  <si>
    <t>Total as on 31/03/11</t>
  </si>
  <si>
    <t>for A.y. 2012-13</t>
  </si>
  <si>
    <t>Total as on 31/03/09</t>
  </si>
  <si>
    <t>XYZ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</si>
</sst>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15">
    <font>
      <sz val="10"/>
      <name val="Arial"/>
    </font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name val="Garamond"/>
      <family val="1"/>
    </font>
    <font>
      <sz val="12"/>
      <name val="Garamond"/>
      <family val="1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0.5"/>
      <name val="Verdana"/>
      <family val="2"/>
    </font>
    <font>
      <b/>
      <sz val="10.5"/>
      <name val="Verdana"/>
      <family val="2"/>
    </font>
    <font>
      <b/>
      <u/>
      <sz val="1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7" fillId="0" borderId="0" xfId="0" applyFont="1" applyBorder="1"/>
    <xf numFmtId="0" fontId="7" fillId="0" borderId="1" xfId="0" applyFont="1" applyBorder="1"/>
    <xf numFmtId="165" fontId="7" fillId="0" borderId="0" xfId="0" applyNumberFormat="1" applyFont="1"/>
    <xf numFmtId="0" fontId="6" fillId="0" borderId="0" xfId="0" applyFont="1"/>
    <xf numFmtId="165" fontId="7" fillId="0" borderId="0" xfId="1" applyNumberFormat="1" applyFont="1" applyBorder="1" applyAlignment="1">
      <alignment wrapText="1"/>
    </xf>
    <xf numFmtId="165" fontId="7" fillId="0" borderId="2" xfId="1" applyNumberFormat="1" applyFont="1" applyBorder="1" applyAlignment="1">
      <alignment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10" fontId="7" fillId="0" borderId="3" xfId="0" applyNumberFormat="1" applyFont="1" applyBorder="1" applyAlignment="1">
      <alignment horizontal="center"/>
    </xf>
    <xf numFmtId="165" fontId="7" fillId="0" borderId="3" xfId="1" applyNumberFormat="1" applyFont="1" applyBorder="1" applyAlignment="1">
      <alignment wrapText="1"/>
    </xf>
    <xf numFmtId="0" fontId="7" fillId="0" borderId="1" xfId="0" applyFont="1" applyBorder="1" applyAlignment="1">
      <alignment horizontal="center"/>
    </xf>
    <xf numFmtId="10" fontId="7" fillId="0" borderId="0" xfId="0" applyNumberFormat="1" applyFont="1" applyBorder="1"/>
    <xf numFmtId="165" fontId="7" fillId="0" borderId="3" xfId="1" applyNumberFormat="1" applyFont="1" applyBorder="1" applyAlignment="1">
      <alignment horizontal="center" vertical="center" wrapText="1"/>
    </xf>
    <xf numFmtId="165" fontId="7" fillId="0" borderId="3" xfId="1" applyNumberFormat="1" applyFont="1" applyBorder="1" applyAlignment="1">
      <alignment horizontal="center" vertical="justify"/>
    </xf>
    <xf numFmtId="165" fontId="6" fillId="0" borderId="3" xfId="1" applyNumberFormat="1" applyFont="1" applyBorder="1" applyAlignment="1">
      <alignment wrapText="1"/>
    </xf>
    <xf numFmtId="165" fontId="7" fillId="0" borderId="3" xfId="1" applyNumberFormat="1" applyFont="1" applyFill="1" applyBorder="1" applyAlignment="1">
      <alignment wrapText="1"/>
    </xf>
    <xf numFmtId="0" fontId="6" fillId="0" borderId="3" xfId="0" applyFont="1" applyBorder="1"/>
    <xf numFmtId="1" fontId="7" fillId="0" borderId="0" xfId="0" applyNumberFormat="1" applyFont="1"/>
    <xf numFmtId="165" fontId="0" fillId="0" borderId="0" xfId="1" applyNumberFormat="1" applyFont="1"/>
    <xf numFmtId="165" fontId="3" fillId="0" borderId="0" xfId="1" applyNumberFormat="1" applyFont="1"/>
    <xf numFmtId="165" fontId="3" fillId="0" borderId="4" xfId="1" applyNumberFormat="1" applyFont="1" applyBorder="1"/>
    <xf numFmtId="0" fontId="9" fillId="0" borderId="0" xfId="0" applyFont="1"/>
    <xf numFmtId="0" fontId="10" fillId="0" borderId="0" xfId="0" applyFont="1"/>
    <xf numFmtId="165" fontId="9" fillId="0" borderId="0" xfId="1" applyNumberFormat="1" applyFont="1"/>
    <xf numFmtId="165" fontId="12" fillId="0" borderId="0" xfId="1" applyNumberFormat="1" applyFont="1"/>
    <xf numFmtId="165" fontId="13" fillId="0" borderId="10" xfId="1" applyNumberFormat="1" applyFont="1" applyBorder="1"/>
    <xf numFmtId="1" fontId="12" fillId="0" borderId="0" xfId="0" applyNumberFormat="1" applyFont="1"/>
    <xf numFmtId="165" fontId="13" fillId="0" borderId="0" xfId="1" applyNumberFormat="1" applyFont="1"/>
    <xf numFmtId="165" fontId="13" fillId="0" borderId="11" xfId="1" applyNumberFormat="1" applyFont="1" applyBorder="1"/>
    <xf numFmtId="0" fontId="5" fillId="0" borderId="0" xfId="0" applyFont="1"/>
    <xf numFmtId="165" fontId="0" fillId="0" borderId="0" xfId="0" applyNumberFormat="1"/>
    <xf numFmtId="0" fontId="8" fillId="0" borderId="0" xfId="0" applyFont="1"/>
    <xf numFmtId="165" fontId="8" fillId="0" borderId="4" xfId="0" applyNumberFormat="1" applyFont="1" applyBorder="1"/>
    <xf numFmtId="164" fontId="0" fillId="0" borderId="0" xfId="1" applyFont="1"/>
    <xf numFmtId="164" fontId="0" fillId="0" borderId="0" xfId="0" applyNumberFormat="1"/>
    <xf numFmtId="165" fontId="10" fillId="0" borderId="0" xfId="1" applyNumberFormat="1" applyFont="1"/>
    <xf numFmtId="165" fontId="13" fillId="0" borderId="4" xfId="1" applyNumberFormat="1" applyFont="1" applyBorder="1"/>
    <xf numFmtId="165" fontId="12" fillId="0" borderId="0" xfId="1" applyNumberFormat="1" applyFont="1" applyAlignment="1">
      <alignment horizontal="left" indent="1"/>
    </xf>
    <xf numFmtId="165" fontId="13" fillId="0" borderId="0" xfId="1" applyNumberFormat="1" applyFont="1" applyAlignment="1">
      <alignment horizontal="left" indent="1"/>
    </xf>
    <xf numFmtId="0" fontId="12" fillId="0" borderId="0" xfId="0" applyFont="1" applyAlignment="1">
      <alignment horizontal="left" wrapText="1" indent="2"/>
    </xf>
    <xf numFmtId="165" fontId="12" fillId="0" borderId="0" xfId="1" applyNumberFormat="1" applyFont="1" applyAlignment="1">
      <alignment horizontal="right"/>
    </xf>
    <xf numFmtId="165" fontId="13" fillId="0" borderId="0" xfId="1" applyNumberFormat="1" applyFont="1" applyBorder="1"/>
    <xf numFmtId="165" fontId="12" fillId="0" borderId="0" xfId="1" applyNumberFormat="1" applyFont="1" applyBorder="1"/>
    <xf numFmtId="165" fontId="13" fillId="0" borderId="12" xfId="1" applyNumberFormat="1" applyFont="1" applyBorder="1"/>
    <xf numFmtId="165" fontId="12" fillId="0" borderId="0" xfId="1" applyNumberFormat="1" applyFont="1" applyFill="1" applyBorder="1"/>
    <xf numFmtId="165" fontId="13" fillId="0" borderId="0" xfId="1" applyNumberFormat="1" applyFont="1" applyFill="1" applyBorder="1"/>
    <xf numFmtId="165" fontId="13" fillId="0" borderId="12" xfId="1" applyNumberFormat="1" applyFont="1" applyFill="1" applyBorder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5" fontId="7" fillId="0" borderId="8" xfId="1" applyNumberFormat="1" applyFont="1" applyBorder="1" applyAlignment="1">
      <alignment horizontal="center" vertical="center" wrapText="1"/>
    </xf>
    <xf numFmtId="165" fontId="7" fillId="0" borderId="9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5" fontId="6" fillId="0" borderId="3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8" xfId="1" applyFont="1" applyBorder="1" applyAlignment="1">
      <alignment horizontal="center" wrapText="1"/>
    </xf>
    <xf numFmtId="164" fontId="7" fillId="0" borderId="9" xfId="1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165" fontId="7" fillId="0" borderId="3" xfId="1" applyNumberFormat="1" applyFont="1" applyBorder="1" applyAlignment="1">
      <alignment horizontal="center"/>
    </xf>
    <xf numFmtId="165" fontId="7" fillId="0" borderId="3" xfId="1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5" fontId="14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55"/>
  <sheetViews>
    <sheetView view="pageBreakPreview" topLeftCell="A4" zoomScale="89" zoomScaleNormal="85" zoomScaleSheetLayoutView="89" workbookViewId="0">
      <selection activeCell="J17" sqref="J17"/>
    </sheetView>
  </sheetViews>
  <sheetFormatPr defaultRowHeight="15.75"/>
  <cols>
    <col min="1" max="1" width="2.5703125" style="3" customWidth="1"/>
    <col min="2" max="2" width="7.5703125" style="3" bestFit="1" customWidth="1"/>
    <col min="3" max="3" width="26.140625" style="3" bestFit="1" customWidth="1"/>
    <col min="4" max="4" width="9.42578125" style="3" bestFit="1" customWidth="1"/>
    <col min="5" max="5" width="13.42578125" style="3" customWidth="1"/>
    <col min="6" max="6" width="12.5703125" style="3" customWidth="1"/>
    <col min="7" max="7" width="13.5703125" style="3" customWidth="1"/>
    <col min="8" max="8" width="12.7109375" style="3" customWidth="1"/>
    <col min="9" max="9" width="11.7109375" style="3" bestFit="1" customWidth="1"/>
    <col min="10" max="10" width="14" style="3" customWidth="1"/>
    <col min="11" max="11" width="15.42578125" style="3" customWidth="1"/>
    <col min="12" max="12" width="12.42578125" style="3" hidden="1" customWidth="1"/>
    <col min="13" max="16384" width="9.140625" style="3"/>
  </cols>
  <sheetData>
    <row r="1" spans="2:12" ht="27.75" customHeight="1">
      <c r="B1" s="55" t="s">
        <v>90</v>
      </c>
      <c r="C1" s="55"/>
      <c r="D1" s="55"/>
      <c r="E1" s="56"/>
      <c r="F1" s="56"/>
      <c r="G1" s="56"/>
      <c r="H1" s="56"/>
      <c r="I1" s="56"/>
      <c r="J1" s="56"/>
      <c r="K1" s="56"/>
    </row>
    <row r="2" spans="2:12" ht="24" customHeight="1">
      <c r="B2" s="57" t="s">
        <v>8</v>
      </c>
      <c r="C2" s="58"/>
      <c r="D2" s="58"/>
      <c r="E2" s="58"/>
      <c r="F2" s="58"/>
      <c r="G2" s="58"/>
      <c r="H2" s="58"/>
      <c r="I2" s="58"/>
      <c r="J2" s="58"/>
      <c r="K2" s="59"/>
    </row>
    <row r="3" spans="2:12" ht="25.5" customHeight="1">
      <c r="B3" s="62" t="s">
        <v>19</v>
      </c>
      <c r="C3" s="63"/>
      <c r="D3" s="63"/>
      <c r="E3" s="63"/>
      <c r="F3" s="63"/>
      <c r="G3" s="63"/>
      <c r="H3" s="63"/>
      <c r="I3" s="63"/>
      <c r="J3" s="63"/>
      <c r="K3" s="64"/>
    </row>
    <row r="4" spans="2:12" ht="18.75" customHeight="1">
      <c r="B4" s="51" t="s">
        <v>1</v>
      </c>
      <c r="C4" s="51" t="s">
        <v>2</v>
      </c>
      <c r="D4" s="51" t="s">
        <v>3</v>
      </c>
      <c r="E4" s="53" t="s">
        <v>20</v>
      </c>
      <c r="F4" s="53" t="s">
        <v>21</v>
      </c>
      <c r="G4" s="53" t="s">
        <v>22</v>
      </c>
      <c r="H4" s="53" t="s">
        <v>9</v>
      </c>
      <c r="I4" s="53" t="s">
        <v>7</v>
      </c>
      <c r="J4" s="60" t="s">
        <v>23</v>
      </c>
      <c r="K4" s="53" t="s">
        <v>24</v>
      </c>
    </row>
    <row r="5" spans="2:12" ht="30.75" customHeight="1">
      <c r="B5" s="52"/>
      <c r="C5" s="52"/>
      <c r="D5" s="52"/>
      <c r="E5" s="54"/>
      <c r="F5" s="54"/>
      <c r="G5" s="54"/>
      <c r="H5" s="54"/>
      <c r="I5" s="54"/>
      <c r="J5" s="61"/>
      <c r="K5" s="54"/>
    </row>
    <row r="6" spans="2:12" ht="6.75" customHeight="1">
      <c r="B6" s="5"/>
      <c r="C6" s="4"/>
      <c r="D6" s="4"/>
      <c r="E6" s="8"/>
      <c r="F6" s="8"/>
      <c r="G6" s="8"/>
      <c r="H6" s="8"/>
      <c r="I6" s="8"/>
      <c r="J6" s="8"/>
      <c r="K6" s="9"/>
    </row>
    <row r="7" spans="2:12" ht="27.75" customHeight="1">
      <c r="B7" s="10">
        <v>1</v>
      </c>
      <c r="C7" s="11" t="s">
        <v>11</v>
      </c>
      <c r="D7" s="12">
        <v>0.1</v>
      </c>
      <c r="E7" s="13">
        <v>17000</v>
      </c>
      <c r="F7" s="13">
        <v>115812</v>
      </c>
      <c r="G7" s="13">
        <v>109862</v>
      </c>
      <c r="H7" s="13">
        <v>0</v>
      </c>
      <c r="I7" s="13">
        <f>SUM(E7:G7)-(H7)</f>
        <v>242674</v>
      </c>
      <c r="J7" s="13">
        <f>SUM(I7-G7)*D7+(G7*D7)/2</f>
        <v>18774.300000000003</v>
      </c>
      <c r="K7" s="13">
        <f t="shared" ref="K7:K15" si="0">SUM(I7-J7)</f>
        <v>223899.7</v>
      </c>
      <c r="L7" s="6">
        <f>+F7+G7-'Dep Co'!F7</f>
        <v>0</v>
      </c>
    </row>
    <row r="8" spans="2:12" ht="27.75" customHeight="1">
      <c r="B8" s="10">
        <v>2</v>
      </c>
      <c r="C8" s="11" t="s">
        <v>27</v>
      </c>
      <c r="D8" s="12">
        <v>0.1</v>
      </c>
      <c r="E8" s="13"/>
      <c r="F8" s="13">
        <v>341886</v>
      </c>
      <c r="G8" s="13">
        <v>12035</v>
      </c>
      <c r="H8" s="13">
        <v>0</v>
      </c>
      <c r="I8" s="13">
        <f t="shared" ref="I8:I15" si="1">SUM(E8:G8)-(H8)</f>
        <v>353921</v>
      </c>
      <c r="J8" s="13">
        <f t="shared" ref="J8:J15" si="2">SUM(I8-G8)*D8+(G8*D8)/2</f>
        <v>34790.35</v>
      </c>
      <c r="K8" s="13">
        <f t="shared" si="0"/>
        <v>319130.65000000002</v>
      </c>
      <c r="L8" s="6" t="e">
        <f>+F8+G8-'Dep Co'!#REF!</f>
        <v>#REF!</v>
      </c>
    </row>
    <row r="9" spans="2:12" ht="27.75" customHeight="1">
      <c r="B9" s="10">
        <v>3</v>
      </c>
      <c r="C9" s="11" t="s">
        <v>16</v>
      </c>
      <c r="D9" s="12">
        <v>0.15</v>
      </c>
      <c r="E9" s="13"/>
      <c r="F9" s="13">
        <v>80000</v>
      </c>
      <c r="G9" s="13"/>
      <c r="H9" s="13">
        <v>0</v>
      </c>
      <c r="I9" s="13">
        <f t="shared" si="1"/>
        <v>80000</v>
      </c>
      <c r="J9" s="13">
        <f t="shared" si="2"/>
        <v>12000</v>
      </c>
      <c r="K9" s="13">
        <f t="shared" si="0"/>
        <v>68000</v>
      </c>
      <c r="L9" s="6">
        <f>+F9+G9-'Dep Co'!F9</f>
        <v>44975</v>
      </c>
    </row>
    <row r="10" spans="2:12" ht="27.75" customHeight="1">
      <c r="B10" s="10">
        <v>4</v>
      </c>
      <c r="C10" s="11" t="s">
        <v>17</v>
      </c>
      <c r="D10" s="12">
        <v>0.15</v>
      </c>
      <c r="E10" s="13"/>
      <c r="F10" s="13">
        <v>10450</v>
      </c>
      <c r="G10" s="13"/>
      <c r="H10" s="13">
        <v>0</v>
      </c>
      <c r="I10" s="13">
        <f t="shared" si="1"/>
        <v>10450</v>
      </c>
      <c r="J10" s="13">
        <f t="shared" si="2"/>
        <v>1567.5</v>
      </c>
      <c r="K10" s="13">
        <f t="shared" si="0"/>
        <v>8882.5</v>
      </c>
      <c r="L10" s="6">
        <f>+F10+G10-'Dep Co'!F10</f>
        <v>-69550</v>
      </c>
    </row>
    <row r="11" spans="2:12" ht="27.75" customHeight="1">
      <c r="B11" s="10">
        <v>5</v>
      </c>
      <c r="C11" s="11" t="s">
        <v>14</v>
      </c>
      <c r="D11" s="12">
        <v>0.15</v>
      </c>
      <c r="E11" s="13">
        <v>33000</v>
      </c>
      <c r="F11" s="13">
        <v>30633</v>
      </c>
      <c r="G11" s="13">
        <v>9400</v>
      </c>
      <c r="H11" s="13">
        <v>0</v>
      </c>
      <c r="I11" s="13">
        <f t="shared" si="1"/>
        <v>73033</v>
      </c>
      <c r="J11" s="13">
        <f t="shared" si="2"/>
        <v>10249.949999999999</v>
      </c>
      <c r="K11" s="13">
        <f t="shared" si="0"/>
        <v>62783.05</v>
      </c>
      <c r="L11" s="6">
        <f>+F11+G11-'Dep Co'!F11</f>
        <v>29583</v>
      </c>
    </row>
    <row r="12" spans="2:12" ht="27.75" customHeight="1">
      <c r="B12" s="10">
        <v>6</v>
      </c>
      <c r="C12" s="11" t="s">
        <v>15</v>
      </c>
      <c r="D12" s="12">
        <v>0.15</v>
      </c>
      <c r="E12" s="13"/>
      <c r="F12" s="13">
        <v>7497</v>
      </c>
      <c r="G12" s="13"/>
      <c r="H12" s="13">
        <v>0</v>
      </c>
      <c r="I12" s="13">
        <f t="shared" si="1"/>
        <v>7497</v>
      </c>
      <c r="J12" s="13">
        <f t="shared" si="2"/>
        <v>1124.55</v>
      </c>
      <c r="K12" s="13">
        <f t="shared" si="0"/>
        <v>6372.45</v>
      </c>
      <c r="L12" s="6" t="e">
        <f>+F12+G12-'Dep Co'!#REF!</f>
        <v>#REF!</v>
      </c>
    </row>
    <row r="13" spans="2:12" ht="27.75" customHeight="1">
      <c r="B13" s="10">
        <v>7</v>
      </c>
      <c r="C13" s="11" t="s">
        <v>6</v>
      </c>
      <c r="D13" s="12">
        <v>0.15</v>
      </c>
      <c r="E13" s="13"/>
      <c r="F13" s="13">
        <v>27982</v>
      </c>
      <c r="G13" s="13">
        <v>12500</v>
      </c>
      <c r="H13" s="13">
        <v>0</v>
      </c>
      <c r="I13" s="13">
        <f t="shared" si="1"/>
        <v>40482</v>
      </c>
      <c r="J13" s="13">
        <f t="shared" si="2"/>
        <v>5134.8</v>
      </c>
      <c r="K13" s="13">
        <f t="shared" si="0"/>
        <v>35347.199999999997</v>
      </c>
      <c r="L13" s="6">
        <f>+F13+G13-'Dep Co'!F13</f>
        <v>32985</v>
      </c>
    </row>
    <row r="14" spans="2:12" ht="27.75" customHeight="1">
      <c r="B14" s="10">
        <v>8</v>
      </c>
      <c r="C14" s="11" t="s">
        <v>18</v>
      </c>
      <c r="D14" s="12">
        <v>0.15</v>
      </c>
      <c r="E14" s="13"/>
      <c r="F14" s="13">
        <v>453641</v>
      </c>
      <c r="G14" s="13"/>
      <c r="H14" s="13">
        <v>0</v>
      </c>
      <c r="I14" s="13">
        <f t="shared" si="1"/>
        <v>453641</v>
      </c>
      <c r="J14" s="13">
        <f t="shared" si="2"/>
        <v>68046.149999999994</v>
      </c>
      <c r="K14" s="13">
        <f t="shared" si="0"/>
        <v>385594.85</v>
      </c>
      <c r="L14" s="6" t="e">
        <f>+F14+G14-'Dep Co'!#REF!</f>
        <v>#REF!</v>
      </c>
    </row>
    <row r="15" spans="2:12" ht="27.75" customHeight="1">
      <c r="B15" s="10">
        <v>9</v>
      </c>
      <c r="C15" s="11" t="s">
        <v>10</v>
      </c>
      <c r="D15" s="12">
        <v>0.6</v>
      </c>
      <c r="E15" s="13"/>
      <c r="F15" s="13">
        <v>15975</v>
      </c>
      <c r="G15" s="13">
        <v>19050</v>
      </c>
      <c r="H15" s="13">
        <v>0</v>
      </c>
      <c r="I15" s="13">
        <f t="shared" si="1"/>
        <v>35025</v>
      </c>
      <c r="J15" s="13">
        <f t="shared" si="2"/>
        <v>15300</v>
      </c>
      <c r="K15" s="13">
        <f t="shared" si="0"/>
        <v>19725</v>
      </c>
      <c r="L15" s="6">
        <f>+F15+G15-'Dep Co'!F15</f>
        <v>-418616</v>
      </c>
    </row>
    <row r="16" spans="2:12" ht="7.5" customHeight="1">
      <c r="B16" s="14"/>
      <c r="C16" s="4"/>
      <c r="D16" s="15"/>
      <c r="E16" s="8"/>
      <c r="F16" s="8"/>
      <c r="G16" s="8"/>
      <c r="H16" s="8"/>
      <c r="I16" s="8"/>
      <c r="J16" s="8"/>
      <c r="K16" s="9"/>
    </row>
    <row r="17" spans="2:11" ht="30.75" customHeight="1">
      <c r="B17" s="11"/>
      <c r="C17" s="11"/>
      <c r="D17" s="11"/>
      <c r="E17" s="13">
        <f t="shared" ref="E17:K17" si="3">SUM(E7:E16)</f>
        <v>50000</v>
      </c>
      <c r="F17" s="13">
        <f t="shared" si="3"/>
        <v>1083876</v>
      </c>
      <c r="G17" s="13">
        <f t="shared" si="3"/>
        <v>162847</v>
      </c>
      <c r="H17" s="13">
        <f t="shared" si="3"/>
        <v>0</v>
      </c>
      <c r="I17" s="13">
        <f t="shared" si="3"/>
        <v>1296723</v>
      </c>
      <c r="J17" s="13">
        <f t="shared" si="3"/>
        <v>166987.59999999998</v>
      </c>
      <c r="K17" s="13">
        <f t="shared" si="3"/>
        <v>1129735.3999999999</v>
      </c>
    </row>
    <row r="19" spans="2:11">
      <c r="I19" s="6"/>
    </row>
    <row r="20" spans="2:11" ht="27" customHeight="1">
      <c r="B20" s="55" t="s">
        <v>90</v>
      </c>
      <c r="C20" s="55"/>
      <c r="D20" s="55"/>
      <c r="E20" s="56"/>
      <c r="F20" s="56"/>
      <c r="G20" s="56"/>
      <c r="H20" s="56"/>
      <c r="I20" s="56"/>
      <c r="J20" s="56"/>
      <c r="K20" s="56"/>
    </row>
    <row r="21" spans="2:11" ht="27" customHeight="1">
      <c r="B21" s="57" t="s">
        <v>8</v>
      </c>
      <c r="C21" s="58"/>
      <c r="D21" s="58"/>
      <c r="E21" s="58"/>
      <c r="F21" s="58"/>
      <c r="G21" s="58"/>
      <c r="H21" s="58"/>
      <c r="I21" s="58"/>
      <c r="J21" s="58"/>
      <c r="K21" s="59"/>
    </row>
    <row r="22" spans="2:11" ht="27" customHeight="1">
      <c r="B22" s="62" t="s">
        <v>47</v>
      </c>
      <c r="C22" s="63"/>
      <c r="D22" s="63"/>
      <c r="E22" s="63"/>
      <c r="F22" s="63"/>
      <c r="G22" s="63"/>
      <c r="H22" s="63"/>
      <c r="I22" s="63"/>
      <c r="J22" s="63"/>
      <c r="K22" s="64"/>
    </row>
    <row r="23" spans="2:11" ht="19.5" customHeight="1">
      <c r="B23" s="51" t="s">
        <v>1</v>
      </c>
      <c r="C23" s="51" t="s">
        <v>2</v>
      </c>
      <c r="D23" s="51" t="s">
        <v>3</v>
      </c>
      <c r="E23" s="53" t="s">
        <v>52</v>
      </c>
      <c r="F23" s="53" t="s">
        <v>53</v>
      </c>
      <c r="G23" s="53" t="s">
        <v>54</v>
      </c>
      <c r="H23" s="53" t="s">
        <v>9</v>
      </c>
      <c r="I23" s="53" t="s">
        <v>7</v>
      </c>
      <c r="J23" s="60" t="s">
        <v>55</v>
      </c>
      <c r="K23" s="53" t="s">
        <v>56</v>
      </c>
    </row>
    <row r="24" spans="2:11" ht="19.5" customHeight="1">
      <c r="B24" s="52"/>
      <c r="C24" s="52"/>
      <c r="D24" s="52"/>
      <c r="E24" s="54"/>
      <c r="F24" s="54"/>
      <c r="G24" s="54"/>
      <c r="H24" s="54"/>
      <c r="I24" s="54"/>
      <c r="J24" s="61"/>
      <c r="K24" s="54"/>
    </row>
    <row r="25" spans="2:11" ht="8.25" customHeight="1">
      <c r="B25" s="5"/>
      <c r="C25" s="4"/>
      <c r="D25" s="4"/>
      <c r="E25" s="8"/>
      <c r="F25" s="8"/>
      <c r="G25" s="8"/>
      <c r="H25" s="8"/>
      <c r="I25" s="8"/>
      <c r="J25" s="8"/>
      <c r="K25" s="9"/>
    </row>
    <row r="26" spans="2:11" ht="25.5" customHeight="1">
      <c r="B26" s="10">
        <v>1</v>
      </c>
      <c r="C26" s="11" t="s">
        <v>11</v>
      </c>
      <c r="D26" s="12">
        <v>0.1</v>
      </c>
      <c r="E26" s="13">
        <v>223899.7</v>
      </c>
      <c r="F26" s="13"/>
      <c r="G26" s="13">
        <v>16835</v>
      </c>
      <c r="H26" s="13">
        <v>0</v>
      </c>
      <c r="I26" s="13">
        <f t="shared" ref="I26:I34" si="4">SUM(E26:G26)-(H26)</f>
        <v>240734.7</v>
      </c>
      <c r="J26" s="13">
        <f t="shared" ref="J26:J34" si="5">SUM(I26-G26)*D26+(G26*D26)/2</f>
        <v>23231.72</v>
      </c>
      <c r="K26" s="13">
        <f>SUM(I26-J26)</f>
        <v>217502.98</v>
      </c>
    </row>
    <row r="27" spans="2:11" ht="25.5" customHeight="1">
      <c r="B27" s="10">
        <v>2</v>
      </c>
      <c r="C27" s="11" t="s">
        <v>27</v>
      </c>
      <c r="D27" s="12">
        <v>0.1</v>
      </c>
      <c r="E27" s="13">
        <v>319130.65000000002</v>
      </c>
      <c r="F27" s="13">
        <v>386451</v>
      </c>
      <c r="G27" s="13">
        <v>122636</v>
      </c>
      <c r="H27" s="13">
        <v>0</v>
      </c>
      <c r="I27" s="13">
        <f t="shared" si="4"/>
        <v>828217.65</v>
      </c>
      <c r="J27" s="13">
        <f t="shared" si="5"/>
        <v>76689.965000000011</v>
      </c>
      <c r="K27" s="13">
        <f t="shared" ref="K27:K34" si="6">SUM(I27-J27)</f>
        <v>751527.68500000006</v>
      </c>
    </row>
    <row r="28" spans="2:11" ht="25.5" customHeight="1">
      <c r="B28" s="10">
        <v>3</v>
      </c>
      <c r="C28" s="11" t="s">
        <v>16</v>
      </c>
      <c r="D28" s="12">
        <v>0.15</v>
      </c>
      <c r="E28" s="13">
        <v>68000</v>
      </c>
      <c r="F28" s="13"/>
      <c r="G28" s="13"/>
      <c r="H28" s="13">
        <v>0</v>
      </c>
      <c r="I28" s="13">
        <f t="shared" si="4"/>
        <v>68000</v>
      </c>
      <c r="J28" s="13">
        <f t="shared" si="5"/>
        <v>10200</v>
      </c>
      <c r="K28" s="13">
        <f t="shared" si="6"/>
        <v>57800</v>
      </c>
    </row>
    <row r="29" spans="2:11" ht="25.5" customHeight="1">
      <c r="B29" s="10">
        <v>4</v>
      </c>
      <c r="C29" s="11" t="s">
        <v>17</v>
      </c>
      <c r="D29" s="12">
        <v>0.15</v>
      </c>
      <c r="E29" s="13">
        <v>8882.5</v>
      </c>
      <c r="F29" s="13"/>
      <c r="G29" s="13">
        <v>6080</v>
      </c>
      <c r="H29" s="13">
        <v>0</v>
      </c>
      <c r="I29" s="13">
        <f t="shared" si="4"/>
        <v>14962.5</v>
      </c>
      <c r="J29" s="13">
        <f t="shared" si="5"/>
        <v>1788.375</v>
      </c>
      <c r="K29" s="13">
        <f t="shared" si="6"/>
        <v>13174.125</v>
      </c>
    </row>
    <row r="30" spans="2:11" ht="25.5" customHeight="1">
      <c r="B30" s="10">
        <v>5</v>
      </c>
      <c r="C30" s="11" t="s">
        <v>14</v>
      </c>
      <c r="D30" s="12">
        <v>0.15</v>
      </c>
      <c r="E30" s="13">
        <v>62783.05</v>
      </c>
      <c r="F30" s="13">
        <v>14050</v>
      </c>
      <c r="G30" s="13">
        <v>5685</v>
      </c>
      <c r="H30" s="13">
        <v>0</v>
      </c>
      <c r="I30" s="13">
        <f t="shared" si="4"/>
        <v>82518.05</v>
      </c>
      <c r="J30" s="13">
        <f t="shared" si="5"/>
        <v>11951.3325</v>
      </c>
      <c r="K30" s="13">
        <f t="shared" si="6"/>
        <v>70566.717499999999</v>
      </c>
    </row>
    <row r="31" spans="2:11" ht="25.5" customHeight="1">
      <c r="B31" s="10">
        <v>6</v>
      </c>
      <c r="C31" s="11" t="s">
        <v>15</v>
      </c>
      <c r="D31" s="12">
        <v>0.15</v>
      </c>
      <c r="E31" s="13">
        <v>6372.45</v>
      </c>
      <c r="F31" s="13">
        <v>7979</v>
      </c>
      <c r="G31" s="13"/>
      <c r="H31" s="13">
        <v>0</v>
      </c>
      <c r="I31" s="13">
        <f t="shared" si="4"/>
        <v>14351.45</v>
      </c>
      <c r="J31" s="13">
        <f t="shared" si="5"/>
        <v>2152.7175000000002</v>
      </c>
      <c r="K31" s="13">
        <f t="shared" si="6"/>
        <v>12198.7325</v>
      </c>
    </row>
    <row r="32" spans="2:11" ht="25.5" customHeight="1">
      <c r="B32" s="10">
        <v>7</v>
      </c>
      <c r="C32" s="11" t="s">
        <v>6</v>
      </c>
      <c r="D32" s="12">
        <v>0.15</v>
      </c>
      <c r="E32" s="13">
        <v>35347.199999999997</v>
      </c>
      <c r="F32" s="13">
        <v>7900</v>
      </c>
      <c r="G32" s="13">
        <v>4125</v>
      </c>
      <c r="H32" s="13">
        <v>0</v>
      </c>
      <c r="I32" s="13">
        <f t="shared" si="4"/>
        <v>47372.2</v>
      </c>
      <c r="J32" s="13">
        <f t="shared" si="5"/>
        <v>6796.454999999999</v>
      </c>
      <c r="K32" s="13">
        <f t="shared" si="6"/>
        <v>40575.744999999995</v>
      </c>
    </row>
    <row r="33" spans="2:11" ht="25.5" customHeight="1">
      <c r="B33" s="10">
        <v>8</v>
      </c>
      <c r="C33" s="11" t="s">
        <v>18</v>
      </c>
      <c r="D33" s="12">
        <v>0.15</v>
      </c>
      <c r="E33" s="13">
        <v>385594.85</v>
      </c>
      <c r="F33" s="13"/>
      <c r="G33" s="13"/>
      <c r="H33" s="13">
        <v>0</v>
      </c>
      <c r="I33" s="13">
        <f t="shared" si="4"/>
        <v>385594.85</v>
      </c>
      <c r="J33" s="13">
        <f t="shared" si="5"/>
        <v>57839.227499999994</v>
      </c>
      <c r="K33" s="13">
        <f t="shared" si="6"/>
        <v>327755.6225</v>
      </c>
    </row>
    <row r="34" spans="2:11" ht="25.5" customHeight="1">
      <c r="B34" s="10">
        <v>9</v>
      </c>
      <c r="C34" s="11" t="s">
        <v>10</v>
      </c>
      <c r="D34" s="12">
        <v>0.6</v>
      </c>
      <c r="E34" s="13">
        <v>19725</v>
      </c>
      <c r="F34" s="13"/>
      <c r="G34" s="13"/>
      <c r="H34" s="13">
        <v>0</v>
      </c>
      <c r="I34" s="13">
        <f t="shared" si="4"/>
        <v>19725</v>
      </c>
      <c r="J34" s="13">
        <f t="shared" si="5"/>
        <v>11835</v>
      </c>
      <c r="K34" s="13">
        <f t="shared" si="6"/>
        <v>7890</v>
      </c>
    </row>
    <row r="35" spans="2:11" ht="9.75" customHeight="1">
      <c r="B35" s="14"/>
      <c r="C35" s="4"/>
      <c r="D35" s="15"/>
      <c r="E35" s="8"/>
      <c r="F35" s="8"/>
      <c r="G35" s="8"/>
      <c r="H35" s="8"/>
      <c r="I35" s="8"/>
      <c r="J35" s="8"/>
      <c r="K35" s="9"/>
    </row>
    <row r="36" spans="2:11" ht="29.25" customHeight="1">
      <c r="B36" s="11"/>
      <c r="C36" s="11"/>
      <c r="D36" s="11"/>
      <c r="E36" s="13">
        <f t="shared" ref="E36:K36" si="7">SUM(E26:E35)</f>
        <v>1129735.3999999999</v>
      </c>
      <c r="F36" s="13">
        <f t="shared" si="7"/>
        <v>416380</v>
      </c>
      <c r="G36" s="13">
        <f t="shared" si="7"/>
        <v>155361</v>
      </c>
      <c r="H36" s="13">
        <f t="shared" si="7"/>
        <v>0</v>
      </c>
      <c r="I36" s="13">
        <f t="shared" si="7"/>
        <v>1701476.4</v>
      </c>
      <c r="J36" s="13">
        <f t="shared" si="7"/>
        <v>202484.79249999998</v>
      </c>
      <c r="K36" s="13">
        <f t="shared" si="7"/>
        <v>1498991.6074999999</v>
      </c>
    </row>
    <row r="37" spans="2:11">
      <c r="G37" s="6"/>
    </row>
    <row r="39" spans="2:11">
      <c r="B39" s="55" t="s">
        <v>90</v>
      </c>
      <c r="C39" s="55"/>
      <c r="D39" s="55"/>
      <c r="E39" s="56"/>
      <c r="F39" s="56"/>
      <c r="G39" s="56"/>
      <c r="H39" s="56"/>
      <c r="I39" s="56"/>
      <c r="J39" s="56"/>
      <c r="K39" s="56"/>
    </row>
    <row r="40" spans="2:11">
      <c r="B40" s="57" t="s">
        <v>8</v>
      </c>
      <c r="C40" s="58"/>
      <c r="D40" s="58"/>
      <c r="E40" s="58"/>
      <c r="F40" s="58"/>
      <c r="G40" s="58"/>
      <c r="H40" s="58"/>
      <c r="I40" s="58"/>
      <c r="J40" s="58"/>
      <c r="K40" s="59"/>
    </row>
    <row r="41" spans="2:11">
      <c r="B41" s="62" t="s">
        <v>47</v>
      </c>
      <c r="C41" s="63"/>
      <c r="D41" s="63"/>
      <c r="E41" s="63"/>
      <c r="F41" s="63"/>
      <c r="G41" s="63"/>
      <c r="H41" s="63"/>
      <c r="I41" s="63"/>
      <c r="J41" s="63"/>
      <c r="K41" s="64"/>
    </row>
    <row r="42" spans="2:11">
      <c r="B42" s="51" t="s">
        <v>1</v>
      </c>
      <c r="C42" s="51" t="s">
        <v>2</v>
      </c>
      <c r="D42" s="51" t="s">
        <v>3</v>
      </c>
      <c r="E42" s="53" t="s">
        <v>82</v>
      </c>
      <c r="F42" s="53" t="s">
        <v>83</v>
      </c>
      <c r="G42" s="53" t="s">
        <v>84</v>
      </c>
      <c r="H42" s="53" t="s">
        <v>9</v>
      </c>
      <c r="I42" s="53" t="s">
        <v>7</v>
      </c>
      <c r="J42" s="60" t="s">
        <v>85</v>
      </c>
      <c r="K42" s="53" t="s">
        <v>86</v>
      </c>
    </row>
    <row r="43" spans="2:11">
      <c r="B43" s="52"/>
      <c r="C43" s="52"/>
      <c r="D43" s="52"/>
      <c r="E43" s="54"/>
      <c r="F43" s="54"/>
      <c r="G43" s="54"/>
      <c r="H43" s="54"/>
      <c r="I43" s="54"/>
      <c r="J43" s="61"/>
      <c r="K43" s="54"/>
    </row>
    <row r="44" spans="2:11" ht="6" customHeight="1">
      <c r="B44" s="5"/>
      <c r="C44" s="4"/>
      <c r="D44" s="4"/>
      <c r="E44" s="8"/>
      <c r="F44" s="8"/>
      <c r="G44" s="8"/>
      <c r="H44" s="8"/>
      <c r="I44" s="8"/>
      <c r="J44" s="8"/>
      <c r="K44" s="9"/>
    </row>
    <row r="45" spans="2:11" ht="24.75" customHeight="1">
      <c r="B45" s="10">
        <v>1</v>
      </c>
      <c r="C45" s="11" t="s">
        <v>11</v>
      </c>
      <c r="D45" s="12">
        <v>0.1</v>
      </c>
      <c r="E45" s="13">
        <v>217502.98</v>
      </c>
      <c r="F45" s="13"/>
      <c r="G45" s="13"/>
      <c r="H45" s="13">
        <v>0</v>
      </c>
      <c r="I45" s="13">
        <f t="shared" ref="I45:I53" si="8">SUM(E45:G45)-(H45)</f>
        <v>217502.98</v>
      </c>
      <c r="J45" s="13">
        <f t="shared" ref="J45:J53" si="9">SUM(I45-G45)*D45+(G45*D45)/2</f>
        <v>21750.298000000003</v>
      </c>
      <c r="K45" s="13">
        <f>SUM(I45-J45)</f>
        <v>195752.682</v>
      </c>
    </row>
    <row r="46" spans="2:11" ht="24.75" customHeight="1">
      <c r="B46" s="10">
        <v>2</v>
      </c>
      <c r="C46" s="11" t="s">
        <v>27</v>
      </c>
      <c r="D46" s="12">
        <v>0.1</v>
      </c>
      <c r="E46" s="13">
        <v>751527.68500000006</v>
      </c>
      <c r="F46" s="13"/>
      <c r="G46" s="13"/>
      <c r="H46" s="13">
        <v>0</v>
      </c>
      <c r="I46" s="13">
        <f t="shared" si="8"/>
        <v>751527.68500000006</v>
      </c>
      <c r="J46" s="13">
        <f t="shared" si="9"/>
        <v>75152.768500000006</v>
      </c>
      <c r="K46" s="13">
        <f t="shared" ref="K46:K53" si="10">SUM(I46-J46)</f>
        <v>676374.91650000005</v>
      </c>
    </row>
    <row r="47" spans="2:11" ht="24.75" customHeight="1">
      <c r="B47" s="10">
        <v>3</v>
      </c>
      <c r="C47" s="11" t="s">
        <v>16</v>
      </c>
      <c r="D47" s="12">
        <v>0.15</v>
      </c>
      <c r="E47" s="13">
        <v>57800</v>
      </c>
      <c r="F47" s="13"/>
      <c r="G47" s="13"/>
      <c r="H47" s="13">
        <v>0</v>
      </c>
      <c r="I47" s="13">
        <f t="shared" si="8"/>
        <v>57800</v>
      </c>
      <c r="J47" s="13">
        <f t="shared" si="9"/>
        <v>8670</v>
      </c>
      <c r="K47" s="13">
        <f t="shared" si="10"/>
        <v>49130</v>
      </c>
    </row>
    <row r="48" spans="2:11" ht="24.75" customHeight="1">
      <c r="B48" s="10">
        <v>4</v>
      </c>
      <c r="C48" s="11" t="s">
        <v>17</v>
      </c>
      <c r="D48" s="12">
        <v>0.15</v>
      </c>
      <c r="E48" s="13">
        <v>13174.125</v>
      </c>
      <c r="F48" s="13"/>
      <c r="G48" s="13"/>
      <c r="H48" s="13">
        <v>0</v>
      </c>
      <c r="I48" s="13">
        <f t="shared" si="8"/>
        <v>13174.125</v>
      </c>
      <c r="J48" s="13">
        <f t="shared" si="9"/>
        <v>1976.1187499999999</v>
      </c>
      <c r="K48" s="13">
        <f t="shared" si="10"/>
        <v>11198.00625</v>
      </c>
    </row>
    <row r="49" spans="2:11" ht="24.75" customHeight="1">
      <c r="B49" s="10">
        <v>5</v>
      </c>
      <c r="C49" s="11" t="s">
        <v>14</v>
      </c>
      <c r="D49" s="12">
        <v>0.15</v>
      </c>
      <c r="E49" s="13">
        <v>70566.717499999999</v>
      </c>
      <c r="F49" s="13"/>
      <c r="G49" s="13"/>
      <c r="H49" s="13">
        <v>0</v>
      </c>
      <c r="I49" s="13">
        <f t="shared" si="8"/>
        <v>70566.717499999999</v>
      </c>
      <c r="J49" s="13">
        <f t="shared" si="9"/>
        <v>10585.007625</v>
      </c>
      <c r="K49" s="13">
        <f t="shared" si="10"/>
        <v>59981.709875</v>
      </c>
    </row>
    <row r="50" spans="2:11" ht="24.75" customHeight="1">
      <c r="B50" s="10">
        <v>6</v>
      </c>
      <c r="C50" s="11" t="s">
        <v>15</v>
      </c>
      <c r="D50" s="12">
        <v>0.15</v>
      </c>
      <c r="E50" s="13">
        <v>12198.7325</v>
      </c>
      <c r="F50" s="13"/>
      <c r="G50" s="13"/>
      <c r="H50" s="13">
        <v>0</v>
      </c>
      <c r="I50" s="13">
        <f t="shared" si="8"/>
        <v>12198.7325</v>
      </c>
      <c r="J50" s="13">
        <f t="shared" si="9"/>
        <v>1829.8098749999999</v>
      </c>
      <c r="K50" s="13">
        <f t="shared" si="10"/>
        <v>10368.922624999999</v>
      </c>
    </row>
    <row r="51" spans="2:11" ht="24.75" customHeight="1">
      <c r="B51" s="10">
        <v>7</v>
      </c>
      <c r="C51" s="11" t="s">
        <v>6</v>
      </c>
      <c r="D51" s="12">
        <v>0.15</v>
      </c>
      <c r="E51" s="13">
        <v>40575.744999999995</v>
      </c>
      <c r="F51" s="13"/>
      <c r="G51" s="13"/>
      <c r="H51" s="13">
        <v>0</v>
      </c>
      <c r="I51" s="13">
        <f t="shared" si="8"/>
        <v>40575.744999999995</v>
      </c>
      <c r="J51" s="13">
        <f t="shared" si="9"/>
        <v>6086.3617499999991</v>
      </c>
      <c r="K51" s="13">
        <f t="shared" si="10"/>
        <v>34489.383249999999</v>
      </c>
    </row>
    <row r="52" spans="2:11" ht="24.75" customHeight="1">
      <c r="B52" s="10">
        <v>8</v>
      </c>
      <c r="C52" s="11" t="s">
        <v>18</v>
      </c>
      <c r="D52" s="12">
        <v>0.15</v>
      </c>
      <c r="E52" s="13">
        <v>327755.6225</v>
      </c>
      <c r="F52" s="13"/>
      <c r="G52" s="13"/>
      <c r="H52" s="13">
        <v>0</v>
      </c>
      <c r="I52" s="13">
        <f t="shared" si="8"/>
        <v>327755.6225</v>
      </c>
      <c r="J52" s="13">
        <f t="shared" si="9"/>
        <v>49163.343374999997</v>
      </c>
      <c r="K52" s="13">
        <f t="shared" si="10"/>
        <v>278592.279125</v>
      </c>
    </row>
    <row r="53" spans="2:11" ht="24.75" customHeight="1">
      <c r="B53" s="10">
        <v>9</v>
      </c>
      <c r="C53" s="11" t="s">
        <v>10</v>
      </c>
      <c r="D53" s="12">
        <v>0.6</v>
      </c>
      <c r="E53" s="13">
        <v>7890</v>
      </c>
      <c r="F53" s="13"/>
      <c r="G53" s="13"/>
      <c r="H53" s="13">
        <v>0</v>
      </c>
      <c r="I53" s="13">
        <f t="shared" si="8"/>
        <v>7890</v>
      </c>
      <c r="J53" s="13">
        <f t="shared" si="9"/>
        <v>4734</v>
      </c>
      <c r="K53" s="13">
        <f t="shared" si="10"/>
        <v>3156</v>
      </c>
    </row>
    <row r="54" spans="2:11" ht="7.5" customHeight="1">
      <c r="B54" s="14"/>
      <c r="C54" s="4"/>
      <c r="D54" s="15"/>
      <c r="E54" s="8"/>
      <c r="F54" s="8"/>
      <c r="G54" s="8"/>
      <c r="H54" s="8"/>
      <c r="I54" s="8"/>
      <c r="J54" s="8"/>
      <c r="K54" s="9"/>
    </row>
    <row r="55" spans="2:11" ht="30.75" customHeight="1">
      <c r="B55" s="11"/>
      <c r="C55" s="11"/>
      <c r="D55" s="11"/>
      <c r="E55" s="13">
        <v>3468866.42</v>
      </c>
      <c r="F55" s="13">
        <f t="shared" ref="F55:K55" si="11">SUM(F45:F54)</f>
        <v>0</v>
      </c>
      <c r="G55" s="13">
        <f t="shared" si="11"/>
        <v>0</v>
      </c>
      <c r="H55" s="13">
        <f t="shared" si="11"/>
        <v>0</v>
      </c>
      <c r="I55" s="13">
        <f t="shared" si="11"/>
        <v>1498991.6074999999</v>
      </c>
      <c r="J55" s="13">
        <f t="shared" si="11"/>
        <v>179947.70787500002</v>
      </c>
      <c r="K55" s="13">
        <f t="shared" si="11"/>
        <v>1319043.8996250001</v>
      </c>
    </row>
  </sheetData>
  <mergeCells count="39">
    <mergeCell ref="J23:J24"/>
    <mergeCell ref="H23:H24"/>
    <mergeCell ref="E23:E24"/>
    <mergeCell ref="F23:F24"/>
    <mergeCell ref="G23:G24"/>
    <mergeCell ref="B1:K1"/>
    <mergeCell ref="B2:K2"/>
    <mergeCell ref="B3:K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B20:K20"/>
    <mergeCell ref="B21:K21"/>
    <mergeCell ref="D23:D24"/>
    <mergeCell ref="G42:G43"/>
    <mergeCell ref="H42:H43"/>
    <mergeCell ref="I23:I24"/>
    <mergeCell ref="I42:I43"/>
    <mergeCell ref="J42:J43"/>
    <mergeCell ref="K42:K43"/>
    <mergeCell ref="B39:K39"/>
    <mergeCell ref="B40:K40"/>
    <mergeCell ref="B41:K41"/>
    <mergeCell ref="B22:K22"/>
    <mergeCell ref="B23:B24"/>
    <mergeCell ref="C23:C24"/>
    <mergeCell ref="K23:K24"/>
    <mergeCell ref="B42:B43"/>
    <mergeCell ref="C42:C43"/>
    <mergeCell ref="D42:D43"/>
    <mergeCell ref="E42:E43"/>
    <mergeCell ref="F42:F43"/>
  </mergeCells>
  <phoneticPr fontId="2" type="noConversion"/>
  <printOptions horizontalCentered="1"/>
  <pageMargins left="0.5" right="0.25" top="1" bottom="0.5" header="0.5" footer="0.5"/>
  <pageSetup scale="95" orientation="landscape" r:id="rId1"/>
  <headerFooter alignWithMargins="0"/>
  <rowBreaks count="2" manualBreakCount="2">
    <brk id="18" max="16383" man="1"/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M113"/>
  <sheetViews>
    <sheetView view="pageBreakPreview" zoomScale="60" workbookViewId="0">
      <selection activeCell="J17" sqref="J17"/>
    </sheetView>
  </sheetViews>
  <sheetFormatPr defaultRowHeight="15.75"/>
  <cols>
    <col min="1" max="1" width="1.42578125" style="3" customWidth="1"/>
    <col min="2" max="2" width="7.42578125" style="3" bestFit="1" customWidth="1"/>
    <col min="3" max="3" width="23.7109375" style="3" bestFit="1" customWidth="1"/>
    <col min="4" max="4" width="9.42578125" style="3" bestFit="1" customWidth="1"/>
    <col min="5" max="5" width="15.85546875" style="3" customWidth="1"/>
    <col min="6" max="6" width="14.42578125" style="3" customWidth="1"/>
    <col min="7" max="7" width="11.42578125" style="3" customWidth="1"/>
    <col min="8" max="8" width="14.5703125" style="3" customWidth="1"/>
    <col min="9" max="9" width="15.140625" style="3" customWidth="1"/>
    <col min="10" max="10" width="12.85546875" style="3" customWidth="1"/>
    <col min="11" max="11" width="14.5703125" style="3" customWidth="1"/>
    <col min="12" max="12" width="15" style="3" customWidth="1"/>
    <col min="13" max="13" width="16.140625" style="3" customWidth="1"/>
    <col min="14" max="16384" width="9.140625" style="3"/>
  </cols>
  <sheetData>
    <row r="1" spans="2:13" ht="26.25" customHeight="1">
      <c r="B1" s="65" t="s">
        <v>90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3" ht="26.25" customHeight="1"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2:13" ht="26.25" customHeight="1">
      <c r="B3" s="66" t="s">
        <v>48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2:13" ht="20.25" customHeight="1">
      <c r="B4" s="67" t="s">
        <v>1</v>
      </c>
      <c r="C4" s="67" t="s">
        <v>2</v>
      </c>
      <c r="D4" s="67" t="s">
        <v>3</v>
      </c>
      <c r="E4" s="68" t="s">
        <v>4</v>
      </c>
      <c r="F4" s="68"/>
      <c r="G4" s="68"/>
      <c r="H4" s="68"/>
      <c r="I4" s="69" t="s">
        <v>5</v>
      </c>
      <c r="J4" s="69"/>
      <c r="K4" s="69"/>
      <c r="L4" s="68" t="s">
        <v>38</v>
      </c>
      <c r="M4" s="68"/>
    </row>
    <row r="5" spans="2:13" ht="37.5" customHeight="1">
      <c r="B5" s="67"/>
      <c r="C5" s="67"/>
      <c r="D5" s="67"/>
      <c r="E5" s="16" t="s">
        <v>67</v>
      </c>
      <c r="F5" s="16" t="s">
        <v>12</v>
      </c>
      <c r="G5" s="16" t="s">
        <v>13</v>
      </c>
      <c r="H5" s="16" t="s">
        <v>68</v>
      </c>
      <c r="I5" s="16" t="s">
        <v>59</v>
      </c>
      <c r="J5" s="16" t="s">
        <v>60</v>
      </c>
      <c r="K5" s="16" t="s">
        <v>61</v>
      </c>
      <c r="L5" s="17" t="s">
        <v>69</v>
      </c>
      <c r="M5" s="16" t="s">
        <v>93</v>
      </c>
    </row>
    <row r="6" spans="2:13" ht="4.5" customHeight="1">
      <c r="B6" s="11"/>
      <c r="C6" s="11"/>
      <c r="D6" s="11"/>
      <c r="E6" s="13"/>
      <c r="F6" s="13"/>
      <c r="G6" s="13"/>
      <c r="H6" s="13"/>
      <c r="I6" s="13"/>
      <c r="J6" s="13"/>
      <c r="K6" s="13"/>
      <c r="L6" s="13"/>
      <c r="M6" s="13"/>
    </row>
    <row r="7" spans="2:13" ht="38.25" customHeight="1">
      <c r="B7" s="10">
        <v>1</v>
      </c>
      <c r="C7" s="11" t="s">
        <v>11</v>
      </c>
      <c r="D7" s="12">
        <v>9.5000000000000001E-2</v>
      </c>
      <c r="E7" s="13">
        <v>17000</v>
      </c>
      <c r="F7" s="13">
        <v>225674</v>
      </c>
      <c r="G7" s="13"/>
      <c r="H7" s="13">
        <f t="shared" ref="H7:H14" si="0">SUM(E7:F7)-G7</f>
        <v>242674</v>
      </c>
      <c r="I7" s="19">
        <v>0</v>
      </c>
      <c r="J7" s="13">
        <v>10323.848328767122</v>
      </c>
      <c r="K7" s="13">
        <f t="shared" ref="K7:K15" si="1">+I7+J7</f>
        <v>10323.848328767122</v>
      </c>
      <c r="L7" s="13">
        <f>+H7-K7</f>
        <v>232350.15167123289</v>
      </c>
      <c r="M7" s="13">
        <f>+E7-I7</f>
        <v>17000</v>
      </c>
    </row>
    <row r="8" spans="2:13" ht="38.25" customHeight="1">
      <c r="B8" s="10">
        <v>2</v>
      </c>
      <c r="C8" s="11" t="s">
        <v>25</v>
      </c>
      <c r="D8" s="12">
        <v>1.6299999999999999E-2</v>
      </c>
      <c r="E8" s="13">
        <v>0</v>
      </c>
      <c r="F8" s="13">
        <v>353921</v>
      </c>
      <c r="G8" s="13"/>
      <c r="H8" s="13">
        <f t="shared" si="0"/>
        <v>353921</v>
      </c>
      <c r="I8" s="19">
        <v>0</v>
      </c>
      <c r="J8" s="13">
        <v>3759.5219402739722</v>
      </c>
      <c r="K8" s="13">
        <f t="shared" si="1"/>
        <v>3759.5219402739722</v>
      </c>
      <c r="L8" s="13">
        <f t="shared" ref="L8:L15" si="2">+H8-K8</f>
        <v>350161.47805972601</v>
      </c>
      <c r="M8" s="13">
        <f t="shared" ref="M8:M15" si="3">+E8-I8</f>
        <v>0</v>
      </c>
    </row>
    <row r="9" spans="2:13" ht="38.25" customHeight="1">
      <c r="B9" s="10">
        <v>3</v>
      </c>
      <c r="C9" s="11" t="s">
        <v>10</v>
      </c>
      <c r="D9" s="12">
        <v>0.16209999999999999</v>
      </c>
      <c r="E9" s="13"/>
      <c r="F9" s="13">
        <v>35025</v>
      </c>
      <c r="G9" s="13"/>
      <c r="H9" s="13">
        <f t="shared" si="0"/>
        <v>35025</v>
      </c>
      <c r="I9" s="19">
        <v>0</v>
      </c>
      <c r="J9" s="13">
        <v>2490.7553219178085</v>
      </c>
      <c r="K9" s="13">
        <f t="shared" si="1"/>
        <v>2490.7553219178085</v>
      </c>
      <c r="L9" s="13">
        <f t="shared" si="2"/>
        <v>32534.244678082192</v>
      </c>
      <c r="M9" s="13">
        <f t="shared" si="3"/>
        <v>0</v>
      </c>
    </row>
    <row r="10" spans="2:13" ht="38.25" customHeight="1">
      <c r="B10" s="10">
        <v>4</v>
      </c>
      <c r="C10" s="11" t="s">
        <v>16</v>
      </c>
      <c r="D10" s="12">
        <v>4.7500000000000001E-2</v>
      </c>
      <c r="E10" s="13"/>
      <c r="F10" s="13">
        <v>80000</v>
      </c>
      <c r="G10" s="13"/>
      <c r="H10" s="13">
        <f t="shared" si="0"/>
        <v>80000</v>
      </c>
      <c r="I10" s="19">
        <v>0</v>
      </c>
      <c r="J10" s="13">
        <v>2113.4246575342468</v>
      </c>
      <c r="K10" s="13">
        <f t="shared" si="1"/>
        <v>2113.4246575342468</v>
      </c>
      <c r="L10" s="13">
        <f t="shared" si="2"/>
        <v>77886.57534246576</v>
      </c>
      <c r="M10" s="13">
        <f t="shared" si="3"/>
        <v>0</v>
      </c>
    </row>
    <row r="11" spans="2:13" ht="38.25" customHeight="1">
      <c r="B11" s="10">
        <v>5</v>
      </c>
      <c r="C11" s="11" t="s">
        <v>17</v>
      </c>
      <c r="D11" s="12">
        <v>4.7500000000000001E-2</v>
      </c>
      <c r="E11" s="13"/>
      <c r="F11" s="13">
        <v>10450</v>
      </c>
      <c r="G11" s="13"/>
      <c r="H11" s="13">
        <f t="shared" si="0"/>
        <v>10450</v>
      </c>
      <c r="I11" s="19">
        <v>0</v>
      </c>
      <c r="J11" s="13">
        <v>474.57705479452056</v>
      </c>
      <c r="K11" s="13">
        <f t="shared" si="1"/>
        <v>474.57705479452056</v>
      </c>
      <c r="L11" s="13">
        <f t="shared" si="2"/>
        <v>9975.4229452054788</v>
      </c>
      <c r="M11" s="13">
        <f t="shared" si="3"/>
        <v>0</v>
      </c>
    </row>
    <row r="12" spans="2:13" ht="38.25" customHeight="1">
      <c r="B12" s="10">
        <v>6</v>
      </c>
      <c r="C12" s="11" t="s">
        <v>14</v>
      </c>
      <c r="D12" s="12">
        <v>4.7500000000000001E-2</v>
      </c>
      <c r="E12" s="13">
        <v>33000</v>
      </c>
      <c r="F12" s="13">
        <v>40033</v>
      </c>
      <c r="G12" s="13"/>
      <c r="H12" s="13">
        <f t="shared" si="0"/>
        <v>73033</v>
      </c>
      <c r="I12" s="19">
        <v>0</v>
      </c>
      <c r="J12" s="13">
        <v>2694.8704657534249</v>
      </c>
      <c r="K12" s="13">
        <f>+I12+J12</f>
        <v>2694.8704657534249</v>
      </c>
      <c r="L12" s="18">
        <f>+H12-K12</f>
        <v>70338.129534246575</v>
      </c>
      <c r="M12" s="13">
        <f t="shared" si="3"/>
        <v>33000</v>
      </c>
    </row>
    <row r="13" spans="2:13" ht="38.25" customHeight="1">
      <c r="B13" s="10">
        <v>7</v>
      </c>
      <c r="C13" s="11" t="s">
        <v>15</v>
      </c>
      <c r="D13" s="12">
        <v>4.7500000000000001E-2</v>
      </c>
      <c r="E13" s="13"/>
      <c r="F13" s="13">
        <v>7497</v>
      </c>
      <c r="G13" s="13"/>
      <c r="H13" s="13">
        <f t="shared" si="0"/>
        <v>7497</v>
      </c>
      <c r="I13" s="19">
        <v>0</v>
      </c>
      <c r="J13" s="13">
        <v>272.20271917808219</v>
      </c>
      <c r="K13" s="13">
        <f t="shared" si="1"/>
        <v>272.20271917808219</v>
      </c>
      <c r="L13" s="13">
        <f t="shared" si="2"/>
        <v>7224.7972808219174</v>
      </c>
      <c r="M13" s="13">
        <f t="shared" si="3"/>
        <v>0</v>
      </c>
    </row>
    <row r="14" spans="2:13" ht="38.25" customHeight="1">
      <c r="B14" s="10">
        <v>8</v>
      </c>
      <c r="C14" s="11" t="s">
        <v>6</v>
      </c>
      <c r="D14" s="12">
        <v>4.7500000000000001E-2</v>
      </c>
      <c r="E14" s="13"/>
      <c r="F14" s="13">
        <v>40482</v>
      </c>
      <c r="G14" s="13"/>
      <c r="H14" s="13">
        <f t="shared" si="0"/>
        <v>40482</v>
      </c>
      <c r="I14" s="19">
        <v>0</v>
      </c>
      <c r="J14" s="13">
        <v>1209.7630547945207</v>
      </c>
      <c r="K14" s="13">
        <f t="shared" si="1"/>
        <v>1209.7630547945207</v>
      </c>
      <c r="L14" s="13">
        <f t="shared" si="2"/>
        <v>39272.236945205477</v>
      </c>
      <c r="M14" s="13">
        <f t="shared" si="3"/>
        <v>0</v>
      </c>
    </row>
    <row r="15" spans="2:13" ht="38.25" customHeight="1">
      <c r="B15" s="10">
        <v>9</v>
      </c>
      <c r="C15" s="11" t="s">
        <v>28</v>
      </c>
      <c r="D15" s="12">
        <v>9.5000000000000001E-2</v>
      </c>
      <c r="E15" s="13"/>
      <c r="F15" s="13">
        <v>453641</v>
      </c>
      <c r="G15" s="13"/>
      <c r="H15" s="13">
        <f>SUM(E15:F15)-G15</f>
        <v>453641</v>
      </c>
      <c r="I15" s="19">
        <v>0</v>
      </c>
      <c r="J15" s="13">
        <v>34830.92883561644</v>
      </c>
      <c r="K15" s="13">
        <f t="shared" si="1"/>
        <v>34830.92883561644</v>
      </c>
      <c r="L15" s="13">
        <f t="shared" si="2"/>
        <v>418810.07116438355</v>
      </c>
      <c r="M15" s="13">
        <f t="shared" si="3"/>
        <v>0</v>
      </c>
    </row>
    <row r="16" spans="2:13" ht="1.5" customHeight="1">
      <c r="B16" s="11"/>
      <c r="C16" s="11"/>
      <c r="D16" s="11"/>
      <c r="E16" s="13"/>
      <c r="F16" s="13"/>
      <c r="G16" s="13"/>
      <c r="H16" s="13"/>
      <c r="I16" s="13"/>
      <c r="J16" s="13"/>
      <c r="K16" s="13"/>
      <c r="L16" s="13"/>
      <c r="M16" s="13"/>
    </row>
    <row r="17" spans="2:13" s="7" customFormat="1" ht="32.25" customHeight="1">
      <c r="B17" s="20"/>
      <c r="C17" s="20" t="s">
        <v>7</v>
      </c>
      <c r="D17" s="20"/>
      <c r="E17" s="18">
        <f t="shared" ref="E17:M17" si="4">+SUM(E7:E15)</f>
        <v>50000</v>
      </c>
      <c r="F17" s="18">
        <f t="shared" si="4"/>
        <v>1246723</v>
      </c>
      <c r="G17" s="18">
        <f t="shared" si="4"/>
        <v>0</v>
      </c>
      <c r="H17" s="18">
        <f t="shared" si="4"/>
        <v>1296723</v>
      </c>
      <c r="I17" s="18">
        <f t="shared" si="4"/>
        <v>0</v>
      </c>
      <c r="J17" s="18">
        <f t="shared" si="4"/>
        <v>58169.892378630138</v>
      </c>
      <c r="K17" s="18">
        <f t="shared" si="4"/>
        <v>58169.892378630138</v>
      </c>
      <c r="L17" s="18">
        <f t="shared" si="4"/>
        <v>1238553.1076213699</v>
      </c>
      <c r="M17" s="18">
        <f t="shared" si="4"/>
        <v>50000</v>
      </c>
    </row>
    <row r="19" spans="2:13">
      <c r="H19" s="6"/>
    </row>
    <row r="20" spans="2:13" ht="28.5" customHeight="1">
      <c r="B20" s="65" t="s">
        <v>90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2:13" ht="28.5" customHeight="1">
      <c r="B21" s="66" t="s">
        <v>0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2:13" ht="28.5" customHeight="1">
      <c r="B22" s="66" t="s">
        <v>49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2:13" ht="26.25" customHeight="1">
      <c r="B23" s="67" t="s">
        <v>1</v>
      </c>
      <c r="C23" s="67" t="s">
        <v>2</v>
      </c>
      <c r="D23" s="67" t="s">
        <v>3</v>
      </c>
      <c r="E23" s="68" t="s">
        <v>4</v>
      </c>
      <c r="F23" s="68"/>
      <c r="G23" s="68"/>
      <c r="H23" s="68"/>
      <c r="I23" s="69" t="s">
        <v>5</v>
      </c>
      <c r="J23" s="69"/>
      <c r="K23" s="69"/>
      <c r="L23" s="68" t="s">
        <v>38</v>
      </c>
      <c r="M23" s="68"/>
    </row>
    <row r="24" spans="2:13" ht="40.5" customHeight="1">
      <c r="B24" s="67"/>
      <c r="C24" s="67"/>
      <c r="D24" s="67"/>
      <c r="E24" s="16" t="s">
        <v>66</v>
      </c>
      <c r="F24" s="16" t="s">
        <v>50</v>
      </c>
      <c r="G24" s="16" t="s">
        <v>51</v>
      </c>
      <c r="H24" s="16" t="s">
        <v>62</v>
      </c>
      <c r="I24" s="16" t="s">
        <v>63</v>
      </c>
      <c r="J24" s="16" t="s">
        <v>58</v>
      </c>
      <c r="K24" s="16" t="s">
        <v>64</v>
      </c>
      <c r="L24" s="16" t="s">
        <v>65</v>
      </c>
      <c r="M24" s="16" t="s">
        <v>92</v>
      </c>
    </row>
    <row r="25" spans="2:13" ht="4.5" customHeight="1">
      <c r="B25" s="11"/>
      <c r="C25" s="11"/>
      <c r="D25" s="11"/>
      <c r="E25" s="13"/>
      <c r="F25" s="13"/>
      <c r="G25" s="13"/>
      <c r="H25" s="13"/>
      <c r="I25" s="13"/>
      <c r="J25" s="13"/>
      <c r="K25" s="13"/>
      <c r="L25" s="13"/>
      <c r="M25" s="13"/>
    </row>
    <row r="26" spans="2:13" ht="32.25" customHeight="1">
      <c r="B26" s="10">
        <v>1</v>
      </c>
      <c r="C26" s="11" t="s">
        <v>11</v>
      </c>
      <c r="D26" s="12">
        <v>9.5000000000000001E-2</v>
      </c>
      <c r="E26" s="13">
        <v>242674</v>
      </c>
      <c r="F26" s="13">
        <v>16835</v>
      </c>
      <c r="G26" s="13"/>
      <c r="H26" s="13">
        <f t="shared" ref="H26:H33" si="5">SUM(E26:F26)-G26</f>
        <v>259509</v>
      </c>
      <c r="I26" s="19">
        <v>10323.85</v>
      </c>
      <c r="J26" s="13">
        <v>23587</v>
      </c>
      <c r="K26" s="13">
        <f t="shared" ref="K26:K34" si="6">+I26+J26</f>
        <v>33910.85</v>
      </c>
      <c r="L26" s="13">
        <f t="shared" ref="L26:L34" si="7">+H26-K26</f>
        <v>225598.15</v>
      </c>
      <c r="M26" s="13">
        <f>+E26-I26</f>
        <v>232350.15</v>
      </c>
    </row>
    <row r="27" spans="2:13" ht="32.25" customHeight="1">
      <c r="B27" s="10">
        <v>2</v>
      </c>
      <c r="C27" s="11" t="s">
        <v>25</v>
      </c>
      <c r="D27" s="12">
        <v>1.6299999999999999E-2</v>
      </c>
      <c r="E27" s="13">
        <v>353921</v>
      </c>
      <c r="F27" s="13">
        <v>509087</v>
      </c>
      <c r="G27" s="13"/>
      <c r="H27" s="13">
        <f t="shared" si="5"/>
        <v>863008</v>
      </c>
      <c r="I27" s="19">
        <v>3759.5219402739722</v>
      </c>
      <c r="J27" s="13">
        <v>11102</v>
      </c>
      <c r="K27" s="13">
        <f t="shared" si="6"/>
        <v>14861.521940273971</v>
      </c>
      <c r="L27" s="13">
        <f t="shared" si="7"/>
        <v>848146.47805972607</v>
      </c>
      <c r="M27" s="13">
        <f t="shared" ref="M27:M34" si="8">+E27-I27</f>
        <v>350161.47805972601</v>
      </c>
    </row>
    <row r="28" spans="2:13" ht="32.25" customHeight="1">
      <c r="B28" s="10">
        <v>3</v>
      </c>
      <c r="C28" s="11" t="s">
        <v>10</v>
      </c>
      <c r="D28" s="12">
        <v>0.16209999999999999</v>
      </c>
      <c r="E28" s="13">
        <v>35025</v>
      </c>
      <c r="F28" s="13"/>
      <c r="G28" s="13"/>
      <c r="H28" s="13">
        <f t="shared" si="5"/>
        <v>35025</v>
      </c>
      <c r="I28" s="19">
        <v>2490.7553219178085</v>
      </c>
      <c r="J28" s="13">
        <v>5677.5524999999998</v>
      </c>
      <c r="K28" s="13">
        <f t="shared" si="6"/>
        <v>8168.3078219178078</v>
      </c>
      <c r="L28" s="13">
        <f t="shared" si="7"/>
        <v>26856.692178082194</v>
      </c>
      <c r="M28" s="13">
        <f t="shared" si="8"/>
        <v>32534.244678082192</v>
      </c>
    </row>
    <row r="29" spans="2:13" ht="32.25" customHeight="1">
      <c r="B29" s="10">
        <v>4</v>
      </c>
      <c r="C29" s="11" t="s">
        <v>16</v>
      </c>
      <c r="D29" s="12">
        <v>4.7500000000000001E-2</v>
      </c>
      <c r="E29" s="13">
        <v>80000</v>
      </c>
      <c r="F29" s="13"/>
      <c r="G29" s="13"/>
      <c r="H29" s="13">
        <f t="shared" si="5"/>
        <v>80000</v>
      </c>
      <c r="I29" s="19">
        <v>2113.4246575342468</v>
      </c>
      <c r="J29" s="13">
        <v>3800</v>
      </c>
      <c r="K29" s="13">
        <f t="shared" si="6"/>
        <v>5913.4246575342468</v>
      </c>
      <c r="L29" s="13">
        <f t="shared" si="7"/>
        <v>74086.57534246576</v>
      </c>
      <c r="M29" s="13">
        <f t="shared" si="8"/>
        <v>77886.57534246576</v>
      </c>
    </row>
    <row r="30" spans="2:13" ht="32.25" customHeight="1">
      <c r="B30" s="10">
        <v>5</v>
      </c>
      <c r="C30" s="11" t="s">
        <v>17</v>
      </c>
      <c r="D30" s="12">
        <v>4.7500000000000001E-2</v>
      </c>
      <c r="E30" s="13">
        <v>10450</v>
      </c>
      <c r="F30" s="13">
        <v>6080</v>
      </c>
      <c r="G30" s="13"/>
      <c r="H30" s="13">
        <f t="shared" si="5"/>
        <v>16530</v>
      </c>
      <c r="I30" s="19">
        <v>474.57705479452056</v>
      </c>
      <c r="J30" s="13">
        <v>553</v>
      </c>
      <c r="K30" s="13">
        <f t="shared" si="6"/>
        <v>1027.5770547945206</v>
      </c>
      <c r="L30" s="13">
        <f t="shared" si="7"/>
        <v>15502.422945205479</v>
      </c>
      <c r="M30" s="13">
        <f t="shared" si="8"/>
        <v>9975.4229452054788</v>
      </c>
    </row>
    <row r="31" spans="2:13" ht="32.25" customHeight="1">
      <c r="B31" s="10">
        <v>6</v>
      </c>
      <c r="C31" s="11" t="s">
        <v>14</v>
      </c>
      <c r="D31" s="12">
        <v>4.7500000000000001E-2</v>
      </c>
      <c r="E31" s="13">
        <v>73033</v>
      </c>
      <c r="F31" s="13">
        <v>19735</v>
      </c>
      <c r="G31" s="13"/>
      <c r="H31" s="13">
        <f t="shared" si="5"/>
        <v>92768</v>
      </c>
      <c r="I31" s="19">
        <v>2694.8704657534249</v>
      </c>
      <c r="J31" s="13">
        <v>4047</v>
      </c>
      <c r="K31" s="13">
        <f t="shared" si="6"/>
        <v>6741.8704657534254</v>
      </c>
      <c r="L31" s="13">
        <f t="shared" si="7"/>
        <v>86026.129534246575</v>
      </c>
      <c r="M31" s="13">
        <f t="shared" si="8"/>
        <v>70338.129534246575</v>
      </c>
    </row>
    <row r="32" spans="2:13" ht="32.25" customHeight="1">
      <c r="B32" s="10">
        <v>7</v>
      </c>
      <c r="C32" s="11" t="s">
        <v>15</v>
      </c>
      <c r="D32" s="12">
        <v>4.7500000000000001E-2</v>
      </c>
      <c r="E32" s="13">
        <v>7497</v>
      </c>
      <c r="F32" s="13">
        <v>7979</v>
      </c>
      <c r="G32" s="13"/>
      <c r="H32" s="13">
        <f t="shared" si="5"/>
        <v>15476</v>
      </c>
      <c r="I32" s="19">
        <v>272.20271917808219</v>
      </c>
      <c r="J32" s="13">
        <v>635</v>
      </c>
      <c r="K32" s="13">
        <f t="shared" si="6"/>
        <v>907.20271917808213</v>
      </c>
      <c r="L32" s="13">
        <f t="shared" si="7"/>
        <v>14568.797280821918</v>
      </c>
      <c r="M32" s="13">
        <f t="shared" si="8"/>
        <v>7224.7972808219174</v>
      </c>
    </row>
    <row r="33" spans="2:13" ht="32.25" customHeight="1">
      <c r="B33" s="10">
        <v>8</v>
      </c>
      <c r="C33" s="11" t="s">
        <v>6</v>
      </c>
      <c r="D33" s="12">
        <v>4.7500000000000001E-2</v>
      </c>
      <c r="E33" s="13">
        <v>40482</v>
      </c>
      <c r="F33" s="13">
        <v>12025</v>
      </c>
      <c r="G33" s="13"/>
      <c r="H33" s="13">
        <f t="shared" si="5"/>
        <v>52507</v>
      </c>
      <c r="I33" s="19">
        <v>1209.7630547945207</v>
      </c>
      <c r="J33" s="13">
        <v>2195</v>
      </c>
      <c r="K33" s="13">
        <f t="shared" si="6"/>
        <v>3404.7630547945209</v>
      </c>
      <c r="L33" s="13">
        <f t="shared" si="7"/>
        <v>49102.236945205477</v>
      </c>
      <c r="M33" s="13">
        <f t="shared" si="8"/>
        <v>39272.236945205477</v>
      </c>
    </row>
    <row r="34" spans="2:13" ht="32.25" customHeight="1">
      <c r="B34" s="10">
        <v>9</v>
      </c>
      <c r="C34" s="11" t="s">
        <v>28</v>
      </c>
      <c r="D34" s="12">
        <v>9.5000000000000001E-2</v>
      </c>
      <c r="E34" s="13">
        <v>453641</v>
      </c>
      <c r="F34" s="13"/>
      <c r="G34" s="13"/>
      <c r="H34" s="13">
        <f>SUM(E34:F34)-G34</f>
        <v>453641</v>
      </c>
      <c r="I34" s="19">
        <v>34830.92883561644</v>
      </c>
      <c r="J34" s="13">
        <v>43095.895000000004</v>
      </c>
      <c r="K34" s="13">
        <f t="shared" si="6"/>
        <v>77926.823835616437</v>
      </c>
      <c r="L34" s="13">
        <f t="shared" si="7"/>
        <v>375714.17616438353</v>
      </c>
      <c r="M34" s="13">
        <f t="shared" si="8"/>
        <v>418810.07116438355</v>
      </c>
    </row>
    <row r="35" spans="2:13" ht="8.25" customHeight="1">
      <c r="B35" s="11"/>
      <c r="C35" s="11"/>
      <c r="D35" s="11"/>
      <c r="E35" s="13"/>
      <c r="F35" s="13"/>
      <c r="G35" s="13"/>
      <c r="H35" s="13"/>
      <c r="I35" s="13"/>
      <c r="J35" s="13"/>
      <c r="K35" s="13"/>
      <c r="L35" s="13"/>
      <c r="M35" s="13"/>
    </row>
    <row r="36" spans="2:13" ht="29.25" customHeight="1">
      <c r="B36" s="20"/>
      <c r="C36" s="20" t="s">
        <v>7</v>
      </c>
      <c r="D36" s="20"/>
      <c r="E36" s="18">
        <f t="shared" ref="E36:M36" si="9">+SUM(E26:E34)</f>
        <v>1296723</v>
      </c>
      <c r="F36" s="18">
        <f t="shared" si="9"/>
        <v>571741</v>
      </c>
      <c r="G36" s="18">
        <f t="shared" si="9"/>
        <v>0</v>
      </c>
      <c r="H36" s="18">
        <f t="shared" si="9"/>
        <v>1868464</v>
      </c>
      <c r="I36" s="18">
        <f t="shared" si="9"/>
        <v>58169.894049863018</v>
      </c>
      <c r="J36" s="18">
        <f t="shared" si="9"/>
        <v>94692.447500000009</v>
      </c>
      <c r="K36" s="18">
        <f t="shared" si="9"/>
        <v>152862.34154986299</v>
      </c>
      <c r="L36" s="18">
        <f t="shared" si="9"/>
        <v>1715601.6584501369</v>
      </c>
      <c r="M36" s="18">
        <f t="shared" si="9"/>
        <v>1238553.1059501371</v>
      </c>
    </row>
    <row r="37" spans="2:13">
      <c r="M37" s="6"/>
    </row>
    <row r="38" spans="2:13">
      <c r="F38" s="6"/>
      <c r="H38" s="6"/>
    </row>
    <row r="39" spans="2:13">
      <c r="B39" s="65" t="s">
        <v>90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</row>
    <row r="40" spans="2:13">
      <c r="B40" s="66" t="s">
        <v>0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2:13">
      <c r="B41" s="66" t="s">
        <v>49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2:13">
      <c r="B42" s="67" t="s">
        <v>1</v>
      </c>
      <c r="C42" s="67" t="s">
        <v>2</v>
      </c>
      <c r="D42" s="67" t="s">
        <v>3</v>
      </c>
      <c r="E42" s="68" t="s">
        <v>4</v>
      </c>
      <c r="F42" s="68"/>
      <c r="G42" s="68"/>
      <c r="H42" s="68"/>
      <c r="I42" s="69" t="s">
        <v>5</v>
      </c>
      <c r="J42" s="69"/>
      <c r="K42" s="69"/>
      <c r="L42" s="68" t="s">
        <v>38</v>
      </c>
      <c r="M42" s="68"/>
    </row>
    <row r="43" spans="2:13" ht="31.5">
      <c r="B43" s="67"/>
      <c r="C43" s="67"/>
      <c r="D43" s="67"/>
      <c r="E43" s="16" t="s">
        <v>71</v>
      </c>
      <c r="F43" s="16" t="s">
        <v>72</v>
      </c>
      <c r="G43" s="16" t="s">
        <v>73</v>
      </c>
      <c r="H43" s="16" t="s">
        <v>74</v>
      </c>
      <c r="I43" s="16" t="s">
        <v>75</v>
      </c>
      <c r="J43" s="16" t="s">
        <v>76</v>
      </c>
      <c r="K43" s="16" t="s">
        <v>77</v>
      </c>
      <c r="L43" s="16" t="s">
        <v>78</v>
      </c>
      <c r="M43" s="16" t="s">
        <v>91</v>
      </c>
    </row>
    <row r="44" spans="2:13" ht="9.75" customHeight="1">
      <c r="B44" s="11"/>
      <c r="C44" s="11"/>
      <c r="D44" s="11"/>
      <c r="E44" s="13"/>
      <c r="F44" s="13"/>
      <c r="G44" s="13"/>
      <c r="H44" s="13"/>
      <c r="I44" s="13"/>
      <c r="J44" s="13"/>
      <c r="K44" s="13"/>
      <c r="L44" s="13"/>
      <c r="M44" s="13"/>
    </row>
    <row r="45" spans="2:13" ht="41.25" customHeight="1">
      <c r="B45" s="10">
        <v>1</v>
      </c>
      <c r="C45" s="11" t="s">
        <v>11</v>
      </c>
      <c r="D45" s="12">
        <v>9.5000000000000001E-2</v>
      </c>
      <c r="E45" s="13">
        <v>259509</v>
      </c>
      <c r="F45" s="13">
        <v>0</v>
      </c>
      <c r="G45" s="13"/>
      <c r="H45" s="13">
        <f t="shared" ref="H45:H52" si="10">SUM(E45:F45)-G45</f>
        <v>259509</v>
      </c>
      <c r="I45" s="13">
        <v>33910.85</v>
      </c>
      <c r="J45" s="13">
        <f t="shared" ref="J45:J53" si="11">+E45*D45</f>
        <v>24653.355</v>
      </c>
      <c r="K45" s="13">
        <f t="shared" ref="K45:K53" si="12">+I45+J45</f>
        <v>58564.205000000002</v>
      </c>
      <c r="L45" s="13">
        <f t="shared" ref="L45:L53" si="13">+H45-K45</f>
        <v>200944.79499999998</v>
      </c>
      <c r="M45" s="13">
        <f>+E45-I45</f>
        <v>225598.15</v>
      </c>
    </row>
    <row r="46" spans="2:13" ht="41.25" customHeight="1">
      <c r="B46" s="10">
        <v>3</v>
      </c>
      <c r="C46" s="11" t="s">
        <v>26</v>
      </c>
      <c r="D46" s="12">
        <v>1.6299999999999999E-2</v>
      </c>
      <c r="E46" s="13">
        <v>863008</v>
      </c>
      <c r="F46" s="13">
        <v>0</v>
      </c>
      <c r="G46" s="13"/>
      <c r="H46" s="13">
        <f t="shared" si="10"/>
        <v>863008</v>
      </c>
      <c r="I46" s="13">
        <v>14861.521940273971</v>
      </c>
      <c r="J46" s="13">
        <f t="shared" si="11"/>
        <v>14067.030399999998</v>
      </c>
      <c r="K46" s="13">
        <f t="shared" si="12"/>
        <v>28928.552340273971</v>
      </c>
      <c r="L46" s="13">
        <f t="shared" si="13"/>
        <v>834079.44765972602</v>
      </c>
      <c r="M46" s="13">
        <f t="shared" ref="M46:M53" si="14">+E46-I46</f>
        <v>848146.47805972607</v>
      </c>
    </row>
    <row r="47" spans="2:13" ht="41.25" customHeight="1">
      <c r="B47" s="10">
        <v>4</v>
      </c>
      <c r="C47" s="11" t="s">
        <v>10</v>
      </c>
      <c r="D47" s="12">
        <v>0.16209999999999999</v>
      </c>
      <c r="E47" s="13">
        <v>35025</v>
      </c>
      <c r="F47" s="13"/>
      <c r="G47" s="13"/>
      <c r="H47" s="13">
        <f t="shared" si="10"/>
        <v>35025</v>
      </c>
      <c r="I47" s="13">
        <v>8168.3078219178078</v>
      </c>
      <c r="J47" s="13">
        <f t="shared" si="11"/>
        <v>5677.5524999999998</v>
      </c>
      <c r="K47" s="13">
        <f t="shared" si="12"/>
        <v>13845.860321917808</v>
      </c>
      <c r="L47" s="13">
        <f t="shared" si="13"/>
        <v>21179.139678082192</v>
      </c>
      <c r="M47" s="13">
        <f t="shared" si="14"/>
        <v>26856.692178082194</v>
      </c>
    </row>
    <row r="48" spans="2:13" ht="41.25" customHeight="1">
      <c r="B48" s="10">
        <v>5</v>
      </c>
      <c r="C48" s="11" t="s">
        <v>16</v>
      </c>
      <c r="D48" s="12">
        <v>4.7500000000000001E-2</v>
      </c>
      <c r="E48" s="13">
        <v>80000</v>
      </c>
      <c r="F48" s="13"/>
      <c r="G48" s="13"/>
      <c r="H48" s="13">
        <f t="shared" si="10"/>
        <v>80000</v>
      </c>
      <c r="I48" s="13">
        <v>5913.4246575342468</v>
      </c>
      <c r="J48" s="13">
        <f t="shared" si="11"/>
        <v>3800</v>
      </c>
      <c r="K48" s="13">
        <f t="shared" si="12"/>
        <v>9713.4246575342477</v>
      </c>
      <c r="L48" s="13">
        <f t="shared" si="13"/>
        <v>70286.575342465745</v>
      </c>
      <c r="M48" s="13">
        <f t="shared" si="14"/>
        <v>74086.57534246576</v>
      </c>
    </row>
    <row r="49" spans="2:13" ht="41.25" customHeight="1">
      <c r="B49" s="10">
        <v>6</v>
      </c>
      <c r="C49" s="11" t="s">
        <v>17</v>
      </c>
      <c r="D49" s="12">
        <v>4.7500000000000001E-2</v>
      </c>
      <c r="E49" s="13">
        <v>16530</v>
      </c>
      <c r="F49" s="13">
        <v>0</v>
      </c>
      <c r="G49" s="13"/>
      <c r="H49" s="13">
        <f t="shared" si="10"/>
        <v>16530</v>
      </c>
      <c r="I49" s="13">
        <v>1027.5770547945206</v>
      </c>
      <c r="J49" s="13">
        <f t="shared" si="11"/>
        <v>785.17499999999995</v>
      </c>
      <c r="K49" s="13">
        <f t="shared" si="12"/>
        <v>1812.7520547945205</v>
      </c>
      <c r="L49" s="13">
        <f t="shared" si="13"/>
        <v>14717.247945205479</v>
      </c>
      <c r="M49" s="13">
        <f t="shared" si="14"/>
        <v>15502.422945205479</v>
      </c>
    </row>
    <row r="50" spans="2:13" ht="41.25" customHeight="1">
      <c r="B50" s="10">
        <v>7</v>
      </c>
      <c r="C50" s="11" t="s">
        <v>14</v>
      </c>
      <c r="D50" s="12">
        <v>4.7500000000000001E-2</v>
      </c>
      <c r="E50" s="13">
        <v>92768</v>
      </c>
      <c r="F50" s="13">
        <v>0</v>
      </c>
      <c r="G50" s="13"/>
      <c r="H50" s="13">
        <f t="shared" si="10"/>
        <v>92768</v>
      </c>
      <c r="I50" s="13">
        <v>6741.8704657534254</v>
      </c>
      <c r="J50" s="13">
        <f t="shared" si="11"/>
        <v>4406.4800000000005</v>
      </c>
      <c r="K50" s="13">
        <f t="shared" si="12"/>
        <v>11148.350465753425</v>
      </c>
      <c r="L50" s="13">
        <f t="shared" si="13"/>
        <v>81619.649534246579</v>
      </c>
      <c r="M50" s="13">
        <f t="shared" si="14"/>
        <v>86026.129534246575</v>
      </c>
    </row>
    <row r="51" spans="2:13" ht="41.25" customHeight="1">
      <c r="B51" s="10">
        <v>9</v>
      </c>
      <c r="C51" s="11" t="s">
        <v>15</v>
      </c>
      <c r="D51" s="12">
        <v>4.7500000000000001E-2</v>
      </c>
      <c r="E51" s="13">
        <v>15476</v>
      </c>
      <c r="F51" s="13">
        <v>0</v>
      </c>
      <c r="G51" s="13"/>
      <c r="H51" s="13">
        <f t="shared" si="10"/>
        <v>15476</v>
      </c>
      <c r="I51" s="13">
        <v>907.20271917808213</v>
      </c>
      <c r="J51" s="13">
        <f t="shared" si="11"/>
        <v>735.11</v>
      </c>
      <c r="K51" s="13">
        <f t="shared" si="12"/>
        <v>1642.3127191780823</v>
      </c>
      <c r="L51" s="13">
        <f t="shared" si="13"/>
        <v>13833.687280821918</v>
      </c>
      <c r="M51" s="13">
        <f t="shared" si="14"/>
        <v>14568.797280821918</v>
      </c>
    </row>
    <row r="52" spans="2:13" ht="41.25" customHeight="1">
      <c r="B52" s="10">
        <v>10</v>
      </c>
      <c r="C52" s="11" t="s">
        <v>6</v>
      </c>
      <c r="D52" s="12">
        <v>4.7500000000000001E-2</v>
      </c>
      <c r="E52" s="13">
        <v>52507</v>
      </c>
      <c r="F52" s="13">
        <v>0</v>
      </c>
      <c r="G52" s="13"/>
      <c r="H52" s="13">
        <f t="shared" si="10"/>
        <v>52507</v>
      </c>
      <c r="I52" s="13">
        <v>3404.7630547945209</v>
      </c>
      <c r="J52" s="13">
        <f t="shared" si="11"/>
        <v>2494.0825</v>
      </c>
      <c r="K52" s="13">
        <f t="shared" si="12"/>
        <v>5898.8455547945214</v>
      </c>
      <c r="L52" s="13">
        <f t="shared" si="13"/>
        <v>46608.15444520548</v>
      </c>
      <c r="M52" s="13">
        <f t="shared" si="14"/>
        <v>49102.236945205477</v>
      </c>
    </row>
    <row r="53" spans="2:13" ht="41.25" customHeight="1">
      <c r="B53" s="10">
        <v>12</v>
      </c>
      <c r="C53" s="11" t="s">
        <v>28</v>
      </c>
      <c r="D53" s="12">
        <v>9.5000000000000001E-2</v>
      </c>
      <c r="E53" s="13">
        <v>453641</v>
      </c>
      <c r="F53" s="13"/>
      <c r="G53" s="13"/>
      <c r="H53" s="13">
        <f>SUM(E53:F53)-G53</f>
        <v>453641</v>
      </c>
      <c r="I53" s="13">
        <v>77926.823835616437</v>
      </c>
      <c r="J53" s="13">
        <f t="shared" si="11"/>
        <v>43095.895000000004</v>
      </c>
      <c r="K53" s="13">
        <f t="shared" si="12"/>
        <v>121022.71883561644</v>
      </c>
      <c r="L53" s="13">
        <f t="shared" si="13"/>
        <v>332618.28116438357</v>
      </c>
      <c r="M53" s="13">
        <f t="shared" si="14"/>
        <v>375714.17616438353</v>
      </c>
    </row>
    <row r="54" spans="2:13" ht="4.5" customHeight="1">
      <c r="B54" s="11"/>
      <c r="C54" s="11"/>
      <c r="D54" s="11"/>
      <c r="E54" s="13"/>
      <c r="F54" s="13"/>
      <c r="G54" s="13"/>
      <c r="H54" s="13"/>
      <c r="I54" s="13"/>
      <c r="J54" s="13"/>
      <c r="K54" s="13"/>
      <c r="L54" s="13"/>
      <c r="M54" s="13"/>
    </row>
    <row r="55" spans="2:13" ht="38.25" customHeight="1">
      <c r="B55" s="20"/>
      <c r="C55" s="20" t="s">
        <v>7</v>
      </c>
      <c r="D55" s="20"/>
      <c r="E55" s="18">
        <f t="shared" ref="E55:M55" si="15">+SUM(E45:E53)</f>
        <v>1868464</v>
      </c>
      <c r="F55" s="18">
        <f t="shared" si="15"/>
        <v>0</v>
      </c>
      <c r="G55" s="18">
        <f t="shared" si="15"/>
        <v>0</v>
      </c>
      <c r="H55" s="18">
        <f t="shared" si="15"/>
        <v>1868464</v>
      </c>
      <c r="I55" s="18">
        <f t="shared" si="15"/>
        <v>152862.34154986299</v>
      </c>
      <c r="J55" s="18">
        <f t="shared" si="15"/>
        <v>99714.680400000012</v>
      </c>
      <c r="K55" s="18">
        <f t="shared" si="15"/>
        <v>252577.021949863</v>
      </c>
      <c r="L55" s="18">
        <f t="shared" si="15"/>
        <v>1615886.9780501369</v>
      </c>
      <c r="M55" s="18">
        <f t="shared" si="15"/>
        <v>1715601.6584501369</v>
      </c>
    </row>
    <row r="113" spans="5:8">
      <c r="E113" s="21"/>
      <c r="F113" s="21"/>
      <c r="G113" s="21"/>
      <c r="H113" s="21"/>
    </row>
  </sheetData>
  <mergeCells count="27">
    <mergeCell ref="B20:M20"/>
    <mergeCell ref="B21:M21"/>
    <mergeCell ref="B22:M22"/>
    <mergeCell ref="B23:B24"/>
    <mergeCell ref="C23:C24"/>
    <mergeCell ref="D23:D24"/>
    <mergeCell ref="E23:H23"/>
    <mergeCell ref="I23:K23"/>
    <mergeCell ref="L23:M23"/>
    <mergeCell ref="B1:M1"/>
    <mergeCell ref="B2:M2"/>
    <mergeCell ref="B3:M3"/>
    <mergeCell ref="L4:M4"/>
    <mergeCell ref="B4:B5"/>
    <mergeCell ref="C4:C5"/>
    <mergeCell ref="D4:D5"/>
    <mergeCell ref="E4:H4"/>
    <mergeCell ref="I4:K4"/>
    <mergeCell ref="B39:M39"/>
    <mergeCell ref="B40:M40"/>
    <mergeCell ref="B41:M41"/>
    <mergeCell ref="B42:B43"/>
    <mergeCell ref="C42:C43"/>
    <mergeCell ref="D42:D43"/>
    <mergeCell ref="E42:H42"/>
    <mergeCell ref="I42:K42"/>
    <mergeCell ref="L42:M42"/>
  </mergeCells>
  <phoneticPr fontId="2" type="noConversion"/>
  <printOptions horizontalCentered="1"/>
  <pageMargins left="0.5" right="0.25" top="0.5" bottom="0.25" header="0.5" footer="0.5"/>
  <pageSetup scale="76" orientation="landscape" r:id="rId1"/>
  <headerFooter alignWithMargins="0"/>
  <rowBreaks count="2" manualBreakCount="2">
    <brk id="19" max="16383" man="1"/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59"/>
  <sheetViews>
    <sheetView view="pageBreakPreview" topLeftCell="A22" zoomScaleSheetLayoutView="100" workbookViewId="0">
      <selection activeCell="A32" sqref="A32"/>
    </sheetView>
  </sheetViews>
  <sheetFormatPr defaultRowHeight="24.75" customHeight="1"/>
  <cols>
    <col min="1" max="1" width="77.7109375" customWidth="1"/>
    <col min="2" max="2" width="19.42578125" style="22" customWidth="1"/>
  </cols>
  <sheetData>
    <row r="1" spans="1:2" ht="24.75" customHeight="1">
      <c r="A1" s="70" t="s">
        <v>90</v>
      </c>
      <c r="B1" s="70"/>
    </row>
    <row r="2" spans="1:2" ht="13.5" customHeight="1"/>
    <row r="3" spans="1:2" ht="13.5" customHeight="1"/>
    <row r="4" spans="1:2" ht="24.75" customHeight="1">
      <c r="A4" s="2" t="s">
        <v>29</v>
      </c>
      <c r="B4" s="23"/>
    </row>
    <row r="5" spans="1:2" ht="24.75" customHeight="1">
      <c r="A5" s="1" t="s">
        <v>30</v>
      </c>
      <c r="B5" s="23"/>
    </row>
    <row r="6" spans="1:2" ht="24.75" customHeight="1">
      <c r="A6" s="1" t="s">
        <v>31</v>
      </c>
      <c r="B6" s="23">
        <f>+'Dep Co'!J17</f>
        <v>58169.892378630138</v>
      </c>
    </row>
    <row r="7" spans="1:2" ht="24.75" customHeight="1">
      <c r="A7" s="1" t="s">
        <v>32</v>
      </c>
      <c r="B7" s="23">
        <f>+'Dep IT'!J17</f>
        <v>166987.59999999998</v>
      </c>
    </row>
    <row r="8" spans="1:2" ht="24.75" customHeight="1">
      <c r="A8" s="1" t="s">
        <v>33</v>
      </c>
      <c r="B8" s="24">
        <f>SUM(B7-B6)</f>
        <v>108817.70762136983</v>
      </c>
    </row>
    <row r="9" spans="1:2" ht="24.75" customHeight="1">
      <c r="A9" s="1" t="s">
        <v>39</v>
      </c>
      <c r="B9" s="23">
        <f>B8*0.3</f>
        <v>32645.312286410946</v>
      </c>
    </row>
    <row r="10" spans="1:2" ht="24.75" customHeight="1">
      <c r="A10" s="1"/>
      <c r="B10" s="23"/>
    </row>
    <row r="11" spans="1:2" ht="24.75" customHeight="1">
      <c r="A11" s="2" t="s">
        <v>34</v>
      </c>
      <c r="B11" s="23"/>
    </row>
    <row r="12" spans="1:2" ht="24.75" customHeight="1">
      <c r="A12" s="1" t="s">
        <v>35</v>
      </c>
      <c r="B12" s="23">
        <f>+'Dep Co'!L17</f>
        <v>1238553.1076213699</v>
      </c>
    </row>
    <row r="13" spans="1:2" ht="24.75" customHeight="1">
      <c r="A13" s="1" t="s">
        <v>36</v>
      </c>
      <c r="B13" s="23">
        <f>+'Dep IT'!K17</f>
        <v>1129735.3999999999</v>
      </c>
    </row>
    <row r="14" spans="1:2" ht="11.25" customHeight="1">
      <c r="A14" s="1"/>
      <c r="B14" s="23"/>
    </row>
    <row r="15" spans="1:2" ht="24.75" customHeight="1">
      <c r="A15" s="1"/>
      <c r="B15" s="24">
        <f>SUM(B12-B13)</f>
        <v>108817.70762136998</v>
      </c>
    </row>
    <row r="16" spans="1:2" ht="8.25" customHeight="1">
      <c r="A16" s="1"/>
      <c r="B16" s="23"/>
    </row>
    <row r="17" spans="1:7" ht="24.75" customHeight="1">
      <c r="A17" s="1" t="s">
        <v>40</v>
      </c>
      <c r="B17" s="23">
        <f>B15*0.3</f>
        <v>32645.31228641099</v>
      </c>
    </row>
    <row r="18" spans="1:7" ht="24.75" customHeight="1">
      <c r="A18" s="1" t="s">
        <v>41</v>
      </c>
      <c r="B18" s="23">
        <v>0</v>
      </c>
    </row>
    <row r="19" spans="1:7" ht="24.75" customHeight="1">
      <c r="A19" s="1" t="s">
        <v>37</v>
      </c>
      <c r="B19" s="24">
        <f>SUM(B17-B18)</f>
        <v>32645.31228641099</v>
      </c>
    </row>
    <row r="20" spans="1:7" ht="12" customHeight="1"/>
    <row r="23" spans="1:7" ht="24.75" customHeight="1">
      <c r="A23" s="70" t="s">
        <v>90</v>
      </c>
      <c r="B23" s="70"/>
    </row>
    <row r="25" spans="1:7" ht="24.75" customHeight="1">
      <c r="A25" s="2" t="s">
        <v>42</v>
      </c>
      <c r="B25" s="23"/>
    </row>
    <row r="26" spans="1:7" ht="24.75" customHeight="1">
      <c r="A26" s="1" t="s">
        <v>43</v>
      </c>
      <c r="B26" s="23"/>
    </row>
    <row r="27" spans="1:7" ht="24.75" customHeight="1">
      <c r="A27" s="1" t="s">
        <v>31</v>
      </c>
      <c r="B27" s="23">
        <f>+'Dep Co'!J36</f>
        <v>94692.447500000009</v>
      </c>
    </row>
    <row r="28" spans="1:7" ht="24.75" customHeight="1">
      <c r="A28" s="1" t="s">
        <v>32</v>
      </c>
      <c r="B28" s="23">
        <f>+'Dep IT'!J36</f>
        <v>202484.79249999998</v>
      </c>
    </row>
    <row r="29" spans="1:7" ht="24.75" customHeight="1">
      <c r="A29" s="1" t="s">
        <v>33</v>
      </c>
      <c r="B29" s="24">
        <f>SUM(B28-B27)</f>
        <v>107792.34499999997</v>
      </c>
    </row>
    <row r="30" spans="1:7" ht="24.75" customHeight="1">
      <c r="A30" s="1" t="s">
        <v>39</v>
      </c>
      <c r="B30" s="23">
        <f>B29*0.3</f>
        <v>32337.703499999989</v>
      </c>
    </row>
    <row r="31" spans="1:7" ht="24.75" customHeight="1">
      <c r="A31" s="1"/>
      <c r="B31" s="23"/>
    </row>
    <row r="32" spans="1:7" ht="24.75" customHeight="1">
      <c r="A32" s="2" t="s">
        <v>70</v>
      </c>
      <c r="B32" s="23"/>
      <c r="G32">
        <f>8497080-8462709</f>
        <v>34371</v>
      </c>
    </row>
    <row r="33" spans="1:2" ht="24.75" customHeight="1">
      <c r="A33" s="1" t="s">
        <v>44</v>
      </c>
      <c r="B33" s="23">
        <f>+'Dep Co'!L36</f>
        <v>1715601.6584501369</v>
      </c>
    </row>
    <row r="34" spans="1:2" ht="24.75" customHeight="1">
      <c r="A34" s="1" t="s">
        <v>45</v>
      </c>
      <c r="B34" s="23">
        <f>+'Dep IT'!K36</f>
        <v>1498991.6074999999</v>
      </c>
    </row>
    <row r="35" spans="1:2" ht="8.25" customHeight="1">
      <c r="A35" s="1"/>
      <c r="B35" s="23"/>
    </row>
    <row r="36" spans="1:2" ht="24.75" customHeight="1">
      <c r="A36" s="1"/>
      <c r="B36" s="24">
        <f>SUM(B33-B34)</f>
        <v>216610.05095013697</v>
      </c>
    </row>
    <row r="37" spans="1:2" ht="24.75" customHeight="1">
      <c r="A37" s="1"/>
      <c r="B37" s="23"/>
    </row>
    <row r="38" spans="1:2" ht="24.75" customHeight="1">
      <c r="A38" s="1" t="s">
        <v>46</v>
      </c>
      <c r="B38" s="23">
        <f>B36*0.3</f>
        <v>64983.015285041089</v>
      </c>
    </row>
    <row r="39" spans="1:2" ht="24.75" customHeight="1">
      <c r="A39" s="1" t="s">
        <v>40</v>
      </c>
      <c r="B39" s="23">
        <f>+B17</f>
        <v>32645.31228641099</v>
      </c>
    </row>
    <row r="40" spans="1:2" ht="24.75" customHeight="1">
      <c r="A40" s="1" t="s">
        <v>57</v>
      </c>
      <c r="B40" s="24">
        <f>SUM(B38-B39)</f>
        <v>32337.702998630099</v>
      </c>
    </row>
    <row r="42" spans="1:2" ht="24.75" customHeight="1">
      <c r="A42" s="70" t="s">
        <v>90</v>
      </c>
      <c r="B42" s="70"/>
    </row>
    <row r="44" spans="1:2" ht="24.75" customHeight="1">
      <c r="A44" s="2" t="s">
        <v>79</v>
      </c>
      <c r="B44" s="23"/>
    </row>
    <row r="45" spans="1:2" ht="24.75" customHeight="1">
      <c r="A45" s="1" t="s">
        <v>43</v>
      </c>
      <c r="B45" s="23"/>
    </row>
    <row r="46" spans="1:2" ht="24.75" customHeight="1">
      <c r="A46" s="1" t="s">
        <v>31</v>
      </c>
      <c r="B46" s="23">
        <f>+'Dep Co'!J55</f>
        <v>99714.680400000012</v>
      </c>
    </row>
    <row r="47" spans="1:2" ht="24.75" customHeight="1">
      <c r="A47" s="1" t="s">
        <v>32</v>
      </c>
      <c r="B47" s="23">
        <f>+'Dep IT'!J55</f>
        <v>179947.70787500002</v>
      </c>
    </row>
    <row r="48" spans="1:2" ht="24.75" customHeight="1">
      <c r="A48" s="1" t="s">
        <v>33</v>
      </c>
      <c r="B48" s="24">
        <f>SUM(B47-B46)</f>
        <v>80233.02747500001</v>
      </c>
    </row>
    <row r="49" spans="1:2" ht="24.75" customHeight="1">
      <c r="A49" s="1" t="s">
        <v>39</v>
      </c>
      <c r="B49" s="23">
        <f>B48*0.3</f>
        <v>24069.908242500002</v>
      </c>
    </row>
    <row r="50" spans="1:2" ht="24.75" customHeight="1">
      <c r="A50" s="1"/>
      <c r="B50" s="23"/>
    </row>
    <row r="51" spans="1:2" ht="24.75" customHeight="1">
      <c r="A51" s="2" t="s">
        <v>80</v>
      </c>
      <c r="B51" s="23"/>
    </row>
    <row r="52" spans="1:2" ht="24.75" customHeight="1">
      <c r="A52" s="1" t="s">
        <v>87</v>
      </c>
      <c r="B52" s="23">
        <f>+'Dep Co'!L55</f>
        <v>1615886.9780501369</v>
      </c>
    </row>
    <row r="53" spans="1:2" ht="24.75" customHeight="1">
      <c r="A53" s="1" t="s">
        <v>88</v>
      </c>
      <c r="B53" s="23">
        <f>+'Dep IT'!K55</f>
        <v>1319043.8996250001</v>
      </c>
    </row>
    <row r="54" spans="1:2" ht="9.75" customHeight="1">
      <c r="A54" s="1"/>
      <c r="B54" s="23"/>
    </row>
    <row r="55" spans="1:2" ht="24.75" customHeight="1">
      <c r="A55" s="1"/>
      <c r="B55" s="24">
        <f>SUM(B52-B53)</f>
        <v>296843.07842513686</v>
      </c>
    </row>
    <row r="56" spans="1:2" ht="24.75" customHeight="1">
      <c r="A56" s="1"/>
      <c r="B56" s="23"/>
    </row>
    <row r="57" spans="1:2" ht="24.75" customHeight="1">
      <c r="A57" s="1" t="s">
        <v>89</v>
      </c>
      <c r="B57" s="23">
        <f>B55*0.3</f>
        <v>89052.923527541061</v>
      </c>
    </row>
    <row r="58" spans="1:2" ht="24.75" customHeight="1">
      <c r="A58" s="1" t="s">
        <v>46</v>
      </c>
      <c r="B58" s="23">
        <f>+B40</f>
        <v>32337.702998630099</v>
      </c>
    </row>
    <row r="59" spans="1:2" ht="24.75" customHeight="1">
      <c r="A59" s="1" t="s">
        <v>81</v>
      </c>
      <c r="B59" s="24">
        <f>SUM(B57-B58)</f>
        <v>56715.220528910962</v>
      </c>
    </row>
  </sheetData>
  <mergeCells count="3">
    <mergeCell ref="A1:B1"/>
    <mergeCell ref="A23:B23"/>
    <mergeCell ref="A42:B42"/>
  </mergeCells>
  <phoneticPr fontId="0" type="noConversion"/>
  <printOptions horizontalCentered="1"/>
  <pageMargins left="0.7" right="0.7" top="1.5" bottom="0.75" header="0.3" footer="0.3"/>
  <pageSetup scale="89" orientation="portrait" verticalDpi="144" r:id="rId1"/>
  <rowBreaks count="2" manualBreakCount="2">
    <brk id="21" max="1" man="1"/>
    <brk id="41" max="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H76"/>
  <sheetViews>
    <sheetView tabSelected="1" workbookViewId="0">
      <selection activeCell="A3" sqref="A3"/>
    </sheetView>
  </sheetViews>
  <sheetFormatPr defaultRowHeight="12.75"/>
  <cols>
    <col min="1" max="1" width="66" customWidth="1"/>
    <col min="2" max="2" width="20.28515625" bestFit="1" customWidth="1"/>
    <col min="4" max="4" width="10.28515625" bestFit="1" customWidth="1"/>
    <col min="7" max="7" width="40.5703125" customWidth="1"/>
    <col min="8" max="8" width="18.5703125" bestFit="1" customWidth="1"/>
  </cols>
  <sheetData>
    <row r="2" spans="1:8" ht="28.5" customHeight="1">
      <c r="A2" s="71" t="s">
        <v>134</v>
      </c>
      <c r="B2" s="71"/>
    </row>
    <row r="5" spans="1:8">
      <c r="A5" s="72" t="s">
        <v>42</v>
      </c>
      <c r="B5" s="72"/>
      <c r="C5" s="25"/>
    </row>
    <row r="6" spans="1:8">
      <c r="A6" s="26" t="s">
        <v>94</v>
      </c>
      <c r="B6" s="25"/>
      <c r="C6" s="25"/>
    </row>
    <row r="7" spans="1:8" ht="13.5">
      <c r="A7" s="28" t="s">
        <v>31</v>
      </c>
      <c r="B7" s="28">
        <v>8497080</v>
      </c>
      <c r="C7" s="25"/>
    </row>
    <row r="8" spans="1:8" ht="13.5">
      <c r="A8" s="41" t="s">
        <v>95</v>
      </c>
      <c r="B8" s="28">
        <v>15189800</v>
      </c>
      <c r="C8" s="25"/>
    </row>
    <row r="9" spans="1:8" ht="13.5">
      <c r="A9" s="41" t="s">
        <v>102</v>
      </c>
      <c r="B9" s="28">
        <v>516135</v>
      </c>
      <c r="C9" s="25"/>
    </row>
    <row r="10" spans="1:8" ht="13.5">
      <c r="A10" s="41" t="s">
        <v>96</v>
      </c>
      <c r="B10" s="28">
        <v>7607610</v>
      </c>
      <c r="C10" s="25"/>
    </row>
    <row r="11" spans="1:8" ht="13.5">
      <c r="A11" s="41" t="s">
        <v>121</v>
      </c>
      <c r="B11" s="28">
        <v>7193104</v>
      </c>
      <c r="C11" s="25"/>
    </row>
    <row r="12" spans="1:8" ht="13.5">
      <c r="A12" s="41" t="s">
        <v>97</v>
      </c>
      <c r="B12" s="28">
        <v>50272000</v>
      </c>
      <c r="C12" s="25"/>
      <c r="F12" s="35" t="s">
        <v>104</v>
      </c>
    </row>
    <row r="13" spans="1:8" ht="13.5">
      <c r="A13" s="28"/>
      <c r="B13" s="29">
        <f>SUM(B7:B12)</f>
        <v>89275729</v>
      </c>
      <c r="C13" s="25"/>
      <c r="F13" s="33" t="s">
        <v>105</v>
      </c>
      <c r="H13" s="34">
        <f>B13+B25</f>
        <v>112495745</v>
      </c>
    </row>
    <row r="14" spans="1:8" ht="13.5">
      <c r="A14" s="31" t="s">
        <v>98</v>
      </c>
      <c r="B14" s="28"/>
      <c r="C14" s="25"/>
      <c r="F14" s="33" t="s">
        <v>106</v>
      </c>
      <c r="H14" s="34">
        <f>B16+B30</f>
        <v>25309337</v>
      </c>
    </row>
    <row r="15" spans="1:8" ht="13.5">
      <c r="A15" s="28" t="s">
        <v>99</v>
      </c>
      <c r="B15" s="28">
        <v>8462709</v>
      </c>
      <c r="C15" s="25"/>
      <c r="D15" s="34"/>
      <c r="H15" s="36">
        <f>H13-H14</f>
        <v>87186408</v>
      </c>
    </row>
    <row r="16" spans="1:8" ht="13.5">
      <c r="A16" s="28"/>
      <c r="B16" s="29">
        <f>SUM(B15:B15)</f>
        <v>8462709</v>
      </c>
      <c r="C16" s="25"/>
      <c r="G16" s="35" t="s">
        <v>107</v>
      </c>
      <c r="H16" s="38">
        <f>H15*30.09%</f>
        <v>26234390.167199999</v>
      </c>
    </row>
    <row r="17" spans="1:8" ht="13.5">
      <c r="A17" s="31" t="s">
        <v>33</v>
      </c>
      <c r="B17" s="31">
        <f>B13-B16</f>
        <v>80813020</v>
      </c>
      <c r="C17" s="25"/>
      <c r="G17" s="33" t="s">
        <v>108</v>
      </c>
      <c r="H17" s="37">
        <f>B18</f>
        <v>24316637.717999998</v>
      </c>
    </row>
    <row r="18" spans="1:8" ht="14.25" thickBot="1">
      <c r="A18" s="31" t="s">
        <v>113</v>
      </c>
      <c r="B18" s="32">
        <f>B17*30.09%</f>
        <v>24316637.717999998</v>
      </c>
      <c r="C18" s="25"/>
      <c r="G18" s="33" t="s">
        <v>110</v>
      </c>
      <c r="H18" s="34">
        <f>H16-H17</f>
        <v>1917752.4492000006</v>
      </c>
    </row>
    <row r="19" spans="1:8" ht="14.25" thickTop="1">
      <c r="A19" s="28"/>
      <c r="B19" s="28"/>
      <c r="C19" s="25"/>
    </row>
    <row r="20" spans="1:8" ht="13.5">
      <c r="A20" s="28"/>
      <c r="B20" s="28"/>
      <c r="C20" s="25"/>
    </row>
    <row r="21" spans="1:8" ht="13.5" customHeight="1">
      <c r="A21" s="73" t="s">
        <v>100</v>
      </c>
      <c r="B21" s="73"/>
      <c r="C21" s="25"/>
    </row>
    <row r="22" spans="1:8" ht="13.5">
      <c r="A22" s="28" t="s">
        <v>31</v>
      </c>
      <c r="B22" s="28">
        <v>8499648</v>
      </c>
      <c r="C22" s="25"/>
    </row>
    <row r="23" spans="1:8" ht="13.5">
      <c r="A23" s="41" t="s">
        <v>95</v>
      </c>
      <c r="B23" s="28">
        <v>132200</v>
      </c>
      <c r="C23" s="25"/>
    </row>
    <row r="24" spans="1:8" ht="13.5">
      <c r="A24" s="41" t="s">
        <v>96</v>
      </c>
      <c r="B24" s="28">
        <v>14588168</v>
      </c>
      <c r="C24" s="25"/>
    </row>
    <row r="25" spans="1:8" ht="13.5">
      <c r="A25" s="28"/>
      <c r="B25" s="29">
        <f>SUM(B22:B24)</f>
        <v>23220016</v>
      </c>
      <c r="C25" s="25"/>
    </row>
    <row r="26" spans="1:8" ht="13.5">
      <c r="A26" s="31" t="s">
        <v>101</v>
      </c>
      <c r="B26" s="28"/>
      <c r="C26" s="25"/>
      <c r="G26" s="26" t="s">
        <v>126</v>
      </c>
      <c r="H26" s="25"/>
    </row>
    <row r="27" spans="1:8" ht="13.5">
      <c r="A27" s="28" t="s">
        <v>99</v>
      </c>
      <c r="B27" s="28">
        <v>11131825</v>
      </c>
      <c r="C27" s="25"/>
      <c r="D27" s="34"/>
      <c r="G27" s="25" t="s">
        <v>114</v>
      </c>
      <c r="H27" s="27">
        <v>0</v>
      </c>
    </row>
    <row r="28" spans="1:8" ht="13.5">
      <c r="A28" s="41" t="s">
        <v>128</v>
      </c>
      <c r="B28" s="28">
        <v>516135</v>
      </c>
      <c r="C28" s="25"/>
      <c r="G28" s="25" t="s">
        <v>116</v>
      </c>
      <c r="H28" s="27">
        <f>B18</f>
        <v>24316637.717999998</v>
      </c>
    </row>
    <row r="29" spans="1:8" ht="13.5">
      <c r="A29" s="43" t="s">
        <v>117</v>
      </c>
      <c r="B29" s="28">
        <v>5198668</v>
      </c>
      <c r="C29" s="25"/>
      <c r="G29" s="26" t="s">
        <v>133</v>
      </c>
      <c r="H29" s="39">
        <f>SUM(H27:H28)</f>
        <v>24316637.717999998</v>
      </c>
    </row>
    <row r="30" spans="1:8" ht="13.5">
      <c r="A30" s="28"/>
      <c r="B30" s="29">
        <f>SUM(B27:B29)</f>
        <v>16846628</v>
      </c>
      <c r="C30" s="25"/>
      <c r="G30" s="25"/>
      <c r="H30" s="27"/>
    </row>
    <row r="31" spans="1:8" ht="13.5">
      <c r="A31" s="31" t="s">
        <v>33</v>
      </c>
      <c r="B31" s="31">
        <f>B25-B30</f>
        <v>6373388</v>
      </c>
      <c r="C31" s="25"/>
      <c r="G31" s="26" t="s">
        <v>127</v>
      </c>
      <c r="H31" s="27"/>
    </row>
    <row r="32" spans="1:8" ht="14.25" thickBot="1">
      <c r="A32" s="31" t="s">
        <v>112</v>
      </c>
      <c r="B32" s="32">
        <f>B31*30.09%</f>
        <v>1917752.4491999999</v>
      </c>
      <c r="C32" s="25"/>
      <c r="G32" s="25" t="s">
        <v>114</v>
      </c>
      <c r="H32" s="27">
        <f>B18</f>
        <v>24316637.717999998</v>
      </c>
    </row>
    <row r="33" spans="1:8" ht="14.25" thickTop="1">
      <c r="A33" s="28"/>
      <c r="B33" s="28"/>
      <c r="C33" s="25"/>
      <c r="F33" s="33" t="s">
        <v>115</v>
      </c>
      <c r="G33" s="25" t="s">
        <v>116</v>
      </c>
      <c r="H33" s="27">
        <f>B32</f>
        <v>1917752.4491999999</v>
      </c>
    </row>
    <row r="34" spans="1:8" ht="13.5">
      <c r="A34" s="28" t="s">
        <v>113</v>
      </c>
      <c r="B34" s="31">
        <f>B18</f>
        <v>24316637.717999998</v>
      </c>
      <c r="C34" s="25"/>
      <c r="G34" s="26" t="s">
        <v>129</v>
      </c>
      <c r="H34" s="39">
        <f>SUM(H32:H33)</f>
        <v>26234390.167199999</v>
      </c>
    </row>
    <row r="35" spans="1:8" ht="13.5">
      <c r="A35" s="41" t="s">
        <v>110</v>
      </c>
      <c r="B35" s="39">
        <f>B32-B34</f>
        <v>-22398885.268799998</v>
      </c>
      <c r="C35" s="25"/>
      <c r="G35" s="25"/>
      <c r="H35" s="27"/>
    </row>
    <row r="36" spans="1:8" ht="13.5">
      <c r="A36" s="28"/>
      <c r="B36" s="28"/>
      <c r="C36" s="25"/>
      <c r="G36" s="26" t="s">
        <v>130</v>
      </c>
      <c r="H36" s="27"/>
    </row>
    <row r="37" spans="1:8" ht="14.25">
      <c r="A37" s="73" t="s">
        <v>109</v>
      </c>
      <c r="B37" s="73"/>
      <c r="C37" s="25"/>
      <c r="G37" s="25" t="s">
        <v>114</v>
      </c>
      <c r="H37" s="27">
        <f>H34</f>
        <v>26234390.167199999</v>
      </c>
    </row>
    <row r="38" spans="1:8" ht="13.5">
      <c r="A38" s="28"/>
      <c r="B38" s="28"/>
      <c r="C38" s="25"/>
      <c r="G38" s="25" t="s">
        <v>116</v>
      </c>
      <c r="H38" s="27">
        <f>B52</f>
        <v>2881415.9928000001</v>
      </c>
    </row>
    <row r="39" spans="1:8" ht="13.5">
      <c r="A39" s="28" t="s">
        <v>31</v>
      </c>
      <c r="B39" s="28">
        <v>9313605</v>
      </c>
      <c r="C39" s="25"/>
      <c r="G39" s="26" t="s">
        <v>131</v>
      </c>
      <c r="H39" s="39">
        <f>SUM(H37:H38)</f>
        <v>29115806.16</v>
      </c>
    </row>
    <row r="40" spans="1:8" ht="13.5">
      <c r="A40" s="41" t="s">
        <v>95</v>
      </c>
      <c r="B40" s="28">
        <v>29370500</v>
      </c>
      <c r="C40" s="25"/>
      <c r="G40" s="25"/>
      <c r="H40" s="27"/>
    </row>
    <row r="41" spans="1:8" ht="13.5">
      <c r="A41" s="41" t="s">
        <v>96</v>
      </c>
      <c r="B41" s="28">
        <v>38576686</v>
      </c>
      <c r="C41" s="25"/>
      <c r="G41" s="25"/>
      <c r="H41" s="27"/>
    </row>
    <row r="42" spans="1:8" ht="13.5">
      <c r="A42" s="41" t="s">
        <v>111</v>
      </c>
      <c r="B42" s="28">
        <v>710500</v>
      </c>
      <c r="G42" s="26" t="s">
        <v>132</v>
      </c>
      <c r="H42" s="27"/>
    </row>
    <row r="43" spans="1:8" ht="13.5">
      <c r="A43" s="22"/>
      <c r="B43" s="40">
        <f>SUM(B39:B42)</f>
        <v>77971291</v>
      </c>
      <c r="G43" s="25" t="s">
        <v>114</v>
      </c>
      <c r="H43" s="27">
        <f>H39</f>
        <v>29115806.16</v>
      </c>
    </row>
    <row r="44" spans="1:8" ht="13.5">
      <c r="A44" s="42" t="s">
        <v>101</v>
      </c>
      <c r="B44" s="28"/>
      <c r="G44" s="25" t="s">
        <v>116</v>
      </c>
      <c r="H44" s="27">
        <f>B74</f>
        <v>2442424.8585000001</v>
      </c>
    </row>
    <row r="45" spans="1:8" ht="13.5">
      <c r="A45" s="28" t="s">
        <v>99</v>
      </c>
      <c r="B45" s="28">
        <v>11247838</v>
      </c>
      <c r="G45" s="26" t="s">
        <v>131</v>
      </c>
      <c r="H45" s="39">
        <f>SUM(H43:H44)</f>
        <v>31558231.0185</v>
      </c>
    </row>
    <row r="46" spans="1:8" ht="13.5">
      <c r="A46" s="41" t="s">
        <v>118</v>
      </c>
      <c r="B46" s="28">
        <v>50272000</v>
      </c>
      <c r="G46" s="25"/>
      <c r="H46" s="25"/>
    </row>
    <row r="47" spans="1:8" ht="13.5">
      <c r="A47" s="43" t="s">
        <v>117</v>
      </c>
      <c r="B47" s="28">
        <v>6875461</v>
      </c>
    </row>
    <row r="48" spans="1:8" ht="13.5">
      <c r="B48" s="40">
        <f>SUM(B45:B47)</f>
        <v>68395299</v>
      </c>
    </row>
    <row r="49" spans="1:2" ht="13.5">
      <c r="B49" s="28"/>
    </row>
    <row r="50" spans="1:2" ht="13.5">
      <c r="A50" s="44" t="s">
        <v>33</v>
      </c>
      <c r="B50" s="46">
        <f>B43-B48</f>
        <v>9575992</v>
      </c>
    </row>
    <row r="51" spans="1:2" ht="13.5">
      <c r="A51" s="44"/>
      <c r="B51" s="28"/>
    </row>
    <row r="52" spans="1:2" ht="13.5">
      <c r="A52" s="28" t="s">
        <v>119</v>
      </c>
      <c r="B52" s="45">
        <f>B50*30.09%</f>
        <v>2881415.9928000001</v>
      </c>
    </row>
    <row r="53" spans="1:2" ht="13.5">
      <c r="A53" s="28" t="s">
        <v>112</v>
      </c>
      <c r="B53" s="28">
        <f>B32</f>
        <v>1917752.4491999999</v>
      </c>
    </row>
    <row r="54" spans="1:2" ht="14.25" thickBot="1">
      <c r="A54" s="42" t="s">
        <v>110</v>
      </c>
      <c r="B54" s="47">
        <f>B52-B53</f>
        <v>963663.54360000021</v>
      </c>
    </row>
    <row r="55" spans="1:2" ht="13.5">
      <c r="B55" s="30"/>
    </row>
    <row r="57" spans="1:2" ht="14.25">
      <c r="A57" s="73" t="s">
        <v>125</v>
      </c>
      <c r="B57" s="73"/>
    </row>
    <row r="59" spans="1:2" ht="13.5">
      <c r="A59" s="28" t="s">
        <v>31</v>
      </c>
      <c r="B59" s="46">
        <v>8372132</v>
      </c>
    </row>
    <row r="60" spans="1:2" ht="13.5">
      <c r="A60" s="41" t="s">
        <v>95</v>
      </c>
      <c r="B60" s="46">
        <v>100000</v>
      </c>
    </row>
    <row r="61" spans="1:2" ht="13.5">
      <c r="A61" s="41" t="s">
        <v>96</v>
      </c>
      <c r="B61" s="46">
        <v>28529610</v>
      </c>
    </row>
    <row r="62" spans="1:2" ht="13.5">
      <c r="A62" s="41" t="s">
        <v>120</v>
      </c>
      <c r="B62" s="46">
        <v>196950</v>
      </c>
    </row>
    <row r="63" spans="1:2" ht="13.5">
      <c r="A63" s="41" t="s">
        <v>111</v>
      </c>
      <c r="B63" s="46">
        <v>385000</v>
      </c>
    </row>
    <row r="64" spans="1:2" ht="13.5">
      <c r="B64" s="40">
        <f>SUM(B59:B63)</f>
        <v>37583692</v>
      </c>
    </row>
    <row r="65" spans="1:2" ht="13.5">
      <c r="A65" s="42" t="s">
        <v>101</v>
      </c>
    </row>
    <row r="66" spans="1:2" ht="13.5">
      <c r="A66" s="28" t="s">
        <v>99</v>
      </c>
      <c r="B66" s="48">
        <v>11266721</v>
      </c>
    </row>
    <row r="67" spans="1:2" ht="13.5">
      <c r="A67" s="41" t="s">
        <v>103</v>
      </c>
      <c r="B67" s="48">
        <v>10296302</v>
      </c>
    </row>
    <row r="68" spans="1:2" ht="13.5">
      <c r="A68" s="41" t="s">
        <v>122</v>
      </c>
      <c r="B68" s="48">
        <v>7193104</v>
      </c>
    </row>
    <row r="69" spans="1:2" ht="13.5">
      <c r="A69" s="41" t="s">
        <v>123</v>
      </c>
      <c r="B69" s="48">
        <v>710500</v>
      </c>
    </row>
    <row r="70" spans="1:2" ht="13.5">
      <c r="B70" s="40">
        <f>SUM(B66:B69)</f>
        <v>29466627</v>
      </c>
    </row>
    <row r="72" spans="1:2" ht="13.5">
      <c r="A72" s="44" t="s">
        <v>33</v>
      </c>
      <c r="B72" s="48">
        <f>B64-B70</f>
        <v>8117065</v>
      </c>
    </row>
    <row r="73" spans="1:2" ht="13.5">
      <c r="B73" s="48"/>
    </row>
    <row r="74" spans="1:2" ht="13.5">
      <c r="A74" s="28" t="s">
        <v>124</v>
      </c>
      <c r="B74" s="49">
        <f>B72*30.09%</f>
        <v>2442424.8585000001</v>
      </c>
    </row>
    <row r="75" spans="1:2" ht="13.5">
      <c r="A75" s="28" t="s">
        <v>119</v>
      </c>
      <c r="B75" s="49">
        <f>B52</f>
        <v>2881415.9928000001</v>
      </c>
    </row>
    <row r="76" spans="1:2" ht="14.25" thickBot="1">
      <c r="A76" s="42" t="s">
        <v>110</v>
      </c>
      <c r="B76" s="50">
        <f>B74-B75</f>
        <v>-438991.13430000003</v>
      </c>
    </row>
  </sheetData>
  <mergeCells count="5">
    <mergeCell ref="A2:B2"/>
    <mergeCell ref="A5:B5"/>
    <mergeCell ref="A21:B21"/>
    <mergeCell ref="A37:B37"/>
    <mergeCell ref="A57:B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Dep IT</vt:lpstr>
      <vt:lpstr>Dep Co</vt:lpstr>
      <vt:lpstr>dEF TAX 1</vt:lpstr>
      <vt:lpstr>Sheet1</vt:lpstr>
      <vt:lpstr>'dEF TAX 1'!Print_Area</vt:lpstr>
    </vt:vector>
  </TitlesOfParts>
  <Company>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XYZ</dc:creator>
  <cp:lastModifiedBy>User</cp:lastModifiedBy>
  <cp:lastPrinted>2010-12-11T06:53:27Z</cp:lastPrinted>
  <dcterms:created xsi:type="dcterms:W3CDTF">2006-11-18T11:15:20Z</dcterms:created>
  <dcterms:modified xsi:type="dcterms:W3CDTF">2013-12-04T07:45:40Z</dcterms:modified>
</cp:coreProperties>
</file>