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0055" windowHeight="7185" tabRatio="242"/>
  </bookViews>
  <sheets>
    <sheet name="Sheet2" sheetId="2" r:id="rId1"/>
    <sheet name="Monthly TDS Calculation" sheetId="1" r:id="rId2"/>
    <sheet name="Sheet3" sheetId="3" r:id="rId3"/>
  </sheets>
  <calcPr calcId="124519"/>
</workbook>
</file>

<file path=xl/calcChain.xml><?xml version="1.0" encoding="utf-8"?>
<calcChain xmlns="http://schemas.openxmlformats.org/spreadsheetml/2006/main">
  <c r="S30" i="1"/>
  <c r="F36"/>
  <c r="G29"/>
  <c r="E15"/>
  <c r="G14"/>
  <c r="F14"/>
  <c r="B2"/>
  <c r="G35"/>
  <c r="G34"/>
  <c r="G33"/>
  <c r="J25"/>
  <c r="W43"/>
  <c r="W44" s="1"/>
  <c r="W42"/>
  <c r="AE41"/>
  <c r="X39"/>
  <c r="Y39" s="1"/>
  <c r="Z39" s="1"/>
  <c r="Z40" s="1"/>
  <c r="Z41" s="1"/>
  <c r="W37"/>
  <c r="AD35"/>
  <c r="F40"/>
  <c r="C42"/>
  <c r="C41"/>
  <c r="C39"/>
  <c r="AE31"/>
  <c r="AB31"/>
  <c r="Y29"/>
  <c r="AD28"/>
  <c r="Y28"/>
  <c r="Z28" s="1"/>
  <c r="AG27"/>
  <c r="AD27"/>
  <c r="AB27"/>
  <c r="X27"/>
  <c r="Y27" s="1"/>
  <c r="Z27" s="1"/>
  <c r="W27"/>
  <c r="Y26"/>
  <c r="G27"/>
  <c r="G26"/>
  <c r="C21"/>
  <c r="E20"/>
  <c r="C20"/>
  <c r="D19"/>
  <c r="E18"/>
  <c r="F18" s="1"/>
  <c r="C18"/>
  <c r="E17"/>
  <c r="C17"/>
  <c r="E16"/>
  <c r="F16" s="1"/>
  <c r="C16"/>
  <c r="F15"/>
  <c r="C15"/>
  <c r="E14"/>
  <c r="C14"/>
  <c r="E13"/>
  <c r="F13" s="1"/>
  <c r="C13"/>
  <c r="E12"/>
  <c r="C12"/>
  <c r="B12"/>
  <c r="T11"/>
  <c r="B11"/>
  <c r="G36" l="1"/>
  <c r="W33"/>
  <c r="C40" s="1"/>
  <c r="E19"/>
  <c r="F12"/>
  <c r="G13"/>
  <c r="I13" s="1"/>
  <c r="J13" s="1"/>
  <c r="K13" s="1"/>
  <c r="L13" s="1"/>
  <c r="N13" s="1"/>
  <c r="P13" s="1"/>
  <c r="Q13" s="1"/>
  <c r="R13" s="1"/>
  <c r="I14"/>
  <c r="J14" s="1"/>
  <c r="K14" s="1"/>
  <c r="L14" s="1"/>
  <c r="N14" s="1"/>
  <c r="P14" s="1"/>
  <c r="Q14" s="1"/>
  <c r="R14" s="1"/>
  <c r="G15"/>
  <c r="I15" s="1"/>
  <c r="J15" s="1"/>
  <c r="K15" s="1"/>
  <c r="L15" s="1"/>
  <c r="N15" s="1"/>
  <c r="P15" s="1"/>
  <c r="Q15" s="1"/>
  <c r="R15" s="1"/>
  <c r="G16"/>
  <c r="I16" s="1"/>
  <c r="J16" s="1"/>
  <c r="K16" s="1"/>
  <c r="L16" s="1"/>
  <c r="N16" s="1"/>
  <c r="P16" s="1"/>
  <c r="Q16" s="1"/>
  <c r="R16" s="1"/>
  <c r="F17"/>
  <c r="G17" s="1"/>
  <c r="I17" s="1"/>
  <c r="J17" s="1"/>
  <c r="K17" s="1"/>
  <c r="L17" s="1"/>
  <c r="N17" s="1"/>
  <c r="P17" s="1"/>
  <c r="Q17" s="1"/>
  <c r="R17" s="1"/>
  <c r="G18"/>
  <c r="I18" s="1"/>
  <c r="J18" s="1"/>
  <c r="K18" s="1"/>
  <c r="L18" s="1"/>
  <c r="N18" s="1"/>
  <c r="P18" s="1"/>
  <c r="Q18" s="1"/>
  <c r="R18" s="1"/>
  <c r="F20"/>
  <c r="G20" s="1"/>
  <c r="I20" s="1"/>
  <c r="J20" s="1"/>
  <c r="K20" s="1"/>
  <c r="L20" s="1"/>
  <c r="N20" s="1"/>
  <c r="P20" s="1"/>
  <c r="Q20" s="1"/>
  <c r="R20" s="1"/>
  <c r="T18" l="1"/>
  <c r="T13"/>
  <c r="I27" s="1"/>
  <c r="T16"/>
  <c r="T15"/>
  <c r="G12"/>
  <c r="F19"/>
  <c r="T20"/>
  <c r="G32" s="1"/>
  <c r="T17"/>
  <c r="T14"/>
  <c r="F26" s="1"/>
  <c r="F29" s="1"/>
  <c r="F32" l="1"/>
  <c r="G19"/>
  <c r="I12"/>
  <c r="J12" l="1"/>
  <c r="I19"/>
  <c r="J19" l="1"/>
  <c r="K12"/>
  <c r="L12" l="1"/>
  <c r="K19"/>
  <c r="L19" l="1"/>
  <c r="N12"/>
  <c r="P12" l="1"/>
  <c r="N19"/>
  <c r="P19" l="1"/>
  <c r="Q12"/>
  <c r="R12" l="1"/>
  <c r="Q19"/>
  <c r="R19" l="1"/>
  <c r="T12"/>
  <c r="I25" l="1"/>
  <c r="I26" s="1"/>
  <c r="I29" s="1"/>
  <c r="G28" s="1"/>
  <c r="S28" s="1"/>
  <c r="I28"/>
  <c r="T19"/>
  <c r="S27" s="1"/>
  <c r="S29"/>
  <c r="AB38"/>
  <c r="Y31" l="1"/>
  <c r="H39" s="1"/>
  <c r="J39" s="1"/>
  <c r="AC38"/>
  <c r="AA38"/>
  <c r="AD38"/>
  <c r="Y32" l="1"/>
  <c r="I39"/>
  <c r="H40" s="1"/>
  <c r="I40" s="1"/>
  <c r="J40" l="1"/>
  <c r="H41"/>
  <c r="J41" s="1"/>
  <c r="I41" l="1"/>
  <c r="H42" s="1"/>
  <c r="J42" s="1"/>
  <c r="J43" s="1"/>
  <c r="D21" s="1"/>
  <c r="D22" s="1"/>
  <c r="E21" l="1"/>
  <c r="E22" l="1"/>
  <c r="F21"/>
  <c r="F22" l="1"/>
  <c r="G21"/>
  <c r="G22" l="1"/>
  <c r="I21"/>
  <c r="I22" l="1"/>
  <c r="J21"/>
  <c r="J22" l="1"/>
  <c r="K21"/>
  <c r="K22" l="1"/>
  <c r="L21"/>
  <c r="L22" l="1"/>
  <c r="N21"/>
  <c r="N22" l="1"/>
  <c r="P21"/>
  <c r="P22" l="1"/>
  <c r="Q21"/>
  <c r="Q22" l="1"/>
  <c r="R21"/>
  <c r="R22" l="1"/>
  <c r="T21"/>
  <c r="T22" s="1"/>
</calcChain>
</file>

<file path=xl/sharedStrings.xml><?xml version="1.0" encoding="utf-8"?>
<sst xmlns="http://schemas.openxmlformats.org/spreadsheetml/2006/main" count="98" uniqueCount="83">
  <si>
    <t xml:space="preserve">       Developed By : </t>
  </si>
  <si>
    <t>Male</t>
  </si>
  <si>
    <t>Employee Name</t>
  </si>
  <si>
    <t>Employee ID</t>
  </si>
  <si>
    <t>Female</t>
  </si>
  <si>
    <t>Address 1</t>
  </si>
  <si>
    <t>M / F / SC / SC PLUS</t>
  </si>
  <si>
    <t>Employee PAN</t>
  </si>
  <si>
    <t>Senior Citizen</t>
  </si>
  <si>
    <t>Address 2</t>
  </si>
  <si>
    <t xml:space="preserve">Designation       </t>
  </si>
  <si>
    <t>Date of Joining</t>
  </si>
  <si>
    <t>Senior Citizen PLUS</t>
  </si>
  <si>
    <t>Other Details</t>
  </si>
  <si>
    <t xml:space="preserve">Department       </t>
  </si>
  <si>
    <t>Date of Leaving</t>
  </si>
  <si>
    <t xml:space="preserve">Place                 </t>
  </si>
  <si>
    <t>April</t>
  </si>
  <si>
    <t>May</t>
  </si>
  <si>
    <t>June</t>
  </si>
  <si>
    <t>July</t>
  </si>
  <si>
    <t>August</t>
  </si>
  <si>
    <t>September</t>
  </si>
  <si>
    <t>October</t>
  </si>
  <si>
    <t>November</t>
  </si>
  <si>
    <t>December</t>
  </si>
  <si>
    <t>January</t>
  </si>
  <si>
    <t>February</t>
  </si>
  <si>
    <t>March</t>
  </si>
  <si>
    <t>Total</t>
  </si>
  <si>
    <t>DESH RAJ</t>
  </si>
  <si>
    <t>Exemption under sec 10 &amp; 17</t>
  </si>
  <si>
    <t>Claim</t>
  </si>
  <si>
    <t>Eligible</t>
  </si>
  <si>
    <t>Transportation Allowance</t>
  </si>
  <si>
    <t>Child Education Allowance</t>
  </si>
  <si>
    <t>Deduction</t>
  </si>
  <si>
    <t>HRA paid (Yearly)</t>
  </si>
  <si>
    <t>Metro City</t>
  </si>
  <si>
    <t>Non Metro City</t>
  </si>
  <si>
    <t>Tax Slabs</t>
  </si>
  <si>
    <t>Tax rate</t>
  </si>
  <si>
    <t>Appl Amt</t>
  </si>
  <si>
    <t>Balance</t>
  </si>
  <si>
    <t xml:space="preserve">Tax </t>
  </si>
  <si>
    <t>Total Tax Liability</t>
  </si>
  <si>
    <t>Senior citizen PLUS</t>
  </si>
  <si>
    <t>500001</t>
  </si>
  <si>
    <t>0-200000</t>
  </si>
  <si>
    <t>MALE</t>
  </si>
  <si>
    <t>FEMALE</t>
  </si>
  <si>
    <t>Tax Computation</t>
  </si>
  <si>
    <t>Amount</t>
  </si>
  <si>
    <t>Gross Salary</t>
  </si>
  <si>
    <t>Less : Exemption under section 10 &amp; 17</t>
  </si>
  <si>
    <t>Income chargeable under head 'Salaries'</t>
  </si>
  <si>
    <t>SC PLUS</t>
  </si>
  <si>
    <t>SC</t>
  </si>
  <si>
    <t>Actual recd</t>
  </si>
  <si>
    <t>Exemption under Sec 80C</t>
  </si>
  <si>
    <t>Less : Exemption under Sec 80C</t>
  </si>
  <si>
    <t>PF (Providand Fund)</t>
  </si>
  <si>
    <t>LIC Premium Paid</t>
  </si>
  <si>
    <t>Interest paid on higher education Loan</t>
  </si>
  <si>
    <t>Public Provident Fund</t>
  </si>
  <si>
    <t>Company Name</t>
  </si>
  <si>
    <t>NA</t>
  </si>
  <si>
    <t>E67900</t>
  </si>
  <si>
    <t>AD1234620Q</t>
  </si>
  <si>
    <t>-</t>
  </si>
  <si>
    <t>Noida</t>
  </si>
  <si>
    <t>Genrel Instruction</t>
  </si>
  <si>
    <t xml:space="preserve">Noida  </t>
  </si>
  <si>
    <t>To make chang in sheet/data you need to put your passward</t>
  </si>
  <si>
    <t>Befor going further make sure you protect all formula's</t>
  </si>
  <si>
    <t xml:space="preserve"> Your Password is ' omshanti '</t>
  </si>
  <si>
    <t>Accounts Executive</t>
  </si>
  <si>
    <t>A/C</t>
  </si>
  <si>
    <t>Branch Office</t>
  </si>
  <si>
    <t>Ceasefire Industries Ltd.</t>
  </si>
  <si>
    <t>Noida Sector-63</t>
  </si>
  <si>
    <t>Password is just for data safety</t>
  </si>
  <si>
    <t>Desh Raj</t>
  </si>
</sst>
</file>

<file path=xl/styles.xml><?xml version="1.0" encoding="utf-8"?>
<styleSheet xmlns="http://schemas.openxmlformats.org/spreadsheetml/2006/main">
  <numFmts count="3">
    <numFmt numFmtId="164" formatCode="[$-409]d\-mmm\-yy;@"/>
    <numFmt numFmtId="165" formatCode="&quot;Rs.&quot;#,##0_);[Red]&quot;(Rs.&quot;#,##0\)"/>
    <numFmt numFmtId="166" formatCode="0_)"/>
  </numFmts>
  <fonts count="29">
    <font>
      <sz val="11"/>
      <color theme="1"/>
      <name val="Calibri"/>
      <family val="2"/>
      <scheme val="minor"/>
    </font>
    <font>
      <sz val="11"/>
      <color theme="0"/>
      <name val="Calibri"/>
      <family val="2"/>
      <scheme val="minor"/>
    </font>
    <font>
      <sz val="9"/>
      <color indexed="9"/>
      <name val="MS Sans Serif"/>
      <family val="2"/>
    </font>
    <font>
      <sz val="9"/>
      <name val="MS Sans Serif"/>
      <family val="2"/>
    </font>
    <font>
      <sz val="9"/>
      <color indexed="8"/>
      <name val="MS Sans Serif"/>
      <family val="2"/>
    </font>
    <font>
      <b/>
      <sz val="14"/>
      <color indexed="9"/>
      <name val="MS Sans Serif"/>
      <family val="2"/>
    </font>
    <font>
      <b/>
      <sz val="8"/>
      <color indexed="9"/>
      <name val="MS Sans Serif"/>
      <family val="2"/>
    </font>
    <font>
      <sz val="9"/>
      <name val="Arial"/>
      <family val="2"/>
    </font>
    <font>
      <sz val="8"/>
      <name val="Arial"/>
      <family val="2"/>
    </font>
    <font>
      <b/>
      <sz val="9"/>
      <color indexed="9"/>
      <name val="Arial"/>
      <family val="2"/>
    </font>
    <font>
      <b/>
      <sz val="9"/>
      <name val="Arial"/>
      <family val="2"/>
    </font>
    <font>
      <b/>
      <sz val="9"/>
      <name val="MS Sans Serif"/>
      <family val="2"/>
    </font>
    <font>
      <sz val="9"/>
      <color indexed="8"/>
      <name val="Arial"/>
      <family val="2"/>
    </font>
    <font>
      <sz val="10"/>
      <color indexed="8"/>
      <name val="Arial"/>
      <family val="2"/>
    </font>
    <font>
      <b/>
      <sz val="10"/>
      <color indexed="8"/>
      <name val="Arial"/>
      <family val="2"/>
    </font>
    <font>
      <b/>
      <sz val="9"/>
      <color indexed="8"/>
      <name val="MS Sans Serif"/>
      <family val="2"/>
    </font>
    <font>
      <b/>
      <sz val="9"/>
      <color indexed="8"/>
      <name val="Arial"/>
      <family val="2"/>
    </font>
    <font>
      <b/>
      <sz val="9"/>
      <color indexed="9"/>
      <name val="MS Sans Serif"/>
      <family val="2"/>
    </font>
    <font>
      <sz val="11"/>
      <name val="Calibri"/>
      <family val="2"/>
      <scheme val="minor"/>
    </font>
    <font>
      <sz val="9"/>
      <color indexed="8"/>
      <name val="Franklin Gothic Book"/>
      <family val="2"/>
      <charset val="1"/>
    </font>
    <font>
      <sz val="9"/>
      <color indexed="9"/>
      <name val="Arial"/>
      <family val="2"/>
    </font>
    <font>
      <sz val="9"/>
      <color theme="0"/>
      <name val="MS Sans Serif"/>
      <family val="2"/>
    </font>
    <font>
      <b/>
      <sz val="9"/>
      <color theme="0"/>
      <name val="MS Sans Serif"/>
      <family val="2"/>
    </font>
    <font>
      <b/>
      <sz val="10"/>
      <color indexed="9"/>
      <name val="Arial"/>
      <family val="2"/>
    </font>
    <font>
      <b/>
      <sz val="10"/>
      <color indexed="9"/>
      <name val="MS Sans Serif"/>
      <family val="2"/>
    </font>
    <font>
      <b/>
      <sz val="9"/>
      <color theme="0"/>
      <name val="Arial"/>
      <family val="2"/>
    </font>
    <font>
      <b/>
      <sz val="8"/>
      <color theme="0"/>
      <name val="MS Sans Serif"/>
      <family val="2"/>
    </font>
    <font>
      <b/>
      <sz val="16"/>
      <color theme="1"/>
      <name val="Calibri"/>
      <family val="2"/>
      <scheme val="minor"/>
    </font>
    <font>
      <u/>
      <sz val="11"/>
      <color theme="10"/>
      <name val="Calibri"/>
      <family val="2"/>
    </font>
  </fonts>
  <fills count="10">
    <fill>
      <patternFill patternType="none"/>
    </fill>
    <fill>
      <patternFill patternType="gray125"/>
    </fill>
    <fill>
      <patternFill patternType="solid">
        <fgColor indexed="8"/>
        <bgColor indexed="64"/>
      </patternFill>
    </fill>
    <fill>
      <patternFill patternType="solid">
        <fgColor indexed="43"/>
        <bgColor indexed="64"/>
      </patternFill>
    </fill>
    <fill>
      <patternFill patternType="solid">
        <fgColor indexed="10"/>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theme="5" tint="0.59999389629810485"/>
        <bgColor indexed="64"/>
      </patternFill>
    </fill>
    <fill>
      <patternFill patternType="solid">
        <fgColor rgb="FFFF0000"/>
        <bgColor indexed="64"/>
      </patternFill>
    </fill>
  </fills>
  <borders count="59">
    <border>
      <left/>
      <right/>
      <top/>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diagonal/>
    </border>
    <border>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double">
        <color indexed="64"/>
      </left>
      <right style="double">
        <color indexed="64"/>
      </right>
      <top style="double">
        <color indexed="64"/>
      </top>
      <bottom/>
      <diagonal/>
    </border>
    <border>
      <left/>
      <right style="thick">
        <color indexed="64"/>
      </right>
      <top style="thick">
        <color indexed="64"/>
      </top>
      <bottom style="thin">
        <color indexed="64"/>
      </bottom>
      <diagonal/>
    </border>
    <border>
      <left/>
      <right style="thin">
        <color indexed="64"/>
      </right>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double">
        <color indexed="64"/>
      </left>
      <right style="double">
        <color indexed="64"/>
      </right>
      <top/>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top/>
      <bottom/>
      <diagonal/>
    </border>
    <border>
      <left style="thick">
        <color indexed="64"/>
      </left>
      <right/>
      <top style="thin">
        <color indexed="64"/>
      </top>
      <bottom style="thin">
        <color indexed="64"/>
      </bottom>
      <diagonal/>
    </border>
    <border>
      <left/>
      <right style="thick">
        <color indexed="64"/>
      </right>
      <top style="thin">
        <color indexed="64"/>
      </top>
      <bottom/>
      <diagonal/>
    </border>
    <border>
      <left style="double">
        <color indexed="64"/>
      </left>
      <right style="thin">
        <color indexed="26"/>
      </right>
      <top style="double">
        <color indexed="64"/>
      </top>
      <bottom style="double">
        <color indexed="64"/>
      </bottom>
      <diagonal/>
    </border>
    <border>
      <left style="thin">
        <color indexed="26"/>
      </left>
      <right style="thin">
        <color indexed="26"/>
      </right>
      <top style="double">
        <color indexed="64"/>
      </top>
      <bottom style="double">
        <color indexed="64"/>
      </bottom>
      <diagonal/>
    </border>
    <border>
      <left style="thin">
        <color indexed="26"/>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thin">
        <color indexed="26"/>
      </left>
      <right style="thin">
        <color indexed="26"/>
      </right>
      <top style="thin">
        <color indexed="64"/>
      </top>
      <bottom style="double">
        <color indexed="64"/>
      </bottom>
      <diagonal/>
    </border>
    <border>
      <left style="thin">
        <color indexed="26"/>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26"/>
      </left>
      <right style="thin">
        <color indexed="26"/>
      </right>
      <top style="double">
        <color indexed="64"/>
      </top>
      <bottom style="double">
        <color indexed="8"/>
      </bottom>
      <diagonal/>
    </border>
    <border>
      <left style="thin">
        <color indexed="26"/>
      </left>
      <right/>
      <top style="double">
        <color indexed="64"/>
      </top>
      <bottom/>
      <diagonal/>
    </border>
    <border>
      <left/>
      <right style="double">
        <color indexed="64"/>
      </right>
      <top style="double">
        <color indexed="64"/>
      </top>
      <bottom/>
      <diagonal/>
    </border>
    <border>
      <left style="thin">
        <color indexed="64"/>
      </left>
      <right/>
      <top/>
      <bottom style="thin">
        <color indexed="64"/>
      </bottom>
      <diagonal/>
    </border>
    <border>
      <left/>
      <right style="double">
        <color indexed="64"/>
      </right>
      <top/>
      <bottom style="thin">
        <color indexed="64"/>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s>
  <cellStyleXfs count="2">
    <xf numFmtId="0" fontId="0" fillId="0" borderId="0"/>
    <xf numFmtId="0" fontId="28" fillId="0" borderId="0" applyNumberFormat="0" applyFill="0" applyBorder="0" applyAlignment="0" applyProtection="0">
      <alignment vertical="top"/>
      <protection locked="0"/>
    </xf>
  </cellStyleXfs>
  <cellXfs count="192">
    <xf numFmtId="0" fontId="0" fillId="0" borderId="0" xfId="0"/>
    <xf numFmtId="0" fontId="3" fillId="0" borderId="0" xfId="0" applyFont="1" applyProtection="1">
      <protection hidden="1"/>
    </xf>
    <xf numFmtId="0" fontId="4" fillId="0" borderId="0" xfId="0" applyFont="1" applyProtection="1">
      <protection hidden="1"/>
    </xf>
    <xf numFmtId="0" fontId="4" fillId="0" borderId="0" xfId="0" applyFont="1" applyProtection="1">
      <protection locked="0"/>
    </xf>
    <xf numFmtId="0" fontId="3" fillId="0" borderId="1" xfId="0" applyFont="1" applyBorder="1" applyAlignment="1" applyProtection="1">
      <alignment horizontal="center"/>
      <protection hidden="1"/>
    </xf>
    <xf numFmtId="0" fontId="3" fillId="0" borderId="1" xfId="0" applyFont="1" applyBorder="1" applyProtection="1">
      <protection hidden="1"/>
    </xf>
    <xf numFmtId="0" fontId="6" fillId="0" borderId="1" xfId="0" applyFont="1" applyBorder="1" applyProtection="1">
      <protection hidden="1"/>
    </xf>
    <xf numFmtId="0" fontId="4" fillId="0" borderId="0" xfId="0" applyFont="1" applyFill="1" applyProtection="1">
      <protection locked="0"/>
    </xf>
    <xf numFmtId="0" fontId="12" fillId="3" borderId="8" xfId="0" applyFont="1" applyFill="1" applyBorder="1" applyAlignment="1" applyProtection="1">
      <alignment horizontal="center" vertical="center"/>
      <protection hidden="1"/>
    </xf>
    <xf numFmtId="0" fontId="12" fillId="3" borderId="9" xfId="0" applyFont="1" applyFill="1" applyBorder="1" applyAlignment="1" applyProtection="1">
      <alignment horizontal="center" vertical="center"/>
      <protection hidden="1"/>
    </xf>
    <xf numFmtId="0" fontId="13" fillId="3" borderId="11" xfId="0" applyFont="1" applyFill="1" applyBorder="1" applyAlignment="1" applyProtection="1">
      <alignment horizontal="center" vertical="center"/>
      <protection hidden="1"/>
    </xf>
    <xf numFmtId="166" fontId="12" fillId="3" borderId="13" xfId="0" applyNumberFormat="1" applyFont="1" applyFill="1" applyBorder="1" applyAlignment="1" applyProtection="1">
      <alignment horizontal="center" vertical="center"/>
      <protection hidden="1"/>
    </xf>
    <xf numFmtId="166" fontId="0" fillId="0" borderId="14" xfId="0" applyNumberFormat="1" applyFont="1" applyFill="1" applyBorder="1" applyAlignment="1" applyProtection="1">
      <alignment horizontal="center" vertical="center"/>
      <protection locked="0"/>
    </xf>
    <xf numFmtId="166" fontId="7" fillId="0" borderId="14" xfId="0" applyNumberFormat="1" applyFont="1" applyFill="1" applyBorder="1" applyAlignment="1" applyProtection="1">
      <alignment horizontal="center" vertical="center"/>
      <protection locked="0" hidden="1"/>
    </xf>
    <xf numFmtId="0" fontId="14" fillId="3" borderId="17" xfId="0" applyFont="1" applyFill="1" applyBorder="1" applyAlignment="1" applyProtection="1">
      <alignment horizontal="center" vertical="center"/>
      <protection hidden="1"/>
    </xf>
    <xf numFmtId="166" fontId="12" fillId="3" borderId="19" xfId="0" applyNumberFormat="1" applyFont="1" applyFill="1" applyBorder="1" applyAlignment="1" applyProtection="1">
      <alignment horizontal="center" vertical="center"/>
      <protection hidden="1"/>
    </xf>
    <xf numFmtId="0" fontId="14" fillId="3" borderId="20" xfId="0" applyFont="1" applyFill="1" applyBorder="1" applyAlignment="1" applyProtection="1">
      <alignment horizontal="center" vertical="center"/>
      <protection hidden="1"/>
    </xf>
    <xf numFmtId="0" fontId="12" fillId="3" borderId="19" xfId="0" applyFont="1" applyFill="1" applyBorder="1" applyAlignment="1" applyProtection="1">
      <alignment horizontal="center" vertical="center"/>
      <protection hidden="1"/>
    </xf>
    <xf numFmtId="166" fontId="16" fillId="3" borderId="8" xfId="0" applyNumberFormat="1" applyFont="1" applyFill="1" applyBorder="1" applyAlignment="1" applyProtection="1">
      <alignment horizontal="center" vertical="center"/>
      <protection hidden="1"/>
    </xf>
    <xf numFmtId="166" fontId="14" fillId="3" borderId="11" xfId="0" applyNumberFormat="1" applyFont="1" applyFill="1" applyBorder="1" applyAlignment="1" applyProtection="1">
      <alignment horizontal="center" vertical="center"/>
      <protection hidden="1"/>
    </xf>
    <xf numFmtId="1" fontId="7" fillId="0" borderId="22" xfId="0" applyNumberFormat="1" applyFont="1" applyFill="1" applyBorder="1" applyAlignment="1" applyProtection="1">
      <alignment horizontal="center" vertical="center"/>
      <protection locked="0"/>
    </xf>
    <xf numFmtId="1" fontId="7" fillId="0" borderId="2" xfId="0" applyNumberFormat="1" applyFont="1" applyFill="1" applyBorder="1" applyAlignment="1" applyProtection="1">
      <alignment horizontal="center" vertical="center"/>
      <protection locked="0"/>
    </xf>
    <xf numFmtId="0" fontId="14" fillId="3" borderId="23" xfId="0" applyFont="1" applyFill="1" applyBorder="1" applyAlignment="1" applyProtection="1">
      <alignment horizontal="center" vertical="center"/>
      <protection hidden="1"/>
    </xf>
    <xf numFmtId="0" fontId="4" fillId="0" borderId="0" xfId="0" applyFont="1" applyAlignment="1" applyProtection="1">
      <alignment horizontal="center"/>
      <protection hidden="1"/>
    </xf>
    <xf numFmtId="0" fontId="4" fillId="0" borderId="0" xfId="0" applyFont="1" applyAlignment="1" applyProtection="1">
      <alignment horizontal="center"/>
      <protection locked="0"/>
    </xf>
    <xf numFmtId="0" fontId="17" fillId="2" borderId="25" xfId="0" applyFont="1" applyFill="1" applyBorder="1" applyAlignment="1" applyProtection="1">
      <alignment horizontal="center" vertical="center"/>
      <protection hidden="1"/>
    </xf>
    <xf numFmtId="0" fontId="12" fillId="3" borderId="28" xfId="0" applyFont="1" applyFill="1" applyBorder="1" applyAlignment="1" applyProtection="1">
      <alignment horizontal="left" vertical="center"/>
      <protection hidden="1"/>
    </xf>
    <xf numFmtId="0" fontId="16" fillId="3" borderId="29" xfId="0" applyFont="1" applyFill="1" applyBorder="1" applyAlignment="1" applyProtection="1">
      <alignment horizontal="center" vertical="center"/>
      <protection hidden="1"/>
    </xf>
    <xf numFmtId="166" fontId="7" fillId="3" borderId="30" xfId="0" applyNumberFormat="1" applyFont="1" applyFill="1" applyBorder="1" applyAlignment="1" applyProtection="1">
      <alignment horizontal="center" vertical="center"/>
      <protection hidden="1"/>
    </xf>
    <xf numFmtId="0" fontId="12" fillId="3" borderId="34" xfId="0" applyFont="1" applyFill="1" applyBorder="1" applyAlignment="1" applyProtection="1">
      <alignment horizontal="left" vertical="center"/>
      <protection hidden="1"/>
    </xf>
    <xf numFmtId="0" fontId="16" fillId="3" borderId="4" xfId="0" applyFont="1" applyFill="1" applyBorder="1" applyAlignment="1" applyProtection="1">
      <alignment horizontal="center" vertical="center"/>
      <protection hidden="1"/>
    </xf>
    <xf numFmtId="0" fontId="12" fillId="3" borderId="34" xfId="0" applyFont="1" applyFill="1" applyBorder="1" applyAlignment="1" applyProtection="1">
      <alignment vertical="center"/>
      <protection hidden="1"/>
    </xf>
    <xf numFmtId="166" fontId="12" fillId="3" borderId="2" xfId="0" applyNumberFormat="1" applyFont="1" applyFill="1" applyBorder="1" applyAlignment="1" applyProtection="1">
      <alignment vertical="center"/>
      <protection hidden="1"/>
    </xf>
    <xf numFmtId="166" fontId="12" fillId="3" borderId="3" xfId="0" applyNumberFormat="1" applyFont="1" applyFill="1" applyBorder="1" applyAlignment="1" applyProtection="1">
      <alignment vertical="center"/>
      <protection hidden="1"/>
    </xf>
    <xf numFmtId="166" fontId="12" fillId="3" borderId="39" xfId="0" applyNumberFormat="1" applyFont="1" applyFill="1" applyBorder="1" applyAlignment="1" applyProtection="1">
      <alignment vertical="center"/>
      <protection hidden="1"/>
    </xf>
    <xf numFmtId="166" fontId="19" fillId="5" borderId="0" xfId="0" applyNumberFormat="1" applyFont="1" applyFill="1" applyBorder="1" applyAlignment="1" applyProtection="1">
      <alignment horizontal="center" vertical="center"/>
      <protection hidden="1"/>
    </xf>
    <xf numFmtId="166" fontId="4" fillId="0" borderId="0" xfId="0" applyNumberFormat="1" applyFont="1" applyAlignment="1" applyProtection="1">
      <alignment horizontal="center"/>
      <protection hidden="1"/>
    </xf>
    <xf numFmtId="0" fontId="9" fillId="2" borderId="35" xfId="0" applyFont="1" applyFill="1" applyBorder="1" applyAlignment="1" applyProtection="1">
      <alignment vertical="center"/>
      <protection hidden="1"/>
    </xf>
    <xf numFmtId="0" fontId="9" fillId="2" borderId="36" xfId="0" applyFont="1" applyFill="1" applyBorder="1" applyAlignment="1" applyProtection="1">
      <alignment vertical="center"/>
      <protection hidden="1"/>
    </xf>
    <xf numFmtId="0" fontId="20" fillId="2" borderId="36" xfId="0" applyFont="1" applyFill="1" applyBorder="1" applyAlignment="1" applyProtection="1">
      <alignment vertical="center"/>
      <protection hidden="1"/>
    </xf>
    <xf numFmtId="166" fontId="7" fillId="3" borderId="34" xfId="0" applyNumberFormat="1" applyFont="1" applyFill="1" applyBorder="1" applyAlignment="1" applyProtection="1">
      <alignment vertical="center"/>
      <protection hidden="1"/>
    </xf>
    <xf numFmtId="166" fontId="7" fillId="3" borderId="4" xfId="0" applyNumberFormat="1" applyFont="1" applyFill="1" applyBorder="1" applyAlignment="1" applyProtection="1">
      <alignment vertical="center"/>
      <protection hidden="1"/>
    </xf>
    <xf numFmtId="0" fontId="7" fillId="3" borderId="4" xfId="0" applyFont="1" applyFill="1" applyBorder="1" applyAlignment="1" applyProtection="1">
      <alignment vertical="center"/>
      <protection hidden="1"/>
    </xf>
    <xf numFmtId="0" fontId="7" fillId="3" borderId="5" xfId="0" applyFont="1" applyFill="1" applyBorder="1" applyAlignment="1" applyProtection="1">
      <alignment vertical="center"/>
      <protection hidden="1"/>
    </xf>
    <xf numFmtId="166" fontId="9" fillId="2" borderId="34" xfId="0" applyNumberFormat="1" applyFont="1" applyFill="1" applyBorder="1" applyAlignment="1" applyProtection="1">
      <alignment horizontal="left" vertical="center"/>
      <protection hidden="1"/>
    </xf>
    <xf numFmtId="166" fontId="9" fillId="2" borderId="4" xfId="0" applyNumberFormat="1" applyFont="1" applyFill="1" applyBorder="1" applyAlignment="1" applyProtection="1">
      <alignment horizontal="left" vertical="center"/>
      <protection hidden="1"/>
    </xf>
    <xf numFmtId="0" fontId="20" fillId="2" borderId="4" xfId="0" applyFont="1" applyFill="1" applyBorder="1" applyAlignment="1" applyProtection="1">
      <alignment vertical="center"/>
      <protection hidden="1"/>
    </xf>
    <xf numFmtId="0" fontId="23" fillId="2" borderId="40" xfId="0" applyFont="1" applyFill="1" applyBorder="1" applyAlignment="1" applyProtection="1">
      <alignment horizontal="left" vertical="center"/>
      <protection hidden="1"/>
    </xf>
    <xf numFmtId="0" fontId="24" fillId="2" borderId="41" xfId="0" applyFont="1" applyFill="1" applyBorder="1" applyAlignment="1" applyProtection="1">
      <alignment horizontal="center" vertical="center"/>
      <protection hidden="1"/>
    </xf>
    <xf numFmtId="166" fontId="9" fillId="2" borderId="42" xfId="0" applyNumberFormat="1" applyFont="1" applyFill="1" applyBorder="1" applyAlignment="1" applyProtection="1">
      <alignment horizontal="center" vertical="center"/>
      <protection hidden="1"/>
    </xf>
    <xf numFmtId="0" fontId="17" fillId="2" borderId="45" xfId="0" applyFont="1" applyFill="1" applyBorder="1" applyAlignment="1" applyProtection="1">
      <alignment horizontal="center" vertical="center"/>
      <protection hidden="1"/>
    </xf>
    <xf numFmtId="0" fontId="16" fillId="3" borderId="50" xfId="0" applyFont="1" applyFill="1" applyBorder="1" applyAlignment="1" applyProtection="1">
      <alignment horizontal="center" vertical="center"/>
      <protection hidden="1"/>
    </xf>
    <xf numFmtId="0" fontId="12" fillId="3" borderId="51" xfId="0" applyFont="1" applyFill="1" applyBorder="1" applyAlignment="1" applyProtection="1">
      <alignment horizontal="left" vertical="center"/>
      <protection hidden="1"/>
    </xf>
    <xf numFmtId="166" fontId="25" fillId="7" borderId="38" xfId="0" applyNumberFormat="1" applyFont="1" applyFill="1" applyBorder="1" applyAlignment="1" applyProtection="1">
      <alignment horizontal="center" vertical="center"/>
      <protection hidden="1"/>
    </xf>
    <xf numFmtId="166" fontId="25" fillId="7" borderId="31" xfId="0" applyNumberFormat="1" applyFont="1" applyFill="1" applyBorder="1" applyAlignment="1" applyProtection="1">
      <alignment horizontal="center" vertical="center"/>
      <protection hidden="1"/>
    </xf>
    <xf numFmtId="0" fontId="25" fillId="7" borderId="34" xfId="0" applyFont="1" applyFill="1" applyBorder="1" applyAlignment="1" applyProtection="1">
      <alignment vertical="center"/>
      <protection hidden="1"/>
    </xf>
    <xf numFmtId="0" fontId="25" fillId="7" borderId="4" xfId="0" applyFont="1" applyFill="1" applyBorder="1" applyAlignment="1" applyProtection="1">
      <alignment vertical="center"/>
      <protection hidden="1"/>
    </xf>
    <xf numFmtId="166" fontId="25" fillId="7" borderId="4" xfId="0" applyNumberFormat="1" applyFont="1" applyFill="1" applyBorder="1" applyAlignment="1" applyProtection="1">
      <alignment vertical="center"/>
      <protection hidden="1"/>
    </xf>
    <xf numFmtId="0" fontId="3" fillId="7" borderId="0" xfId="0" applyFont="1" applyFill="1" applyProtection="1">
      <protection hidden="1"/>
    </xf>
    <xf numFmtId="0" fontId="9" fillId="2" borderId="40" xfId="0" applyFont="1" applyFill="1" applyBorder="1" applyAlignment="1" applyProtection="1">
      <alignment horizontal="left" vertical="center"/>
      <protection hidden="1"/>
    </xf>
    <xf numFmtId="0" fontId="9" fillId="2" borderId="41" xfId="0" applyFont="1" applyFill="1" applyBorder="1" applyAlignment="1" applyProtection="1">
      <alignment horizontal="left" vertical="center"/>
      <protection hidden="1"/>
    </xf>
    <xf numFmtId="0" fontId="12" fillId="3" borderId="50" xfId="0" applyFont="1" applyFill="1" applyBorder="1" applyAlignment="1" applyProtection="1">
      <alignment horizontal="center" vertical="center" wrapText="1"/>
      <protection hidden="1"/>
    </xf>
    <xf numFmtId="1" fontId="0" fillId="0" borderId="39" xfId="0" applyNumberFormat="1" applyBorder="1" applyAlignment="1">
      <alignment horizontal="center" vertical="center"/>
    </xf>
    <xf numFmtId="1" fontId="7" fillId="0" borderId="39" xfId="0" applyNumberFormat="1" applyFont="1" applyBorder="1" applyAlignment="1" applyProtection="1">
      <alignment horizontal="center" vertical="center"/>
      <protection locked="0"/>
    </xf>
    <xf numFmtId="0" fontId="15" fillId="3" borderId="54" xfId="0" applyFont="1" applyFill="1" applyBorder="1" applyAlignment="1" applyProtection="1">
      <alignment horizontal="center" vertical="center"/>
      <protection hidden="1"/>
    </xf>
    <xf numFmtId="0" fontId="14" fillId="3" borderId="58" xfId="0" applyFont="1" applyFill="1" applyBorder="1" applyAlignment="1" applyProtection="1">
      <alignment horizontal="center" vertical="center"/>
      <protection hidden="1"/>
    </xf>
    <xf numFmtId="0" fontId="21" fillId="6" borderId="0" xfId="0" applyFont="1" applyFill="1" applyProtection="1">
      <protection hidden="1"/>
    </xf>
    <xf numFmtId="0" fontId="2" fillId="6" borderId="0" xfId="0" applyFont="1" applyFill="1" applyProtection="1">
      <protection hidden="1"/>
    </xf>
    <xf numFmtId="0" fontId="3" fillId="6" borderId="0" xfId="0" applyFont="1" applyFill="1" applyProtection="1">
      <protection hidden="1"/>
    </xf>
    <xf numFmtId="0" fontId="3" fillId="6" borderId="0" xfId="0" applyFont="1" applyFill="1" applyAlignment="1" applyProtection="1">
      <alignment horizontal="center"/>
      <protection hidden="1"/>
    </xf>
    <xf numFmtId="0" fontId="0" fillId="6" borderId="0" xfId="0" applyFill="1"/>
    <xf numFmtId="0" fontId="2" fillId="6" borderId="0" xfId="0" applyFont="1" applyFill="1" applyProtection="1"/>
    <xf numFmtId="0" fontId="4" fillId="6" borderId="0" xfId="0" applyFont="1" applyFill="1" applyProtection="1">
      <protection locked="0"/>
    </xf>
    <xf numFmtId="0" fontId="21" fillId="6" borderId="0" xfId="0" applyFont="1" applyFill="1" applyBorder="1" applyAlignment="1" applyProtection="1">
      <alignment horizontal="center"/>
      <protection hidden="1"/>
    </xf>
    <xf numFmtId="0" fontId="21" fillId="6" borderId="0" xfId="0" applyFont="1" applyFill="1" applyBorder="1" applyProtection="1">
      <protection hidden="1"/>
    </xf>
    <xf numFmtId="0" fontId="26" fillId="6" borderId="0" xfId="0" applyFont="1" applyFill="1" applyBorder="1" applyProtection="1">
      <protection hidden="1"/>
    </xf>
    <xf numFmtId="0" fontId="26" fillId="6" borderId="0" xfId="0" applyFont="1" applyFill="1" applyBorder="1" applyAlignment="1" applyProtection="1">
      <alignment horizontal="left"/>
      <protection hidden="1"/>
    </xf>
    <xf numFmtId="0" fontId="21" fillId="6" borderId="0" xfId="0" applyFont="1" applyFill="1" applyProtection="1">
      <protection locked="0"/>
    </xf>
    <xf numFmtId="0" fontId="11" fillId="6" borderId="0" xfId="0" applyFont="1" applyFill="1" applyProtection="1">
      <protection hidden="1"/>
    </xf>
    <xf numFmtId="0" fontId="4" fillId="6" borderId="0" xfId="0" applyFont="1" applyFill="1" applyProtection="1">
      <protection hidden="1"/>
    </xf>
    <xf numFmtId="0" fontId="7" fillId="6" borderId="0" xfId="0" applyFont="1" applyFill="1" applyBorder="1" applyAlignment="1" applyProtection="1">
      <alignment horizontal="center" vertical="center"/>
      <protection locked="0"/>
    </xf>
    <xf numFmtId="0" fontId="7" fillId="6" borderId="0" xfId="0" applyFont="1" applyFill="1" applyBorder="1" applyAlignment="1" applyProtection="1">
      <alignment horizontal="center" vertical="center" shrinkToFit="1"/>
      <protection locked="0"/>
    </xf>
    <xf numFmtId="0" fontId="10" fillId="6" borderId="0" xfId="0" applyFont="1" applyFill="1" applyBorder="1" applyAlignment="1" applyProtection="1">
      <alignment horizontal="center" vertical="center"/>
      <protection hidden="1"/>
    </xf>
    <xf numFmtId="0" fontId="7" fillId="6" borderId="0" xfId="0" applyFont="1" applyFill="1" applyBorder="1" applyAlignment="1" applyProtection="1">
      <alignment vertical="center" shrinkToFit="1"/>
      <protection hidden="1"/>
    </xf>
    <xf numFmtId="165" fontId="7" fillId="6" borderId="0" xfId="0" applyNumberFormat="1" applyFont="1" applyFill="1" applyBorder="1" applyAlignment="1" applyProtection="1">
      <alignment vertical="center" shrinkToFit="1"/>
      <protection hidden="1"/>
    </xf>
    <xf numFmtId="0" fontId="3" fillId="6" borderId="0" xfId="0" applyFont="1" applyFill="1" applyProtection="1">
      <protection locked="0"/>
    </xf>
    <xf numFmtId="0" fontId="1" fillId="6" borderId="0" xfId="0" applyFont="1" applyFill="1"/>
    <xf numFmtId="9" fontId="21" fillId="6" borderId="0" xfId="0" applyNumberFormat="1" applyFont="1" applyFill="1" applyBorder="1" applyAlignment="1" applyProtection="1">
      <alignment horizontal="center" vertical="center"/>
      <protection hidden="1"/>
    </xf>
    <xf numFmtId="0" fontId="21" fillId="6" borderId="0" xfId="0" applyFont="1" applyFill="1" applyBorder="1" applyAlignment="1" applyProtection="1">
      <alignment vertical="center"/>
      <protection hidden="1"/>
    </xf>
    <xf numFmtId="1" fontId="21" fillId="6" borderId="0" xfId="0" applyNumberFormat="1" applyFont="1" applyFill="1" applyBorder="1" applyAlignment="1" applyProtection="1">
      <alignment horizontal="center" vertical="center"/>
      <protection hidden="1"/>
    </xf>
    <xf numFmtId="166" fontId="21" fillId="6" borderId="0" xfId="0" applyNumberFormat="1" applyFont="1" applyFill="1" applyBorder="1" applyAlignment="1" applyProtection="1">
      <alignment horizontal="center" vertical="center"/>
      <protection hidden="1"/>
    </xf>
    <xf numFmtId="1" fontId="21" fillId="6" borderId="0" xfId="0" applyNumberFormat="1" applyFont="1" applyFill="1" applyProtection="1">
      <protection hidden="1"/>
    </xf>
    <xf numFmtId="0" fontId="1" fillId="6" borderId="0" xfId="0" applyFont="1" applyFill="1" applyAlignment="1">
      <alignment horizontal="center"/>
    </xf>
    <xf numFmtId="0" fontId="21" fillId="6" borderId="0" xfId="0" applyFont="1" applyFill="1" applyAlignment="1" applyProtection="1">
      <alignment horizontal="center"/>
      <protection hidden="1"/>
    </xf>
    <xf numFmtId="1" fontId="22" fillId="6" borderId="0" xfId="0" applyNumberFormat="1" applyFont="1" applyFill="1" applyProtection="1">
      <protection hidden="1"/>
    </xf>
    <xf numFmtId="0" fontId="18" fillId="6" borderId="0" xfId="0" applyFont="1" applyFill="1"/>
    <xf numFmtId="0" fontId="4" fillId="6" borderId="0" xfId="0" applyFont="1" applyFill="1" applyAlignment="1" applyProtection="1">
      <alignment horizontal="center"/>
      <protection hidden="1"/>
    </xf>
    <xf numFmtId="0" fontId="15" fillId="6" borderId="0" xfId="0" applyFont="1" applyFill="1" applyAlignment="1" applyProtection="1">
      <alignment horizontal="center"/>
      <protection hidden="1"/>
    </xf>
    <xf numFmtId="166" fontId="4" fillId="6" borderId="0" xfId="0" applyNumberFormat="1" applyFont="1" applyFill="1" applyProtection="1">
      <protection hidden="1"/>
    </xf>
    <xf numFmtId="1" fontId="4" fillId="6" borderId="0" xfId="0" applyNumberFormat="1" applyFont="1" applyFill="1" applyProtection="1">
      <protection hidden="1"/>
    </xf>
    <xf numFmtId="0" fontId="15" fillId="6" borderId="0" xfId="0" applyFont="1" applyFill="1" applyProtection="1">
      <protection hidden="1"/>
    </xf>
    <xf numFmtId="166" fontId="12" fillId="9" borderId="2" xfId="0" applyNumberFormat="1" applyFont="1" applyFill="1" applyBorder="1" applyAlignment="1" applyProtection="1">
      <alignment horizontal="center" vertical="center"/>
      <protection locked="0"/>
    </xf>
    <xf numFmtId="166" fontId="7" fillId="9" borderId="2" xfId="0" applyNumberFormat="1" applyFont="1" applyFill="1" applyBorder="1" applyAlignment="1" applyProtection="1">
      <alignment horizontal="center" vertical="center"/>
      <protection locked="0"/>
    </xf>
    <xf numFmtId="0" fontId="27" fillId="0" borderId="0" xfId="0" applyFont="1"/>
    <xf numFmtId="1" fontId="16" fillId="3" borderId="52" xfId="0" applyNumberFormat="1" applyFont="1" applyFill="1" applyBorder="1" applyAlignment="1" applyProtection="1">
      <alignment horizontal="center" vertical="center"/>
      <protection hidden="1"/>
    </xf>
    <xf numFmtId="1" fontId="16" fillId="3" borderId="55" xfId="0" applyNumberFormat="1" applyFont="1" applyFill="1" applyBorder="1" applyAlignment="1" applyProtection="1">
      <alignment horizontal="center" vertical="center"/>
      <protection hidden="1"/>
    </xf>
    <xf numFmtId="1" fontId="7" fillId="3" borderId="48" xfId="0" applyNumberFormat="1" applyFont="1" applyFill="1" applyBorder="1" applyAlignment="1" applyProtection="1">
      <alignment vertical="center"/>
      <protection hidden="1"/>
    </xf>
    <xf numFmtId="1" fontId="7" fillId="3" borderId="49" xfId="0" applyNumberFormat="1" applyFont="1" applyFill="1" applyBorder="1" applyAlignment="1" applyProtection="1">
      <alignment vertical="center"/>
      <protection hidden="1"/>
    </xf>
    <xf numFmtId="1" fontId="7" fillId="3" borderId="3" xfId="0" applyNumberFormat="1" applyFont="1" applyFill="1" applyBorder="1" applyAlignment="1" applyProtection="1">
      <alignment vertical="center"/>
      <protection hidden="1"/>
    </xf>
    <xf numFmtId="1" fontId="7" fillId="3" borderId="33" xfId="0" applyNumberFormat="1" applyFont="1" applyFill="1" applyBorder="1" applyAlignment="1" applyProtection="1">
      <alignment vertical="center"/>
      <protection hidden="1"/>
    </xf>
    <xf numFmtId="1" fontId="25" fillId="7" borderId="34" xfId="0" applyNumberFormat="1" applyFont="1" applyFill="1" applyBorder="1" applyAlignment="1" applyProtection="1">
      <alignment horizontal="center" vertical="center"/>
      <protection hidden="1"/>
    </xf>
    <xf numFmtId="1" fontId="25" fillId="7" borderId="33" xfId="0" applyNumberFormat="1" applyFont="1" applyFill="1" applyBorder="1" applyAlignment="1" applyProtection="1">
      <alignment horizontal="center" vertical="center"/>
      <protection hidden="1"/>
    </xf>
    <xf numFmtId="166" fontId="25" fillId="7" borderId="35" xfId="0" applyNumberFormat="1" applyFont="1" applyFill="1" applyBorder="1" applyAlignment="1" applyProtection="1">
      <alignment horizontal="center" vertical="center"/>
      <protection hidden="1"/>
    </xf>
    <xf numFmtId="166" fontId="25" fillId="7" borderId="32" xfId="0" applyNumberFormat="1" applyFont="1" applyFill="1" applyBorder="1" applyAlignment="1" applyProtection="1">
      <alignment horizontal="center" vertical="center"/>
      <protection hidden="1"/>
    </xf>
    <xf numFmtId="1" fontId="9" fillId="2" borderId="43" xfId="0" applyNumberFormat="1" applyFont="1" applyFill="1" applyBorder="1" applyAlignment="1" applyProtection="1">
      <alignment horizontal="center" vertical="center"/>
      <protection hidden="1"/>
    </xf>
    <xf numFmtId="1" fontId="9" fillId="2" borderId="44" xfId="0" applyNumberFormat="1" applyFont="1" applyFill="1" applyBorder="1" applyAlignment="1" applyProtection="1">
      <alignment horizontal="center" vertical="center"/>
      <protection hidden="1"/>
    </xf>
    <xf numFmtId="1" fontId="7" fillId="3" borderId="2" xfId="0" applyNumberFormat="1" applyFont="1" applyFill="1" applyBorder="1" applyAlignment="1" applyProtection="1">
      <alignment horizontal="center" vertical="center"/>
      <protection hidden="1"/>
    </xf>
    <xf numFmtId="0" fontId="9" fillId="2" borderId="24" xfId="0" applyFont="1" applyFill="1" applyBorder="1" applyAlignment="1" applyProtection="1">
      <alignment horizontal="left" vertical="center"/>
      <protection hidden="1"/>
    </xf>
    <xf numFmtId="0" fontId="9" fillId="2" borderId="25" xfId="0" applyFont="1" applyFill="1" applyBorder="1" applyAlignment="1" applyProtection="1">
      <alignment horizontal="left" vertical="center"/>
      <protection hidden="1"/>
    </xf>
    <xf numFmtId="0" fontId="17" fillId="2" borderId="46" xfId="0" applyFont="1" applyFill="1" applyBorder="1" applyAlignment="1" applyProtection="1">
      <alignment horizontal="center" vertical="center"/>
      <protection hidden="1"/>
    </xf>
    <xf numFmtId="0" fontId="17" fillId="2" borderId="47" xfId="0" applyFont="1" applyFill="1" applyBorder="1" applyAlignment="1" applyProtection="1">
      <alignment horizontal="center" vertical="center"/>
      <protection hidden="1"/>
    </xf>
    <xf numFmtId="0" fontId="12" fillId="3" borderId="34" xfId="0" applyFont="1" applyFill="1" applyBorder="1" applyAlignment="1" applyProtection="1">
      <alignment horizontal="left" vertical="center" shrinkToFit="1"/>
      <protection hidden="1"/>
    </xf>
    <xf numFmtId="0" fontId="12" fillId="3" borderId="4" xfId="0" applyFont="1" applyFill="1" applyBorder="1" applyAlignment="1" applyProtection="1">
      <alignment horizontal="left" vertical="center" shrinkToFit="1"/>
      <protection hidden="1"/>
    </xf>
    <xf numFmtId="0" fontId="12" fillId="3" borderId="5" xfId="0" applyFont="1" applyFill="1" applyBorder="1" applyAlignment="1" applyProtection="1">
      <alignment horizontal="left" vertical="center" shrinkToFit="1"/>
      <protection hidden="1"/>
    </xf>
    <xf numFmtId="166" fontId="12" fillId="3" borderId="34" xfId="0" applyNumberFormat="1" applyFont="1" applyFill="1" applyBorder="1" applyAlignment="1" applyProtection="1">
      <alignment horizontal="center" vertical="center"/>
      <protection hidden="1"/>
    </xf>
    <xf numFmtId="166" fontId="12" fillId="3" borderId="4" xfId="0" applyNumberFormat="1" applyFont="1" applyFill="1" applyBorder="1" applyAlignment="1" applyProtection="1">
      <alignment horizontal="center" vertical="center"/>
      <protection hidden="1"/>
    </xf>
    <xf numFmtId="166" fontId="12" fillId="3" borderId="5" xfId="0" applyNumberFormat="1" applyFont="1" applyFill="1" applyBorder="1" applyAlignment="1" applyProtection="1">
      <alignment horizontal="center" vertical="center"/>
      <protection hidden="1"/>
    </xf>
    <xf numFmtId="10" fontId="12" fillId="3" borderId="3" xfId="0" applyNumberFormat="1" applyFont="1" applyFill="1" applyBorder="1" applyAlignment="1" applyProtection="1">
      <alignment horizontal="center" vertical="center"/>
      <protection hidden="1"/>
    </xf>
    <xf numFmtId="10" fontId="12" fillId="3" borderId="5" xfId="0" applyNumberFormat="1" applyFont="1" applyFill="1" applyBorder="1" applyAlignment="1" applyProtection="1">
      <alignment horizontal="center" vertical="center"/>
      <protection hidden="1"/>
    </xf>
    <xf numFmtId="1" fontId="12" fillId="3" borderId="34" xfId="0" applyNumberFormat="1" applyFont="1" applyFill="1" applyBorder="1" applyAlignment="1" applyProtection="1">
      <alignment horizontal="center" vertical="center"/>
      <protection hidden="1"/>
    </xf>
    <xf numFmtId="1" fontId="12" fillId="3" borderId="33" xfId="0" applyNumberFormat="1" applyFont="1" applyFill="1" applyBorder="1" applyAlignment="1" applyProtection="1">
      <alignment horizontal="center" vertical="center"/>
      <protection hidden="1"/>
    </xf>
    <xf numFmtId="0" fontId="9" fillId="2" borderId="36" xfId="0" applyFont="1" applyFill="1" applyBorder="1" applyAlignment="1" applyProtection="1">
      <alignment horizontal="center" vertical="center"/>
      <protection hidden="1"/>
    </xf>
    <xf numFmtId="0" fontId="9" fillId="2" borderId="32" xfId="0" applyFont="1" applyFill="1" applyBorder="1" applyAlignment="1" applyProtection="1">
      <alignment horizontal="center" vertical="center"/>
      <protection hidden="1"/>
    </xf>
    <xf numFmtId="166" fontId="7" fillId="3" borderId="3" xfId="0" applyNumberFormat="1" applyFont="1" applyFill="1" applyBorder="1" applyAlignment="1" applyProtection="1">
      <alignment horizontal="center" vertical="center"/>
      <protection hidden="1"/>
    </xf>
    <xf numFmtId="166" fontId="7" fillId="3" borderId="33" xfId="0" applyNumberFormat="1" applyFont="1" applyFill="1" applyBorder="1" applyAlignment="1" applyProtection="1">
      <alignment horizontal="center" vertical="center"/>
      <protection hidden="1"/>
    </xf>
    <xf numFmtId="1" fontId="7" fillId="3" borderId="3" xfId="0" applyNumberFormat="1" applyFont="1" applyFill="1" applyBorder="1" applyAlignment="1" applyProtection="1">
      <alignment horizontal="center" vertical="center"/>
      <protection hidden="1"/>
    </xf>
    <xf numFmtId="1" fontId="7" fillId="3" borderId="33" xfId="0" applyNumberFormat="1" applyFont="1" applyFill="1" applyBorder="1" applyAlignment="1" applyProtection="1">
      <alignment horizontal="center" vertical="center"/>
      <protection hidden="1"/>
    </xf>
    <xf numFmtId="166" fontId="9" fillId="2" borderId="4" xfId="0" applyNumberFormat="1" applyFont="1" applyFill="1" applyBorder="1" applyAlignment="1" applyProtection="1">
      <alignment horizontal="center" vertical="center"/>
      <protection hidden="1"/>
    </xf>
    <xf numFmtId="166" fontId="9" fillId="2" borderId="33" xfId="0" applyNumberFormat="1" applyFont="1" applyFill="1" applyBorder="1" applyAlignment="1" applyProtection="1">
      <alignment horizontal="center" vertical="center"/>
      <protection hidden="1"/>
    </xf>
    <xf numFmtId="1" fontId="7" fillId="3" borderId="31" xfId="0" applyNumberFormat="1" applyFont="1" applyFill="1" applyBorder="1" applyAlignment="1" applyProtection="1">
      <alignment horizontal="center" vertical="center"/>
      <protection hidden="1"/>
    </xf>
    <xf numFmtId="1" fontId="7" fillId="3" borderId="32" xfId="0" applyNumberFormat="1" applyFont="1" applyFill="1" applyBorder="1" applyAlignment="1" applyProtection="1">
      <alignment horizontal="center" vertical="center"/>
      <protection hidden="1"/>
    </xf>
    <xf numFmtId="0" fontId="9" fillId="4" borderId="3" xfId="0" applyFont="1" applyFill="1" applyBorder="1" applyAlignment="1" applyProtection="1">
      <alignment horizontal="right" vertical="center"/>
      <protection locked="0"/>
    </xf>
    <xf numFmtId="0" fontId="9" fillId="4" borderId="5" xfId="0" applyFont="1" applyFill="1" applyBorder="1" applyAlignment="1" applyProtection="1">
      <alignment horizontal="right" vertical="center"/>
      <protection locked="0"/>
    </xf>
    <xf numFmtId="166" fontId="25" fillId="7" borderId="36" xfId="0" applyNumberFormat="1" applyFont="1" applyFill="1" applyBorder="1" applyAlignment="1" applyProtection="1">
      <alignment horizontal="center" vertical="center"/>
      <protection hidden="1"/>
    </xf>
    <xf numFmtId="166" fontId="25" fillId="7" borderId="37" xfId="0" applyNumberFormat="1" applyFont="1" applyFill="1" applyBorder="1" applyAlignment="1" applyProtection="1">
      <alignment horizontal="center" vertical="center"/>
      <protection hidden="1"/>
    </xf>
    <xf numFmtId="166" fontId="25" fillId="7" borderId="31" xfId="0" applyNumberFormat="1" applyFont="1" applyFill="1" applyBorder="1" applyAlignment="1" applyProtection="1">
      <alignment horizontal="center" vertical="center"/>
      <protection hidden="1"/>
    </xf>
    <xf numFmtId="0" fontId="17" fillId="2" borderId="26" xfId="0" applyFont="1" applyFill="1" applyBorder="1" applyAlignment="1" applyProtection="1">
      <alignment horizontal="center" vertical="center"/>
      <protection hidden="1"/>
    </xf>
    <xf numFmtId="0" fontId="17" fillId="2" borderId="27" xfId="0" applyFont="1" applyFill="1" applyBorder="1" applyAlignment="1" applyProtection="1">
      <alignment horizontal="center" vertical="center"/>
      <protection hidden="1"/>
    </xf>
    <xf numFmtId="1" fontId="7" fillId="0" borderId="3" xfId="0" applyNumberFormat="1" applyFont="1" applyFill="1" applyBorder="1" applyAlignment="1" applyProtection="1">
      <alignment horizontal="center" vertical="center"/>
      <protection locked="0"/>
    </xf>
    <xf numFmtId="1" fontId="7" fillId="0" borderId="5" xfId="0" applyNumberFormat="1" applyFont="1" applyFill="1" applyBorder="1" applyAlignment="1" applyProtection="1">
      <alignment horizontal="center" vertical="center"/>
      <protection locked="0"/>
    </xf>
    <xf numFmtId="1" fontId="7" fillId="0" borderId="19" xfId="0" applyNumberFormat="1" applyFont="1" applyFill="1" applyBorder="1" applyAlignment="1" applyProtection="1">
      <alignment horizontal="center" vertical="center"/>
      <protection locked="0"/>
    </xf>
    <xf numFmtId="1" fontId="7" fillId="0" borderId="39" xfId="0" applyNumberFormat="1" applyFont="1" applyBorder="1" applyAlignment="1" applyProtection="1">
      <alignment horizontal="center" vertical="center"/>
      <protection locked="0"/>
    </xf>
    <xf numFmtId="166" fontId="7" fillId="0" borderId="3" xfId="0" applyNumberFormat="1" applyFont="1" applyFill="1" applyBorder="1" applyAlignment="1" applyProtection="1">
      <alignment horizontal="center" vertical="center"/>
      <protection locked="0" hidden="1"/>
    </xf>
    <xf numFmtId="166" fontId="7" fillId="0" borderId="5" xfId="0" applyNumberFormat="1" applyFont="1" applyFill="1" applyBorder="1" applyAlignment="1" applyProtection="1">
      <alignment horizontal="center" vertical="center"/>
      <protection locked="0" hidden="1"/>
    </xf>
    <xf numFmtId="166" fontId="7" fillId="0" borderId="19" xfId="0" applyNumberFormat="1" applyFont="1" applyFill="1" applyBorder="1" applyAlignment="1" applyProtection="1">
      <alignment horizontal="center" vertical="center"/>
      <protection locked="0" hidden="1"/>
    </xf>
    <xf numFmtId="0" fontId="15" fillId="3" borderId="21" xfId="0" applyFont="1" applyFill="1" applyBorder="1" applyAlignment="1" applyProtection="1">
      <alignment horizontal="center" vertical="center"/>
      <protection hidden="1"/>
    </xf>
    <xf numFmtId="0" fontId="15" fillId="3" borderId="7" xfId="0" applyFont="1" applyFill="1" applyBorder="1" applyAlignment="1" applyProtection="1">
      <alignment horizontal="center" vertical="center"/>
      <protection hidden="1"/>
    </xf>
    <xf numFmtId="166" fontId="16" fillId="3" borderId="10" xfId="0" applyNumberFormat="1" applyFont="1" applyFill="1" applyBorder="1" applyAlignment="1" applyProtection="1">
      <alignment horizontal="center" vertical="center"/>
      <protection hidden="1"/>
    </xf>
    <xf numFmtId="166" fontId="16" fillId="3" borderId="8" xfId="0" applyNumberFormat="1" applyFont="1" applyFill="1" applyBorder="1" applyAlignment="1" applyProtection="1">
      <alignment horizontal="center" vertical="center"/>
      <protection hidden="1"/>
    </xf>
    <xf numFmtId="166" fontId="16" fillId="3" borderId="7" xfId="0" applyNumberFormat="1" applyFont="1" applyFill="1" applyBorder="1" applyAlignment="1" applyProtection="1">
      <alignment horizontal="center" vertical="center"/>
      <protection hidden="1"/>
    </xf>
    <xf numFmtId="0" fontId="9" fillId="2" borderId="18" xfId="0" applyFont="1" applyFill="1" applyBorder="1" applyAlignment="1" applyProtection="1">
      <alignment horizontal="center" vertical="center" textRotation="90" wrapText="1"/>
    </xf>
    <xf numFmtId="0" fontId="9" fillId="2" borderId="53" xfId="0" applyFont="1" applyFill="1" applyBorder="1" applyAlignment="1" applyProtection="1">
      <alignment horizontal="center" vertical="center" textRotation="90" wrapText="1"/>
    </xf>
    <xf numFmtId="1" fontId="16" fillId="3" borderId="56" xfId="0" applyNumberFormat="1" applyFont="1" applyFill="1" applyBorder="1" applyAlignment="1" applyProtection="1">
      <alignment horizontal="center" vertical="center"/>
      <protection hidden="1"/>
    </xf>
    <xf numFmtId="1" fontId="16" fillId="3" borderId="55" xfId="0" applyNumberFormat="1" applyFont="1" applyFill="1" applyBorder="1" applyAlignment="1" applyProtection="1">
      <alignment horizontal="center" vertical="center"/>
      <protection hidden="1"/>
    </xf>
    <xf numFmtId="1" fontId="16" fillId="3" borderId="57" xfId="0" applyNumberFormat="1" applyFont="1" applyFill="1" applyBorder="1" applyAlignment="1" applyProtection="1">
      <alignment horizontal="center" vertical="center"/>
      <protection hidden="1"/>
    </xf>
    <xf numFmtId="0" fontId="12" fillId="3" borderId="6" xfId="0" applyFont="1" applyFill="1" applyBorder="1" applyAlignment="1" applyProtection="1">
      <alignment horizontal="center" vertical="center"/>
      <protection hidden="1"/>
    </xf>
    <xf numFmtId="0" fontId="12" fillId="3" borderId="7" xfId="0" applyFont="1" applyFill="1" applyBorder="1" applyAlignment="1" applyProtection="1">
      <alignment horizontal="center" vertical="center"/>
      <protection hidden="1"/>
    </xf>
    <xf numFmtId="0" fontId="12" fillId="3" borderId="10" xfId="0" applyFont="1" applyFill="1" applyBorder="1" applyAlignment="1" applyProtection="1">
      <alignment horizontal="center" vertical="center"/>
      <protection hidden="1"/>
    </xf>
    <xf numFmtId="0" fontId="12" fillId="3" borderId="8" xfId="0" applyFont="1" applyFill="1" applyBorder="1" applyAlignment="1" applyProtection="1">
      <alignment horizontal="center" vertical="center"/>
      <protection hidden="1"/>
    </xf>
    <xf numFmtId="0" fontId="9" fillId="2" borderId="12" xfId="0" applyFont="1" applyFill="1" applyBorder="1" applyAlignment="1" applyProtection="1">
      <alignment horizontal="center" vertical="center" textRotation="90" wrapText="1"/>
      <protection hidden="1"/>
    </xf>
    <xf numFmtId="0" fontId="9" fillId="2" borderId="18" xfId="0" applyFont="1" applyFill="1" applyBorder="1" applyAlignment="1" applyProtection="1">
      <alignment horizontal="center" vertical="center" textRotation="90" wrapText="1"/>
      <protection hidden="1"/>
    </xf>
    <xf numFmtId="166" fontId="7" fillId="0" borderId="15" xfId="0" applyNumberFormat="1" applyFont="1" applyFill="1" applyBorder="1" applyAlignment="1" applyProtection="1">
      <alignment horizontal="center" vertical="center"/>
      <protection locked="0" hidden="1"/>
    </xf>
    <xf numFmtId="166" fontId="7" fillId="0" borderId="16" xfId="0" applyNumberFormat="1" applyFont="1" applyFill="1" applyBorder="1" applyAlignment="1" applyProtection="1">
      <alignment horizontal="center" vertical="center"/>
      <protection locked="0" hidden="1"/>
    </xf>
    <xf numFmtId="166" fontId="7" fillId="0" borderId="13" xfId="0" applyNumberFormat="1" applyFont="1" applyFill="1" applyBorder="1" applyAlignment="1" applyProtection="1">
      <alignment horizontal="center" vertical="center"/>
      <protection locked="0" hidden="1"/>
    </xf>
    <xf numFmtId="0" fontId="10" fillId="8" borderId="2" xfId="0" applyFont="1" applyFill="1" applyBorder="1" applyAlignment="1" applyProtection="1">
      <alignment horizontal="left" vertical="center"/>
      <protection locked="0"/>
    </xf>
    <xf numFmtId="0" fontId="10" fillId="0" borderId="2" xfId="0" applyFont="1" applyFill="1" applyBorder="1" applyAlignment="1" applyProtection="1">
      <alignment horizontal="center" vertical="center"/>
      <protection locked="0"/>
    </xf>
    <xf numFmtId="0" fontId="7" fillId="8" borderId="2" xfId="0" applyFont="1" applyFill="1" applyBorder="1" applyAlignment="1" applyProtection="1">
      <alignment horizontal="left" vertical="center"/>
      <protection locked="0"/>
    </xf>
    <xf numFmtId="0" fontId="7" fillId="8" borderId="2" xfId="0" applyFont="1" applyFill="1" applyBorder="1" applyAlignment="1" applyProtection="1">
      <alignment horizontal="left" vertical="center"/>
    </xf>
    <xf numFmtId="164" fontId="10" fillId="0" borderId="2" xfId="0" applyNumberFormat="1" applyFont="1" applyBorder="1" applyAlignment="1" applyProtection="1">
      <alignment horizontal="center" vertical="center" shrinkToFit="1"/>
      <protection locked="0"/>
    </xf>
    <xf numFmtId="0" fontId="7" fillId="8" borderId="2" xfId="0" applyFont="1" applyFill="1" applyBorder="1" applyAlignment="1" applyProtection="1">
      <alignment horizontal="left" vertical="center"/>
      <protection hidden="1"/>
    </xf>
    <xf numFmtId="0" fontId="10" fillId="0" borderId="2" xfId="0" applyFont="1" applyBorder="1" applyAlignment="1" applyProtection="1">
      <alignment horizontal="center" vertical="center" shrinkToFit="1"/>
      <protection locked="0"/>
    </xf>
    <xf numFmtId="0" fontId="5" fillId="2" borderId="0" xfId="0" applyFont="1" applyFill="1" applyAlignment="1" applyProtection="1">
      <alignment horizontal="center" vertical="center"/>
      <protection hidden="1"/>
    </xf>
    <xf numFmtId="0" fontId="6" fillId="0" borderId="1" xfId="0" applyFont="1" applyBorder="1" applyAlignment="1" applyProtection="1">
      <alignment horizontal="left"/>
      <protection hidden="1"/>
    </xf>
    <xf numFmtId="0" fontId="10" fillId="8" borderId="2" xfId="0" applyFont="1" applyFill="1" applyBorder="1" applyAlignment="1" applyProtection="1">
      <alignment horizontal="left" vertical="center"/>
      <protection hidden="1"/>
    </xf>
    <xf numFmtId="0" fontId="10" fillId="0" borderId="2" xfId="0" applyFont="1" applyBorder="1" applyAlignment="1" applyProtection="1">
      <alignment horizontal="center" vertical="center"/>
      <protection locked="0"/>
    </xf>
    <xf numFmtId="1" fontId="10" fillId="0" borderId="2" xfId="0" applyNumberFormat="1"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0" fontId="28" fillId="0" borderId="3" xfId="1" applyBorder="1" applyAlignment="1" applyProtection="1">
      <alignment horizontal="center" vertical="center" shrinkToFit="1"/>
      <protection locked="0"/>
    </xf>
    <xf numFmtId="0" fontId="8" fillId="8" borderId="2" xfId="0" applyFont="1" applyFill="1" applyBorder="1" applyAlignment="1" applyProtection="1">
      <alignment horizontal="left" vertical="center"/>
      <protection hidden="1"/>
    </xf>
    <xf numFmtId="0" fontId="9" fillId="4" borderId="2" xfId="0" applyFont="1" applyFill="1" applyBorder="1" applyAlignment="1" applyProtection="1">
      <alignment horizontal="center" vertical="center" shrinkToFit="1"/>
      <protection locked="0"/>
    </xf>
  </cellXfs>
  <cellStyles count="2">
    <cellStyle name="Hyperlink" xfId="1" builtinId="8"/>
    <cellStyle name="Normal" xfId="0" builtinId="0"/>
  </cellStyles>
  <dxfs count="4">
    <dxf>
      <font>
        <b/>
        <i val="0"/>
        <condense val="0"/>
        <extend val="0"/>
      </font>
      <fill>
        <patternFill>
          <bgColor indexed="10"/>
        </patternFill>
      </fill>
    </dxf>
    <dxf>
      <font>
        <b/>
        <i val="0"/>
        <condense val="0"/>
        <extend val="0"/>
        <color indexed="9"/>
      </font>
      <fill>
        <patternFill>
          <bgColor indexed="8"/>
        </patternFill>
      </fill>
    </dxf>
    <dxf>
      <font>
        <b/>
        <i val="0"/>
        <condense val="0"/>
        <extend val="0"/>
      </font>
      <fill>
        <patternFill>
          <bgColor indexed="10"/>
        </patternFill>
      </fill>
    </dxf>
    <dxf>
      <font>
        <b/>
        <i val="0"/>
        <condense val="0"/>
        <extend val="0"/>
        <color indexed="9"/>
      </font>
      <fill>
        <patternFill>
          <bgColor indexed="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G8:G13"/>
  <sheetViews>
    <sheetView tabSelected="1" workbookViewId="0">
      <selection activeCell="I14" sqref="I14"/>
    </sheetView>
  </sheetViews>
  <sheetFormatPr defaultRowHeight="15"/>
  <cols>
    <col min="7" max="7" width="49.28515625" bestFit="1" customWidth="1"/>
  </cols>
  <sheetData>
    <row r="8" spans="7:7" ht="21">
      <c r="G8" s="103" t="s">
        <v>71</v>
      </c>
    </row>
    <row r="10" spans="7:7">
      <c r="G10" t="s">
        <v>73</v>
      </c>
    </row>
    <row r="11" spans="7:7">
      <c r="G11" t="s">
        <v>75</v>
      </c>
    </row>
    <row r="12" spans="7:7">
      <c r="G12" t="s">
        <v>74</v>
      </c>
    </row>
    <row r="13" spans="7:7">
      <c r="G13" t="s">
        <v>81</v>
      </c>
    </row>
  </sheetData>
  <sheetProtection password="8E91"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L55"/>
  <sheetViews>
    <sheetView workbookViewId="0">
      <selection activeCell="F26" sqref="F26"/>
    </sheetView>
  </sheetViews>
  <sheetFormatPr defaultColWidth="0" defaultRowHeight="15" zeroHeight="1"/>
  <cols>
    <col min="1" max="2" width="9.140625" customWidth="1"/>
    <col min="3" max="3" width="21" customWidth="1"/>
    <col min="4" max="4" width="10.5703125" bestFit="1" customWidth="1"/>
    <col min="5" max="6" width="10.42578125" bestFit="1" customWidth="1"/>
    <col min="7" max="8" width="9.140625" customWidth="1"/>
    <col min="9" max="11" width="10.42578125" bestFit="1" customWidth="1"/>
    <col min="12" max="12" width="6.28515625" customWidth="1"/>
    <col min="13" max="13" width="4.5703125" customWidth="1"/>
    <col min="14" max="14" width="8" customWidth="1"/>
    <col min="15" max="15" width="3.85546875" customWidth="1"/>
    <col min="16" max="17" width="10.42578125" bestFit="1" customWidth="1"/>
    <col min="18" max="18" width="9.140625" customWidth="1"/>
    <col min="19" max="19" width="4.140625" customWidth="1"/>
    <col min="20" max="20" width="9.140625" customWidth="1"/>
    <col min="21" max="24" width="9.140625" hidden="1" customWidth="1"/>
    <col min="25" max="25" width="7.28515625" hidden="1" customWidth="1"/>
    <col min="26" max="26" width="9.140625" hidden="1" customWidth="1"/>
    <col min="27" max="38" width="0" hidden="1" customWidth="1"/>
    <col min="39" max="16384" width="9.140625" hidden="1"/>
  </cols>
  <sheetData>
    <row r="1" spans="1:38" s="3" customFormat="1" ht="10.5">
      <c r="A1" s="71"/>
      <c r="B1" s="69"/>
      <c r="C1" s="68"/>
      <c r="D1" s="68"/>
      <c r="E1" s="68"/>
      <c r="F1" s="68"/>
      <c r="G1" s="68"/>
      <c r="H1" s="68"/>
      <c r="I1" s="68"/>
      <c r="J1" s="68"/>
      <c r="K1" s="68"/>
      <c r="L1" s="68"/>
      <c r="M1" s="68"/>
      <c r="N1" s="68"/>
      <c r="O1" s="68"/>
      <c r="P1" s="68"/>
      <c r="Q1" s="68"/>
      <c r="R1" s="68"/>
      <c r="S1" s="68"/>
      <c r="T1" s="68"/>
      <c r="U1" s="72"/>
      <c r="V1" s="72"/>
    </row>
    <row r="2" spans="1:38" s="3" customFormat="1" ht="19.5">
      <c r="A2" s="58"/>
      <c r="B2" s="181" t="str">
        <f>IF(S3=S10,"COMPUTATION OF INCOME TAX FROM SALARY FOR THE FINANCIAL YEAR - 2013-14","Enter DESH RAJ to active this sheet")</f>
        <v>COMPUTATION OF INCOME TAX FROM SALARY FOR THE FINANCIAL YEAR - 2013-14</v>
      </c>
      <c r="C2" s="181"/>
      <c r="D2" s="181"/>
      <c r="E2" s="181"/>
      <c r="F2" s="181"/>
      <c r="G2" s="181"/>
      <c r="H2" s="181"/>
      <c r="I2" s="181"/>
      <c r="J2" s="181"/>
      <c r="K2" s="181"/>
      <c r="L2" s="181"/>
      <c r="M2" s="181"/>
      <c r="N2" s="181"/>
      <c r="O2" s="181"/>
      <c r="P2" s="181"/>
      <c r="Q2" s="181"/>
      <c r="R2" s="181"/>
      <c r="S2" s="181"/>
      <c r="T2" s="181"/>
    </row>
    <row r="3" spans="1:38" s="3" customFormat="1" ht="11.25" hidden="1" thickBot="1">
      <c r="A3" s="1"/>
      <c r="B3" s="4"/>
      <c r="C3" s="5"/>
      <c r="D3" s="5"/>
      <c r="E3" s="5"/>
      <c r="F3" s="5"/>
      <c r="G3" s="5"/>
      <c r="H3" s="5"/>
      <c r="I3" s="5"/>
      <c r="J3" s="5"/>
      <c r="K3" s="5"/>
      <c r="L3" s="5"/>
      <c r="M3" s="5"/>
      <c r="N3" s="5"/>
      <c r="O3" s="5"/>
      <c r="P3" s="6" t="s">
        <v>0</v>
      </c>
      <c r="Q3" s="6"/>
      <c r="R3" s="6"/>
      <c r="S3" s="182" t="s">
        <v>30</v>
      </c>
      <c r="T3" s="182"/>
    </row>
    <row r="4" spans="1:38" s="77" customFormat="1" ht="10.5">
      <c r="A4" s="66"/>
      <c r="B4" s="73"/>
      <c r="C4" s="74"/>
      <c r="D4" s="74"/>
      <c r="E4" s="74"/>
      <c r="F4" s="74"/>
      <c r="G4" s="74"/>
      <c r="H4" s="74"/>
      <c r="I4" s="74"/>
      <c r="J4" s="74"/>
      <c r="K4" s="74"/>
      <c r="L4" s="74"/>
      <c r="M4" s="74"/>
      <c r="N4" s="74"/>
      <c r="O4" s="74"/>
      <c r="P4" s="75"/>
      <c r="Q4" s="75"/>
      <c r="R4" s="75"/>
      <c r="S4" s="76"/>
      <c r="T4" s="76"/>
    </row>
    <row r="5" spans="1:38" s="3" customFormat="1" ht="15.75" customHeight="1">
      <c r="A5" s="67" t="s">
        <v>1</v>
      </c>
      <c r="B5" s="183" t="s">
        <v>65</v>
      </c>
      <c r="C5" s="183"/>
      <c r="D5" s="184" t="s">
        <v>79</v>
      </c>
      <c r="E5" s="184"/>
      <c r="F5" s="184"/>
      <c r="G5" s="80"/>
      <c r="H5" s="179" t="s">
        <v>2</v>
      </c>
      <c r="I5" s="179"/>
      <c r="J5" s="180" t="s">
        <v>82</v>
      </c>
      <c r="K5" s="180"/>
      <c r="L5" s="180"/>
      <c r="M5" s="83"/>
      <c r="N5" s="179" t="s">
        <v>3</v>
      </c>
      <c r="O5" s="179"/>
      <c r="P5" s="179"/>
      <c r="Q5" s="185" t="s">
        <v>67</v>
      </c>
      <c r="R5" s="185"/>
      <c r="S5" s="68"/>
      <c r="T5" s="68"/>
      <c r="U5" s="72"/>
    </row>
    <row r="6" spans="1:38" s="3" customFormat="1" ht="16.5" customHeight="1">
      <c r="A6" s="67" t="s">
        <v>4</v>
      </c>
      <c r="B6" s="183" t="s">
        <v>5</v>
      </c>
      <c r="C6" s="183"/>
      <c r="D6" s="189" t="s">
        <v>72</v>
      </c>
      <c r="E6" s="187"/>
      <c r="F6" s="188"/>
      <c r="G6" s="81"/>
      <c r="H6" s="190" t="s">
        <v>6</v>
      </c>
      <c r="I6" s="190"/>
      <c r="J6" s="191" t="s">
        <v>1</v>
      </c>
      <c r="K6" s="191"/>
      <c r="L6" s="191"/>
      <c r="M6" s="83"/>
      <c r="N6" s="179" t="s">
        <v>7</v>
      </c>
      <c r="O6" s="179"/>
      <c r="P6" s="179"/>
      <c r="Q6" s="180" t="s">
        <v>68</v>
      </c>
      <c r="R6" s="180"/>
      <c r="S6" s="68"/>
      <c r="T6" s="68"/>
      <c r="U6" s="72"/>
    </row>
    <row r="7" spans="1:38" s="3" customFormat="1" ht="14.25" customHeight="1">
      <c r="A7" s="67" t="s">
        <v>8</v>
      </c>
      <c r="B7" s="183" t="s">
        <v>9</v>
      </c>
      <c r="C7" s="183"/>
      <c r="D7" s="186" t="s">
        <v>80</v>
      </c>
      <c r="E7" s="187"/>
      <c r="F7" s="188"/>
      <c r="G7" s="81"/>
      <c r="H7" s="179" t="s">
        <v>10</v>
      </c>
      <c r="I7" s="179"/>
      <c r="J7" s="180" t="s">
        <v>76</v>
      </c>
      <c r="K7" s="180"/>
      <c r="L7" s="180"/>
      <c r="M7" s="83"/>
      <c r="N7" s="179" t="s">
        <v>11</v>
      </c>
      <c r="O7" s="179"/>
      <c r="P7" s="179"/>
      <c r="Q7" s="178">
        <v>31947</v>
      </c>
      <c r="R7" s="178"/>
      <c r="S7" s="68"/>
      <c r="T7" s="68"/>
      <c r="U7" s="72"/>
    </row>
    <row r="8" spans="1:38" s="7" customFormat="1" ht="18" customHeight="1">
      <c r="A8" s="67" t="s">
        <v>12</v>
      </c>
      <c r="B8" s="174" t="s">
        <v>13</v>
      </c>
      <c r="C8" s="174"/>
      <c r="D8" s="175" t="s">
        <v>66</v>
      </c>
      <c r="E8" s="175"/>
      <c r="F8" s="175"/>
      <c r="G8" s="82"/>
      <c r="H8" s="179" t="s">
        <v>14</v>
      </c>
      <c r="I8" s="179"/>
      <c r="J8" s="180" t="s">
        <v>77</v>
      </c>
      <c r="K8" s="180"/>
      <c r="L8" s="180"/>
      <c r="M8" s="83"/>
      <c r="N8" s="179" t="s">
        <v>15</v>
      </c>
      <c r="O8" s="179"/>
      <c r="P8" s="179"/>
      <c r="Q8" s="178" t="s">
        <v>69</v>
      </c>
      <c r="R8" s="178"/>
      <c r="S8" s="68"/>
      <c r="T8" s="85"/>
      <c r="U8" s="72"/>
    </row>
    <row r="9" spans="1:38" s="3" customFormat="1" ht="15.75" customHeight="1">
      <c r="A9" s="67"/>
      <c r="B9" s="174" t="s">
        <v>13</v>
      </c>
      <c r="C9" s="174"/>
      <c r="D9" s="175" t="s">
        <v>66</v>
      </c>
      <c r="E9" s="175"/>
      <c r="F9" s="175"/>
      <c r="G9" s="82"/>
      <c r="H9" s="176" t="s">
        <v>13</v>
      </c>
      <c r="I9" s="176"/>
      <c r="J9" s="175" t="s">
        <v>78</v>
      </c>
      <c r="K9" s="175"/>
      <c r="L9" s="175"/>
      <c r="M9" s="84"/>
      <c r="N9" s="177" t="s">
        <v>16</v>
      </c>
      <c r="O9" s="177"/>
      <c r="P9" s="177"/>
      <c r="Q9" s="178" t="s">
        <v>70</v>
      </c>
      <c r="R9" s="178"/>
      <c r="S9" s="68"/>
      <c r="T9" s="68"/>
      <c r="U9" s="72"/>
    </row>
    <row r="10" spans="1:38" s="72" customFormat="1" ht="11.25" thickBot="1">
      <c r="A10" s="68"/>
      <c r="B10" s="69"/>
      <c r="C10" s="68"/>
      <c r="D10" s="78"/>
      <c r="E10" s="68"/>
      <c r="F10" s="68"/>
      <c r="G10" s="68"/>
      <c r="H10" s="68"/>
      <c r="I10" s="68"/>
      <c r="J10" s="68"/>
      <c r="K10" s="68"/>
      <c r="L10" s="68"/>
      <c r="M10" s="68"/>
      <c r="N10" s="68"/>
      <c r="O10" s="68"/>
      <c r="P10" s="68"/>
      <c r="Q10" s="68"/>
      <c r="R10" s="68"/>
      <c r="S10" s="67" t="s">
        <v>30</v>
      </c>
      <c r="T10" s="68"/>
      <c r="U10" s="79"/>
      <c r="V10" s="79"/>
      <c r="W10" s="79"/>
      <c r="X10" s="79"/>
      <c r="Y10" s="79"/>
      <c r="Z10" s="79"/>
      <c r="AA10" s="79"/>
      <c r="AB10" s="79"/>
      <c r="AC10" s="79"/>
      <c r="AD10" s="79"/>
      <c r="AE10" s="79"/>
      <c r="AF10" s="79"/>
      <c r="AG10" s="79"/>
      <c r="AH10" s="79"/>
      <c r="AI10" s="79"/>
      <c r="AJ10" s="79"/>
      <c r="AK10" s="79"/>
      <c r="AL10" s="79"/>
    </row>
    <row r="11" spans="1:38" s="3" customFormat="1" ht="14.25" thickTop="1" thickBot="1">
      <c r="A11" s="68"/>
      <c r="B11" s="165" t="str">
        <f>IF($S$3=$S$10,"Income","")</f>
        <v>Income</v>
      </c>
      <c r="C11" s="166"/>
      <c r="D11" s="8" t="s">
        <v>17</v>
      </c>
      <c r="E11" s="9" t="s">
        <v>18</v>
      </c>
      <c r="F11" s="9" t="s">
        <v>19</v>
      </c>
      <c r="G11" s="167" t="s">
        <v>20</v>
      </c>
      <c r="H11" s="168"/>
      <c r="I11" s="9" t="s">
        <v>21</v>
      </c>
      <c r="J11" s="9" t="s">
        <v>22</v>
      </c>
      <c r="K11" s="9" t="s">
        <v>23</v>
      </c>
      <c r="L11" s="167" t="s">
        <v>24</v>
      </c>
      <c r="M11" s="168"/>
      <c r="N11" s="167" t="s">
        <v>25</v>
      </c>
      <c r="O11" s="168"/>
      <c r="P11" s="9" t="s">
        <v>26</v>
      </c>
      <c r="Q11" s="9" t="s">
        <v>27</v>
      </c>
      <c r="R11" s="167" t="s">
        <v>28</v>
      </c>
      <c r="S11" s="166"/>
      <c r="T11" s="10" t="str">
        <f>IF($S$3=$S$10,"Total","")</f>
        <v>Total</v>
      </c>
    </row>
    <row r="12" spans="1:38" s="3" customFormat="1" ht="15.75" thickTop="1">
      <c r="A12" s="68"/>
      <c r="B12" s="169" t="str">
        <f>IF(S3=S10,"EARNING","")</f>
        <v>EARNING</v>
      </c>
      <c r="C12" s="11" t="str">
        <f>IF(S3=S10,"Basic","")</f>
        <v>Basic</v>
      </c>
      <c r="D12" s="12">
        <v>50000</v>
      </c>
      <c r="E12" s="13">
        <f t="shared" ref="E12:G18" si="0">D12</f>
        <v>50000</v>
      </c>
      <c r="F12" s="13">
        <f t="shared" si="0"/>
        <v>50000</v>
      </c>
      <c r="G12" s="171">
        <f t="shared" si="0"/>
        <v>50000</v>
      </c>
      <c r="H12" s="172"/>
      <c r="I12" s="13">
        <f t="shared" ref="I12:I18" si="1">G12</f>
        <v>50000</v>
      </c>
      <c r="J12" s="13">
        <f t="shared" ref="J12:L18" si="2">I12</f>
        <v>50000</v>
      </c>
      <c r="K12" s="13">
        <f t="shared" si="2"/>
        <v>50000</v>
      </c>
      <c r="L12" s="171">
        <f t="shared" si="2"/>
        <v>50000</v>
      </c>
      <c r="M12" s="172"/>
      <c r="N12" s="171">
        <f t="shared" ref="N12:N18" si="3">L12</f>
        <v>50000</v>
      </c>
      <c r="O12" s="172"/>
      <c r="P12" s="13">
        <f t="shared" ref="P12:P18" si="4">N12</f>
        <v>50000</v>
      </c>
      <c r="Q12" s="13">
        <f t="shared" ref="Q12:R18" si="5">P12</f>
        <v>50000</v>
      </c>
      <c r="R12" s="171">
        <f t="shared" si="5"/>
        <v>50000</v>
      </c>
      <c r="S12" s="173"/>
      <c r="T12" s="14">
        <f>IF($S$3=$S$10,SUM($D$12:$R$12),"")</f>
        <v>600000</v>
      </c>
    </row>
    <row r="13" spans="1:38" s="3" customFormat="1">
      <c r="A13" s="68"/>
      <c r="B13" s="170"/>
      <c r="C13" s="15" t="str">
        <f>IF(S3=S10,"HRA","")</f>
        <v>HRA</v>
      </c>
      <c r="D13" s="12">
        <v>25000</v>
      </c>
      <c r="E13" s="13">
        <f t="shared" si="0"/>
        <v>25000</v>
      </c>
      <c r="F13" s="13">
        <f t="shared" si="0"/>
        <v>25000</v>
      </c>
      <c r="G13" s="152">
        <f t="shared" si="0"/>
        <v>25000</v>
      </c>
      <c r="H13" s="153"/>
      <c r="I13" s="13">
        <f t="shared" si="1"/>
        <v>25000</v>
      </c>
      <c r="J13" s="13">
        <f t="shared" si="2"/>
        <v>25000</v>
      </c>
      <c r="K13" s="13">
        <f t="shared" si="2"/>
        <v>25000</v>
      </c>
      <c r="L13" s="152">
        <f t="shared" si="2"/>
        <v>25000</v>
      </c>
      <c r="M13" s="153"/>
      <c r="N13" s="152">
        <f t="shared" si="3"/>
        <v>25000</v>
      </c>
      <c r="O13" s="153"/>
      <c r="P13" s="13">
        <f t="shared" si="4"/>
        <v>25000</v>
      </c>
      <c r="Q13" s="13">
        <f t="shared" si="5"/>
        <v>25000</v>
      </c>
      <c r="R13" s="152">
        <f t="shared" si="5"/>
        <v>25000</v>
      </c>
      <c r="S13" s="154"/>
      <c r="T13" s="16">
        <f>IF($S$3=$S$10,SUM($D$13:$R$13),"")</f>
        <v>300000</v>
      </c>
    </row>
    <row r="14" spans="1:38" s="3" customFormat="1">
      <c r="A14" s="68"/>
      <c r="B14" s="170"/>
      <c r="C14" s="15" t="str">
        <f>IF(S3=S10,"Transportation","")</f>
        <v>Transportation</v>
      </c>
      <c r="D14" s="12">
        <v>1200</v>
      </c>
      <c r="E14" s="13">
        <f t="shared" si="0"/>
        <v>1200</v>
      </c>
      <c r="F14" s="13">
        <f>D14</f>
        <v>1200</v>
      </c>
      <c r="G14" s="152">
        <f t="shared" si="0"/>
        <v>1200</v>
      </c>
      <c r="H14" s="153"/>
      <c r="I14" s="13">
        <f t="shared" si="1"/>
        <v>1200</v>
      </c>
      <c r="J14" s="13">
        <f t="shared" si="2"/>
        <v>1200</v>
      </c>
      <c r="K14" s="13">
        <f t="shared" si="2"/>
        <v>1200</v>
      </c>
      <c r="L14" s="152">
        <f t="shared" si="2"/>
        <v>1200</v>
      </c>
      <c r="M14" s="153"/>
      <c r="N14" s="152">
        <f t="shared" si="3"/>
        <v>1200</v>
      </c>
      <c r="O14" s="153"/>
      <c r="P14" s="13">
        <f t="shared" si="4"/>
        <v>1200</v>
      </c>
      <c r="Q14" s="13">
        <f t="shared" si="5"/>
        <v>1200</v>
      </c>
      <c r="R14" s="152">
        <f t="shared" si="5"/>
        <v>1200</v>
      </c>
      <c r="S14" s="154"/>
      <c r="T14" s="16">
        <f>IF($S$3=$S$10,SUM($D$14:$R$14),"")</f>
        <v>14400</v>
      </c>
    </row>
    <row r="15" spans="1:38" s="3" customFormat="1">
      <c r="A15" s="68"/>
      <c r="B15" s="170"/>
      <c r="C15" s="15" t="str">
        <f>IF(S3=S10,"Sp. Child Edu.","")</f>
        <v>Sp. Child Edu.</v>
      </c>
      <c r="D15" s="12">
        <v>1000</v>
      </c>
      <c r="E15" s="13">
        <f t="shared" si="0"/>
        <v>1000</v>
      </c>
      <c r="F15" s="13">
        <f t="shared" si="0"/>
        <v>1000</v>
      </c>
      <c r="G15" s="152">
        <f t="shared" si="0"/>
        <v>1000</v>
      </c>
      <c r="H15" s="153"/>
      <c r="I15" s="13">
        <f t="shared" si="1"/>
        <v>1000</v>
      </c>
      <c r="J15" s="13">
        <f t="shared" si="2"/>
        <v>1000</v>
      </c>
      <c r="K15" s="13">
        <f t="shared" si="2"/>
        <v>1000</v>
      </c>
      <c r="L15" s="152">
        <f t="shared" si="2"/>
        <v>1000</v>
      </c>
      <c r="M15" s="153"/>
      <c r="N15" s="152">
        <f t="shared" si="3"/>
        <v>1000</v>
      </c>
      <c r="O15" s="153"/>
      <c r="P15" s="13">
        <f t="shared" si="4"/>
        <v>1000</v>
      </c>
      <c r="Q15" s="13">
        <f t="shared" si="5"/>
        <v>1000</v>
      </c>
      <c r="R15" s="152">
        <f t="shared" si="5"/>
        <v>1000</v>
      </c>
      <c r="S15" s="154"/>
      <c r="T15" s="16">
        <f>IF($S$3=$S$10,SUM($D$15:$R$15),"")</f>
        <v>12000</v>
      </c>
    </row>
    <row r="16" spans="1:38" s="3" customFormat="1">
      <c r="A16" s="68"/>
      <c r="B16" s="170"/>
      <c r="C16" s="15" t="str">
        <f>IF(S3=S10,"Medicale Exp.","")</f>
        <v>Medicale Exp.</v>
      </c>
      <c r="D16" s="12">
        <v>1000</v>
      </c>
      <c r="E16" s="13">
        <f t="shared" si="0"/>
        <v>1000</v>
      </c>
      <c r="F16" s="13">
        <f t="shared" si="0"/>
        <v>1000</v>
      </c>
      <c r="G16" s="152">
        <f t="shared" si="0"/>
        <v>1000</v>
      </c>
      <c r="H16" s="153"/>
      <c r="I16" s="13">
        <f t="shared" si="1"/>
        <v>1000</v>
      </c>
      <c r="J16" s="13">
        <f t="shared" si="2"/>
        <v>1000</v>
      </c>
      <c r="K16" s="13">
        <f t="shared" si="2"/>
        <v>1000</v>
      </c>
      <c r="L16" s="152">
        <f t="shared" si="2"/>
        <v>1000</v>
      </c>
      <c r="M16" s="153"/>
      <c r="N16" s="152">
        <f t="shared" si="3"/>
        <v>1000</v>
      </c>
      <c r="O16" s="153"/>
      <c r="P16" s="13">
        <f t="shared" si="4"/>
        <v>1000</v>
      </c>
      <c r="Q16" s="13">
        <f t="shared" si="5"/>
        <v>1000</v>
      </c>
      <c r="R16" s="152">
        <f t="shared" si="5"/>
        <v>1000</v>
      </c>
      <c r="S16" s="154"/>
      <c r="T16" s="16">
        <f>IF($S$3=$S$10,SUM(D16:R16),"")</f>
        <v>12000</v>
      </c>
    </row>
    <row r="17" spans="1:33" s="3" customFormat="1" ht="12.75">
      <c r="A17" s="68"/>
      <c r="B17" s="170"/>
      <c r="C17" s="17" t="str">
        <f>IF(S3=S10,"Telephone Exp","")</f>
        <v>Telephone Exp</v>
      </c>
      <c r="D17" s="13">
        <v>1000</v>
      </c>
      <c r="E17" s="13">
        <f t="shared" si="0"/>
        <v>1000</v>
      </c>
      <c r="F17" s="13">
        <f t="shared" si="0"/>
        <v>1000</v>
      </c>
      <c r="G17" s="152">
        <f t="shared" si="0"/>
        <v>1000</v>
      </c>
      <c r="H17" s="153"/>
      <c r="I17" s="13">
        <f t="shared" si="1"/>
        <v>1000</v>
      </c>
      <c r="J17" s="13">
        <f t="shared" si="2"/>
        <v>1000</v>
      </c>
      <c r="K17" s="13">
        <f t="shared" si="2"/>
        <v>1000</v>
      </c>
      <c r="L17" s="152">
        <f t="shared" si="2"/>
        <v>1000</v>
      </c>
      <c r="M17" s="153"/>
      <c r="N17" s="152">
        <f t="shared" si="3"/>
        <v>1000</v>
      </c>
      <c r="O17" s="153"/>
      <c r="P17" s="13">
        <f t="shared" si="4"/>
        <v>1000</v>
      </c>
      <c r="Q17" s="13">
        <f t="shared" si="5"/>
        <v>1000</v>
      </c>
      <c r="R17" s="152">
        <f t="shared" si="5"/>
        <v>1000</v>
      </c>
      <c r="S17" s="154"/>
      <c r="T17" s="16">
        <f>IF($S$3=$S$10,SUM($D$17:$S$17),"")</f>
        <v>12000</v>
      </c>
      <c r="U17" s="2"/>
      <c r="V17" s="2"/>
      <c r="W17" s="2"/>
      <c r="X17" s="2"/>
      <c r="Y17" s="2"/>
      <c r="Z17" s="2"/>
      <c r="AA17" s="2"/>
      <c r="AB17" s="2"/>
    </row>
    <row r="18" spans="1:33" s="3" customFormat="1" ht="13.5" thickBot="1">
      <c r="A18" s="68"/>
      <c r="B18" s="170"/>
      <c r="C18" s="17" t="str">
        <f>IF(S3=S10,"LTA","")</f>
        <v>LTA</v>
      </c>
      <c r="D18" s="13">
        <v>3000</v>
      </c>
      <c r="E18" s="13">
        <f t="shared" si="0"/>
        <v>3000</v>
      </c>
      <c r="F18" s="13">
        <f t="shared" si="0"/>
        <v>3000</v>
      </c>
      <c r="G18" s="152">
        <f t="shared" si="0"/>
        <v>3000</v>
      </c>
      <c r="H18" s="153"/>
      <c r="I18" s="13">
        <f t="shared" si="1"/>
        <v>3000</v>
      </c>
      <c r="J18" s="13">
        <f t="shared" si="2"/>
        <v>3000</v>
      </c>
      <c r="K18" s="13">
        <f t="shared" si="2"/>
        <v>3000</v>
      </c>
      <c r="L18" s="152">
        <f t="shared" si="2"/>
        <v>3000</v>
      </c>
      <c r="M18" s="153"/>
      <c r="N18" s="152">
        <f t="shared" si="3"/>
        <v>3000</v>
      </c>
      <c r="O18" s="153"/>
      <c r="P18" s="13">
        <f t="shared" si="4"/>
        <v>3000</v>
      </c>
      <c r="Q18" s="13">
        <f t="shared" si="5"/>
        <v>3000</v>
      </c>
      <c r="R18" s="152">
        <f t="shared" si="5"/>
        <v>3000</v>
      </c>
      <c r="S18" s="154"/>
      <c r="T18" s="16">
        <f>IF($S$3=$S$10,SUM($D$18:$S$18),"")</f>
        <v>36000</v>
      </c>
      <c r="U18" s="2"/>
      <c r="V18" s="2"/>
      <c r="W18" s="2"/>
      <c r="X18" s="2"/>
      <c r="Y18" s="2"/>
      <c r="Z18" s="2"/>
      <c r="AA18" s="2"/>
      <c r="AB18" s="2"/>
    </row>
    <row r="19" spans="1:33" s="3" customFormat="1" ht="14.25" thickTop="1" thickBot="1">
      <c r="A19" s="68"/>
      <c r="B19" s="155" t="s">
        <v>29</v>
      </c>
      <c r="C19" s="156"/>
      <c r="D19" s="18">
        <f>SUM(D12:D18)</f>
        <v>82200</v>
      </c>
      <c r="E19" s="18">
        <f>SUM(E12:E18)</f>
        <v>82200</v>
      </c>
      <c r="F19" s="18">
        <f>SUM($F$12:$F$18)</f>
        <v>82200</v>
      </c>
      <c r="G19" s="157">
        <f>SUM($G$12:$G$18)</f>
        <v>82200</v>
      </c>
      <c r="H19" s="158"/>
      <c r="I19" s="18">
        <f>SUM($I$12:$I$18)</f>
        <v>82200</v>
      </c>
      <c r="J19" s="18">
        <f>SUM($J$12:$J$18)</f>
        <v>82200</v>
      </c>
      <c r="K19" s="18">
        <f>SUM($K$12:$K$18)</f>
        <v>82200</v>
      </c>
      <c r="L19" s="157">
        <f>SUM($L$12:$L$18)</f>
        <v>82200</v>
      </c>
      <c r="M19" s="158"/>
      <c r="N19" s="157">
        <f>SUM($N$12:$N$18)</f>
        <v>82200</v>
      </c>
      <c r="O19" s="158"/>
      <c r="P19" s="18">
        <f>SUM($P$12:$P$18)</f>
        <v>82200</v>
      </c>
      <c r="Q19" s="18">
        <f>SUM($Q$12:$Q$18)</f>
        <v>82200</v>
      </c>
      <c r="R19" s="157">
        <f>SUM($R$12:$R$18)</f>
        <v>82200</v>
      </c>
      <c r="S19" s="159"/>
      <c r="T19" s="19">
        <f>IF($S$3=$S$10,SUM(T12:T18),"")</f>
        <v>986400</v>
      </c>
      <c r="U19" s="2"/>
      <c r="V19" s="2"/>
      <c r="W19" s="2"/>
      <c r="X19" s="2"/>
      <c r="Y19" s="2"/>
      <c r="Z19" s="2"/>
      <c r="AA19" s="2"/>
      <c r="AB19" s="2"/>
    </row>
    <row r="20" spans="1:33" s="3" customFormat="1" ht="13.5" thickTop="1">
      <c r="A20" s="68"/>
      <c r="B20" s="160" t="s">
        <v>36</v>
      </c>
      <c r="C20" s="17" t="str">
        <f>IF(S3=S10,"Providand Fund","")</f>
        <v>Providand Fund</v>
      </c>
      <c r="D20" s="20">
        <v>720</v>
      </c>
      <c r="E20" s="21">
        <f t="shared" ref="E20:G21" si="6">D20</f>
        <v>720</v>
      </c>
      <c r="F20" s="21">
        <f t="shared" si="6"/>
        <v>720</v>
      </c>
      <c r="G20" s="148">
        <f t="shared" si="6"/>
        <v>720</v>
      </c>
      <c r="H20" s="149"/>
      <c r="I20" s="21">
        <f>G20</f>
        <v>720</v>
      </c>
      <c r="J20" s="21">
        <f t="shared" ref="J20:L21" si="7">I20</f>
        <v>720</v>
      </c>
      <c r="K20" s="21">
        <f t="shared" si="7"/>
        <v>720</v>
      </c>
      <c r="L20" s="148">
        <f t="shared" si="7"/>
        <v>720</v>
      </c>
      <c r="M20" s="149"/>
      <c r="N20" s="148">
        <f>L20</f>
        <v>720</v>
      </c>
      <c r="O20" s="149"/>
      <c r="P20" s="21">
        <f>N20</f>
        <v>720</v>
      </c>
      <c r="Q20" s="21">
        <f>P20</f>
        <v>720</v>
      </c>
      <c r="R20" s="148">
        <f>Q20</f>
        <v>720</v>
      </c>
      <c r="S20" s="150"/>
      <c r="T20" s="16">
        <f>IF($S$3=$S$10,SUM(D20:S20),"")</f>
        <v>8640</v>
      </c>
      <c r="U20" s="2"/>
      <c r="V20" s="2"/>
      <c r="W20" s="2"/>
      <c r="X20" s="2"/>
      <c r="Y20" s="2"/>
      <c r="Z20" s="2"/>
      <c r="AA20" s="2"/>
      <c r="AB20" s="2"/>
    </row>
    <row r="21" spans="1:33" s="3" customFormat="1" ht="24.75" thickBot="1">
      <c r="A21" s="68"/>
      <c r="B21" s="160"/>
      <c r="C21" s="61" t="str">
        <f>IF(S3=S10,"TDS deducted from Salary","")</f>
        <v>TDS deducted from Salary</v>
      </c>
      <c r="D21" s="62">
        <f>J43/12</f>
        <v>8397.2466666666678</v>
      </c>
      <c r="E21" s="63">
        <f t="shared" si="6"/>
        <v>8397.2466666666678</v>
      </c>
      <c r="F21" s="63">
        <f t="shared" si="6"/>
        <v>8397.2466666666678</v>
      </c>
      <c r="G21" s="151">
        <f t="shared" si="6"/>
        <v>8397.2466666666678</v>
      </c>
      <c r="H21" s="151"/>
      <c r="I21" s="63">
        <f>G21</f>
        <v>8397.2466666666678</v>
      </c>
      <c r="J21" s="63">
        <f t="shared" si="7"/>
        <v>8397.2466666666678</v>
      </c>
      <c r="K21" s="63">
        <f t="shared" si="7"/>
        <v>8397.2466666666678</v>
      </c>
      <c r="L21" s="151">
        <f t="shared" si="7"/>
        <v>8397.2466666666678</v>
      </c>
      <c r="M21" s="151"/>
      <c r="N21" s="151">
        <f>L21</f>
        <v>8397.2466666666678</v>
      </c>
      <c r="O21" s="151"/>
      <c r="P21" s="63">
        <f>N21</f>
        <v>8397.2466666666678</v>
      </c>
      <c r="Q21" s="63">
        <f>P21</f>
        <v>8397.2466666666678</v>
      </c>
      <c r="R21" s="151">
        <f>Q21</f>
        <v>8397.2466666666678</v>
      </c>
      <c r="S21" s="151"/>
      <c r="T21" s="22">
        <f>IF($S$3=$S$10,SUM(D21:S21),"")</f>
        <v>100766.96000000004</v>
      </c>
      <c r="U21" s="2"/>
      <c r="V21" s="2"/>
      <c r="W21" s="2"/>
      <c r="X21" s="2"/>
      <c r="Y21" s="2"/>
      <c r="Z21" s="2"/>
      <c r="AA21" s="2"/>
      <c r="AB21" s="2"/>
    </row>
    <row r="22" spans="1:33" s="24" customFormat="1" ht="13.5" thickBot="1">
      <c r="A22" s="69"/>
      <c r="B22" s="161"/>
      <c r="C22" s="64" t="s">
        <v>29</v>
      </c>
      <c r="D22" s="104">
        <f>IF($S$3=$S$10,SUM(D20:D21),"")</f>
        <v>9117.2466666666678</v>
      </c>
      <c r="E22" s="105">
        <f>IF($S$3=$S$10,SUM(E20:E21),"")</f>
        <v>9117.2466666666678</v>
      </c>
      <c r="F22" s="105">
        <f>IF($S$3=$S$10,SUM(F20:F21),"")</f>
        <v>9117.2466666666678</v>
      </c>
      <c r="G22" s="162">
        <f>SUM(G20:H21)</f>
        <v>9117.2466666666678</v>
      </c>
      <c r="H22" s="163"/>
      <c r="I22" s="105">
        <f>IF($S$3=$S$10,SUM(I20:I21),"")</f>
        <v>9117.2466666666678</v>
      </c>
      <c r="J22" s="105">
        <f>IF($S$3=$S$10,SUM(J20:J21),"")</f>
        <v>9117.2466666666678</v>
      </c>
      <c r="K22" s="105">
        <f>IF($S$3=$S$10,SUM(K20:K21),"")</f>
        <v>9117.2466666666678</v>
      </c>
      <c r="L22" s="162">
        <f>SUM(L20:M21)</f>
        <v>9117.2466666666678</v>
      </c>
      <c r="M22" s="163"/>
      <c r="N22" s="162">
        <f>SUM(N20:O21)</f>
        <v>9117.2466666666678</v>
      </c>
      <c r="O22" s="163"/>
      <c r="P22" s="105">
        <f>IF($S$3=$S$10,SUM(P20:P21),"")</f>
        <v>9117.2466666666678</v>
      </c>
      <c r="Q22" s="105">
        <f>IF($S$3=$S$10,SUM(Q20:Q21),"")</f>
        <v>9117.2466666666678</v>
      </c>
      <c r="R22" s="162">
        <f>SUM(R20:S21)</f>
        <v>9117.2466666666678</v>
      </c>
      <c r="S22" s="164"/>
      <c r="T22" s="65">
        <f>IF(S3=S10,SUM(T20:T21),"")</f>
        <v>109406.96000000004</v>
      </c>
      <c r="U22" s="23"/>
      <c r="V22" s="23"/>
      <c r="W22" s="23"/>
      <c r="X22" s="23"/>
      <c r="Y22" s="23"/>
      <c r="Z22" s="23"/>
      <c r="AA22" s="23"/>
      <c r="AB22" s="23"/>
    </row>
    <row r="23" spans="1:33" s="70" customFormat="1" ht="15.75" thickTop="1">
      <c r="I23" s="86"/>
      <c r="J23" s="86"/>
      <c r="K23" s="86"/>
    </row>
    <row r="24" spans="1:33" s="70" customFormat="1" ht="15.75" thickBot="1">
      <c r="I24" s="87">
        <v>0.1</v>
      </c>
      <c r="J24" s="88" t="s">
        <v>58</v>
      </c>
      <c r="K24" s="86"/>
    </row>
    <row r="25" spans="1:33" s="70" customFormat="1" ht="16.5" thickTop="1" thickBot="1">
      <c r="B25" s="86" t="s">
        <v>39</v>
      </c>
      <c r="C25" s="117" t="s">
        <v>31</v>
      </c>
      <c r="D25" s="118"/>
      <c r="E25" s="118"/>
      <c r="F25" s="25" t="s">
        <v>32</v>
      </c>
      <c r="G25" s="146" t="s">
        <v>33</v>
      </c>
      <c r="H25" s="147"/>
      <c r="I25" s="89">
        <f>(T12)*10%</f>
        <v>60000</v>
      </c>
      <c r="J25" s="90">
        <f>F28</f>
        <v>96000</v>
      </c>
      <c r="K25" s="86"/>
      <c r="W25" s="96"/>
      <c r="X25" s="96"/>
      <c r="Y25" s="96"/>
      <c r="Z25" s="96"/>
      <c r="AA25" s="96"/>
      <c r="AB25" s="96" t="s">
        <v>8</v>
      </c>
      <c r="AC25" s="96"/>
      <c r="AD25" s="96"/>
      <c r="AE25" s="96" t="s">
        <v>46</v>
      </c>
      <c r="AF25" s="96"/>
      <c r="AG25" s="96"/>
    </row>
    <row r="26" spans="1:33" ht="15.75" thickTop="1">
      <c r="A26" s="70"/>
      <c r="B26" s="86" t="s">
        <v>38</v>
      </c>
      <c r="C26" s="26" t="s">
        <v>34</v>
      </c>
      <c r="D26" s="27"/>
      <c r="E26" s="27"/>
      <c r="F26" s="28">
        <f>IF(S3=S10,T14,"")</f>
        <v>14400</v>
      </c>
      <c r="G26" s="139">
        <f>MIN(T4,9600)</f>
        <v>9600</v>
      </c>
      <c r="H26" s="140"/>
      <c r="I26" s="91">
        <f>J25-I25</f>
        <v>36000</v>
      </c>
      <c r="J26" s="92">
        <v>1</v>
      </c>
      <c r="K26" s="86"/>
      <c r="L26" s="37" t="s">
        <v>51</v>
      </c>
      <c r="M26" s="38"/>
      <c r="N26" s="39"/>
      <c r="O26" s="39"/>
      <c r="P26" s="39"/>
      <c r="Q26" s="39"/>
      <c r="R26" s="39"/>
      <c r="S26" s="131" t="s">
        <v>52</v>
      </c>
      <c r="T26" s="132"/>
      <c r="W26" s="23">
        <v>0</v>
      </c>
      <c r="X26" s="23">
        <v>200000</v>
      </c>
      <c r="Y26" s="23">
        <f>X26</f>
        <v>200000</v>
      </c>
      <c r="Z26" s="23"/>
      <c r="AA26" s="23"/>
      <c r="AB26" s="23">
        <v>0</v>
      </c>
      <c r="AC26" s="23">
        <v>250000</v>
      </c>
      <c r="AD26" s="23"/>
      <c r="AE26" s="23">
        <v>0</v>
      </c>
      <c r="AF26" s="23">
        <v>0</v>
      </c>
      <c r="AG26" s="23"/>
    </row>
    <row r="27" spans="1:33">
      <c r="A27" s="70"/>
      <c r="B27" s="70"/>
      <c r="C27" s="29" t="s">
        <v>35</v>
      </c>
      <c r="D27" s="30"/>
      <c r="E27" s="30"/>
      <c r="F27" s="101">
        <v>2000</v>
      </c>
      <c r="G27" s="135">
        <f>MIN(2400,IF(S3=S10,IF(F27="",0*1,MIN(T15,F27))))</f>
        <v>2000</v>
      </c>
      <c r="H27" s="136"/>
      <c r="I27" s="91">
        <f>T13</f>
        <v>300000</v>
      </c>
      <c r="J27" s="93">
        <v>2</v>
      </c>
      <c r="K27" s="86"/>
      <c r="L27" s="40" t="s">
        <v>53</v>
      </c>
      <c r="M27" s="41"/>
      <c r="N27" s="42"/>
      <c r="O27" s="42"/>
      <c r="P27" s="42"/>
      <c r="Q27" s="42"/>
      <c r="R27" s="43"/>
      <c r="S27" s="133" t="str">
        <f>TRIM(T19)</f>
        <v>986400</v>
      </c>
      <c r="T27" s="134"/>
      <c r="W27" s="23">
        <f>IF(X26=0,1*0,X26+1)</f>
        <v>200001</v>
      </c>
      <c r="X27" s="23">
        <f>IF(X26=0,1*0,500000)</f>
        <v>500000</v>
      </c>
      <c r="Y27" s="23">
        <f>X27-X26</f>
        <v>300000</v>
      </c>
      <c r="Z27" s="23">
        <f>Y27*10.3%</f>
        <v>30900.000000000004</v>
      </c>
      <c r="AA27" s="23"/>
      <c r="AB27" s="23">
        <f>AC26+1</f>
        <v>250001</v>
      </c>
      <c r="AC27" s="23">
        <v>500000</v>
      </c>
      <c r="AD27" s="23">
        <f>AC27-AC26</f>
        <v>250000</v>
      </c>
      <c r="AE27" s="23">
        <v>0</v>
      </c>
      <c r="AF27" s="23">
        <v>500000</v>
      </c>
      <c r="AG27" s="23">
        <f>AF27-AE27</f>
        <v>500000</v>
      </c>
    </row>
    <row r="28" spans="1:33">
      <c r="A28" s="70"/>
      <c r="B28" s="70"/>
      <c r="C28" s="31" t="s">
        <v>37</v>
      </c>
      <c r="D28" s="141" t="s">
        <v>39</v>
      </c>
      <c r="E28" s="142"/>
      <c r="F28" s="101">
        <v>96000</v>
      </c>
      <c r="G28" s="135">
        <f>IF(S3=S10,IF(I29&lt;=0,T13*0,I29*1))</f>
        <v>36000</v>
      </c>
      <c r="H28" s="136"/>
      <c r="I28" s="91">
        <f>IF(D28="Non Metro City",(T12)*40%,(T12)*50%)</f>
        <v>240000</v>
      </c>
      <c r="J28" s="93">
        <v>3</v>
      </c>
      <c r="K28" s="86"/>
      <c r="L28" s="40" t="s">
        <v>54</v>
      </c>
      <c r="M28" s="41"/>
      <c r="N28" s="42"/>
      <c r="O28" s="42"/>
      <c r="P28" s="42"/>
      <c r="Q28" s="42"/>
      <c r="R28" s="43"/>
      <c r="S28" s="135">
        <f>G29</f>
        <v>47600</v>
      </c>
      <c r="T28" s="136"/>
      <c r="W28" s="35" t="s">
        <v>47</v>
      </c>
      <c r="X28" s="35">
        <v>1000000</v>
      </c>
      <c r="Y28" s="36">
        <f>X28-W28+1</f>
        <v>500000</v>
      </c>
      <c r="Z28" s="23">
        <f>Y28*20.6%</f>
        <v>103000.00000000001</v>
      </c>
      <c r="AA28" s="23"/>
      <c r="AB28" s="23">
        <v>500001</v>
      </c>
      <c r="AC28" s="23">
        <v>1000000</v>
      </c>
      <c r="AD28" s="23">
        <f>AC28-AC27</f>
        <v>500000</v>
      </c>
      <c r="AE28" s="23">
        <v>500001</v>
      </c>
      <c r="AF28" s="23">
        <v>1000000</v>
      </c>
      <c r="AG28" s="23"/>
    </row>
    <row r="29" spans="1:33" ht="15.75" thickBot="1">
      <c r="A29" s="70"/>
      <c r="B29" s="70"/>
      <c r="C29" s="47" t="s">
        <v>29</v>
      </c>
      <c r="D29" s="48"/>
      <c r="E29" s="48"/>
      <c r="F29" s="49">
        <f>SUM(F26:F28)</f>
        <v>112400</v>
      </c>
      <c r="G29" s="114">
        <f>SUM(G26:H28)</f>
        <v>47600</v>
      </c>
      <c r="H29" s="115"/>
      <c r="I29" s="94">
        <f>IF(F28=0,1*0,MIN(I26:I28)*1)</f>
        <v>36000</v>
      </c>
      <c r="J29" s="86"/>
      <c r="K29" s="86"/>
      <c r="L29" s="40" t="s">
        <v>60</v>
      </c>
      <c r="M29" s="41"/>
      <c r="N29" s="42"/>
      <c r="O29" s="42"/>
      <c r="P29" s="42"/>
      <c r="Q29" s="42"/>
      <c r="R29" s="42"/>
      <c r="S29" s="116">
        <f>G36</f>
        <v>99640</v>
      </c>
      <c r="T29" s="116"/>
      <c r="W29" s="35">
        <v>1000001</v>
      </c>
      <c r="X29" s="35">
        <v>1000000</v>
      </c>
      <c r="Y29" s="36">
        <f>X29-W29+1</f>
        <v>0</v>
      </c>
      <c r="Z29" s="36"/>
      <c r="AA29" s="23"/>
      <c r="AB29" s="23">
        <v>1000001</v>
      </c>
      <c r="AC29" s="23"/>
      <c r="AD29" s="23"/>
      <c r="AE29" s="23">
        <v>1000001</v>
      </c>
      <c r="AF29" s="23"/>
      <c r="AG29" s="23"/>
    </row>
    <row r="30" spans="1:33" ht="16.5" thickTop="1" thickBot="1">
      <c r="A30" s="70"/>
      <c r="B30" s="70"/>
      <c r="C30" s="70"/>
      <c r="D30" s="70"/>
      <c r="E30" s="70"/>
      <c r="F30" s="70"/>
      <c r="G30" s="70"/>
      <c r="H30" s="70"/>
      <c r="I30" s="70"/>
      <c r="J30" s="70"/>
      <c r="K30" s="95"/>
      <c r="L30" s="44" t="s">
        <v>55</v>
      </c>
      <c r="M30" s="45"/>
      <c r="N30" s="46"/>
      <c r="O30" s="46"/>
      <c r="P30" s="46"/>
      <c r="Q30" s="46"/>
      <c r="R30" s="46"/>
      <c r="S30" s="137">
        <f>S27-S28-S29</f>
        <v>839160</v>
      </c>
      <c r="T30" s="138"/>
      <c r="W30" s="23"/>
      <c r="X30" s="23" t="s">
        <v>48</v>
      </c>
      <c r="Y30" s="23"/>
      <c r="Z30" s="23"/>
      <c r="AA30" s="23"/>
      <c r="AB30" s="23"/>
      <c r="AC30" s="23"/>
      <c r="AD30" s="23"/>
      <c r="AE30" s="23"/>
      <c r="AF30" s="23"/>
      <c r="AG30" s="23"/>
    </row>
    <row r="31" spans="1:33" s="70" customFormat="1" ht="16.5" thickTop="1" thickBot="1">
      <c r="C31" s="117" t="s">
        <v>59</v>
      </c>
      <c r="D31" s="118"/>
      <c r="E31" s="118"/>
      <c r="F31" s="50" t="s">
        <v>32</v>
      </c>
      <c r="G31" s="119" t="s">
        <v>33</v>
      </c>
      <c r="H31" s="120"/>
      <c r="W31" s="96"/>
      <c r="X31" s="96" t="s">
        <v>49</v>
      </c>
      <c r="Y31" s="97">
        <f>IF(AND(J6="MALE",S30&lt;200000),S30,200000)</f>
        <v>200000</v>
      </c>
      <c r="Z31" s="96"/>
      <c r="AA31" s="96"/>
      <c r="AB31" s="97">
        <f>IF(AND(J6="SENIOR CITIZEN",T37&lt;250000),T37,250000)</f>
        <v>250000</v>
      </c>
      <c r="AC31" s="96"/>
      <c r="AD31" s="96"/>
      <c r="AE31" s="97">
        <f>IF(J6="Senior Citizen PLUS",1*0,0*1)</f>
        <v>0</v>
      </c>
      <c r="AF31" s="96"/>
      <c r="AG31" s="96"/>
    </row>
    <row r="32" spans="1:33" s="70" customFormat="1" ht="15.75" thickTop="1">
      <c r="C32" s="29" t="s">
        <v>61</v>
      </c>
      <c r="D32" s="30"/>
      <c r="E32" s="30"/>
      <c r="F32" s="28">
        <f>G32</f>
        <v>8640</v>
      </c>
      <c r="G32" s="106">
        <f>T20</f>
        <v>8640</v>
      </c>
      <c r="H32" s="107"/>
      <c r="W32" s="96"/>
      <c r="X32" s="96" t="s">
        <v>50</v>
      </c>
      <c r="Y32" s="97">
        <f>IF(AND(J6="FEMALE",S30&lt;200000),S30,Y31)</f>
        <v>200000</v>
      </c>
      <c r="Z32" s="96"/>
      <c r="AA32" s="96"/>
      <c r="AB32" s="96"/>
      <c r="AC32" s="96"/>
      <c r="AD32" s="96"/>
      <c r="AE32" s="96"/>
      <c r="AF32" s="96"/>
      <c r="AG32" s="96"/>
    </row>
    <row r="33" spans="3:33" s="70" customFormat="1">
      <c r="C33" s="29" t="s">
        <v>62</v>
      </c>
      <c r="D33" s="51"/>
      <c r="E33" s="51"/>
      <c r="F33" s="102">
        <v>8000</v>
      </c>
      <c r="G33" s="108">
        <f>IF(S3=S10,IF(F33="",0*1,MIN(100000,F33)))</f>
        <v>8000</v>
      </c>
      <c r="H33" s="109"/>
      <c r="W33" s="96" t="str">
        <f>IF(J6="Senior Citizen PLUS","0-500000",CONCATENATE(W27,"-",X27))</f>
        <v>200001-500000</v>
      </c>
      <c r="X33" s="96"/>
      <c r="Y33" s="96"/>
      <c r="Z33" s="96"/>
      <c r="AA33" s="96"/>
      <c r="AB33" s="96"/>
      <c r="AC33" s="96"/>
      <c r="AD33" s="96"/>
      <c r="AE33" s="96"/>
      <c r="AF33" s="96"/>
      <c r="AG33" s="96"/>
    </row>
    <row r="34" spans="3:33" s="70" customFormat="1">
      <c r="C34" s="121" t="s">
        <v>63</v>
      </c>
      <c r="D34" s="122"/>
      <c r="E34" s="123"/>
      <c r="F34" s="102">
        <v>3000</v>
      </c>
      <c r="G34" s="108">
        <f>IF(S3=S10,IF(F34="",1*0,MIN(100000,F34)))</f>
        <v>3000</v>
      </c>
      <c r="H34" s="109"/>
    </row>
    <row r="35" spans="3:33" s="70" customFormat="1">
      <c r="C35" s="52" t="s">
        <v>64</v>
      </c>
      <c r="D35" s="51"/>
      <c r="E35" s="51"/>
      <c r="F35" s="102">
        <v>80000</v>
      </c>
      <c r="G35" s="108">
        <f>IF(S3=S10,IF(F35="",1*0,MIN(100000,F35)))</f>
        <v>80000</v>
      </c>
      <c r="H35" s="109"/>
      <c r="W35" s="98"/>
      <c r="X35" s="79"/>
      <c r="Y35" s="79"/>
      <c r="Z35" s="79"/>
      <c r="AA35" s="79"/>
      <c r="AB35" s="79"/>
      <c r="AC35" s="79">
        <v>250000</v>
      </c>
      <c r="AD35" s="79">
        <f>AC35*10.3%</f>
        <v>25750.000000000004</v>
      </c>
      <c r="AE35" s="79"/>
      <c r="AF35" s="79"/>
    </row>
    <row r="36" spans="3:33" s="70" customFormat="1" ht="15.75" thickBot="1">
      <c r="C36" s="59" t="s">
        <v>29</v>
      </c>
      <c r="D36" s="60"/>
      <c r="E36" s="60"/>
      <c r="F36" s="49">
        <f>SUM(F32:F35)</f>
        <v>99640</v>
      </c>
      <c r="G36" s="114">
        <f>IF(SUM(G32:G35)&gt;100000,100000*1,SUM(G32:G35))</f>
        <v>99640</v>
      </c>
      <c r="H36" s="115"/>
      <c r="W36" s="79"/>
      <c r="X36" s="79"/>
      <c r="Y36" s="79"/>
      <c r="Z36" s="79"/>
      <c r="AA36" s="79"/>
      <c r="AB36" s="79"/>
      <c r="AC36" s="79"/>
      <c r="AD36" s="79"/>
      <c r="AE36" s="79"/>
      <c r="AF36" s="79"/>
    </row>
    <row r="37" spans="3:33" s="70" customFormat="1" ht="16.5" thickTop="1" thickBot="1">
      <c r="W37" s="79">
        <f>500000-210000</f>
        <v>290000</v>
      </c>
      <c r="X37" s="79"/>
      <c r="Y37" s="79"/>
      <c r="Z37" s="79"/>
      <c r="AA37" s="96" t="s">
        <v>56</v>
      </c>
      <c r="AB37" s="96" t="s">
        <v>57</v>
      </c>
      <c r="AC37" s="96" t="s">
        <v>49</v>
      </c>
      <c r="AD37" s="96" t="s">
        <v>50</v>
      </c>
      <c r="AE37" s="79"/>
      <c r="AF37" s="79"/>
    </row>
    <row r="38" spans="3:33" s="70" customFormat="1" ht="15.75" thickTop="1">
      <c r="C38" s="112" t="s">
        <v>40</v>
      </c>
      <c r="D38" s="143"/>
      <c r="E38" s="144"/>
      <c r="F38" s="145" t="s">
        <v>41</v>
      </c>
      <c r="G38" s="144"/>
      <c r="H38" s="53" t="s">
        <v>42</v>
      </c>
      <c r="I38" s="54" t="s">
        <v>43</v>
      </c>
      <c r="J38" s="112" t="s">
        <v>44</v>
      </c>
      <c r="K38" s="113"/>
      <c r="W38" s="98"/>
      <c r="X38" s="79"/>
      <c r="Y38" s="79"/>
      <c r="Z38" s="79"/>
      <c r="AA38" s="96">
        <f>IF(OR(J6="Senior Citizen PLUS",S30&gt;1000000),MIN(500000,I38),S30-500000)</f>
        <v>339160</v>
      </c>
      <c r="AB38" s="96">
        <f>IF(AND(J6="Senior Citizen",S30&gt;1000000),500000,S30-500000)</f>
        <v>339160</v>
      </c>
      <c r="AC38" s="96">
        <f>IF(AND(J6="MALE",S30&gt;1000000),500000,S30-500000)</f>
        <v>339160</v>
      </c>
      <c r="AD38" s="96">
        <f>IF(AND(J6="FEMALE",S30&gt;1000000),500000,S30-500000)</f>
        <v>339160</v>
      </c>
      <c r="AE38" s="79"/>
      <c r="AF38" s="79"/>
    </row>
    <row r="39" spans="3:33" s="70" customFormat="1">
      <c r="C39" s="124" t="str">
        <f>IF(J6="Senior Citizen PLUS","0-0",IF(J6="Senior Citizen","0-250000",IF(J6="Male","0-200000",IF(J6="FEMALE",X30))))</f>
        <v>0-200000</v>
      </c>
      <c r="D39" s="125"/>
      <c r="E39" s="126"/>
      <c r="F39" s="127">
        <v>0</v>
      </c>
      <c r="G39" s="128"/>
      <c r="H39" s="32">
        <f>IF(J6="MALE",Y31,IF(J6="FEMALE",Y32,IF(J6="Senior Citizen",AB31,AE31)))</f>
        <v>200000</v>
      </c>
      <c r="I39" s="33">
        <f>IF(J6="Senior Citizen PLUS",1*0,S30-H39)</f>
        <v>639160</v>
      </c>
      <c r="J39" s="129" t="str">
        <f>TRIM(F39*H39)</f>
        <v>0</v>
      </c>
      <c r="K39" s="130"/>
      <c r="W39" s="98"/>
      <c r="X39" s="79">
        <f>150000-$G$74</f>
        <v>150000</v>
      </c>
      <c r="Y39" s="98">
        <f>W39+X39</f>
        <v>150000</v>
      </c>
      <c r="Z39" s="99">
        <f>U39-Y39</f>
        <v>-150000</v>
      </c>
      <c r="AA39" s="79"/>
      <c r="AB39" s="79"/>
      <c r="AC39" s="79"/>
      <c r="AD39" s="79"/>
      <c r="AE39" s="79"/>
      <c r="AF39" s="79"/>
    </row>
    <row r="40" spans="3:33" s="70" customFormat="1">
      <c r="C40" s="124" t="str">
        <f>IF(J6="Senior Citizen PLUS","0-500000",IF(J6="Senior Citizen","250001-500000",IF(J6="Male","200001-500000",W33)))</f>
        <v>200001-500000</v>
      </c>
      <c r="D40" s="125"/>
      <c r="E40" s="126"/>
      <c r="F40" s="127">
        <f>IF(J6="Senior Citizen PLUS",0%,10.3%)</f>
        <v>0.10300000000000001</v>
      </c>
      <c r="G40" s="128"/>
      <c r="H40" s="32">
        <f>IF(AND(J6="Senior Citizen PLUS",S30&lt;500000),S30,(IF(OR(J6="MALE",J6="FEMALE"),MIN(300000,I39),IF(J6="Senior Citizen",MIN(250000,I39),IF(Q23&gt;500000,500000,MIN(500000,I39))))))</f>
        <v>300000</v>
      </c>
      <c r="I40" s="33">
        <f>IF(H40&lt;=0,1*0,IF(AND(J6="Senior Citizen PLUS",Q23&gt;100000),Q23-H40,I39-H40))</f>
        <v>339160</v>
      </c>
      <c r="J40" s="129">
        <f>IF(J6="Senior Citizen Plus",1*0,IF(J39=0,0*1,F40*H40))</f>
        <v>30900.000000000004</v>
      </c>
      <c r="K40" s="130"/>
      <c r="W40" s="79"/>
      <c r="X40" s="79"/>
      <c r="Y40" s="98"/>
      <c r="Z40" s="99">
        <f>U40+Z39</f>
        <v>-150000</v>
      </c>
      <c r="AA40" s="79"/>
      <c r="AB40" s="79"/>
      <c r="AC40" s="79"/>
      <c r="AD40" s="79"/>
      <c r="AE40" s="79"/>
      <c r="AF40" s="79"/>
    </row>
    <row r="41" spans="3:33" s="70" customFormat="1">
      <c r="C41" s="124" t="str">
        <f>CONCATENATE(W28,"-",X28)</f>
        <v>500001-1000000</v>
      </c>
      <c r="D41" s="125"/>
      <c r="E41" s="126"/>
      <c r="F41" s="127">
        <v>0.20599999999999999</v>
      </c>
      <c r="G41" s="128"/>
      <c r="H41" s="32">
        <f>IF(I40&lt;=0,1*0,IF(J6="MALE",AC38,IF(J6="FEMALE",AD38,IF(J6="Senior Citizen",AB38,AD48))))</f>
        <v>339160</v>
      </c>
      <c r="I41" s="33">
        <f>IF(AND(J6="Senior Citizen PLUS",S30&gt;1000000),S30-H40-H41,IF(I40-H41&gt;0,I40-H41,1*0))</f>
        <v>0</v>
      </c>
      <c r="J41" s="129">
        <f>F41*H41</f>
        <v>69866.959999999992</v>
      </c>
      <c r="K41" s="130"/>
      <c r="W41" s="98"/>
      <c r="X41" s="79"/>
      <c r="Y41" s="98"/>
      <c r="Z41" s="99">
        <f>U41+Z40</f>
        <v>-150000</v>
      </c>
      <c r="AA41" s="79"/>
      <c r="AB41" s="79"/>
      <c r="AC41" s="79"/>
      <c r="AD41" s="79">
        <v>300000</v>
      </c>
      <c r="AE41" s="79">
        <f>AD41*10.3%</f>
        <v>30900.000000000004</v>
      </c>
      <c r="AF41" s="79"/>
    </row>
    <row r="42" spans="3:33" s="70" customFormat="1">
      <c r="C42" s="124" t="str">
        <f>CONCATENATE("&gt;",W29)</f>
        <v>&gt;1000001</v>
      </c>
      <c r="D42" s="125"/>
      <c r="E42" s="126"/>
      <c r="F42" s="127">
        <v>0.309</v>
      </c>
      <c r="G42" s="128"/>
      <c r="H42" s="34">
        <f>I41</f>
        <v>0</v>
      </c>
      <c r="I42" s="33"/>
      <c r="J42" s="129">
        <f>F42*H42</f>
        <v>0</v>
      </c>
      <c r="K42" s="130"/>
      <c r="W42" s="98">
        <f>SUM(H49:H58)</f>
        <v>0</v>
      </c>
      <c r="X42" s="79"/>
      <c r="Y42" s="79"/>
      <c r="Z42" s="99"/>
      <c r="AA42" s="79"/>
      <c r="AB42" s="79"/>
      <c r="AC42" s="79"/>
      <c r="AD42" s="79"/>
      <c r="AE42" s="79"/>
      <c r="AF42" s="79"/>
    </row>
    <row r="43" spans="3:33" s="70" customFormat="1">
      <c r="C43" s="55" t="s">
        <v>45</v>
      </c>
      <c r="D43" s="56"/>
      <c r="E43" s="56"/>
      <c r="F43" s="56"/>
      <c r="G43" s="56"/>
      <c r="H43" s="57"/>
      <c r="I43" s="57"/>
      <c r="J43" s="110" t="str">
        <f>TRIM(SUM(J39:J42))</f>
        <v>100766.96</v>
      </c>
      <c r="K43" s="111"/>
      <c r="W43" s="98">
        <f>SUM(J49:J58)</f>
        <v>0</v>
      </c>
      <c r="X43" s="79"/>
      <c r="Y43" s="79"/>
      <c r="Z43" s="79"/>
      <c r="AA43" s="79"/>
      <c r="AB43" s="79"/>
      <c r="AC43" s="79"/>
      <c r="AD43" s="79"/>
      <c r="AE43" s="79"/>
      <c r="AF43" s="79"/>
    </row>
    <row r="44" spans="3:33" s="70" customFormat="1">
      <c r="W44" s="79">
        <f>IF(W43&gt;100000,1*0,100000-W43)</f>
        <v>100000</v>
      </c>
      <c r="X44" s="79"/>
      <c r="Y44" s="79"/>
      <c r="Z44" s="79"/>
      <c r="AA44" s="79"/>
      <c r="AB44" s="79"/>
      <c r="AC44" s="79"/>
      <c r="AD44" s="100" t="s">
        <v>50</v>
      </c>
      <c r="AE44" s="79"/>
      <c r="AF44" s="79"/>
    </row>
    <row r="45" spans="3:33" s="70" customFormat="1" hidden="1"/>
    <row r="46" spans="3:33" s="70" customFormat="1" hidden="1"/>
    <row r="47" spans="3:33" s="70" customFormat="1" hidden="1"/>
    <row r="48" spans="3:33" s="70" customFormat="1" hidden="1"/>
    <row r="49" s="70" customFormat="1" hidden="1"/>
    <row r="50" s="70" customFormat="1" hidden="1"/>
    <row r="51" s="70" customFormat="1" hidden="1"/>
    <row r="52" s="70" customFormat="1" hidden="1"/>
    <row r="53" s="70" customFormat="1" hidden="1"/>
    <row r="54" s="70" customFormat="1" hidden="1"/>
    <row r="55" s="70" customFormat="1" hidden="1"/>
  </sheetData>
  <mergeCells count="116">
    <mergeCell ref="B2:T2"/>
    <mergeCell ref="S3:T3"/>
    <mergeCell ref="B5:C5"/>
    <mergeCell ref="D5:F5"/>
    <mergeCell ref="H5:I5"/>
    <mergeCell ref="J5:L5"/>
    <mergeCell ref="N5:P5"/>
    <mergeCell ref="Q5:R5"/>
    <mergeCell ref="B7:C7"/>
    <mergeCell ref="D7:F7"/>
    <mergeCell ref="H7:I7"/>
    <mergeCell ref="J7:L7"/>
    <mergeCell ref="N7:P7"/>
    <mergeCell ref="Q7:R7"/>
    <mergeCell ref="B6:C6"/>
    <mergeCell ref="D6:F6"/>
    <mergeCell ref="H6:I6"/>
    <mergeCell ref="J6:L6"/>
    <mergeCell ref="N6:P6"/>
    <mergeCell ref="Q6:R6"/>
    <mergeCell ref="B9:C9"/>
    <mergeCell ref="D9:F9"/>
    <mergeCell ref="H9:I9"/>
    <mergeCell ref="J9:L9"/>
    <mergeCell ref="N9:P9"/>
    <mergeCell ref="Q9:R9"/>
    <mergeCell ref="B8:C8"/>
    <mergeCell ref="D8:F8"/>
    <mergeCell ref="H8:I8"/>
    <mergeCell ref="J8:L8"/>
    <mergeCell ref="N8:P8"/>
    <mergeCell ref="Q8:R8"/>
    <mergeCell ref="G13:H13"/>
    <mergeCell ref="L13:M13"/>
    <mergeCell ref="N13:O13"/>
    <mergeCell ref="R13:S13"/>
    <mergeCell ref="B11:C11"/>
    <mergeCell ref="G11:H11"/>
    <mergeCell ref="L11:M11"/>
    <mergeCell ref="N11:O11"/>
    <mergeCell ref="R11:S11"/>
    <mergeCell ref="B12:B18"/>
    <mergeCell ref="G12:H12"/>
    <mergeCell ref="L12:M12"/>
    <mergeCell ref="N12:O12"/>
    <mergeCell ref="R12:S12"/>
    <mergeCell ref="G16:H16"/>
    <mergeCell ref="L16:M16"/>
    <mergeCell ref="N16:O16"/>
    <mergeCell ref="R16:S16"/>
    <mergeCell ref="G14:H14"/>
    <mergeCell ref="L14:M14"/>
    <mergeCell ref="N14:O14"/>
    <mergeCell ref="R14:S14"/>
    <mergeCell ref="G15:H15"/>
    <mergeCell ref="L15:M15"/>
    <mergeCell ref="N15:O15"/>
    <mergeCell ref="R15:S15"/>
    <mergeCell ref="B19:C19"/>
    <mergeCell ref="G19:H19"/>
    <mergeCell ref="L19:M19"/>
    <mergeCell ref="N19:O19"/>
    <mergeCell ref="R19:S19"/>
    <mergeCell ref="B20:B22"/>
    <mergeCell ref="G17:H17"/>
    <mergeCell ref="L17:M17"/>
    <mergeCell ref="N17:O17"/>
    <mergeCell ref="R17:S17"/>
    <mergeCell ref="G18:H18"/>
    <mergeCell ref="L18:M18"/>
    <mergeCell ref="N18:O18"/>
    <mergeCell ref="R18:S18"/>
    <mergeCell ref="G22:H22"/>
    <mergeCell ref="L22:M22"/>
    <mergeCell ref="N22:O22"/>
    <mergeCell ref="R22:S22"/>
    <mergeCell ref="C25:E25"/>
    <mergeCell ref="G25:H25"/>
    <mergeCell ref="G20:H20"/>
    <mergeCell ref="L20:M20"/>
    <mergeCell ref="N20:O20"/>
    <mergeCell ref="R20:S20"/>
    <mergeCell ref="G21:H21"/>
    <mergeCell ref="L21:M21"/>
    <mergeCell ref="N21:O21"/>
    <mergeCell ref="R21:S21"/>
    <mergeCell ref="S26:T26"/>
    <mergeCell ref="S27:T27"/>
    <mergeCell ref="S28:T28"/>
    <mergeCell ref="S30:T30"/>
    <mergeCell ref="J39:K39"/>
    <mergeCell ref="C40:E40"/>
    <mergeCell ref="F40:G40"/>
    <mergeCell ref="J40:K40"/>
    <mergeCell ref="G26:H26"/>
    <mergeCell ref="G27:H27"/>
    <mergeCell ref="D28:E28"/>
    <mergeCell ref="G28:H28"/>
    <mergeCell ref="C38:E38"/>
    <mergeCell ref="F38:G38"/>
    <mergeCell ref="C39:E39"/>
    <mergeCell ref="F39:G39"/>
    <mergeCell ref="G36:H36"/>
    <mergeCell ref="J43:K43"/>
    <mergeCell ref="J38:K38"/>
    <mergeCell ref="G29:H29"/>
    <mergeCell ref="S29:T29"/>
    <mergeCell ref="C31:E31"/>
    <mergeCell ref="G31:H31"/>
    <mergeCell ref="C34:E34"/>
    <mergeCell ref="C42:E42"/>
    <mergeCell ref="F42:G42"/>
    <mergeCell ref="J42:K42"/>
    <mergeCell ref="C41:E41"/>
    <mergeCell ref="F41:G41"/>
    <mergeCell ref="J41:K41"/>
  </mergeCells>
  <conditionalFormatting sqref="B2:C2">
    <cfRule type="expression" dxfId="3" priority="3" stopIfTrue="1">
      <formula>#REF!=10100257</formula>
    </cfRule>
    <cfRule type="expression" dxfId="2" priority="4" stopIfTrue="1">
      <formula>#REF!&lt;0</formula>
    </cfRule>
  </conditionalFormatting>
  <conditionalFormatting sqref="D2:T2">
    <cfRule type="expression" dxfId="1" priority="1" stopIfTrue="1">
      <formula>#REF!=10100257</formula>
    </cfRule>
    <cfRule type="expression" dxfId="0" priority="2" stopIfTrue="1">
      <formula>#REF!&lt;0</formula>
    </cfRule>
  </conditionalFormatting>
  <dataValidations count="5">
    <dataValidation type="whole" allowBlank="1" showInputMessage="1" showErrorMessage="1" errorTitle="ERROR" error="Enter only Numeric Value" sqref="JH21 D20 E20:G21 H21 O21 N20:N21 M21 I20:L21 P20:R21 JK20:JM21 TG20:TI21 ADC20:ADE21 AMY20:ANA21 AWU20:AWW21 BGQ20:BGS21 BQM20:BQO21 CAI20:CAK21 CKE20:CKG21 CUA20:CUC21 DDW20:DDY21 DNS20:DNU21 DXO20:DXQ21 EHK20:EHM21 ERG20:ERI21 FBC20:FBE21 FKY20:FLA21 FUU20:FUW21 GEQ20:GES21 GOM20:GOO21 GYI20:GYK21 HIE20:HIG21 HSA20:HSC21 IBW20:IBY21 ILS20:ILU21 IVO20:IVQ21 JFK20:JFM21 JPG20:JPI21 JZC20:JZE21 KIY20:KJA21 KSU20:KSW21 LCQ20:LCS21 LMM20:LMO21 LWI20:LWK21 MGE20:MGG21 MQA20:MQC21 MZW20:MZY21 NJS20:NJU21 NTO20:NTQ21 ODK20:ODM21 ONG20:ONI21 OXC20:OXE21 PGY20:PHA21 PQU20:PQW21 QAQ20:QAS21 QKM20:QKO21 QUI20:QUK21 REE20:REG21 ROA20:ROC21 RXW20:RXY21 SHS20:SHU21 SRO20:SRQ21 TBK20:TBM21 TLG20:TLI21 TVC20:TVE21 UEY20:UFA21 UOU20:UOW21 UYQ20:UYS21 VIM20:VIO21 VSI20:VSK21 WCE20:WCG21 WMA20:WMC21 WVW20:WVY21 JD20:JG21 SZ20:TC21 ACV20:ACY21 AMR20:AMU21 AWN20:AWQ21 BGJ20:BGM21 BQF20:BQI21 CAB20:CAE21 CJX20:CKA21 CTT20:CTW21 DDP20:DDS21 DNL20:DNO21 DXH20:DXK21 EHD20:EHG21 EQZ20:ERC21 FAV20:FAY21 FKR20:FKU21 FUN20:FUQ21 GEJ20:GEM21 GOF20:GOI21 GYB20:GYE21 HHX20:HIA21 HRT20:HRW21 IBP20:IBS21 ILL20:ILO21 IVH20:IVK21 JFD20:JFG21 JOZ20:JPC21 JYV20:JYY21 KIR20:KIU21 KSN20:KSQ21 LCJ20:LCM21 LMF20:LMI21 LWB20:LWE21 MFX20:MGA21 MPT20:MPW21 MZP20:MZS21 NJL20:NJO21 NTH20:NTK21 ODD20:ODG21 OMZ20:ONC21 OWV20:OWY21 PGR20:PGU21 PQN20:PQQ21 QAJ20:QAM21 QKF20:QKI21 QUB20:QUE21 RDX20:REA21 RNT20:RNW21 RXP20:RXS21 SHL20:SHO21 SRH20:SRK21 TBD20:TBG21 TKZ20:TLC21 TUV20:TUY21 UER20:UEU21 UON20:UOQ21 UYJ20:UYM21 VIF20:VII21 VSB20:VSE21 WBX20:WCA21 WLT20:WLW21 WVP20:WVS21 IY20:JB21 SU20:SX21 ACQ20:ACT21 AMM20:AMP21 AWI20:AWL21 BGE20:BGH21 BQA20:BQD21 BZW20:BZZ21 CJS20:CJV21 CTO20:CTR21 DDK20:DDN21 DNG20:DNJ21 DXC20:DXF21 EGY20:EHB21 EQU20:EQX21 FAQ20:FAT21 FKM20:FKP21 FUI20:FUL21 GEE20:GEH21 GOA20:GOD21 GXW20:GXZ21 HHS20:HHV21 HRO20:HRR21 IBK20:IBN21 ILG20:ILJ21 IVC20:IVF21 JEY20:JFB21 JOU20:JOX21 JYQ20:JYT21 KIM20:KIP21 KSI20:KSL21 LCE20:LCH21 LMA20:LMD21 LVW20:LVZ21 MFS20:MFV21 MPO20:MPR21 MZK20:MZN21 NJG20:NJJ21 NTC20:NTF21 OCY20:ODB21 OMU20:OMX21 OWQ20:OWT21 PGM20:PGP21 PQI20:PQL21 QAE20:QAH21 QKA20:QKD21 QTW20:QTZ21 RDS20:RDV21 RNO20:RNR21 RXK20:RXN21 SHG20:SHJ21 SRC20:SRF21 TAY20:TBB21 TKU20:TKX21 TUQ20:TUT21 UEM20:UEP21 UOI20:UOL21 UYE20:UYH21 VIA20:VID21 VRW20:VRZ21 WBS20:WBV21 WLO20:WLR21 WVK20:WVN21 JI20:JI21 TE20:TE21 ADA20:ADA21 AMW20:AMW21 AWS20:AWS21 BGO20:BGO21 BQK20:BQK21 CAG20:CAG21 CKC20:CKC21 CTY20:CTY21 DDU20:DDU21 DNQ20:DNQ21 DXM20:DXM21 EHI20:EHI21 ERE20:ERE21 FBA20:FBA21 FKW20:FKW21 FUS20:FUS21 GEO20:GEO21 GOK20:GOK21 GYG20:GYG21 HIC20:HIC21 HRY20:HRY21 IBU20:IBU21 ILQ20:ILQ21 IVM20:IVM21 JFI20:JFI21 JPE20:JPE21 JZA20:JZA21 KIW20:KIW21 KSS20:KSS21 LCO20:LCO21 LMK20:LMK21 LWG20:LWG21 MGC20:MGC21 MPY20:MPY21 MZU20:MZU21 NJQ20:NJQ21 NTM20:NTM21 ODI20:ODI21 ONE20:ONE21 OXA20:OXA21 PGW20:PGW21 PQS20:PQS21 QAO20:QAO21 QKK20:QKK21 QUG20:QUG21 REC20:REC21 RNY20:RNY21 RXU20:RXU21 SHQ20:SHQ21 SRM20:SRM21 TBI20:TBI21 TLE20:TLE21 TVA20:TVA21 UEW20:UEW21 UOS20:UOS21 UYO20:UYO21 VIK20:VIK21 VSG20:VSG21 WCC20:WCC21 WLY20:WLY21 WVU20:WVU21 WVV21 WLZ21 WCD21 VSH21 VIL21 UYP21 UOT21 UEX21 TVB21 TLF21 TBJ21 SRN21 SHR21 RXV21 RNZ21 RED21 QUH21 QKL21 QAP21 PQT21 PGX21 OXB21 ONF21 ODJ21 NTN21 NJR21 MZV21 MPZ21 MGD21 LWH21 LML21 LCP21 KST21 KIX21 JZB21 JPF21 JFJ21 IVN21 ILR21 IBV21 HRZ21 HID21 GYH21 GOL21 GEP21 FUT21 FKX21 FBB21 ERF21 EHJ21 DXN21 DNR21 DDV21 CTZ21 CKD21 CAH21 BQL21 BGP21 AWT21 AMX21 ADB21 TF21 JJ21 WVO21 WLS21 WBW21 VSA21 VIE21 UYI21 UOM21 UEQ21 TUU21 TKY21 TBC21 SRG21 SHK21 RXO21 RNS21 RDW21 QUA21 QKE21 QAI21 PQM21 PGQ21 OWU21 OMY21 ODC21 NTG21 NJK21 MZO21 MPS21 MFW21 LWA21 LME21 LCI21 KSM21 KIQ21 JYU21 JOY21 JFC21 IVG21 ILK21 IBO21 HRS21 HHW21 GYA21 GOE21 GEI21 FUM21 FKQ21 FAU21 EQY21 EHC21 DXG21 DNK21 DDO21 CTS21 CJW21 CAA21 BQE21 BGI21 AWM21 AMQ21 ACU21 SY21 JC21 WVT21 WLX21 WCB21 VSF21 VIJ21 UYN21 UOR21 UEV21 TUZ21 TLD21 TBH21 SRL21 SHP21 RXT21 RNX21 REB21 QUF21 QKJ21 QAN21 PQR21 PGV21 OWZ21 OND21 ODH21 NTL21 NJP21 MZT21 MPX21 MGB21 LWF21 LMJ21 LCN21 KSR21 KIV21 JYZ21 JPD21 JFH21 IVL21 ILP21 IBT21 HRX21 HIB21 GYF21 GOJ21 GEN21 FUR21 FKV21 FAZ21 ERD21 EHH21 DXL21 DNP21 DDT21 CTX21 CKB21 CAF21 BQJ21 BGN21 AWR21 AMV21 ACZ21 TD21">
      <formula1>0</formula1>
      <formula2>9999999999999</formula2>
    </dataValidation>
    <dataValidation allowBlank="1" showInputMessage="1" showErrorMessage="1" errorTitle="You have inserted wrong PAN No." error="Insert your correct 10 Digit PAN" sqref="WVX6:WVY6 Q6:R6 JL6:JM6 TH6:TI6 ADD6:ADE6 AMZ6:ANA6 AWV6:AWW6 BGR6:BGS6 BQN6:BQO6 CAJ6:CAK6 CKF6:CKG6 CUB6:CUC6 DDX6:DDY6 DNT6:DNU6 DXP6:DXQ6 EHL6:EHM6 ERH6:ERI6 FBD6:FBE6 FKZ6:FLA6 FUV6:FUW6 GER6:GES6 GON6:GOO6 GYJ6:GYK6 HIF6:HIG6 HSB6:HSC6 IBX6:IBY6 ILT6:ILU6 IVP6:IVQ6 JFL6:JFM6 JPH6:JPI6 JZD6:JZE6 KIZ6:KJA6 KSV6:KSW6 LCR6:LCS6 LMN6:LMO6 LWJ6:LWK6 MGF6:MGG6 MQB6:MQC6 MZX6:MZY6 NJT6:NJU6 NTP6:NTQ6 ODL6:ODM6 ONH6:ONI6 OXD6:OXE6 PGZ6:PHA6 PQV6:PQW6 QAR6:QAS6 QKN6:QKO6 QUJ6:QUK6 REF6:REG6 ROB6:ROC6 RXX6:RXY6 SHT6:SHU6 SRP6:SRQ6 TBL6:TBM6 TLH6:TLI6 TVD6:TVE6 UEZ6:UFA6 UOV6:UOW6 UYR6:UYS6 VIN6:VIO6 VSJ6:VSK6 WCF6:WCG6 WMB6:WMC6"/>
    <dataValidation type="list" allowBlank="1" showInputMessage="1" showErrorMessage="1" sqref="WVQ6:WVS6 J6:L6 JE6:JG6 TA6:TC6 ACW6:ACY6 AMS6:AMU6 AWO6:AWQ6 BGK6:BGM6 BQG6:BQI6 CAC6:CAE6 CJY6:CKA6 CTU6:CTW6 DDQ6:DDS6 DNM6:DNO6 DXI6:DXK6 EHE6:EHG6 ERA6:ERC6 FAW6:FAY6 FKS6:FKU6 FUO6:FUQ6 GEK6:GEM6 GOG6:GOI6 GYC6:GYE6 HHY6:HIA6 HRU6:HRW6 IBQ6:IBS6 ILM6:ILO6 IVI6:IVK6 JFE6:JFG6 JPA6:JPC6 JYW6:JYY6 KIS6:KIU6 KSO6:KSQ6 LCK6:LCM6 LMG6:LMI6 LWC6:LWE6 MFY6:MGA6 MPU6:MPW6 MZQ6:MZS6 NJM6:NJO6 NTI6:NTK6 ODE6:ODG6 ONA6:ONC6 OWW6:OWY6 PGS6:PGU6 PQO6:PQQ6 QAK6:QAM6 QKG6:QKI6 QUC6:QUE6 RDY6:REA6 RNU6:RNW6 RXQ6:RXS6 SHM6:SHO6 SRI6:SRK6 TBE6:TBG6 TLA6:TLC6 TUW6:TUY6 UES6:UEU6 UOO6:UOQ6 UYK6:UYM6 VIG6:VII6 VSC6:VSE6 WBY6:WCA6 WLU6:WLW6">
      <formula1>$A$5:$A$8</formula1>
    </dataValidation>
    <dataValidation allowBlank="1" showInputMessage="1" showErrorMessage="1" errorTitle="Insert correct PAN" error="Enter your correct 10 Digit PAN" sqref="WVU9 N9 JI9 TE9 ADA9 AMW9 AWS9 BGO9 BQK9 CAG9 CKC9 CTY9 DDU9 DNQ9 DXM9 EHI9 ERE9 FBA9 FKW9 FUS9 GEO9 GOK9 GYG9 HIC9 HRY9 IBU9 ILQ9 IVM9 JFI9 JPE9 JZA9 KIW9 KSS9 LCO9 LMK9 LWG9 MGC9 MPY9 MZU9 NJQ9 NTM9 ODI9 ONE9 OXA9 PGW9 PQS9 QAO9 QKK9 QUG9 REC9 RNY9 RXU9 SHQ9 SRM9 TBI9 TLE9 TVA9 UEW9 UOS9 UYO9 VIK9 VSG9 WCC9 WLY9"/>
    <dataValidation type="list" allowBlank="1" showInputMessage="1" showErrorMessage="1" sqref="D28:E28">
      <formula1>$B$25:$B$26</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vt:lpstr>
      <vt:lpstr>Monthly TDS Calculation</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Deshraj Ranot</dc:creator>
  <cp:lastModifiedBy>Vishesh</cp:lastModifiedBy>
  <dcterms:created xsi:type="dcterms:W3CDTF">2013-08-18T14:04:55Z</dcterms:created>
  <dcterms:modified xsi:type="dcterms:W3CDTF">2013-09-25T08:51:20Z</dcterms:modified>
</cp:coreProperties>
</file>