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/>
  <bookViews>
    <workbookView xWindow="240" yWindow="105" windowWidth="14805" windowHeight="8010" activeTab="4"/>
  </bookViews>
  <sheets>
    <sheet name="Index" sheetId="1" r:id="rId1"/>
    <sheet name="FORM No. 49B" sheetId="4" r:id="rId2"/>
    <sheet name="TDS Notes for Deductor" sheetId="5" r:id="rId3"/>
    <sheet name="TDS on Salary" sheetId="8" r:id="rId4"/>
    <sheet name="TDS for other" sheetId="6" r:id="rId5"/>
  </sheets>
  <calcPr calcId="152511"/>
</workbook>
</file>

<file path=xl/calcChain.xml><?xml version="1.0" encoding="utf-8"?>
<calcChain xmlns="http://schemas.openxmlformats.org/spreadsheetml/2006/main">
  <c r="E6" i="8" l="1"/>
  <c r="E54" i="6"/>
  <c r="D54" i="6"/>
  <c r="C54" i="6"/>
  <c r="E53" i="6"/>
  <c r="D53" i="6"/>
  <c r="C53" i="6"/>
  <c r="E52" i="6"/>
  <c r="D52" i="6"/>
  <c r="C52" i="6"/>
  <c r="C51" i="6"/>
  <c r="E50" i="6"/>
  <c r="D50" i="6"/>
  <c r="C50" i="6"/>
  <c r="E49" i="6"/>
  <c r="D49" i="6"/>
  <c r="C49" i="6"/>
  <c r="E48" i="6"/>
  <c r="D48" i="6"/>
  <c r="C48" i="6"/>
  <c r="C47" i="6"/>
  <c r="C46" i="6"/>
  <c r="C45" i="6"/>
  <c r="E44" i="6"/>
  <c r="D44" i="6"/>
  <c r="C44" i="6"/>
  <c r="E43" i="6"/>
  <c r="D43" i="6"/>
  <c r="C43" i="6"/>
  <c r="D64" i="8"/>
  <c r="H64" i="8" s="1"/>
  <c r="I64" i="8" s="1"/>
  <c r="J64" i="8" s="1"/>
  <c r="D63" i="8"/>
  <c r="H63" i="8" s="1"/>
  <c r="I63" i="8" s="1"/>
  <c r="J63" i="8" s="1"/>
  <c r="D62" i="8"/>
  <c r="H62" i="8" s="1"/>
  <c r="I62" i="8" s="1"/>
  <c r="J62" i="8" s="1"/>
  <c r="D61" i="8"/>
  <c r="H61" i="8" s="1"/>
  <c r="I61" i="8" s="1"/>
  <c r="J61" i="8" s="1"/>
  <c r="D60" i="8"/>
  <c r="H60" i="8" s="1"/>
  <c r="I60" i="8" s="1"/>
  <c r="J60" i="8" s="1"/>
  <c r="H59" i="8"/>
  <c r="I59" i="8" s="1"/>
  <c r="J59" i="8" s="1"/>
  <c r="D59" i="8"/>
  <c r="D58" i="8"/>
  <c r="H58" i="8" s="1"/>
  <c r="I58" i="8" s="1"/>
  <c r="J58" i="8" s="1"/>
  <c r="D57" i="8"/>
  <c r="H57" i="8" s="1"/>
  <c r="I57" i="8" s="1"/>
  <c r="J57" i="8" s="1"/>
  <c r="D56" i="8"/>
  <c r="H56" i="8" s="1"/>
  <c r="I56" i="8" s="1"/>
  <c r="J56" i="8" s="1"/>
  <c r="D55" i="8"/>
  <c r="H55" i="8" s="1"/>
  <c r="I55" i="8" s="1"/>
  <c r="J55" i="8" s="1"/>
  <c r="D54" i="8"/>
  <c r="H54" i="8" s="1"/>
  <c r="I54" i="8" s="1"/>
  <c r="J54" i="8" s="1"/>
  <c r="D53" i="8"/>
  <c r="H53" i="8" s="1"/>
  <c r="I53" i="8" s="1"/>
  <c r="J53" i="8" s="1"/>
  <c r="C14" i="8"/>
  <c r="D33" i="8"/>
  <c r="C13" i="8"/>
  <c r="D14" i="8" s="1"/>
  <c r="D28" i="8"/>
  <c r="D26" i="8"/>
  <c r="C7" i="6"/>
  <c r="L7" i="6"/>
  <c r="L6" i="6"/>
  <c r="L5" i="6"/>
  <c r="D10" i="8"/>
  <c r="D9" i="8"/>
  <c r="C38" i="6"/>
  <c r="L38" i="6" s="1"/>
  <c r="C37" i="6"/>
  <c r="L37" i="6" s="1"/>
  <c r="C36" i="6"/>
  <c r="J36" i="6" s="1"/>
  <c r="M36" i="6" s="1"/>
  <c r="J38" i="6"/>
  <c r="M38" i="6" s="1"/>
  <c r="J37" i="6"/>
  <c r="M37" i="6" s="1"/>
  <c r="G35" i="6"/>
  <c r="I35" i="6" s="1"/>
  <c r="G38" i="6"/>
  <c r="I38" i="6" s="1"/>
  <c r="G37" i="6"/>
  <c r="I37" i="6" s="1"/>
  <c r="G36" i="6"/>
  <c r="I36" i="6" s="1"/>
  <c r="C35" i="6"/>
  <c r="L35" i="6" s="1"/>
  <c r="J5" i="6"/>
  <c r="M5" i="6" s="1"/>
  <c r="J6" i="6"/>
  <c r="M6" i="6" s="1"/>
  <c r="C31" i="6"/>
  <c r="L31" i="6" s="1"/>
  <c r="C30" i="6"/>
  <c r="L30" i="6" s="1"/>
  <c r="C29" i="6"/>
  <c r="L29" i="6" s="1"/>
  <c r="C28" i="6"/>
  <c r="L28" i="6" s="1"/>
  <c r="C27" i="6"/>
  <c r="L27" i="6" s="1"/>
  <c r="C26" i="6"/>
  <c r="L26" i="6" s="1"/>
  <c r="C25" i="6"/>
  <c r="L25" i="6" s="1"/>
  <c r="C24" i="6"/>
  <c r="L24" i="6" s="1"/>
  <c r="C23" i="6"/>
  <c r="L23" i="6" s="1"/>
  <c r="C22" i="6"/>
  <c r="L22" i="6" s="1"/>
  <c r="C21" i="6"/>
  <c r="L21" i="6" s="1"/>
  <c r="C20" i="6"/>
  <c r="L20" i="6" s="1"/>
  <c r="C19" i="6"/>
  <c r="L19" i="6" s="1"/>
  <c r="C18" i="6"/>
  <c r="L18" i="6" s="1"/>
  <c r="C17" i="6"/>
  <c r="L17" i="6" s="1"/>
  <c r="C16" i="6"/>
  <c r="L16" i="6" s="1"/>
  <c r="C15" i="6"/>
  <c r="L15" i="6" s="1"/>
  <c r="C14" i="6"/>
  <c r="L14" i="6" s="1"/>
  <c r="C13" i="6"/>
  <c r="L13" i="6" s="1"/>
  <c r="C12" i="6"/>
  <c r="L12" i="6" s="1"/>
  <c r="C11" i="6"/>
  <c r="L11" i="6" s="1"/>
  <c r="C10" i="6"/>
  <c r="L10" i="6" s="1"/>
  <c r="C9" i="6"/>
  <c r="L9" i="6" s="1"/>
  <c r="C8" i="6"/>
  <c r="L8" i="6" s="1"/>
  <c r="J7" i="6"/>
  <c r="M7" i="6" s="1"/>
  <c r="G6" i="6"/>
  <c r="G5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J31" i="6"/>
  <c r="M31" i="6" s="1"/>
  <c r="J30" i="6"/>
  <c r="M30" i="6" s="1"/>
  <c r="J29" i="6"/>
  <c r="M29" i="6" s="1"/>
  <c r="J28" i="6"/>
  <c r="M28" i="6" s="1"/>
  <c r="J27" i="6"/>
  <c r="M27" i="6" s="1"/>
  <c r="J26" i="6"/>
  <c r="M26" i="6" s="1"/>
  <c r="J25" i="6"/>
  <c r="M25" i="6" s="1"/>
  <c r="J24" i="6"/>
  <c r="M24" i="6" s="1"/>
  <c r="J23" i="6"/>
  <c r="M23" i="6" s="1"/>
  <c r="J22" i="6"/>
  <c r="M22" i="6" s="1"/>
  <c r="J21" i="6"/>
  <c r="M21" i="6" s="1"/>
  <c r="J20" i="6"/>
  <c r="M20" i="6" s="1"/>
  <c r="J19" i="6"/>
  <c r="M19" i="6" s="1"/>
  <c r="J18" i="6"/>
  <c r="M18" i="6" s="1"/>
  <c r="J17" i="6"/>
  <c r="M17" i="6" s="1"/>
  <c r="J16" i="6"/>
  <c r="M16" i="6" s="1"/>
  <c r="J15" i="6"/>
  <c r="M15" i="6" s="1"/>
  <c r="J14" i="6"/>
  <c r="M14" i="6" s="1"/>
  <c r="J13" i="6"/>
  <c r="M13" i="6" s="1"/>
  <c r="J12" i="6"/>
  <c r="M12" i="6" s="1"/>
  <c r="J11" i="6"/>
  <c r="M11" i="6" s="1"/>
  <c r="J10" i="6"/>
  <c r="M10" i="6" s="1"/>
  <c r="J9" i="6"/>
  <c r="M9" i="6" s="1"/>
  <c r="J8" i="6"/>
  <c r="M8" i="6" s="1"/>
  <c r="O36" i="6" l="1"/>
  <c r="O38" i="6"/>
  <c r="J35" i="6"/>
  <c r="M35" i="6" s="1"/>
  <c r="O35" i="6" s="1"/>
  <c r="L36" i="6"/>
  <c r="O37" i="6"/>
  <c r="C55" i="6"/>
  <c r="D29" i="8"/>
  <c r="D16" i="8"/>
  <c r="D19" i="8" s="1"/>
  <c r="I31" i="6"/>
  <c r="O31" i="6" s="1"/>
  <c r="I30" i="6"/>
  <c r="O30" i="6" s="1"/>
  <c r="I29" i="6"/>
  <c r="O29" i="6" s="1"/>
  <c r="I28" i="6"/>
  <c r="O28" i="6" s="1"/>
  <c r="I27" i="6"/>
  <c r="O27" i="6" s="1"/>
  <c r="I26" i="6"/>
  <c r="O26" i="6" s="1"/>
  <c r="I25" i="6"/>
  <c r="O25" i="6" s="1"/>
  <c r="I24" i="6"/>
  <c r="O24" i="6" s="1"/>
  <c r="I23" i="6"/>
  <c r="O23" i="6" s="1"/>
  <c r="I22" i="6"/>
  <c r="O22" i="6" s="1"/>
  <c r="I21" i="6"/>
  <c r="O21" i="6" s="1"/>
  <c r="I20" i="6"/>
  <c r="O20" i="6" s="1"/>
  <c r="I19" i="6"/>
  <c r="O19" i="6" s="1"/>
  <c r="I18" i="6"/>
  <c r="O18" i="6" s="1"/>
  <c r="I17" i="6"/>
  <c r="O17" i="6" s="1"/>
  <c r="I16" i="6"/>
  <c r="O16" i="6" s="1"/>
  <c r="I15" i="6"/>
  <c r="O15" i="6" s="1"/>
  <c r="I14" i="6"/>
  <c r="O14" i="6" s="1"/>
  <c r="I13" i="6"/>
  <c r="O13" i="6" s="1"/>
  <c r="I12" i="6"/>
  <c r="O12" i="6" s="1"/>
  <c r="I11" i="6"/>
  <c r="O11" i="6" s="1"/>
  <c r="I10" i="6"/>
  <c r="O10" i="6" s="1"/>
  <c r="I9" i="6"/>
  <c r="O9" i="6" s="1"/>
  <c r="I8" i="6"/>
  <c r="O8" i="6" s="1"/>
  <c r="I7" i="6"/>
  <c r="O7" i="6" s="1"/>
  <c r="I6" i="6"/>
  <c r="D47" i="6" s="1"/>
  <c r="I5" i="6"/>
  <c r="AD228" i="4"/>
  <c r="D31" i="8" l="1"/>
  <c r="D36" i="8" s="1"/>
  <c r="D41" i="8" s="1"/>
  <c r="O6" i="6"/>
  <c r="D45" i="6"/>
  <c r="D46" i="6"/>
  <c r="O5" i="6"/>
  <c r="D51" i="6"/>
  <c r="N5" i="6"/>
  <c r="N38" i="6"/>
  <c r="N37" i="6"/>
  <c r="Q37" i="6" s="1"/>
  <c r="N36" i="6"/>
  <c r="Q36" i="6" s="1"/>
  <c r="N35" i="6"/>
  <c r="Q35" i="6" s="1"/>
  <c r="N31" i="6"/>
  <c r="P31" i="6" s="1"/>
  <c r="N30" i="6"/>
  <c r="P30" i="6" s="1"/>
  <c r="N29" i="6"/>
  <c r="P29" i="6" s="1"/>
  <c r="N28" i="6"/>
  <c r="P28" i="6" s="1"/>
  <c r="N27" i="6"/>
  <c r="P27" i="6" s="1"/>
  <c r="N26" i="6"/>
  <c r="P26" i="6" s="1"/>
  <c r="N25" i="6"/>
  <c r="P25" i="6" s="1"/>
  <c r="N24" i="6"/>
  <c r="P24" i="6" s="1"/>
  <c r="N23" i="6"/>
  <c r="P23" i="6" s="1"/>
  <c r="N22" i="6"/>
  <c r="P22" i="6" s="1"/>
  <c r="N21" i="6"/>
  <c r="P21" i="6" s="1"/>
  <c r="N20" i="6"/>
  <c r="P20" i="6" s="1"/>
  <c r="N19" i="6"/>
  <c r="P19" i="6" s="1"/>
  <c r="N18" i="6"/>
  <c r="P18" i="6" s="1"/>
  <c r="N17" i="6"/>
  <c r="P17" i="6" s="1"/>
  <c r="N16" i="6"/>
  <c r="P16" i="6" s="1"/>
  <c r="N15" i="6"/>
  <c r="P15" i="6" s="1"/>
  <c r="N14" i="6"/>
  <c r="P14" i="6" s="1"/>
  <c r="N13" i="6"/>
  <c r="P13" i="6" s="1"/>
  <c r="N12" i="6"/>
  <c r="P12" i="6" s="1"/>
  <c r="N11" i="6"/>
  <c r="P11" i="6" s="1"/>
  <c r="N10" i="6"/>
  <c r="P10" i="6" s="1"/>
  <c r="N9" i="6"/>
  <c r="P9" i="6" s="1"/>
  <c r="N8" i="6"/>
  <c r="P8" i="6" s="1"/>
  <c r="N7" i="6"/>
  <c r="P7" i="6" s="1"/>
  <c r="N6" i="6"/>
  <c r="P6" i="6" s="1"/>
  <c r="Q38" i="6"/>
  <c r="E47" i="6" l="1"/>
  <c r="D37" i="8"/>
  <c r="D38" i="8" s="1"/>
  <c r="D39" i="8" s="1"/>
  <c r="D42" i="8" s="1"/>
  <c r="P5" i="6"/>
  <c r="E46" i="6" s="1"/>
  <c r="D55" i="6"/>
  <c r="E51" i="6"/>
  <c r="E45" i="6"/>
  <c r="Q31" i="6"/>
  <c r="Q27" i="6"/>
  <c r="Q23" i="6"/>
  <c r="Q19" i="6"/>
  <c r="Q15" i="6"/>
  <c r="Q11" i="6"/>
  <c r="Q7" i="6"/>
  <c r="Q28" i="6"/>
  <c r="Q24" i="6"/>
  <c r="Q20" i="6"/>
  <c r="Q16" i="6"/>
  <c r="Q12" i="6"/>
  <c r="Q8" i="6"/>
  <c r="Q29" i="6"/>
  <c r="Q25" i="6"/>
  <c r="Q21" i="6"/>
  <c r="Q17" i="6"/>
  <c r="Q13" i="6"/>
  <c r="Q9" i="6"/>
  <c r="Q30" i="6"/>
  <c r="Q26" i="6"/>
  <c r="Q22" i="6"/>
  <c r="Q18" i="6"/>
  <c r="Q14" i="6"/>
  <c r="Q10" i="6"/>
  <c r="Q6" i="6"/>
  <c r="Q5" i="6"/>
  <c r="E55" i="6" l="1"/>
</calcChain>
</file>

<file path=xl/sharedStrings.xml><?xml version="1.0" encoding="utf-8"?>
<sst xmlns="http://schemas.openxmlformats.org/spreadsheetml/2006/main" count="510" uniqueCount="366">
  <si>
    <t xml:space="preserve">STANDARD OPERATING PROCEDURE </t>
  </si>
  <si>
    <t>Tax Deducted at Source</t>
  </si>
  <si>
    <t>Index</t>
  </si>
  <si>
    <t>Sr. No.</t>
  </si>
  <si>
    <t>Particular</t>
  </si>
  <si>
    <t>Application for TAN No.</t>
  </si>
  <si>
    <t>FORM NO. 49B</t>
  </si>
  <si>
    <t xml:space="preserve">[See section 203A and Rule 114A] </t>
  </si>
  <si>
    <t xml:space="preserve">Form of application for allotment of tax deduction and collection account number under section  </t>
  </si>
  <si>
    <t>203A of the income-tax Act, 1961</t>
  </si>
  <si>
    <t>To</t>
  </si>
  <si>
    <t xml:space="preserve">     The Assessing Officer (TDS/TCS)</t>
  </si>
  <si>
    <t>Assessing officer</t>
  </si>
  <si>
    <t>Code (TDS/TCS)</t>
  </si>
  <si>
    <t>Area Code</t>
  </si>
  <si>
    <t>AO Type</t>
  </si>
  <si>
    <t>Range Code</t>
  </si>
  <si>
    <t>AO Number</t>
  </si>
  <si>
    <t>Sir,</t>
  </si>
  <si>
    <t xml:space="preserve">          Whereas *I/we *am/are liable to *deduct/collect tax or deduct tax and collect tax in accordance with Chapter XVII under the heading * ‘B. – Deduction at source’ or ‘BB. –Collection at source’ of the Income-tax Act, 1961;</t>
  </si>
  <si>
    <t xml:space="preserve">        And whereas no *tax deduction account number/ tax collection account number or tax deduction account number and tax collection account number has been alloted to *me/us;</t>
  </si>
  <si>
    <t xml:space="preserve">       *I/we give below the necessary particulars:</t>
  </si>
  <si>
    <t xml:space="preserve">        [Please refer to the instruction before filling up the form]</t>
  </si>
  <si>
    <t xml:space="preserve">              1.  Name (Fill only one of the columns ‘a’ to ‘h’ whichever is applicable.)</t>
  </si>
  <si>
    <t>a. Central/State Government</t>
  </si>
  <si>
    <t>Tick the appropriate entry</t>
  </si>
  <si>
    <t xml:space="preserve">Central Government </t>
  </si>
  <si>
    <t>Local Authority (Central Government)</t>
  </si>
  <si>
    <t xml:space="preserve">    Established by a Central Act </t>
  </si>
  <si>
    <t xml:space="preserve">       Established by a State Act</t>
  </si>
  <si>
    <t xml:space="preserve">    State Government</t>
  </si>
  <si>
    <t>Local Authority (State Government)</t>
  </si>
  <si>
    <t>Name of the Office</t>
  </si>
  <si>
    <t xml:space="preserve">                        Name of the Organization                              </t>
  </si>
  <si>
    <t xml:space="preserve">                        Name of the Department</t>
  </si>
  <si>
    <t xml:space="preserve">                       Name of the Ministry</t>
  </si>
  <si>
    <t xml:space="preserve">                       Designation of Person</t>
  </si>
  <si>
    <t xml:space="preserve">                       Responsible for making payment/</t>
  </si>
  <si>
    <t xml:space="preserve">                       Collecting tax</t>
  </si>
  <si>
    <t xml:space="preserve">              b. Statutory/ autonomous bodies</t>
  </si>
  <si>
    <t>Statutory</t>
  </si>
  <si>
    <t>Autonomous</t>
  </si>
  <si>
    <t xml:space="preserve"> </t>
  </si>
  <si>
    <t xml:space="preserve">  c. Company : (See Note1)</t>
  </si>
  <si>
    <t xml:space="preserve">      Tick the appropriate</t>
  </si>
  <si>
    <t xml:space="preserve">            Central Government Company/Company</t>
  </si>
  <si>
    <t xml:space="preserve">State government Company /company </t>
  </si>
  <si>
    <t>Other Company</t>
  </si>
  <si>
    <t xml:space="preserve">              Title (M/s.) (Tick, if applicable)</t>
  </si>
  <si>
    <t>Name of the Company</t>
  </si>
  <si>
    <t xml:space="preserve">          </t>
  </si>
  <si>
    <t xml:space="preserve">    d.  Branch/ Division of a Company:</t>
  </si>
  <si>
    <t xml:space="preserve">              Title (M/s.) (Tick, if applicable </t>
  </si>
  <si>
    <t>Name of the Division</t>
  </si>
  <si>
    <t>Name/ Location of the Branch</t>
  </si>
  <si>
    <t xml:space="preserve">  e. Individual/ Hindu Undivided Family (Kartha)(see Note 2)</t>
  </si>
  <si>
    <t xml:space="preserve">          Tick Appropriate Entry</t>
  </si>
  <si>
    <t xml:space="preserve">     Individual</t>
  </si>
  <si>
    <t>Hindu Undivided Family</t>
  </si>
  <si>
    <t>Title (Tick Approriate entry for Individuals)</t>
  </si>
  <si>
    <t>Shri</t>
  </si>
  <si>
    <t>Smt</t>
  </si>
  <si>
    <t>Kumari</t>
  </si>
  <si>
    <t xml:space="preserve">      Last Name</t>
  </si>
  <si>
    <t xml:space="preserve">      First Name</t>
  </si>
  <si>
    <t xml:space="preserve">      Middle Name</t>
  </si>
  <si>
    <t xml:space="preserve">      f. Branch of individual business (Sole Proprietorship Concern)/Hindu Undivided Family (Karta)</t>
  </si>
  <si>
    <t xml:space="preserve">      Branch of new Individual Business</t>
  </si>
  <si>
    <t>Branch of Hindu Undivided family</t>
  </si>
  <si>
    <t xml:space="preserve">      Name/ Location of the Branch</t>
  </si>
  <si>
    <t xml:space="preserve">          g. Firm/Association of persons/association of persons (trusts)</t>
  </si>
  <si>
    <t xml:space="preserve">      Name</t>
  </si>
  <si>
    <t xml:space="preserve">         h. Branch of firm/association of persons/association of persons (trusts)/body of individual/artificial juridical </t>
  </si>
  <si>
    <t xml:space="preserve">      Name of firm/association of persons/</t>
  </si>
  <si>
    <t xml:space="preserve">  Association of persons (trust)/</t>
  </si>
  <si>
    <t xml:space="preserve">  body of individual/artificial juridical person </t>
  </si>
  <si>
    <t xml:space="preserve">   Address</t>
  </si>
  <si>
    <t xml:space="preserve">    Flat /Door/ Block No</t>
  </si>
  <si>
    <t xml:space="preserve">    Name of the Premises</t>
  </si>
  <si>
    <t xml:space="preserve">    Road/Street/Lane/Post</t>
  </si>
  <si>
    <t xml:space="preserve">    Area/Locality/Taluk/Sub-Division</t>
  </si>
  <si>
    <t xml:space="preserve">    Town/City/District</t>
  </si>
  <si>
    <t xml:space="preserve">    State/Union Territory</t>
  </si>
  <si>
    <t xml:space="preserve">    Pin Code</t>
  </si>
  <si>
    <t>(Indicating Pin Code is mandatory)</t>
  </si>
  <si>
    <t xml:space="preserve">   Telephone No.</t>
  </si>
  <si>
    <t>STD Code</t>
  </si>
  <si>
    <t>Telephone</t>
  </si>
  <si>
    <t xml:space="preserve">   E-mail ID</t>
  </si>
  <si>
    <t>a.</t>
  </si>
  <si>
    <t>b.</t>
  </si>
  <si>
    <t>3.  nationality</t>
  </si>
  <si>
    <t>Indian</t>
  </si>
  <si>
    <t>Ö</t>
  </si>
  <si>
    <t>Foreign</t>
  </si>
  <si>
    <t>4.  PAN</t>
  </si>
  <si>
    <t>5. Existing Tax Deduction Account Number(TAN) if Any</t>
  </si>
  <si>
    <t>6. Existing Tax Collection Account Number(TAN) if Any</t>
  </si>
  <si>
    <t>7. Date(DD-MM-YYYY)</t>
  </si>
  <si>
    <t>Verification</t>
  </si>
  <si>
    <t xml:space="preserve"> I/we* </t>
  </si>
  <si>
    <t xml:space="preserve">in my/our* capacity as                        do hereby declare that what is stated </t>
  </si>
  <si>
    <t>do hereby state that what is stated</t>
  </si>
  <si>
    <t>Above is true to best of my knowledge.</t>
  </si>
  <si>
    <t xml:space="preserve">Verify Today, the </t>
  </si>
  <si>
    <t>D</t>
  </si>
  <si>
    <t>M</t>
  </si>
  <si>
    <t>Y</t>
  </si>
  <si>
    <t xml:space="preserve">(Signature/ Left Thumb </t>
  </si>
  <si>
    <t>Impression of Applicant)</t>
  </si>
  <si>
    <t>Note:</t>
  </si>
  <si>
    <t>This column is applicable only if a single TAN is applied for the whole company. If separate TAN is applied</t>
  </si>
  <si>
    <t xml:space="preserve">                fordifferent division/Branches, Please fill details in (d)</t>
  </si>
  <si>
    <t>For branch of individual business/Hindu undivided Family Please filldetails in (f)</t>
  </si>
  <si>
    <t>For branch of firm/AOP/AOP(Trust)/BOI/Artificial Juridical person, Please filldetails in (h)</t>
  </si>
  <si>
    <t>*Delete Which ever is inapplicable</t>
  </si>
  <si>
    <t>Instructions for filling up Form 49B</t>
  </si>
  <si>
    <t>(b) Each box, wherever provided, should contain only one character (alphabet/number/punctuation mark) leaving a blank box after each word.</t>
  </si>
  <si>
    <t>(c) Thumb impression, if used, should be attested by a Magistrate or a Notary Public or a Gazetted Officer, under official seal and stamp.</t>
  </si>
  <si>
    <t>(d) Deductors are required to provide details of Assessing Officer (TDS / TCS) in the application. These details can be obtained from the Income Tax Office.</t>
  </si>
  <si>
    <t>(e) The deductor/collector must fill up Area Code, AO Type, Range Code and AO Number. If the applicant is unable to determine the details, TIN Facilitation</t>
  </si>
  <si>
    <t>Centre (TIN-FC) may assist it in doing so.</t>
  </si>
  <si>
    <t>(f) Form should be filled up completely.</t>
  </si>
  <si>
    <t>(g) ‘Designation of the person responsible for making payment/collecting tax’ field is mandatory to fill up, wherever applicable.</t>
  </si>
  <si>
    <t>GENERAL INFORMATION FOR TAN APPLICANTS</t>
  </si>
  <si>
    <t>(a) Deductor/Collector can obtain Form 49B in the format prescribed by Income Tax Department from TIN-FCs, any other stationery</t>
  </si>
  <si>
    <t>vendor providing such forms or freely download it from NSDL website (www.tin-nsdl.com) or from Income Tax Department</t>
  </si>
  <si>
    <t>website (www.incometaxindia.gov.in)</t>
  </si>
  <si>
    <t>(c) In case the applicant has already been allotted a ten digit alphanumeric TAN, it will not apply again as having or using more than</t>
  </si>
  <si>
    <t>TAN is illegal. However, different branches/divisions of a deductor/collector may apply for separate TAN for each branch/</t>
  </si>
  <si>
    <t>division.</t>
  </si>
  <si>
    <t>(d) In case deductor/collector has already been allotted TAN and wants any change in particulars (e.g. name, address etc.), it can fill</t>
  </si>
  <si>
    <t>up ‘Form for changes for Correction in TAN data for TAN allotted’ and submit the same at any TIN-Facilitation Centre.</t>
  </si>
  <si>
    <t>(e) Deductor/Collector will receive an acknowledgment containing a 14 digit unique number from the TIN-FC on submission of</t>
  </si>
  <si>
    <t>Form 49B. This acknowledgment number can be used by the deductor/collector for tracking the status of its application.</t>
  </si>
  <si>
    <t>(f) For more information</t>
  </si>
  <si>
    <t>Visit us at http:\\ www.tin-nsdl.com</t>
  </si>
  <si>
    <t>Call TIN Support Desk at 022- 24994650</t>
  </si>
  <si>
    <t>e-mail us at tininfo@nsdl.co.in</t>
  </si>
  <si>
    <t>Write to : National Securities Depository Limited, A Wing, 3rd Floor, Trade World, Kamala Mills Compound, Senapati Bapat</t>
  </si>
  <si>
    <t>Marg, Lower Parel (W), Mumbai – 400 013.</t>
  </si>
  <si>
    <t>(h) The address of applicant should be an Indian Address only</t>
  </si>
  <si>
    <r>
      <t xml:space="preserve">(a) Form is to be filled legibly in ENGLISH in BLOCK LETTERS and in </t>
    </r>
    <r>
      <rPr>
        <sz val="11"/>
        <color theme="2" tint="-0.499984740745262"/>
        <rFont val="Trebuchet MS"/>
        <family val="2"/>
      </rPr>
      <t>BLACK INK</t>
    </r>
    <r>
      <rPr>
        <sz val="11"/>
        <rFont val="Trebuchet MS"/>
        <family val="2"/>
      </rPr>
      <t xml:space="preserve"> only.</t>
    </r>
  </si>
  <si>
    <t>(b) The fee for processing of TAN application to be paid to TIN-FCs is Rs. 55/- (Plus service tax, as applicable).</t>
  </si>
  <si>
    <t>Including ST</t>
  </si>
  <si>
    <t>TDS has become an all pervading issue for modern day compliance of Income</t>
  </si>
  <si>
    <t>Tax Act. For the benefit of our clients, we are giving hereunder the important</t>
  </si>
  <si>
    <t>provisions related to TDS.</t>
  </si>
  <si>
    <t>1. TDS rates</t>
  </si>
  <si>
    <t>a. In above chart, TDS on winning from lottery, horse racing etc. are not</t>
  </si>
  <si>
    <t>covered.</t>
  </si>
  <si>
    <t>b. In all above cases, the TDS rate would be 20% if Deductee does not have</t>
  </si>
  <si>
    <t>or provide PAN.</t>
  </si>
  <si>
    <t>c. From F.Y.2013-14, TDS will be deductible on transfer of immovable</t>
  </si>
  <si>
    <t>property exceeding the value of R 50 lakhs @ 1% u/s 194IA. This will be</t>
  </si>
  <si>
    <t>deducted by the buyer from payment to be made to seller &amp; challan for</t>
  </si>
  <si>
    <t>the payment of this TDS will have to be produced at the time of</t>
  </si>
  <si>
    <t>Registration. TAN need not be obtained by the buyer. Seller should have</t>
  </si>
  <si>
    <t>PAN.</t>
  </si>
  <si>
    <t>2. Compliances –</t>
  </si>
  <si>
    <t>a. In all cases, the liability to deduct &amp; pay the TDS arises at the time of</t>
  </si>
  <si>
    <t>deduction or payment whichever is earlier.</t>
  </si>
  <si>
    <t>b. The due date for payment is as under –</t>
  </si>
  <si>
    <t>• In case of salary – 7th of next month in which deduction is</t>
  </si>
  <si>
    <t>made.</t>
  </si>
  <si>
    <t>• In all other cases - 7th of next month in which deduction is</t>
  </si>
  <si>
    <t>made till February &amp; 30th April in case of deduction made in</t>
  </si>
  <si>
    <t>March.</t>
  </si>
  <si>
    <t>c. Due date for filing of Return of TDS is as under –</t>
  </si>
  <si>
    <t>26Q</t>
  </si>
  <si>
    <t>d. TDS certificates –</t>
  </si>
  <si>
    <t>3. Consequences of Non compliance –</t>
  </si>
  <si>
    <t>a. In case where TDS is required to be deducted, but not deducted, the</t>
  </si>
  <si>
    <t>relevant expenditure will be disallowed &amp; tax will be levied on this</t>
  </si>
  <si>
    <t>amount u/s 40(a)(ia). The said expenditure will be allowed in</t>
  </si>
  <si>
    <t>subsequent years when the TDS is deducted &amp; paid.</t>
  </si>
  <si>
    <t>b. In case where TDS is required to be deducted &amp; paid but not paid</t>
  </si>
  <si>
    <t>despite deduction, the relevant expenditure will be disallowed &amp; tax</t>
  </si>
  <si>
    <t>will be levied on this amount u/s 40(a)(ia). The said expenditure will</t>
  </si>
  <si>
    <t>be allowed in subsequent years when the TDS is paid.</t>
  </si>
  <si>
    <t>c. In case where payment is made not on due date but any time before</t>
  </si>
  <si>
    <t>filing the Return of Income, the relevant expenditure will be</t>
  </si>
  <si>
    <t>allowed, but delay in payment of TDS will attract Interest.</t>
  </si>
  <si>
    <t>d. Interest provisions –</t>
  </si>
  <si>
    <t>e. Penalty for failure to submit quarterly TDs return – Minimum R</t>
  </si>
  <si>
    <t>10000/- &amp; maximum R 100000/- u/s 271H - if the delay is beyond one</t>
  </si>
  <si>
    <t>year.</t>
  </si>
  <si>
    <t>f. Penalty for submitting incorrect details like PAN, TDS amount,</t>
  </si>
  <si>
    <t>challan etc. - Minimum R 10000/- &amp; maximum R 100000/- u/s 271H.</t>
  </si>
  <si>
    <t>g. Fee for failure to submit TDS return - R 200/- per day for the period</t>
  </si>
  <si>
    <t>of failure subject to the maximum of amount equal to TDS, to be</t>
  </si>
  <si>
    <t>paid before filing of the TDS return.</t>
  </si>
  <si>
    <t>h. The gravest consequence for nonpayment of TDS is prosecution u/s</t>
  </si>
  <si>
    <t>276B. Under this section, the defaulter is punishable with rigorous</t>
  </si>
  <si>
    <t>imprisonment of not less than 3 months, but which can extend up to</t>
  </si>
  <si>
    <t>7 years with fine. Since this is a technical offence, it can be</t>
  </si>
  <si>
    <t>compounded (Out of Court compromise) with permission of Chief</t>
  </si>
  <si>
    <t>Commissioner provided –</t>
  </si>
  <si>
    <t>• It is the first offence.</t>
  </si>
  <si>
    <t>• All taxes, interest &amp; penalty is already paid.</t>
  </si>
  <si>
    <t>• Assessee is ready to pay compounding fees &amp; establishment</t>
  </si>
  <si>
    <t>expenses.</t>
  </si>
  <si>
    <t>• Compounding charges do not exceed R 1000000/-</t>
  </si>
  <si>
    <t>• The amount in default does not exceed R 100000/-</t>
  </si>
  <si>
    <t>• Compounding fee is 2% p.m. of the amount in default.</t>
  </si>
  <si>
    <t>(Originally it was 5% p.m. for default less than R 100000/- &amp;</t>
  </si>
  <si>
    <t>10% p.m. for default exceeding R 100000/-)</t>
  </si>
  <si>
    <t>4. Other Points –</t>
  </si>
  <si>
    <t>a. The total credit of TDS can be seen on Form 26AS, which is</t>
  </si>
  <si>
    <t>available on the website of Income Tax department &amp; can be seen</t>
  </si>
  <si>
    <t>after giving the user id, password &amp; PAN.</t>
  </si>
  <si>
    <t>b. In case this amount is incorrect, the assessee has to contact the</t>
  </si>
  <si>
    <t>Deductor to correct the TDS return filed by him.</t>
  </si>
  <si>
    <t>TDS NOTE FOR Deductor</t>
  </si>
  <si>
    <t>Sr. no.</t>
  </si>
  <si>
    <t>Section</t>
  </si>
  <si>
    <t>Type of Payment</t>
  </si>
  <si>
    <t>Exemption Limit</t>
  </si>
  <si>
    <t>Rate</t>
  </si>
  <si>
    <t>Salary</t>
  </si>
  <si>
    <t>Basic Exemption</t>
  </si>
  <si>
    <t>Slab Rate</t>
  </si>
  <si>
    <t>Interest other than Interest on
security</t>
  </si>
  <si>
    <t>5000/- if recd.
From other than
Bank, R 10000/- if
recd from bank</t>
  </si>
  <si>
    <t>TDS Notes for Deductor</t>
  </si>
  <si>
    <t>194A</t>
  </si>
  <si>
    <t>194C</t>
  </si>
  <si>
    <t>Payment to contractors or sub
contractors including
Advertising contractors –
recipient other than
individual or HUF</t>
  </si>
  <si>
    <t>Single payment /
credit exceeds R
30,000/- or Total
credit/payment
exceeds R 75,000/-
during the FY.</t>
  </si>
  <si>
    <t>Payment to contractors or sub
contractors including
Advertising contractors –
recipient being individual or
HUF</t>
  </si>
  <si>
    <t>Same as Above</t>
  </si>
  <si>
    <t>Payment to contractors –
recipient being Transport
operator having PAN &amp;
amount paid/credited is
reported through TDS return</t>
  </si>
  <si>
    <t>Nil</t>
  </si>
  <si>
    <t>194D</t>
  </si>
  <si>
    <t>Insurance commission</t>
  </si>
  <si>
    <t>20000/-</t>
  </si>
  <si>
    <t>194H</t>
  </si>
  <si>
    <t>Commission / Brokerage</t>
  </si>
  <si>
    <t>5000/-</t>
  </si>
  <si>
    <t>194I</t>
  </si>
  <si>
    <t>Rent on Plant &amp; machinery</t>
  </si>
  <si>
    <t>180000/-</t>
  </si>
  <si>
    <t>Rent on other than Plant &amp;
machinery</t>
  </si>
  <si>
    <t>194J</t>
  </si>
  <si>
    <t>Professional or Technical
services</t>
  </si>
  <si>
    <t>30000/-</t>
  </si>
  <si>
    <t>194LA</t>
  </si>
  <si>
    <t>Compensation to resident on acquisition of certain immovable property other than specified agricultural land</t>
  </si>
  <si>
    <t>200000 P.A.</t>
  </si>
  <si>
    <t>194IA</t>
  </si>
  <si>
    <t>Payment on transfer of certain immovable properties other than cultural land</t>
  </si>
  <si>
    <t>Any persn to a resident transferee Rs. 5000000.00/- or above Sec. 203A not appicable.</t>
  </si>
  <si>
    <t xml:space="preserve">1. Senoir Citizen can furnish declaration in duplicate in form No. Form 15H if the tax on estimated income is Rs. Nil.  </t>
  </si>
  <si>
    <t>3. Payee can apply to the A.O. in form No 13.</t>
  </si>
  <si>
    <t xml:space="preserve">2. A person other than a company and firm can furnish declaration in duplicate in form No. 15G. </t>
  </si>
  <si>
    <t>Where the aggregate income does not exceed the maximum amount not liable to tax.</t>
  </si>
  <si>
    <t>Lower Deduction allowable under section 193 and section 194A</t>
  </si>
  <si>
    <t>Period</t>
  </si>
  <si>
    <t>Due date</t>
  </si>
  <si>
    <t>Category</t>
  </si>
  <si>
    <t>Form</t>
  </si>
  <si>
    <t>Quarter 1</t>
  </si>
  <si>
    <t>Quarter 2</t>
  </si>
  <si>
    <t>Quarter 3</t>
  </si>
  <si>
    <t>Quarter 4</t>
  </si>
  <si>
    <t>15th July(15 Days)</t>
  </si>
  <si>
    <t>24Q</t>
  </si>
  <si>
    <t>Other</t>
  </si>
  <si>
    <t>(April to June)</t>
  </si>
  <si>
    <t>(July to September)</t>
  </si>
  <si>
    <t>(October to December)</t>
  </si>
  <si>
    <t>(January to March)</t>
  </si>
  <si>
    <t>Certificate</t>
  </si>
  <si>
    <t>31st July(1Month)</t>
  </si>
  <si>
    <t>Form 16A</t>
  </si>
  <si>
    <t>Quarter 1(April to June)</t>
  </si>
  <si>
    <t>Quarter 2(July to September)</t>
  </si>
  <si>
    <t>Quarter 3(October to December)</t>
  </si>
  <si>
    <t>31st January(1 Month)</t>
  </si>
  <si>
    <t>31st October(1Month)</t>
  </si>
  <si>
    <t>Quarter 4(January to March)</t>
  </si>
  <si>
    <t>31st may(2Month)</t>
  </si>
  <si>
    <t>Form 16</t>
  </si>
  <si>
    <t>Under Income Tax Act</t>
  </si>
  <si>
    <t>Term of Interest</t>
  </si>
  <si>
    <t>Rate of Interest</t>
  </si>
  <si>
    <t xml:space="preserve"> From the date on which tax was deductible to the actual date of deduction</t>
  </si>
  <si>
    <t xml:space="preserve">Interest for Non deduction </t>
  </si>
  <si>
    <t>Interest for Non Payment</t>
  </si>
  <si>
    <t xml:space="preserve"> From the date on which tax was payable to the actual date of payment</t>
  </si>
  <si>
    <t>When TDS is neither deducted nor paid, but the recipient has included such income &amp; paid the taxes on it</t>
  </si>
  <si>
    <t>TDS amount from the date on which tax was deductible till the date of furnishing Return of Income by recipient</t>
  </si>
  <si>
    <t>Disallowance &amp; Allowance while computing Income from Business &amp; Profession</t>
  </si>
  <si>
    <t>Date of Bill</t>
  </si>
  <si>
    <t>Date of Deduction</t>
  </si>
  <si>
    <t>Name of the Party</t>
  </si>
  <si>
    <t>Paid/Credited</t>
  </si>
  <si>
    <t>TDS</t>
  </si>
  <si>
    <t>Date of Payment</t>
  </si>
  <si>
    <t>Interest on Non deduction</t>
  </si>
  <si>
    <t>Interest on Non payment</t>
  </si>
  <si>
    <t>Due Date of Payment</t>
  </si>
  <si>
    <t>Total Liability</t>
  </si>
  <si>
    <t>Category of Deductee</t>
  </si>
  <si>
    <t>194C-1</t>
  </si>
  <si>
    <t>194C-2</t>
  </si>
  <si>
    <t>194C-3</t>
  </si>
  <si>
    <t>Transporter</t>
  </si>
  <si>
    <t>194C-1 Ind.</t>
  </si>
  <si>
    <t>194C-2 Com.</t>
  </si>
  <si>
    <t>194C-3 Tra</t>
  </si>
  <si>
    <t>Aakash Jayswal</t>
  </si>
  <si>
    <t>Summary of TDS</t>
  </si>
  <si>
    <t>Interest</t>
  </si>
  <si>
    <t>PAN No.</t>
  </si>
  <si>
    <t>Paid Credited</t>
  </si>
  <si>
    <t>TDS Computation</t>
  </si>
  <si>
    <t>TDS Summary</t>
  </si>
  <si>
    <t>Computation of Tax deducted at source (NON SALARY)</t>
  </si>
  <si>
    <t>194I- P &amp; M</t>
  </si>
  <si>
    <t>194I- Other</t>
  </si>
  <si>
    <t>For the Period 01-04-2013 to 28-02-2014</t>
  </si>
  <si>
    <t>For the Month of March</t>
  </si>
  <si>
    <t>Apfpj4432b</t>
  </si>
  <si>
    <t>Name of the employee</t>
  </si>
  <si>
    <t>Gross Salary</t>
  </si>
  <si>
    <t>Less:- Allowances</t>
  </si>
  <si>
    <t>Travelling Allowance</t>
  </si>
  <si>
    <t>Medical allowance</t>
  </si>
  <si>
    <t>HRA</t>
  </si>
  <si>
    <t>HRA Received</t>
  </si>
  <si>
    <t>40% of Salary</t>
  </si>
  <si>
    <t>RENT PAID -10% OF SALARY</t>
  </si>
  <si>
    <t>Actual Rent P.M.</t>
  </si>
  <si>
    <t>Total Allowance</t>
  </si>
  <si>
    <t>Gross Taxable Salary</t>
  </si>
  <si>
    <t>Less:- Professional tax</t>
  </si>
  <si>
    <t>Less:- Deduction under Chapter VI</t>
  </si>
  <si>
    <t>LIC</t>
  </si>
  <si>
    <t>PF</t>
  </si>
  <si>
    <t>Other allowable deduction</t>
  </si>
  <si>
    <t>Delay in Non Deduction(In month or part of the month)</t>
  </si>
  <si>
    <t>Delay in Non Payment (In month or part of the month)</t>
  </si>
  <si>
    <t>APFPJ4432B</t>
  </si>
  <si>
    <t>Computation of Tax deducted at source (SALARY)</t>
  </si>
  <si>
    <t>Taxable Salary</t>
  </si>
  <si>
    <t>Less:- Loss from House property</t>
  </si>
  <si>
    <t>(Interest paid towards housing Loan)</t>
  </si>
  <si>
    <t>Principal repayment</t>
  </si>
  <si>
    <t>Taxable Salary for TDS</t>
  </si>
  <si>
    <t>1.80C Deduction</t>
  </si>
  <si>
    <t>Mediclaim</t>
  </si>
  <si>
    <t>2.80D Deduction</t>
  </si>
  <si>
    <t>Income Tax</t>
  </si>
  <si>
    <t>Age</t>
  </si>
  <si>
    <t>Education Cess@3%</t>
  </si>
  <si>
    <t>Total</t>
  </si>
  <si>
    <t>Amount paid credited</t>
  </si>
  <si>
    <t>TDS Per month</t>
  </si>
  <si>
    <t>Note Only the coloured cells shoul be filled</t>
  </si>
  <si>
    <t>Total Interest</t>
  </si>
  <si>
    <t>Due date of payment</t>
  </si>
  <si>
    <t>Delay in month</t>
  </si>
  <si>
    <t>Other than company or HUF</t>
  </si>
  <si>
    <t>Individual or HUF</t>
  </si>
  <si>
    <t>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</si>
</sst>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(* #,##0_);_(* \(#,##0\);_(* &quot;-&quot;??_);_(@_)"/>
  </numFmts>
  <fonts count="25" x14ac:knownFonts="1">
    <font>
      <sz val="11"/>
      <color theme="1"/>
      <name val="Gill Sans MT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22"/>
      <color theme="1"/>
      <name val="Trebuchet MS"/>
      <family val="2"/>
    </font>
    <font>
      <b/>
      <sz val="22"/>
      <color theme="8" tint="-0.249977111117893"/>
      <name val="Trebuchet MS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Symbol"/>
      <family val="1"/>
      <charset val="2"/>
    </font>
    <font>
      <b/>
      <i/>
      <u/>
      <sz val="11"/>
      <name val="Times New Roman"/>
      <family val="1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1"/>
      <color theme="2" tint="-0.499984740745262"/>
      <name val="Trebuchet MS"/>
      <family val="2"/>
    </font>
    <font>
      <b/>
      <u/>
      <sz val="11"/>
      <color theme="1"/>
      <name val="Trebuchet MS"/>
      <family val="2"/>
    </font>
    <font>
      <sz val="11"/>
      <color theme="1"/>
      <name val="Gill Sans MT"/>
      <family val="2"/>
      <scheme val="minor"/>
    </font>
    <font>
      <sz val="11"/>
      <color rgb="FFFF0000"/>
      <name val="Trebuchet MS"/>
      <family val="2"/>
    </font>
    <font>
      <b/>
      <u/>
      <sz val="11"/>
      <color rgb="FFFF0000"/>
      <name val="Trebuchet MS"/>
      <family val="2"/>
    </font>
    <font>
      <b/>
      <sz val="11"/>
      <color theme="0"/>
      <name val="Trebuchet MS"/>
      <family val="2"/>
    </font>
    <font>
      <b/>
      <sz val="12"/>
      <name val="Trebuchet MS"/>
      <family val="2"/>
    </font>
    <font>
      <sz val="10"/>
      <color theme="1"/>
      <name val="Trebuchet MS"/>
      <family val="2"/>
    </font>
    <font>
      <b/>
      <u/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0"/>
      <color theme="1"/>
      <name val="Trebuchet MS"/>
      <family val="2"/>
    </font>
    <font>
      <u/>
      <sz val="11"/>
      <color theme="1"/>
      <name val="Trebuchet MS"/>
      <family val="2"/>
    </font>
    <font>
      <b/>
      <sz val="11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0" fontId="9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6" fillId="0" borderId="0" xfId="1" applyFont="1"/>
    <xf numFmtId="0" fontId="6" fillId="0" borderId="0" xfId="1" applyFont="1" applyBorder="1"/>
    <xf numFmtId="0" fontId="6" fillId="0" borderId="1" xfId="1" applyFont="1" applyBorder="1" applyAlignment="1"/>
    <xf numFmtId="0" fontId="6" fillId="0" borderId="2" xfId="1" applyFont="1" applyBorder="1" applyAlignment="1"/>
    <xf numFmtId="0" fontId="6" fillId="0" borderId="4" xfId="1" applyFont="1" applyBorder="1" applyAlignment="1"/>
    <xf numFmtId="0" fontId="6" fillId="0" borderId="5" xfId="1" applyFont="1" applyBorder="1" applyAlignment="1"/>
    <xf numFmtId="0" fontId="6" fillId="0" borderId="7" xfId="1" applyFont="1" applyBorder="1" applyAlignment="1"/>
    <xf numFmtId="0" fontId="6" fillId="0" borderId="8" xfId="1" applyFont="1" applyBorder="1" applyAlignment="1"/>
    <xf numFmtId="0" fontId="6" fillId="0" borderId="7" xfId="1" applyFont="1" applyBorder="1"/>
    <xf numFmtId="0" fontId="6" fillId="0" borderId="8" xfId="1" applyFont="1" applyBorder="1"/>
    <xf numFmtId="0" fontId="6" fillId="0" borderId="0" xfId="1" applyFont="1" applyAlignment="1"/>
    <xf numFmtId="0" fontId="5" fillId="0" borderId="0" xfId="1" applyFont="1" applyAlignment="1"/>
    <xf numFmtId="0" fontId="6" fillId="0" borderId="0" xfId="1" applyFont="1" applyBorder="1" applyAlignment="1"/>
    <xf numFmtId="0" fontId="6" fillId="0" borderId="10" xfId="1" applyFont="1" applyBorder="1"/>
    <xf numFmtId="0" fontId="5" fillId="0" borderId="0" xfId="1" applyFont="1"/>
    <xf numFmtId="0" fontId="5" fillId="0" borderId="10" xfId="1" applyFont="1" applyBorder="1" applyAlignment="1">
      <alignment horizontal="center"/>
    </xf>
    <xf numFmtId="0" fontId="5" fillId="0" borderId="10" xfId="1" applyFont="1" applyBorder="1"/>
    <xf numFmtId="0" fontId="6" fillId="0" borderId="0" xfId="1" applyFont="1" applyAlignment="1">
      <alignment horizontal="left" indent="1"/>
    </xf>
    <xf numFmtId="0" fontId="5" fillId="0" borderId="10" xfId="1" quotePrefix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0" fontId="6" fillId="0" borderId="10" xfId="1" quotePrefix="1" applyFont="1" applyBorder="1" applyAlignment="1">
      <alignment horizontal="center"/>
    </xf>
    <xf numFmtId="0" fontId="6" fillId="0" borderId="0" xfId="1" applyFont="1" applyAlignment="1">
      <alignment horizontal="left"/>
    </xf>
    <xf numFmtId="0" fontId="10" fillId="0" borderId="0" xfId="1" applyFont="1"/>
    <xf numFmtId="0" fontId="11" fillId="0" borderId="0" xfId="1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1" fillId="0" borderId="11" xfId="0" applyFont="1" applyBorder="1"/>
    <xf numFmtId="0" fontId="1" fillId="0" borderId="11" xfId="0" applyFont="1" applyBorder="1" applyAlignment="1">
      <alignment horizontal="left" vertical="center" wrapText="1"/>
    </xf>
    <xf numFmtId="0" fontId="15" fillId="0" borderId="0" xfId="0" applyFont="1" applyAlignme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indent="1"/>
    </xf>
    <xf numFmtId="0" fontId="15" fillId="0" borderId="0" xfId="0" applyFont="1"/>
    <xf numFmtId="0" fontId="16" fillId="0" borderId="0" xfId="0" applyFont="1" applyAlignment="1"/>
    <xf numFmtId="0" fontId="15" fillId="0" borderId="0" xfId="0" applyFont="1" applyAlignment="1">
      <alignment horizontal="left" indent="2"/>
    </xf>
    <xf numFmtId="0" fontId="15" fillId="0" borderId="11" xfId="0" applyFont="1" applyBorder="1"/>
    <xf numFmtId="0" fontId="1" fillId="0" borderId="11" xfId="0" applyFont="1" applyBorder="1" applyAlignment="1">
      <alignment horizontal="left" indent="2"/>
    </xf>
    <xf numFmtId="0" fontId="1" fillId="0" borderId="11" xfId="0" applyFont="1" applyBorder="1" applyAlignment="1">
      <alignment horizontal="left" vertical="center" wrapText="1" indent="2"/>
    </xf>
    <xf numFmtId="0" fontId="1" fillId="0" borderId="11" xfId="0" applyFont="1" applyBorder="1" applyAlignment="1">
      <alignment horizontal="left" wrapText="1" indent="2"/>
    </xf>
    <xf numFmtId="0" fontId="1" fillId="0" borderId="11" xfId="0" applyFont="1" applyBorder="1" applyAlignment="1">
      <alignment wrapText="1"/>
    </xf>
    <xf numFmtId="0" fontId="19" fillId="0" borderId="0" xfId="0" applyFont="1" applyProtection="1">
      <protection hidden="1"/>
    </xf>
    <xf numFmtId="43" fontId="19" fillId="0" borderId="0" xfId="3" applyFont="1" applyAlignment="1" applyProtection="1">
      <alignment horizontal="center"/>
      <protection hidden="1"/>
    </xf>
    <xf numFmtId="43" fontId="19" fillId="0" borderId="0" xfId="3" applyFont="1" applyProtection="1">
      <protection hidden="1"/>
    </xf>
    <xf numFmtId="14" fontId="19" fillId="0" borderId="0" xfId="0" applyNumberFormat="1" applyFont="1" applyProtection="1">
      <protection hidden="1"/>
    </xf>
    <xf numFmtId="0" fontId="19" fillId="0" borderId="0" xfId="3" applyNumberFormat="1" applyFont="1" applyProtection="1">
      <protection hidden="1"/>
    </xf>
    <xf numFmtId="0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21" fillId="3" borderId="12" xfId="0" applyFont="1" applyFill="1" applyBorder="1" applyAlignment="1" applyProtection="1">
      <alignment vertical="center"/>
      <protection hidden="1"/>
    </xf>
    <xf numFmtId="0" fontId="21" fillId="3" borderId="12" xfId="0" applyFont="1" applyFill="1" applyBorder="1" applyAlignment="1" applyProtection="1">
      <alignment vertical="center" wrapText="1"/>
      <protection hidden="1"/>
    </xf>
    <xf numFmtId="0" fontId="21" fillId="3" borderId="12" xfId="0" applyFont="1" applyFill="1" applyBorder="1" applyAlignment="1" applyProtection="1">
      <alignment horizontal="center" vertical="center"/>
      <protection hidden="1"/>
    </xf>
    <xf numFmtId="43" fontId="21" fillId="3" borderId="12" xfId="3" applyFont="1" applyFill="1" applyBorder="1" applyAlignment="1" applyProtection="1">
      <alignment vertical="center"/>
      <protection hidden="1"/>
    </xf>
    <xf numFmtId="14" fontId="21" fillId="3" borderId="12" xfId="0" applyNumberFormat="1" applyFont="1" applyFill="1" applyBorder="1" applyAlignment="1" applyProtection="1">
      <alignment vertical="center" wrapText="1"/>
      <protection hidden="1"/>
    </xf>
    <xf numFmtId="0" fontId="21" fillId="3" borderId="12" xfId="3" applyNumberFormat="1" applyFont="1" applyFill="1" applyBorder="1" applyAlignment="1" applyProtection="1">
      <alignment vertical="center" wrapText="1"/>
      <protection hidden="1"/>
    </xf>
    <xf numFmtId="0" fontId="21" fillId="3" borderId="12" xfId="0" applyNumberFormat="1" applyFont="1" applyFill="1" applyBorder="1" applyAlignment="1" applyProtection="1">
      <alignment vertical="center" wrapText="1"/>
      <protection hidden="1"/>
    </xf>
    <xf numFmtId="9" fontId="19" fillId="4" borderId="12" xfId="2" applyFont="1" applyFill="1" applyBorder="1" applyAlignment="1" applyProtection="1">
      <alignment horizontal="center"/>
      <protection hidden="1"/>
    </xf>
    <xf numFmtId="43" fontId="19" fillId="4" borderId="12" xfId="3" applyFont="1" applyFill="1" applyBorder="1" applyProtection="1">
      <protection hidden="1"/>
    </xf>
    <xf numFmtId="14" fontId="19" fillId="4" borderId="12" xfId="0" applyNumberFormat="1" applyFont="1" applyFill="1" applyBorder="1" applyProtection="1">
      <protection hidden="1"/>
    </xf>
    <xf numFmtId="0" fontId="19" fillId="4" borderId="12" xfId="3" applyNumberFormat="1" applyFont="1" applyFill="1" applyBorder="1" applyProtection="1">
      <protection hidden="1"/>
    </xf>
    <xf numFmtId="43" fontId="19" fillId="4" borderId="12" xfId="0" applyNumberFormat="1" applyFont="1" applyFill="1" applyBorder="1" applyProtection="1">
      <protection hidden="1"/>
    </xf>
    <xf numFmtId="0" fontId="22" fillId="0" borderId="11" xfId="0" applyFont="1" applyBorder="1" applyProtection="1">
      <protection hidden="1"/>
    </xf>
    <xf numFmtId="0" fontId="22" fillId="0" borderId="11" xfId="0" applyFont="1" applyBorder="1" applyAlignment="1" applyProtection="1">
      <alignment horizontal="center"/>
      <protection hidden="1"/>
    </xf>
    <xf numFmtId="0" fontId="19" fillId="0" borderId="11" xfId="0" applyFont="1" applyBorder="1" applyAlignment="1" applyProtection="1">
      <alignment horizontal="center"/>
      <protection hidden="1"/>
    </xf>
    <xf numFmtId="0" fontId="19" fillId="0" borderId="11" xfId="0" applyFont="1" applyBorder="1" applyProtection="1">
      <protection hidden="1"/>
    </xf>
    <xf numFmtId="0" fontId="19" fillId="0" borderId="11" xfId="0" applyFont="1" applyBorder="1" applyAlignment="1" applyProtection="1">
      <alignment horizontal="center" vertical="center"/>
      <protection hidden="1"/>
    </xf>
    <xf numFmtId="0" fontId="19" fillId="0" borderId="11" xfId="0" applyFont="1" applyBorder="1" applyAlignment="1" applyProtection="1">
      <alignment vertical="center" wrapText="1"/>
      <protection hidden="1"/>
    </xf>
    <xf numFmtId="0" fontId="19" fillId="0" borderId="11" xfId="0" applyFont="1" applyBorder="1" applyAlignment="1" applyProtection="1">
      <alignment horizontal="left" vertical="center" wrapText="1"/>
      <protection hidden="1"/>
    </xf>
    <xf numFmtId="9" fontId="19" fillId="0" borderId="11" xfId="0" applyNumberFormat="1" applyFont="1" applyBorder="1" applyAlignment="1" applyProtection="1">
      <alignment horizontal="center" vertical="center"/>
      <protection hidden="1"/>
    </xf>
    <xf numFmtId="14" fontId="19" fillId="0" borderId="12" xfId="0" applyNumberFormat="1" applyFont="1" applyBorder="1" applyProtection="1">
      <protection locked="0"/>
    </xf>
    <xf numFmtId="0" fontId="19" fillId="0" borderId="12" xfId="0" applyFont="1" applyBorder="1" applyProtection="1">
      <protection locked="0"/>
    </xf>
    <xf numFmtId="43" fontId="19" fillId="0" borderId="12" xfId="3" applyFont="1" applyBorder="1" applyProtection="1">
      <protection locked="0"/>
    </xf>
    <xf numFmtId="0" fontId="19" fillId="0" borderId="0" xfId="0" applyFont="1" applyAlignment="1" applyProtection="1">
      <alignment horizontal="center"/>
      <protection hidden="1"/>
    </xf>
    <xf numFmtId="0" fontId="1" fillId="4" borderId="11" xfId="0" applyFont="1" applyFill="1" applyBorder="1" applyAlignment="1">
      <alignment horizontal="center"/>
    </xf>
    <xf numFmtId="0" fontId="1" fillId="4" borderId="11" xfId="0" applyFont="1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left" vertical="center" wrapText="1"/>
    </xf>
    <xf numFmtId="9" fontId="1" fillId="4" borderId="11" xfId="0" applyNumberFormat="1" applyFont="1" applyFill="1" applyBorder="1" applyAlignment="1">
      <alignment horizontal="center" vertical="center"/>
    </xf>
    <xf numFmtId="0" fontId="17" fillId="2" borderId="11" xfId="0" applyFont="1" applyFill="1" applyBorder="1"/>
    <xf numFmtId="0" fontId="17" fillId="2" borderId="11" xfId="0" applyFont="1" applyFill="1" applyBorder="1" applyAlignment="1">
      <alignment horizontal="center"/>
    </xf>
    <xf numFmtId="9" fontId="19" fillId="0" borderId="0" xfId="2" applyFont="1" applyFill="1" applyBorder="1" applyAlignment="1" applyProtection="1">
      <alignment horizontal="center"/>
      <protection hidden="1"/>
    </xf>
    <xf numFmtId="43" fontId="19" fillId="0" borderId="0" xfId="3" applyFont="1" applyFill="1" applyBorder="1" applyProtection="1">
      <protection hidden="1"/>
    </xf>
    <xf numFmtId="14" fontId="19" fillId="0" borderId="0" xfId="0" applyNumberFormat="1" applyFont="1" applyFill="1" applyBorder="1" applyProtection="1">
      <protection hidden="1"/>
    </xf>
    <xf numFmtId="0" fontId="19" fillId="0" borderId="0" xfId="3" applyNumberFormat="1" applyFont="1" applyFill="1" applyBorder="1" applyProtection="1">
      <protection hidden="1"/>
    </xf>
    <xf numFmtId="43" fontId="19" fillId="0" borderId="0" xfId="0" applyNumberFormat="1" applyFont="1" applyFill="1" applyBorder="1" applyProtection="1">
      <protection hidden="1"/>
    </xf>
    <xf numFmtId="0" fontId="19" fillId="0" borderId="0" xfId="0" applyFont="1" applyFill="1" applyProtection="1">
      <protection hidden="1"/>
    </xf>
    <xf numFmtId="0" fontId="19" fillId="0" borderId="0" xfId="0" applyFont="1" applyFill="1" applyBorder="1" applyProtection="1">
      <protection hidden="1"/>
    </xf>
    <xf numFmtId="0" fontId="19" fillId="0" borderId="0" xfId="0" applyFont="1" applyFill="1" applyBorder="1" applyAlignment="1" applyProtection="1">
      <alignment horizontal="center"/>
      <protection hidden="1"/>
    </xf>
    <xf numFmtId="0" fontId="21" fillId="3" borderId="12" xfId="0" applyFont="1" applyFill="1" applyBorder="1" applyAlignment="1" applyProtection="1">
      <alignment vertical="center"/>
      <protection locked="0"/>
    </xf>
    <xf numFmtId="0" fontId="19" fillId="0" borderId="12" xfId="0" applyFont="1" applyBorder="1" applyAlignment="1" applyProtection="1">
      <alignment horizontal="left"/>
      <protection locked="0"/>
    </xf>
    <xf numFmtId="0" fontId="17" fillId="3" borderId="18" xfId="0" applyFont="1" applyFill="1" applyBorder="1" applyAlignment="1" applyProtection="1">
      <alignment horizontal="center" vertical="center" wrapText="1"/>
    </xf>
    <xf numFmtId="164" fontId="10" fillId="4" borderId="18" xfId="3" applyNumberFormat="1" applyFont="1" applyFill="1" applyBorder="1" applyProtection="1"/>
    <xf numFmtId="164" fontId="11" fillId="4" borderId="18" xfId="3" applyNumberFormat="1" applyFont="1" applyFill="1" applyBorder="1" applyProtection="1"/>
    <xf numFmtId="0" fontId="22" fillId="4" borderId="18" xfId="0" applyFont="1" applyFill="1" applyBorder="1" applyAlignment="1" applyProtection="1">
      <alignment horizontal="left" vertical="center"/>
      <protection hidden="1"/>
    </xf>
    <xf numFmtId="0" fontId="22" fillId="4" borderId="18" xfId="0" applyFont="1" applyFill="1" applyBorder="1" applyAlignment="1" applyProtection="1">
      <alignment horizontal="left"/>
      <protection hidden="1"/>
    </xf>
    <xf numFmtId="9" fontId="1" fillId="0" borderId="11" xfId="0" applyNumberFormat="1" applyFont="1" applyBorder="1" applyAlignment="1">
      <alignment horizontal="center" vertical="center"/>
    </xf>
    <xf numFmtId="10" fontId="1" fillId="0" borderId="11" xfId="0" applyNumberFormat="1" applyFont="1" applyBorder="1" applyAlignment="1">
      <alignment horizontal="center" vertical="center"/>
    </xf>
    <xf numFmtId="43" fontId="1" fillId="0" borderId="0" xfId="3" applyFont="1" applyProtection="1"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Protection="1">
      <protection hidden="1"/>
    </xf>
    <xf numFmtId="0" fontId="1" fillId="0" borderId="16" xfId="0" applyFont="1" applyBorder="1" applyProtection="1">
      <protection hidden="1"/>
    </xf>
    <xf numFmtId="0" fontId="2" fillId="0" borderId="13" xfId="0" applyFont="1" applyBorder="1" applyProtection="1">
      <protection hidden="1"/>
    </xf>
    <xf numFmtId="43" fontId="1" fillId="0" borderId="13" xfId="3" applyFont="1" applyBorder="1" applyProtection="1">
      <protection hidden="1"/>
    </xf>
    <xf numFmtId="0" fontId="1" fillId="0" borderId="14" xfId="0" applyFont="1" applyBorder="1" applyProtection="1">
      <protection hidden="1"/>
    </xf>
    <xf numFmtId="43" fontId="1" fillId="0" borderId="14" xfId="3" applyFont="1" applyBorder="1" applyProtection="1">
      <protection hidden="1"/>
    </xf>
    <xf numFmtId="0" fontId="1" fillId="0" borderId="14" xfId="0" applyFont="1" applyBorder="1" applyAlignment="1" applyProtection="1">
      <alignment horizontal="left" indent="3"/>
      <protection hidden="1"/>
    </xf>
    <xf numFmtId="0" fontId="1" fillId="0" borderId="14" xfId="0" applyFont="1" applyBorder="1" applyAlignment="1" applyProtection="1">
      <alignment horizontal="left" indent="4"/>
      <protection hidden="1"/>
    </xf>
    <xf numFmtId="43" fontId="1" fillId="0" borderId="15" xfId="3" applyFont="1" applyBorder="1" applyProtection="1">
      <protection hidden="1"/>
    </xf>
    <xf numFmtId="0" fontId="23" fillId="0" borderId="14" xfId="0" applyFont="1" applyBorder="1" applyProtection="1">
      <protection hidden="1"/>
    </xf>
    <xf numFmtId="0" fontId="23" fillId="0" borderId="14" xfId="0" applyFont="1" applyBorder="1" applyAlignment="1" applyProtection="1">
      <alignment horizontal="left" indent="4"/>
      <protection hidden="1"/>
    </xf>
    <xf numFmtId="43" fontId="1" fillId="0" borderId="0" xfId="0" applyNumberFormat="1" applyFont="1" applyProtection="1">
      <protection hidden="1"/>
    </xf>
    <xf numFmtId="0" fontId="24" fillId="0" borderId="14" xfId="0" applyFont="1" applyBorder="1" applyProtection="1">
      <protection hidden="1"/>
    </xf>
    <xf numFmtId="43" fontId="15" fillId="0" borderId="14" xfId="3" applyFont="1" applyBorder="1" applyProtection="1">
      <protection hidden="1"/>
    </xf>
    <xf numFmtId="43" fontId="24" fillId="0" borderId="14" xfId="3" applyFont="1" applyBorder="1" applyProtection="1">
      <protection hidden="1"/>
    </xf>
    <xf numFmtId="0" fontId="1" fillId="0" borderId="15" xfId="0" applyFont="1" applyBorder="1" applyProtection="1">
      <protection hidden="1"/>
    </xf>
    <xf numFmtId="0" fontId="2" fillId="4" borderId="0" xfId="0" applyFont="1" applyFill="1" applyProtection="1">
      <protection hidden="1"/>
    </xf>
    <xf numFmtId="0" fontId="1" fillId="5" borderId="12" xfId="0" applyFont="1" applyFill="1" applyBorder="1" applyProtection="1">
      <protection hidden="1"/>
    </xf>
    <xf numFmtId="0" fontId="1" fillId="5" borderId="12" xfId="0" applyFont="1" applyFill="1" applyBorder="1" applyAlignment="1" applyProtection="1">
      <alignment horizontal="center" vertical="center"/>
      <protection hidden="1"/>
    </xf>
    <xf numFmtId="43" fontId="1" fillId="5" borderId="12" xfId="3" applyFont="1" applyFill="1" applyBorder="1" applyAlignment="1" applyProtection="1">
      <alignment horizontal="center" vertical="center" wrapText="1"/>
      <protection hidden="1"/>
    </xf>
    <xf numFmtId="43" fontId="1" fillId="5" borderId="12" xfId="3" applyFont="1" applyFill="1" applyBorder="1" applyAlignment="1" applyProtection="1">
      <alignment horizontal="center" vertical="center"/>
      <protection hidden="1"/>
    </xf>
    <xf numFmtId="14" fontId="1" fillId="0" borderId="12" xfId="3" applyNumberFormat="1" applyFont="1" applyBorder="1" applyProtection="1">
      <protection hidden="1"/>
    </xf>
    <xf numFmtId="0" fontId="1" fillId="0" borderId="12" xfId="3" applyNumberFormat="1" applyFont="1" applyBorder="1" applyAlignment="1" applyProtection="1">
      <alignment horizontal="center"/>
      <protection hidden="1"/>
    </xf>
    <xf numFmtId="43" fontId="1" fillId="0" borderId="12" xfId="3" applyFont="1" applyBorder="1" applyProtection="1">
      <protection hidden="1"/>
    </xf>
    <xf numFmtId="43" fontId="1" fillId="4" borderId="2" xfId="3" applyFont="1" applyFill="1" applyBorder="1" applyProtection="1">
      <protection locked="0"/>
    </xf>
    <xf numFmtId="43" fontId="1" fillId="4" borderId="3" xfId="3" applyFont="1" applyFill="1" applyBorder="1" applyProtection="1">
      <protection locked="0"/>
    </xf>
    <xf numFmtId="0" fontId="1" fillId="4" borderId="0" xfId="3" applyNumberFormat="1" applyFont="1" applyFill="1" applyBorder="1" applyProtection="1">
      <protection locked="0"/>
    </xf>
    <xf numFmtId="43" fontId="1" fillId="4" borderId="17" xfId="3" applyFont="1" applyFill="1" applyBorder="1" applyProtection="1">
      <protection locked="0"/>
    </xf>
    <xf numFmtId="43" fontId="1" fillId="4" borderId="13" xfId="3" applyFont="1" applyFill="1" applyBorder="1" applyProtection="1">
      <protection locked="0"/>
    </xf>
    <xf numFmtId="43" fontId="1" fillId="4" borderId="14" xfId="3" applyFont="1" applyFill="1" applyBorder="1" applyProtection="1">
      <protection locked="0"/>
    </xf>
    <xf numFmtId="43" fontId="1" fillId="4" borderId="15" xfId="3" applyFont="1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14" fontId="1" fillId="5" borderId="12" xfId="3" applyNumberFormat="1" applyFont="1" applyFill="1" applyBorder="1" applyProtection="1">
      <protection locked="0"/>
    </xf>
    <xf numFmtId="43" fontId="1" fillId="5" borderId="12" xfId="3" applyFont="1" applyFill="1" applyBorder="1" applyProtection="1">
      <protection locked="0"/>
    </xf>
    <xf numFmtId="14" fontId="1" fillId="4" borderId="0" xfId="3" applyNumberFormat="1" applyFont="1" applyFill="1" applyBorder="1" applyProtection="1">
      <protection locked="0"/>
    </xf>
    <xf numFmtId="14" fontId="1" fillId="4" borderId="17" xfId="3" applyNumberFormat="1" applyFont="1" applyFill="1" applyBorder="1" applyProtection="1">
      <protection locked="0"/>
    </xf>
    <xf numFmtId="0" fontId="2" fillId="0" borderId="0" xfId="0" applyNumberFormat="1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43" fontId="1" fillId="5" borderId="0" xfId="3" applyFont="1" applyFill="1" applyProtection="1">
      <protection locked="0"/>
    </xf>
    <xf numFmtId="0" fontId="6" fillId="0" borderId="10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7" fillId="0" borderId="10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6" fillId="0" borderId="0" xfId="1" applyFont="1" applyAlignment="1">
      <alignment horizontal="justify" wrapText="1"/>
    </xf>
    <xf numFmtId="0" fontId="9" fillId="0" borderId="0" xfId="1" applyAlignment="1">
      <alignment horizontal="justify" wrapText="1"/>
    </xf>
    <xf numFmtId="0" fontId="6" fillId="0" borderId="1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18" fillId="0" borderId="18" xfId="0" applyFont="1" applyBorder="1" applyAlignment="1" applyProtection="1">
      <alignment horizontal="center"/>
    </xf>
  </cellXfs>
  <cellStyles count="4">
    <cellStyle name="Comma" xfId="3" builtinId="3"/>
    <cellStyle name="Normal" xfId="0" builtinId="0"/>
    <cellStyle name="Normal 2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38100</xdr:colOff>
      <xdr:row>199</xdr:row>
      <xdr:rowOff>95250</xdr:rowOff>
    </xdr:from>
    <xdr:to>
      <xdr:col>25</xdr:col>
      <xdr:colOff>123825</xdr:colOff>
      <xdr:row>199</xdr:row>
      <xdr:rowOff>95250</xdr:rowOff>
    </xdr:to>
    <xdr:sp macro="" textlink="">
      <xdr:nvSpPr>
        <xdr:cNvPr id="2" name="Line 6"/>
        <xdr:cNvSpPr>
          <a:spLocks noChangeShapeType="1"/>
        </xdr:cNvSpPr>
      </xdr:nvSpPr>
      <xdr:spPr bwMode="auto">
        <a:xfrm>
          <a:off x="5800725" y="29279850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38100</xdr:colOff>
      <xdr:row>200</xdr:row>
      <xdr:rowOff>95250</xdr:rowOff>
    </xdr:from>
    <xdr:to>
      <xdr:col>22</xdr:col>
      <xdr:colOff>28575</xdr:colOff>
      <xdr:row>200</xdr:row>
      <xdr:rowOff>95250</xdr:rowOff>
    </xdr:to>
    <xdr:sp macro="" textlink="">
      <xdr:nvSpPr>
        <xdr:cNvPr id="3" name="Line 7"/>
        <xdr:cNvSpPr>
          <a:spLocks noChangeShapeType="1"/>
        </xdr:cNvSpPr>
      </xdr:nvSpPr>
      <xdr:spPr bwMode="auto">
        <a:xfrm>
          <a:off x="5076825" y="29470350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1409700</xdr:colOff>
      <xdr:row>66</xdr:row>
      <xdr:rowOff>76200</xdr:rowOff>
    </xdr:from>
    <xdr:to>
      <xdr:col>3</xdr:col>
      <xdr:colOff>1524000</xdr:colOff>
      <xdr:row>77</xdr:row>
      <xdr:rowOff>57150</xdr:rowOff>
    </xdr:to>
    <xdr:sp macro="" textlink="">
      <xdr:nvSpPr>
        <xdr:cNvPr id="2" name="Right Brace 1"/>
        <xdr:cNvSpPr/>
      </xdr:nvSpPr>
      <xdr:spPr>
        <a:xfrm>
          <a:off x="5095875" y="24060150"/>
          <a:ext cx="114300" cy="2286000"/>
        </a:xfrm>
        <a:prstGeom prst="rightBrac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igin">
  <a:themeElements>
    <a:clrScheme name="Origin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B292CA"/>
      </a:hlink>
      <a:folHlink>
        <a:srgbClr val="6B5680"/>
      </a:folHlink>
    </a:clrScheme>
    <a:fontScheme name="Origin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rigin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prstMaterial="matte">
            <a:bevelT w="0" h="0"/>
            <a:contourClr>
              <a:schemeClr val="phClr">
                <a:tint val="10000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6000"/>
                <a:satMod val="120000"/>
              </a:schemeClr>
              <a:schemeClr val="phClr">
                <a:tint val="90000"/>
              </a:schemeClr>
            </a:duotone>
          </a:blip>
          <a:tile tx="0" ty="0" sx="35000" sy="40000" flip="x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9"/>
  <sheetViews>
    <sheetView showGridLines="0" workbookViewId="0">
      <selection activeCell="B18" sqref="B18"/>
    </sheetView>
  </sheetViews>
  <sheetFormatPr defaultColWidth="0" defaultRowHeight="16.5" x14ac:dyDescent="0.3"/>
  <cols>
    <col min="1" max="1" width="9" style="5" customWidth="1"/>
    <col min="2" max="2" width="54.75" style="1" customWidth="1"/>
    <col min="3" max="4" width="9" style="1" customWidth="1"/>
    <col min="5" max="5" width="6.875" style="1" customWidth="1"/>
    <col min="6" max="9" width="9" style="1" hidden="1" customWidth="1"/>
    <col min="10" max="16384" width="9" style="1" hidden="1"/>
  </cols>
  <sheetData>
    <row r="1" spans="1:2" ht="28.5" x14ac:dyDescent="0.45">
      <c r="A1" s="3" t="s">
        <v>0</v>
      </c>
    </row>
    <row r="2" spans="1:2" ht="28.5" x14ac:dyDescent="0.45">
      <c r="A2" s="4" t="s">
        <v>1</v>
      </c>
    </row>
    <row r="4" spans="1:2" x14ac:dyDescent="0.3">
      <c r="A4" s="2" t="s">
        <v>2</v>
      </c>
    </row>
    <row r="5" spans="1:2" x14ac:dyDescent="0.3">
      <c r="A5" s="2" t="s">
        <v>3</v>
      </c>
      <c r="B5" s="1" t="s">
        <v>4</v>
      </c>
    </row>
    <row r="6" spans="1:2" x14ac:dyDescent="0.3">
      <c r="A6" s="2">
        <v>1</v>
      </c>
      <c r="B6" s="1" t="s">
        <v>5</v>
      </c>
    </row>
    <row r="7" spans="1:2" x14ac:dyDescent="0.3">
      <c r="A7" s="2">
        <v>2</v>
      </c>
      <c r="B7" s="1" t="s">
        <v>224</v>
      </c>
    </row>
    <row r="8" spans="1:2" x14ac:dyDescent="0.3">
      <c r="A8" s="2">
        <v>3</v>
      </c>
      <c r="B8" s="1" t="s">
        <v>316</v>
      </c>
    </row>
    <row r="9" spans="1:2" x14ac:dyDescent="0.3">
      <c r="A9" s="2">
        <v>4</v>
      </c>
      <c r="B9" s="1" t="s">
        <v>317</v>
      </c>
    </row>
    <row r="10" spans="1:2" x14ac:dyDescent="0.3">
      <c r="A10" s="2"/>
    </row>
    <row r="11" spans="1:2" x14ac:dyDescent="0.3">
      <c r="A11" s="2"/>
    </row>
    <row r="12" spans="1:2" x14ac:dyDescent="0.3">
      <c r="A12" s="2"/>
    </row>
    <row r="13" spans="1:2" x14ac:dyDescent="0.3">
      <c r="A13" s="2"/>
    </row>
    <row r="14" spans="1:2" x14ac:dyDescent="0.3">
      <c r="A14" s="2"/>
    </row>
    <row r="15" spans="1:2" x14ac:dyDescent="0.3">
      <c r="A15" s="2"/>
    </row>
    <row r="16" spans="1:2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  <row r="21" spans="1:1" x14ac:dyDescent="0.3">
      <c r="A21" s="2"/>
    </row>
    <row r="22" spans="1:1" x14ac:dyDescent="0.3">
      <c r="A22" s="2"/>
    </row>
    <row r="23" spans="1:1" x14ac:dyDescent="0.3">
      <c r="A23" s="2"/>
    </row>
    <row r="24" spans="1:1" x14ac:dyDescent="0.3">
      <c r="A24" s="2"/>
    </row>
    <row r="25" spans="1:1" x14ac:dyDescent="0.3">
      <c r="A25" s="2"/>
    </row>
    <row r="26" spans="1:1" x14ac:dyDescent="0.3">
      <c r="A26" s="2"/>
    </row>
    <row r="27" spans="1:1" x14ac:dyDescent="0.3">
      <c r="A27" s="2"/>
    </row>
    <row r="28" spans="1:1" x14ac:dyDescent="0.3">
      <c r="A28" s="2"/>
    </row>
    <row r="29" spans="1:1" x14ac:dyDescent="0.3">
      <c r="A29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WJ245"/>
  <sheetViews>
    <sheetView showGridLines="0" topLeftCell="A37" zoomScaleNormal="100" workbookViewId="0">
      <selection activeCell="AF10" sqref="AF10"/>
    </sheetView>
  </sheetViews>
  <sheetFormatPr defaultColWidth="0" defaultRowHeight="15" zeroHeight="1" x14ac:dyDescent="0.25"/>
  <cols>
    <col min="1" max="1" width="4.875" style="6" customWidth="1"/>
    <col min="2" max="3" width="9" style="6" customWidth="1"/>
    <col min="4" max="4" width="9.125" style="6" customWidth="1"/>
    <col min="5" max="5" width="3.25" style="6" customWidth="1"/>
    <col min="6" max="7" width="3.5" style="6" customWidth="1"/>
    <col min="8" max="8" width="2.375" style="6" customWidth="1"/>
    <col min="9" max="9" width="3.125" style="6" customWidth="1"/>
    <col min="10" max="28" width="2.375" style="6" customWidth="1"/>
    <col min="29" max="34" width="9" style="6" customWidth="1"/>
    <col min="35" max="256" width="9" style="6" hidden="1"/>
    <col min="257" max="257" width="4.875" style="6" hidden="1"/>
    <col min="258" max="259" width="9" style="6" hidden="1"/>
    <col min="260" max="260" width="8.125" style="6" hidden="1"/>
    <col min="261" max="261" width="3.25" style="6" hidden="1"/>
    <col min="262" max="263" width="3.5" style="6" hidden="1"/>
    <col min="264" max="264" width="2.375" style="6" hidden="1"/>
    <col min="265" max="265" width="3.125" style="6" hidden="1"/>
    <col min="266" max="284" width="2.375" style="6" hidden="1"/>
    <col min="285" max="512" width="9" style="6" hidden="1"/>
    <col min="513" max="513" width="4.875" style="6" hidden="1"/>
    <col min="514" max="515" width="9" style="6" hidden="1"/>
    <col min="516" max="516" width="8.125" style="6" hidden="1"/>
    <col min="517" max="517" width="3.25" style="6" hidden="1"/>
    <col min="518" max="519" width="3.5" style="6" hidden="1"/>
    <col min="520" max="520" width="2.375" style="6" hidden="1"/>
    <col min="521" max="521" width="3.125" style="6" hidden="1"/>
    <col min="522" max="540" width="2.375" style="6" hidden="1"/>
    <col min="541" max="768" width="9" style="6" hidden="1"/>
    <col min="769" max="769" width="4.875" style="6" hidden="1"/>
    <col min="770" max="771" width="9" style="6" hidden="1"/>
    <col min="772" max="772" width="8.125" style="6" hidden="1"/>
    <col min="773" max="773" width="3.25" style="6" hidden="1"/>
    <col min="774" max="775" width="3.5" style="6" hidden="1"/>
    <col min="776" max="776" width="2.375" style="6" hidden="1"/>
    <col min="777" max="777" width="3.125" style="6" hidden="1"/>
    <col min="778" max="796" width="2.375" style="6" hidden="1"/>
    <col min="797" max="1024" width="9" style="6" hidden="1"/>
    <col min="1025" max="1025" width="4.875" style="6" hidden="1"/>
    <col min="1026" max="1027" width="9" style="6" hidden="1"/>
    <col min="1028" max="1028" width="8.125" style="6" hidden="1"/>
    <col min="1029" max="1029" width="3.25" style="6" hidden="1"/>
    <col min="1030" max="1031" width="3.5" style="6" hidden="1"/>
    <col min="1032" max="1032" width="2.375" style="6" hidden="1"/>
    <col min="1033" max="1033" width="3.125" style="6" hidden="1"/>
    <col min="1034" max="1052" width="2.375" style="6" hidden="1"/>
    <col min="1053" max="1280" width="9" style="6" hidden="1"/>
    <col min="1281" max="1281" width="4.875" style="6" hidden="1"/>
    <col min="1282" max="1283" width="9" style="6" hidden="1"/>
    <col min="1284" max="1284" width="8.125" style="6" hidden="1"/>
    <col min="1285" max="1285" width="3.25" style="6" hidden="1"/>
    <col min="1286" max="1287" width="3.5" style="6" hidden="1"/>
    <col min="1288" max="1288" width="2.375" style="6" hidden="1"/>
    <col min="1289" max="1289" width="3.125" style="6" hidden="1"/>
    <col min="1290" max="1308" width="2.375" style="6" hidden="1"/>
    <col min="1309" max="1536" width="9" style="6" hidden="1"/>
    <col min="1537" max="1537" width="4.875" style="6" hidden="1"/>
    <col min="1538" max="1539" width="9" style="6" hidden="1"/>
    <col min="1540" max="1540" width="8.125" style="6" hidden="1"/>
    <col min="1541" max="1541" width="3.25" style="6" hidden="1"/>
    <col min="1542" max="1543" width="3.5" style="6" hidden="1"/>
    <col min="1544" max="1544" width="2.375" style="6" hidden="1"/>
    <col min="1545" max="1545" width="3.125" style="6" hidden="1"/>
    <col min="1546" max="1564" width="2.375" style="6" hidden="1"/>
    <col min="1565" max="1792" width="9" style="6" hidden="1"/>
    <col min="1793" max="1793" width="4.875" style="6" hidden="1"/>
    <col min="1794" max="1795" width="9" style="6" hidden="1"/>
    <col min="1796" max="1796" width="8.125" style="6" hidden="1"/>
    <col min="1797" max="1797" width="3.25" style="6" hidden="1"/>
    <col min="1798" max="1799" width="3.5" style="6" hidden="1"/>
    <col min="1800" max="1800" width="2.375" style="6" hidden="1"/>
    <col min="1801" max="1801" width="3.125" style="6" hidden="1"/>
    <col min="1802" max="1820" width="2.375" style="6" hidden="1"/>
    <col min="1821" max="2048" width="9" style="6" hidden="1"/>
    <col min="2049" max="2049" width="4.875" style="6" hidden="1"/>
    <col min="2050" max="2051" width="9" style="6" hidden="1"/>
    <col min="2052" max="2052" width="8.125" style="6" hidden="1"/>
    <col min="2053" max="2053" width="3.25" style="6" hidden="1"/>
    <col min="2054" max="2055" width="3.5" style="6" hidden="1"/>
    <col min="2056" max="2056" width="2.375" style="6" hidden="1"/>
    <col min="2057" max="2057" width="3.125" style="6" hidden="1"/>
    <col min="2058" max="2076" width="2.375" style="6" hidden="1"/>
    <col min="2077" max="2304" width="9" style="6" hidden="1"/>
    <col min="2305" max="2305" width="4.875" style="6" hidden="1"/>
    <col min="2306" max="2307" width="9" style="6" hidden="1"/>
    <col min="2308" max="2308" width="8.125" style="6" hidden="1"/>
    <col min="2309" max="2309" width="3.25" style="6" hidden="1"/>
    <col min="2310" max="2311" width="3.5" style="6" hidden="1"/>
    <col min="2312" max="2312" width="2.375" style="6" hidden="1"/>
    <col min="2313" max="2313" width="3.125" style="6" hidden="1"/>
    <col min="2314" max="2332" width="2.375" style="6" hidden="1"/>
    <col min="2333" max="2560" width="9" style="6" hidden="1"/>
    <col min="2561" max="2561" width="4.875" style="6" hidden="1"/>
    <col min="2562" max="2563" width="9" style="6" hidden="1"/>
    <col min="2564" max="2564" width="8.125" style="6" hidden="1"/>
    <col min="2565" max="2565" width="3.25" style="6" hidden="1"/>
    <col min="2566" max="2567" width="3.5" style="6" hidden="1"/>
    <col min="2568" max="2568" width="2.375" style="6" hidden="1"/>
    <col min="2569" max="2569" width="3.125" style="6" hidden="1"/>
    <col min="2570" max="2588" width="2.375" style="6" hidden="1"/>
    <col min="2589" max="2816" width="9" style="6" hidden="1"/>
    <col min="2817" max="2817" width="4.875" style="6" hidden="1"/>
    <col min="2818" max="2819" width="9" style="6" hidden="1"/>
    <col min="2820" max="2820" width="8.125" style="6" hidden="1"/>
    <col min="2821" max="2821" width="3.25" style="6" hidden="1"/>
    <col min="2822" max="2823" width="3.5" style="6" hidden="1"/>
    <col min="2824" max="2824" width="2.375" style="6" hidden="1"/>
    <col min="2825" max="2825" width="3.125" style="6" hidden="1"/>
    <col min="2826" max="2844" width="2.375" style="6" hidden="1"/>
    <col min="2845" max="3072" width="9" style="6" hidden="1"/>
    <col min="3073" max="3073" width="4.875" style="6" hidden="1"/>
    <col min="3074" max="3075" width="9" style="6" hidden="1"/>
    <col min="3076" max="3076" width="8.125" style="6" hidden="1"/>
    <col min="3077" max="3077" width="3.25" style="6" hidden="1"/>
    <col min="3078" max="3079" width="3.5" style="6" hidden="1"/>
    <col min="3080" max="3080" width="2.375" style="6" hidden="1"/>
    <col min="3081" max="3081" width="3.125" style="6" hidden="1"/>
    <col min="3082" max="3100" width="2.375" style="6" hidden="1"/>
    <col min="3101" max="3328" width="9" style="6" hidden="1"/>
    <col min="3329" max="3329" width="4.875" style="6" hidden="1"/>
    <col min="3330" max="3331" width="9" style="6" hidden="1"/>
    <col min="3332" max="3332" width="8.125" style="6" hidden="1"/>
    <col min="3333" max="3333" width="3.25" style="6" hidden="1"/>
    <col min="3334" max="3335" width="3.5" style="6" hidden="1"/>
    <col min="3336" max="3336" width="2.375" style="6" hidden="1"/>
    <col min="3337" max="3337" width="3.125" style="6" hidden="1"/>
    <col min="3338" max="3356" width="2.375" style="6" hidden="1"/>
    <col min="3357" max="3584" width="9" style="6" hidden="1"/>
    <col min="3585" max="3585" width="4.875" style="6" hidden="1"/>
    <col min="3586" max="3587" width="9" style="6" hidden="1"/>
    <col min="3588" max="3588" width="8.125" style="6" hidden="1"/>
    <col min="3589" max="3589" width="3.25" style="6" hidden="1"/>
    <col min="3590" max="3591" width="3.5" style="6" hidden="1"/>
    <col min="3592" max="3592" width="2.375" style="6" hidden="1"/>
    <col min="3593" max="3593" width="3.125" style="6" hidden="1"/>
    <col min="3594" max="3612" width="2.375" style="6" hidden="1"/>
    <col min="3613" max="3840" width="9" style="6" hidden="1"/>
    <col min="3841" max="3841" width="4.875" style="6" hidden="1"/>
    <col min="3842" max="3843" width="9" style="6" hidden="1"/>
    <col min="3844" max="3844" width="8.125" style="6" hidden="1"/>
    <col min="3845" max="3845" width="3.25" style="6" hidden="1"/>
    <col min="3846" max="3847" width="3.5" style="6" hidden="1"/>
    <col min="3848" max="3848" width="2.375" style="6" hidden="1"/>
    <col min="3849" max="3849" width="3.125" style="6" hidden="1"/>
    <col min="3850" max="3868" width="2.375" style="6" hidden="1"/>
    <col min="3869" max="4096" width="9" style="6" hidden="1"/>
    <col min="4097" max="4097" width="4.875" style="6" hidden="1"/>
    <col min="4098" max="4099" width="9" style="6" hidden="1"/>
    <col min="4100" max="4100" width="8.125" style="6" hidden="1"/>
    <col min="4101" max="4101" width="3.25" style="6" hidden="1"/>
    <col min="4102" max="4103" width="3.5" style="6" hidden="1"/>
    <col min="4104" max="4104" width="2.375" style="6" hidden="1"/>
    <col min="4105" max="4105" width="3.125" style="6" hidden="1"/>
    <col min="4106" max="4124" width="2.375" style="6" hidden="1"/>
    <col min="4125" max="4352" width="9" style="6" hidden="1"/>
    <col min="4353" max="4353" width="4.875" style="6" hidden="1"/>
    <col min="4354" max="4355" width="9" style="6" hidden="1"/>
    <col min="4356" max="4356" width="8.125" style="6" hidden="1"/>
    <col min="4357" max="4357" width="3.25" style="6" hidden="1"/>
    <col min="4358" max="4359" width="3.5" style="6" hidden="1"/>
    <col min="4360" max="4360" width="2.375" style="6" hidden="1"/>
    <col min="4361" max="4361" width="3.125" style="6" hidden="1"/>
    <col min="4362" max="4380" width="2.375" style="6" hidden="1"/>
    <col min="4381" max="4608" width="9" style="6" hidden="1"/>
    <col min="4609" max="4609" width="4.875" style="6" hidden="1"/>
    <col min="4610" max="4611" width="9" style="6" hidden="1"/>
    <col min="4612" max="4612" width="8.125" style="6" hidden="1"/>
    <col min="4613" max="4613" width="3.25" style="6" hidden="1"/>
    <col min="4614" max="4615" width="3.5" style="6" hidden="1"/>
    <col min="4616" max="4616" width="2.375" style="6" hidden="1"/>
    <col min="4617" max="4617" width="3.125" style="6" hidden="1"/>
    <col min="4618" max="4636" width="2.375" style="6" hidden="1"/>
    <col min="4637" max="4864" width="9" style="6" hidden="1"/>
    <col min="4865" max="4865" width="4.875" style="6" hidden="1"/>
    <col min="4866" max="4867" width="9" style="6" hidden="1"/>
    <col min="4868" max="4868" width="8.125" style="6" hidden="1"/>
    <col min="4869" max="4869" width="3.25" style="6" hidden="1"/>
    <col min="4870" max="4871" width="3.5" style="6" hidden="1"/>
    <col min="4872" max="4872" width="2.375" style="6" hidden="1"/>
    <col min="4873" max="4873" width="3.125" style="6" hidden="1"/>
    <col min="4874" max="4892" width="2.375" style="6" hidden="1"/>
    <col min="4893" max="5120" width="9" style="6" hidden="1"/>
    <col min="5121" max="5121" width="4.875" style="6" hidden="1"/>
    <col min="5122" max="5123" width="9" style="6" hidden="1"/>
    <col min="5124" max="5124" width="8.125" style="6" hidden="1"/>
    <col min="5125" max="5125" width="3.25" style="6" hidden="1"/>
    <col min="5126" max="5127" width="3.5" style="6" hidden="1"/>
    <col min="5128" max="5128" width="2.375" style="6" hidden="1"/>
    <col min="5129" max="5129" width="3.125" style="6" hidden="1"/>
    <col min="5130" max="5148" width="2.375" style="6" hidden="1"/>
    <col min="5149" max="5376" width="9" style="6" hidden="1"/>
    <col min="5377" max="5377" width="4.875" style="6" hidden="1"/>
    <col min="5378" max="5379" width="9" style="6" hidden="1"/>
    <col min="5380" max="5380" width="8.125" style="6" hidden="1"/>
    <col min="5381" max="5381" width="3.25" style="6" hidden="1"/>
    <col min="5382" max="5383" width="3.5" style="6" hidden="1"/>
    <col min="5384" max="5384" width="2.375" style="6" hidden="1"/>
    <col min="5385" max="5385" width="3.125" style="6" hidden="1"/>
    <col min="5386" max="5404" width="2.375" style="6" hidden="1"/>
    <col min="5405" max="5632" width="9" style="6" hidden="1"/>
    <col min="5633" max="5633" width="4.875" style="6" hidden="1"/>
    <col min="5634" max="5635" width="9" style="6" hidden="1"/>
    <col min="5636" max="5636" width="8.125" style="6" hidden="1"/>
    <col min="5637" max="5637" width="3.25" style="6" hidden="1"/>
    <col min="5638" max="5639" width="3.5" style="6" hidden="1"/>
    <col min="5640" max="5640" width="2.375" style="6" hidden="1"/>
    <col min="5641" max="5641" width="3.125" style="6" hidden="1"/>
    <col min="5642" max="5660" width="2.375" style="6" hidden="1"/>
    <col min="5661" max="5888" width="9" style="6" hidden="1"/>
    <col min="5889" max="5889" width="4.875" style="6" hidden="1"/>
    <col min="5890" max="5891" width="9" style="6" hidden="1"/>
    <col min="5892" max="5892" width="8.125" style="6" hidden="1"/>
    <col min="5893" max="5893" width="3.25" style="6" hidden="1"/>
    <col min="5894" max="5895" width="3.5" style="6" hidden="1"/>
    <col min="5896" max="5896" width="2.375" style="6" hidden="1"/>
    <col min="5897" max="5897" width="3.125" style="6" hidden="1"/>
    <col min="5898" max="5916" width="2.375" style="6" hidden="1"/>
    <col min="5917" max="6144" width="9" style="6" hidden="1"/>
    <col min="6145" max="6145" width="4.875" style="6" hidden="1"/>
    <col min="6146" max="6147" width="9" style="6" hidden="1"/>
    <col min="6148" max="6148" width="8.125" style="6" hidden="1"/>
    <col min="6149" max="6149" width="3.25" style="6" hidden="1"/>
    <col min="6150" max="6151" width="3.5" style="6" hidden="1"/>
    <col min="6152" max="6152" width="2.375" style="6" hidden="1"/>
    <col min="6153" max="6153" width="3.125" style="6" hidden="1"/>
    <col min="6154" max="6172" width="2.375" style="6" hidden="1"/>
    <col min="6173" max="6400" width="9" style="6" hidden="1"/>
    <col min="6401" max="6401" width="4.875" style="6" hidden="1"/>
    <col min="6402" max="6403" width="9" style="6" hidden="1"/>
    <col min="6404" max="6404" width="8.125" style="6" hidden="1"/>
    <col min="6405" max="6405" width="3.25" style="6" hidden="1"/>
    <col min="6406" max="6407" width="3.5" style="6" hidden="1"/>
    <col min="6408" max="6408" width="2.375" style="6" hidden="1"/>
    <col min="6409" max="6409" width="3.125" style="6" hidden="1"/>
    <col min="6410" max="6428" width="2.375" style="6" hidden="1"/>
    <col min="6429" max="6656" width="9" style="6" hidden="1"/>
    <col min="6657" max="6657" width="4.875" style="6" hidden="1"/>
    <col min="6658" max="6659" width="9" style="6" hidden="1"/>
    <col min="6660" max="6660" width="8.125" style="6" hidden="1"/>
    <col min="6661" max="6661" width="3.25" style="6" hidden="1"/>
    <col min="6662" max="6663" width="3.5" style="6" hidden="1"/>
    <col min="6664" max="6664" width="2.375" style="6" hidden="1"/>
    <col min="6665" max="6665" width="3.125" style="6" hidden="1"/>
    <col min="6666" max="6684" width="2.375" style="6" hidden="1"/>
    <col min="6685" max="6912" width="9" style="6" hidden="1"/>
    <col min="6913" max="6913" width="4.875" style="6" hidden="1"/>
    <col min="6914" max="6915" width="9" style="6" hidden="1"/>
    <col min="6916" max="6916" width="8.125" style="6" hidden="1"/>
    <col min="6917" max="6917" width="3.25" style="6" hidden="1"/>
    <col min="6918" max="6919" width="3.5" style="6" hidden="1"/>
    <col min="6920" max="6920" width="2.375" style="6" hidden="1"/>
    <col min="6921" max="6921" width="3.125" style="6" hidden="1"/>
    <col min="6922" max="6940" width="2.375" style="6" hidden="1"/>
    <col min="6941" max="7168" width="9" style="6" hidden="1"/>
    <col min="7169" max="7169" width="4.875" style="6" hidden="1"/>
    <col min="7170" max="7171" width="9" style="6" hidden="1"/>
    <col min="7172" max="7172" width="8.125" style="6" hidden="1"/>
    <col min="7173" max="7173" width="3.25" style="6" hidden="1"/>
    <col min="7174" max="7175" width="3.5" style="6" hidden="1"/>
    <col min="7176" max="7176" width="2.375" style="6" hidden="1"/>
    <col min="7177" max="7177" width="3.125" style="6" hidden="1"/>
    <col min="7178" max="7196" width="2.375" style="6" hidden="1"/>
    <col min="7197" max="7424" width="9" style="6" hidden="1"/>
    <col min="7425" max="7425" width="4.875" style="6" hidden="1"/>
    <col min="7426" max="7427" width="9" style="6" hidden="1"/>
    <col min="7428" max="7428" width="8.125" style="6" hidden="1"/>
    <col min="7429" max="7429" width="3.25" style="6" hidden="1"/>
    <col min="7430" max="7431" width="3.5" style="6" hidden="1"/>
    <col min="7432" max="7432" width="2.375" style="6" hidden="1"/>
    <col min="7433" max="7433" width="3.125" style="6" hidden="1"/>
    <col min="7434" max="7452" width="2.375" style="6" hidden="1"/>
    <col min="7453" max="7680" width="9" style="6" hidden="1"/>
    <col min="7681" max="7681" width="4.875" style="6" hidden="1"/>
    <col min="7682" max="7683" width="9" style="6" hidden="1"/>
    <col min="7684" max="7684" width="8.125" style="6" hidden="1"/>
    <col min="7685" max="7685" width="3.25" style="6" hidden="1"/>
    <col min="7686" max="7687" width="3.5" style="6" hidden="1"/>
    <col min="7688" max="7688" width="2.375" style="6" hidden="1"/>
    <col min="7689" max="7689" width="3.125" style="6" hidden="1"/>
    <col min="7690" max="7708" width="2.375" style="6" hidden="1"/>
    <col min="7709" max="7936" width="9" style="6" hidden="1"/>
    <col min="7937" max="7937" width="4.875" style="6" hidden="1"/>
    <col min="7938" max="7939" width="9" style="6" hidden="1"/>
    <col min="7940" max="7940" width="8.125" style="6" hidden="1"/>
    <col min="7941" max="7941" width="3.25" style="6" hidden="1"/>
    <col min="7942" max="7943" width="3.5" style="6" hidden="1"/>
    <col min="7944" max="7944" width="2.375" style="6" hidden="1"/>
    <col min="7945" max="7945" width="3.125" style="6" hidden="1"/>
    <col min="7946" max="7964" width="2.375" style="6" hidden="1"/>
    <col min="7965" max="8192" width="9" style="6" hidden="1"/>
    <col min="8193" max="8193" width="4.875" style="6" hidden="1"/>
    <col min="8194" max="8195" width="9" style="6" hidden="1"/>
    <col min="8196" max="8196" width="8.125" style="6" hidden="1"/>
    <col min="8197" max="8197" width="3.25" style="6" hidden="1"/>
    <col min="8198" max="8199" width="3.5" style="6" hidden="1"/>
    <col min="8200" max="8200" width="2.375" style="6" hidden="1"/>
    <col min="8201" max="8201" width="3.125" style="6" hidden="1"/>
    <col min="8202" max="8220" width="2.375" style="6" hidden="1"/>
    <col min="8221" max="8448" width="9" style="6" hidden="1"/>
    <col min="8449" max="8449" width="4.875" style="6" hidden="1"/>
    <col min="8450" max="8451" width="9" style="6" hidden="1"/>
    <col min="8452" max="8452" width="8.125" style="6" hidden="1"/>
    <col min="8453" max="8453" width="3.25" style="6" hidden="1"/>
    <col min="8454" max="8455" width="3.5" style="6" hidden="1"/>
    <col min="8456" max="8456" width="2.375" style="6" hidden="1"/>
    <col min="8457" max="8457" width="3.125" style="6" hidden="1"/>
    <col min="8458" max="8476" width="2.375" style="6" hidden="1"/>
    <col min="8477" max="8704" width="9" style="6" hidden="1"/>
    <col min="8705" max="8705" width="4.875" style="6" hidden="1"/>
    <col min="8706" max="8707" width="9" style="6" hidden="1"/>
    <col min="8708" max="8708" width="8.125" style="6" hidden="1"/>
    <col min="8709" max="8709" width="3.25" style="6" hidden="1"/>
    <col min="8710" max="8711" width="3.5" style="6" hidden="1"/>
    <col min="8712" max="8712" width="2.375" style="6" hidden="1"/>
    <col min="8713" max="8713" width="3.125" style="6" hidden="1"/>
    <col min="8714" max="8732" width="2.375" style="6" hidden="1"/>
    <col min="8733" max="8960" width="9" style="6" hidden="1"/>
    <col min="8961" max="8961" width="4.875" style="6" hidden="1"/>
    <col min="8962" max="8963" width="9" style="6" hidden="1"/>
    <col min="8964" max="8964" width="8.125" style="6" hidden="1"/>
    <col min="8965" max="8965" width="3.25" style="6" hidden="1"/>
    <col min="8966" max="8967" width="3.5" style="6" hidden="1"/>
    <col min="8968" max="8968" width="2.375" style="6" hidden="1"/>
    <col min="8969" max="8969" width="3.125" style="6" hidden="1"/>
    <col min="8970" max="8988" width="2.375" style="6" hidden="1"/>
    <col min="8989" max="9216" width="9" style="6" hidden="1"/>
    <col min="9217" max="9217" width="4.875" style="6" hidden="1"/>
    <col min="9218" max="9219" width="9" style="6" hidden="1"/>
    <col min="9220" max="9220" width="8.125" style="6" hidden="1"/>
    <col min="9221" max="9221" width="3.25" style="6" hidden="1"/>
    <col min="9222" max="9223" width="3.5" style="6" hidden="1"/>
    <col min="9224" max="9224" width="2.375" style="6" hidden="1"/>
    <col min="9225" max="9225" width="3.125" style="6" hidden="1"/>
    <col min="9226" max="9244" width="2.375" style="6" hidden="1"/>
    <col min="9245" max="9472" width="9" style="6" hidden="1"/>
    <col min="9473" max="9473" width="4.875" style="6" hidden="1"/>
    <col min="9474" max="9475" width="9" style="6" hidden="1"/>
    <col min="9476" max="9476" width="8.125" style="6" hidden="1"/>
    <col min="9477" max="9477" width="3.25" style="6" hidden="1"/>
    <col min="9478" max="9479" width="3.5" style="6" hidden="1"/>
    <col min="9480" max="9480" width="2.375" style="6" hidden="1"/>
    <col min="9481" max="9481" width="3.125" style="6" hidden="1"/>
    <col min="9482" max="9500" width="2.375" style="6" hidden="1"/>
    <col min="9501" max="9728" width="9" style="6" hidden="1"/>
    <col min="9729" max="9729" width="4.875" style="6" hidden="1"/>
    <col min="9730" max="9731" width="9" style="6" hidden="1"/>
    <col min="9732" max="9732" width="8.125" style="6" hidden="1"/>
    <col min="9733" max="9733" width="3.25" style="6" hidden="1"/>
    <col min="9734" max="9735" width="3.5" style="6" hidden="1"/>
    <col min="9736" max="9736" width="2.375" style="6" hidden="1"/>
    <col min="9737" max="9737" width="3.125" style="6" hidden="1"/>
    <col min="9738" max="9756" width="2.375" style="6" hidden="1"/>
    <col min="9757" max="9984" width="9" style="6" hidden="1"/>
    <col min="9985" max="9985" width="4.875" style="6" hidden="1"/>
    <col min="9986" max="9987" width="9" style="6" hidden="1"/>
    <col min="9988" max="9988" width="8.125" style="6" hidden="1"/>
    <col min="9989" max="9989" width="3.25" style="6" hidden="1"/>
    <col min="9990" max="9991" width="3.5" style="6" hidden="1"/>
    <col min="9992" max="9992" width="2.375" style="6" hidden="1"/>
    <col min="9993" max="9993" width="3.125" style="6" hidden="1"/>
    <col min="9994" max="10012" width="2.375" style="6" hidden="1"/>
    <col min="10013" max="10240" width="9" style="6" hidden="1"/>
    <col min="10241" max="10241" width="4.875" style="6" hidden="1"/>
    <col min="10242" max="10243" width="9" style="6" hidden="1"/>
    <col min="10244" max="10244" width="8.125" style="6" hidden="1"/>
    <col min="10245" max="10245" width="3.25" style="6" hidden="1"/>
    <col min="10246" max="10247" width="3.5" style="6" hidden="1"/>
    <col min="10248" max="10248" width="2.375" style="6" hidden="1"/>
    <col min="10249" max="10249" width="3.125" style="6" hidden="1"/>
    <col min="10250" max="10268" width="2.375" style="6" hidden="1"/>
    <col min="10269" max="10496" width="9" style="6" hidden="1"/>
    <col min="10497" max="10497" width="4.875" style="6" hidden="1"/>
    <col min="10498" max="10499" width="9" style="6" hidden="1"/>
    <col min="10500" max="10500" width="8.125" style="6" hidden="1"/>
    <col min="10501" max="10501" width="3.25" style="6" hidden="1"/>
    <col min="10502" max="10503" width="3.5" style="6" hidden="1"/>
    <col min="10504" max="10504" width="2.375" style="6" hidden="1"/>
    <col min="10505" max="10505" width="3.125" style="6" hidden="1"/>
    <col min="10506" max="10524" width="2.375" style="6" hidden="1"/>
    <col min="10525" max="10752" width="9" style="6" hidden="1"/>
    <col min="10753" max="10753" width="4.875" style="6" hidden="1"/>
    <col min="10754" max="10755" width="9" style="6" hidden="1"/>
    <col min="10756" max="10756" width="8.125" style="6" hidden="1"/>
    <col min="10757" max="10757" width="3.25" style="6" hidden="1"/>
    <col min="10758" max="10759" width="3.5" style="6" hidden="1"/>
    <col min="10760" max="10760" width="2.375" style="6" hidden="1"/>
    <col min="10761" max="10761" width="3.125" style="6" hidden="1"/>
    <col min="10762" max="10780" width="2.375" style="6" hidden="1"/>
    <col min="10781" max="11008" width="9" style="6" hidden="1"/>
    <col min="11009" max="11009" width="4.875" style="6" hidden="1"/>
    <col min="11010" max="11011" width="9" style="6" hidden="1"/>
    <col min="11012" max="11012" width="8.125" style="6" hidden="1"/>
    <col min="11013" max="11013" width="3.25" style="6" hidden="1"/>
    <col min="11014" max="11015" width="3.5" style="6" hidden="1"/>
    <col min="11016" max="11016" width="2.375" style="6" hidden="1"/>
    <col min="11017" max="11017" width="3.125" style="6" hidden="1"/>
    <col min="11018" max="11036" width="2.375" style="6" hidden="1"/>
    <col min="11037" max="11264" width="9" style="6" hidden="1"/>
    <col min="11265" max="11265" width="4.875" style="6" hidden="1"/>
    <col min="11266" max="11267" width="9" style="6" hidden="1"/>
    <col min="11268" max="11268" width="8.125" style="6" hidden="1"/>
    <col min="11269" max="11269" width="3.25" style="6" hidden="1"/>
    <col min="11270" max="11271" width="3.5" style="6" hidden="1"/>
    <col min="11272" max="11272" width="2.375" style="6" hidden="1"/>
    <col min="11273" max="11273" width="3.125" style="6" hidden="1"/>
    <col min="11274" max="11292" width="2.375" style="6" hidden="1"/>
    <col min="11293" max="11520" width="9" style="6" hidden="1"/>
    <col min="11521" max="11521" width="4.875" style="6" hidden="1"/>
    <col min="11522" max="11523" width="9" style="6" hidden="1"/>
    <col min="11524" max="11524" width="8.125" style="6" hidden="1"/>
    <col min="11525" max="11525" width="3.25" style="6" hidden="1"/>
    <col min="11526" max="11527" width="3.5" style="6" hidden="1"/>
    <col min="11528" max="11528" width="2.375" style="6" hidden="1"/>
    <col min="11529" max="11529" width="3.125" style="6" hidden="1"/>
    <col min="11530" max="11548" width="2.375" style="6" hidden="1"/>
    <col min="11549" max="11776" width="9" style="6" hidden="1"/>
    <col min="11777" max="11777" width="4.875" style="6" hidden="1"/>
    <col min="11778" max="11779" width="9" style="6" hidden="1"/>
    <col min="11780" max="11780" width="8.125" style="6" hidden="1"/>
    <col min="11781" max="11781" width="3.25" style="6" hidden="1"/>
    <col min="11782" max="11783" width="3.5" style="6" hidden="1"/>
    <col min="11784" max="11784" width="2.375" style="6" hidden="1"/>
    <col min="11785" max="11785" width="3.125" style="6" hidden="1"/>
    <col min="11786" max="11804" width="2.375" style="6" hidden="1"/>
    <col min="11805" max="12032" width="9" style="6" hidden="1"/>
    <col min="12033" max="12033" width="4.875" style="6" hidden="1"/>
    <col min="12034" max="12035" width="9" style="6" hidden="1"/>
    <col min="12036" max="12036" width="8.125" style="6" hidden="1"/>
    <col min="12037" max="12037" width="3.25" style="6" hidden="1"/>
    <col min="12038" max="12039" width="3.5" style="6" hidden="1"/>
    <col min="12040" max="12040" width="2.375" style="6" hidden="1"/>
    <col min="12041" max="12041" width="3.125" style="6" hidden="1"/>
    <col min="12042" max="12060" width="2.375" style="6" hidden="1"/>
    <col min="12061" max="12288" width="9" style="6" hidden="1"/>
    <col min="12289" max="12289" width="4.875" style="6" hidden="1"/>
    <col min="12290" max="12291" width="9" style="6" hidden="1"/>
    <col min="12292" max="12292" width="8.125" style="6" hidden="1"/>
    <col min="12293" max="12293" width="3.25" style="6" hidden="1"/>
    <col min="12294" max="12295" width="3.5" style="6" hidden="1"/>
    <col min="12296" max="12296" width="2.375" style="6" hidden="1"/>
    <col min="12297" max="12297" width="3.125" style="6" hidden="1"/>
    <col min="12298" max="12316" width="2.375" style="6" hidden="1"/>
    <col min="12317" max="12544" width="9" style="6" hidden="1"/>
    <col min="12545" max="12545" width="4.875" style="6" hidden="1"/>
    <col min="12546" max="12547" width="9" style="6" hidden="1"/>
    <col min="12548" max="12548" width="8.125" style="6" hidden="1"/>
    <col min="12549" max="12549" width="3.25" style="6" hidden="1"/>
    <col min="12550" max="12551" width="3.5" style="6" hidden="1"/>
    <col min="12552" max="12552" width="2.375" style="6" hidden="1"/>
    <col min="12553" max="12553" width="3.125" style="6" hidden="1"/>
    <col min="12554" max="12572" width="2.375" style="6" hidden="1"/>
    <col min="12573" max="12800" width="9" style="6" hidden="1"/>
    <col min="12801" max="12801" width="4.875" style="6" hidden="1"/>
    <col min="12802" max="12803" width="9" style="6" hidden="1"/>
    <col min="12804" max="12804" width="8.125" style="6" hidden="1"/>
    <col min="12805" max="12805" width="3.25" style="6" hidden="1"/>
    <col min="12806" max="12807" width="3.5" style="6" hidden="1"/>
    <col min="12808" max="12808" width="2.375" style="6" hidden="1"/>
    <col min="12809" max="12809" width="3.125" style="6" hidden="1"/>
    <col min="12810" max="12828" width="2.375" style="6" hidden="1"/>
    <col min="12829" max="13056" width="9" style="6" hidden="1"/>
    <col min="13057" max="13057" width="4.875" style="6" hidden="1"/>
    <col min="13058" max="13059" width="9" style="6" hidden="1"/>
    <col min="13060" max="13060" width="8.125" style="6" hidden="1"/>
    <col min="13061" max="13061" width="3.25" style="6" hidden="1"/>
    <col min="13062" max="13063" width="3.5" style="6" hidden="1"/>
    <col min="13064" max="13064" width="2.375" style="6" hidden="1"/>
    <col min="13065" max="13065" width="3.125" style="6" hidden="1"/>
    <col min="13066" max="13084" width="2.375" style="6" hidden="1"/>
    <col min="13085" max="13312" width="9" style="6" hidden="1"/>
    <col min="13313" max="13313" width="4.875" style="6" hidden="1"/>
    <col min="13314" max="13315" width="9" style="6" hidden="1"/>
    <col min="13316" max="13316" width="8.125" style="6" hidden="1"/>
    <col min="13317" max="13317" width="3.25" style="6" hidden="1"/>
    <col min="13318" max="13319" width="3.5" style="6" hidden="1"/>
    <col min="13320" max="13320" width="2.375" style="6" hidden="1"/>
    <col min="13321" max="13321" width="3.125" style="6" hidden="1"/>
    <col min="13322" max="13340" width="2.375" style="6" hidden="1"/>
    <col min="13341" max="13568" width="9" style="6" hidden="1"/>
    <col min="13569" max="13569" width="4.875" style="6" hidden="1"/>
    <col min="13570" max="13571" width="9" style="6" hidden="1"/>
    <col min="13572" max="13572" width="8.125" style="6" hidden="1"/>
    <col min="13573" max="13573" width="3.25" style="6" hidden="1"/>
    <col min="13574" max="13575" width="3.5" style="6" hidden="1"/>
    <col min="13576" max="13576" width="2.375" style="6" hidden="1"/>
    <col min="13577" max="13577" width="3.125" style="6" hidden="1"/>
    <col min="13578" max="13596" width="2.375" style="6" hidden="1"/>
    <col min="13597" max="13824" width="9" style="6" hidden="1"/>
    <col min="13825" max="13825" width="4.875" style="6" hidden="1"/>
    <col min="13826" max="13827" width="9" style="6" hidden="1"/>
    <col min="13828" max="13828" width="8.125" style="6" hidden="1"/>
    <col min="13829" max="13829" width="3.25" style="6" hidden="1"/>
    <col min="13830" max="13831" width="3.5" style="6" hidden="1"/>
    <col min="13832" max="13832" width="2.375" style="6" hidden="1"/>
    <col min="13833" max="13833" width="3.125" style="6" hidden="1"/>
    <col min="13834" max="13852" width="2.375" style="6" hidden="1"/>
    <col min="13853" max="14080" width="9" style="6" hidden="1"/>
    <col min="14081" max="14081" width="4.875" style="6" hidden="1"/>
    <col min="14082" max="14083" width="9" style="6" hidden="1"/>
    <col min="14084" max="14084" width="8.125" style="6" hidden="1"/>
    <col min="14085" max="14085" width="3.25" style="6" hidden="1"/>
    <col min="14086" max="14087" width="3.5" style="6" hidden="1"/>
    <col min="14088" max="14088" width="2.375" style="6" hidden="1"/>
    <col min="14089" max="14089" width="3.125" style="6" hidden="1"/>
    <col min="14090" max="14108" width="2.375" style="6" hidden="1"/>
    <col min="14109" max="14336" width="9" style="6" hidden="1"/>
    <col min="14337" max="14337" width="4.875" style="6" hidden="1"/>
    <col min="14338" max="14339" width="9" style="6" hidden="1"/>
    <col min="14340" max="14340" width="8.125" style="6" hidden="1"/>
    <col min="14341" max="14341" width="3.25" style="6" hidden="1"/>
    <col min="14342" max="14343" width="3.5" style="6" hidden="1"/>
    <col min="14344" max="14344" width="2.375" style="6" hidden="1"/>
    <col min="14345" max="14345" width="3.125" style="6" hidden="1"/>
    <col min="14346" max="14364" width="2.375" style="6" hidden="1"/>
    <col min="14365" max="14592" width="9" style="6" hidden="1"/>
    <col min="14593" max="14593" width="4.875" style="6" hidden="1"/>
    <col min="14594" max="14595" width="9" style="6" hidden="1"/>
    <col min="14596" max="14596" width="8.125" style="6" hidden="1"/>
    <col min="14597" max="14597" width="3.25" style="6" hidden="1"/>
    <col min="14598" max="14599" width="3.5" style="6" hidden="1"/>
    <col min="14600" max="14600" width="2.375" style="6" hidden="1"/>
    <col min="14601" max="14601" width="3.125" style="6" hidden="1"/>
    <col min="14602" max="14620" width="2.375" style="6" hidden="1"/>
    <col min="14621" max="14848" width="9" style="6" hidden="1"/>
    <col min="14849" max="14849" width="4.875" style="6" hidden="1"/>
    <col min="14850" max="14851" width="9" style="6" hidden="1"/>
    <col min="14852" max="14852" width="8.125" style="6" hidden="1"/>
    <col min="14853" max="14853" width="3.25" style="6" hidden="1"/>
    <col min="14854" max="14855" width="3.5" style="6" hidden="1"/>
    <col min="14856" max="14856" width="2.375" style="6" hidden="1"/>
    <col min="14857" max="14857" width="3.125" style="6" hidden="1"/>
    <col min="14858" max="14876" width="2.375" style="6" hidden="1"/>
    <col min="14877" max="15104" width="9" style="6" hidden="1"/>
    <col min="15105" max="15105" width="4.875" style="6" hidden="1"/>
    <col min="15106" max="15107" width="9" style="6" hidden="1"/>
    <col min="15108" max="15108" width="8.125" style="6" hidden="1"/>
    <col min="15109" max="15109" width="3.25" style="6" hidden="1"/>
    <col min="15110" max="15111" width="3.5" style="6" hidden="1"/>
    <col min="15112" max="15112" width="2.375" style="6" hidden="1"/>
    <col min="15113" max="15113" width="3.125" style="6" hidden="1"/>
    <col min="15114" max="15132" width="2.375" style="6" hidden="1"/>
    <col min="15133" max="15360" width="9" style="6" hidden="1"/>
    <col min="15361" max="15361" width="4.875" style="6" hidden="1"/>
    <col min="15362" max="15363" width="9" style="6" hidden="1"/>
    <col min="15364" max="15364" width="8.125" style="6" hidden="1"/>
    <col min="15365" max="15365" width="3.25" style="6" hidden="1"/>
    <col min="15366" max="15367" width="3.5" style="6" hidden="1"/>
    <col min="15368" max="15368" width="2.375" style="6" hidden="1"/>
    <col min="15369" max="15369" width="3.125" style="6" hidden="1"/>
    <col min="15370" max="15388" width="2.375" style="6" hidden="1"/>
    <col min="15389" max="15616" width="9" style="6" hidden="1"/>
    <col min="15617" max="15617" width="4.875" style="6" hidden="1"/>
    <col min="15618" max="15619" width="9" style="6" hidden="1"/>
    <col min="15620" max="15620" width="8.125" style="6" hidden="1"/>
    <col min="15621" max="15621" width="3.25" style="6" hidden="1"/>
    <col min="15622" max="15623" width="3.5" style="6" hidden="1"/>
    <col min="15624" max="15624" width="2.375" style="6" hidden="1"/>
    <col min="15625" max="15625" width="3.125" style="6" hidden="1"/>
    <col min="15626" max="15644" width="2.375" style="6" hidden="1"/>
    <col min="15645" max="15872" width="9" style="6" hidden="1"/>
    <col min="15873" max="15873" width="4.875" style="6" hidden="1"/>
    <col min="15874" max="15875" width="9" style="6" hidden="1"/>
    <col min="15876" max="15876" width="8.125" style="6" hidden="1"/>
    <col min="15877" max="15877" width="3.25" style="6" hidden="1"/>
    <col min="15878" max="15879" width="3.5" style="6" hidden="1"/>
    <col min="15880" max="15880" width="2.375" style="6" hidden="1"/>
    <col min="15881" max="15881" width="3.125" style="6" hidden="1"/>
    <col min="15882" max="15900" width="2.375" style="6" hidden="1"/>
    <col min="15901" max="16128" width="9" style="6" hidden="1"/>
    <col min="16129" max="16129" width="4.875" style="6" hidden="1"/>
    <col min="16130" max="16131" width="9" style="6" hidden="1"/>
    <col min="16132" max="16132" width="8.125" style="6" hidden="1"/>
    <col min="16133" max="16133" width="3.25" style="6" hidden="1"/>
    <col min="16134" max="16135" width="3.5" style="6" hidden="1"/>
    <col min="16136" max="16136" width="2.375" style="6" hidden="1"/>
    <col min="16137" max="16137" width="3.125" style="6" hidden="1"/>
    <col min="16138" max="16156" width="2.375" style="6" hidden="1"/>
    <col min="16157" max="16384" width="9" style="6" hidden="1"/>
  </cols>
  <sheetData>
    <row r="1" spans="1:29" x14ac:dyDescent="0.25">
      <c r="A1" s="154" t="s">
        <v>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</row>
    <row r="2" spans="1:29" x14ac:dyDescent="0.25">
      <c r="A2" s="149" t="s">
        <v>7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</row>
    <row r="3" spans="1:29" x14ac:dyDescent="0.25">
      <c r="A3" s="154" t="s">
        <v>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</row>
    <row r="4" spans="1:29" x14ac:dyDescent="0.25">
      <c r="A4" s="154" t="s">
        <v>9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</row>
    <row r="5" spans="1:29" ht="12.75" customHeight="1" x14ac:dyDescent="0.25">
      <c r="B5" s="6" t="s">
        <v>10</v>
      </c>
      <c r="AC5" s="6" t="s">
        <v>42</v>
      </c>
    </row>
    <row r="6" spans="1:29" x14ac:dyDescent="0.25">
      <c r="B6" s="6" t="s">
        <v>11</v>
      </c>
    </row>
    <row r="7" spans="1:29" ht="5.25" customHeight="1" x14ac:dyDescent="0.25">
      <c r="B7" s="7"/>
      <c r="C7" s="7"/>
      <c r="D7" s="7"/>
      <c r="E7" s="7"/>
    </row>
    <row r="8" spans="1:29" x14ac:dyDescent="0.25">
      <c r="A8" s="7"/>
      <c r="B8" s="8" t="s">
        <v>12</v>
      </c>
      <c r="C8" s="9"/>
      <c r="D8" s="162"/>
      <c r="E8" s="163"/>
    </row>
    <row r="9" spans="1:29" x14ac:dyDescent="0.25">
      <c r="A9" s="7"/>
      <c r="B9" s="10" t="s">
        <v>13</v>
      </c>
      <c r="C9" s="11"/>
      <c r="D9" s="156"/>
      <c r="E9" s="157"/>
      <c r="G9" s="7"/>
      <c r="H9" s="7"/>
    </row>
    <row r="10" spans="1:29" x14ac:dyDescent="0.25">
      <c r="A10" s="7"/>
      <c r="B10" s="12" t="s">
        <v>14</v>
      </c>
      <c r="C10" s="13"/>
      <c r="D10" s="164"/>
      <c r="E10" s="165"/>
    </row>
    <row r="11" spans="1:29" x14ac:dyDescent="0.25">
      <c r="A11" s="7"/>
      <c r="B11" s="12" t="s">
        <v>15</v>
      </c>
      <c r="C11" s="13"/>
      <c r="D11" s="164"/>
      <c r="E11" s="165"/>
    </row>
    <row r="12" spans="1:29" x14ac:dyDescent="0.25">
      <c r="A12" s="7"/>
      <c r="B12" s="14" t="s">
        <v>16</v>
      </c>
      <c r="C12" s="15"/>
      <c r="D12" s="164"/>
      <c r="E12" s="165"/>
    </row>
    <row r="13" spans="1:29" x14ac:dyDescent="0.25">
      <c r="A13" s="7"/>
      <c r="B13" s="14" t="s">
        <v>17</v>
      </c>
      <c r="C13" s="15"/>
      <c r="D13" s="164"/>
      <c r="E13" s="165"/>
    </row>
    <row r="14" spans="1:29" ht="4.5" customHeight="1" x14ac:dyDescent="0.25"/>
    <row r="15" spans="1:29" x14ac:dyDescent="0.25">
      <c r="B15" s="16" t="s">
        <v>18</v>
      </c>
    </row>
    <row r="16" spans="1:29" x14ac:dyDescent="0.25">
      <c r="A16" s="16"/>
      <c r="B16" s="160" t="s">
        <v>19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</row>
    <row r="17" spans="1:28" x14ac:dyDescent="0.25">
      <c r="A17" s="16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</row>
    <row r="18" spans="1:28" x14ac:dyDescent="0.25"/>
    <row r="19" spans="1:28" x14ac:dyDescent="0.25">
      <c r="A19" s="16"/>
      <c r="B19" s="160" t="s">
        <v>20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</row>
    <row r="20" spans="1:28" x14ac:dyDescent="0.25"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</row>
    <row r="21" spans="1:28" ht="3" customHeight="1" x14ac:dyDescent="0.25"/>
    <row r="22" spans="1:28" x14ac:dyDescent="0.25">
      <c r="A22" s="16" t="s">
        <v>21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28" x14ac:dyDescent="0.25">
      <c r="A23" s="16" t="s">
        <v>22</v>
      </c>
      <c r="B23" s="16"/>
      <c r="C23" s="16"/>
      <c r="D23" s="16"/>
      <c r="E23" s="16"/>
      <c r="F23" s="16"/>
      <c r="G23" s="16"/>
    </row>
    <row r="24" spans="1:28" ht="6.75" customHeight="1" x14ac:dyDescent="0.25"/>
    <row r="25" spans="1:28" x14ac:dyDescent="0.25">
      <c r="A25" s="17" t="s">
        <v>23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28" ht="5.0999999999999996" customHeight="1" x14ac:dyDescent="0.25"/>
    <row r="27" spans="1:28" x14ac:dyDescent="0.25">
      <c r="A27" s="154" t="s">
        <v>24</v>
      </c>
      <c r="B27" s="154"/>
      <c r="C27" s="154"/>
      <c r="D27" s="154"/>
      <c r="E27" s="154"/>
    </row>
    <row r="28" spans="1:28" x14ac:dyDescent="0.25">
      <c r="A28" s="149" t="s">
        <v>25</v>
      </c>
      <c r="B28" s="149"/>
      <c r="C28" s="149"/>
      <c r="D28" s="149"/>
      <c r="E28" s="149"/>
    </row>
    <row r="29" spans="1:28" ht="5.25" customHeight="1" x14ac:dyDescent="0.25"/>
    <row r="30" spans="1:28" ht="12" customHeight="1" x14ac:dyDescent="0.25">
      <c r="A30" s="149" t="s">
        <v>26</v>
      </c>
      <c r="B30" s="149"/>
      <c r="C30" s="149"/>
      <c r="D30" s="155"/>
      <c r="E30" s="148"/>
      <c r="F30" s="148"/>
      <c r="G30" s="18" t="s">
        <v>27</v>
      </c>
      <c r="H30" s="16"/>
      <c r="I30" s="16"/>
      <c r="J30" s="16"/>
      <c r="K30" s="16"/>
      <c r="L30" s="16"/>
      <c r="M30" s="16"/>
      <c r="N30" s="16"/>
      <c r="O30" s="16"/>
      <c r="P30" s="16"/>
      <c r="U30" s="148"/>
      <c r="V30" s="148"/>
      <c r="W30" s="148"/>
    </row>
    <row r="31" spans="1:28" ht="12.6" customHeight="1" x14ac:dyDescent="0.25">
      <c r="B31" s="6" t="s">
        <v>28</v>
      </c>
      <c r="E31" s="148"/>
      <c r="F31" s="148"/>
      <c r="G31" s="159" t="s">
        <v>29</v>
      </c>
      <c r="H31" s="150"/>
      <c r="I31" s="150"/>
      <c r="J31" s="150"/>
      <c r="K31" s="150"/>
      <c r="L31" s="150"/>
      <c r="M31" s="150"/>
      <c r="N31" s="150"/>
      <c r="O31" s="150"/>
      <c r="P31" s="150"/>
      <c r="U31" s="148"/>
      <c r="V31" s="148"/>
      <c r="W31" s="148"/>
    </row>
    <row r="32" spans="1:28" ht="5.0999999999999996" customHeight="1" x14ac:dyDescent="0.25"/>
    <row r="33" spans="1:28" ht="12" customHeight="1" x14ac:dyDescent="0.25">
      <c r="B33" s="149" t="s">
        <v>30</v>
      </c>
      <c r="C33" s="149"/>
      <c r="E33" s="148"/>
      <c r="F33" s="148"/>
      <c r="G33" s="18" t="s">
        <v>31</v>
      </c>
      <c r="H33" s="16"/>
      <c r="I33" s="16"/>
      <c r="J33" s="16"/>
      <c r="K33" s="16"/>
      <c r="L33" s="16"/>
      <c r="M33" s="16"/>
      <c r="N33" s="16"/>
      <c r="O33" s="16"/>
      <c r="P33" s="16"/>
      <c r="U33" s="148"/>
      <c r="V33" s="148"/>
      <c r="W33" s="148"/>
    </row>
    <row r="34" spans="1:28" ht="9.6" customHeight="1" x14ac:dyDescent="0.25">
      <c r="E34" s="148"/>
      <c r="F34" s="148"/>
      <c r="U34" s="148"/>
      <c r="V34" s="148"/>
      <c r="W34" s="148"/>
    </row>
    <row r="35" spans="1:28" ht="5.0999999999999996" customHeight="1" x14ac:dyDescent="0.25"/>
    <row r="36" spans="1:28" x14ac:dyDescent="0.25">
      <c r="B36" s="149" t="s">
        <v>32</v>
      </c>
      <c r="C36" s="149"/>
      <c r="D36" s="14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1:28" x14ac:dyDescent="0.25"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 ht="7.9" customHeight="1" x14ac:dyDescent="0.25">
      <c r="A38" s="16"/>
      <c r="B38" s="16"/>
      <c r="C38" s="16"/>
      <c r="D38" s="16"/>
    </row>
    <row r="39" spans="1:28" x14ac:dyDescent="0.25">
      <c r="A39" s="16" t="s">
        <v>33</v>
      </c>
      <c r="C39" s="16"/>
      <c r="D39" s="16"/>
      <c r="E39" s="16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 x14ac:dyDescent="0.25"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1:28" ht="7.9" customHeight="1" x14ac:dyDescent="0.25"/>
    <row r="42" spans="1:28" x14ac:dyDescent="0.25">
      <c r="A42" s="6" t="s">
        <v>34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 spans="1:28" x14ac:dyDescent="0.25"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 ht="7.9" customHeight="1" x14ac:dyDescent="0.25"/>
    <row r="45" spans="1:28" x14ac:dyDescent="0.25">
      <c r="A45" s="6" t="s">
        <v>35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 x14ac:dyDescent="0.25"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</row>
    <row r="47" spans="1:28" ht="7.9" customHeight="1" x14ac:dyDescent="0.25"/>
    <row r="48" spans="1:28" x14ac:dyDescent="0.25">
      <c r="A48" s="6" t="s">
        <v>36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1:28" x14ac:dyDescent="0.25">
      <c r="A49" s="6" t="s">
        <v>37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x14ac:dyDescent="0.25">
      <c r="A50" s="6" t="s">
        <v>38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ht="10.5" customHeight="1" x14ac:dyDescent="0.25"/>
    <row r="52" spans="1:28" x14ac:dyDescent="0.25">
      <c r="A52" s="20" t="s">
        <v>39</v>
      </c>
    </row>
    <row r="53" spans="1:28" ht="5.0999999999999996" customHeight="1" x14ac:dyDescent="0.25"/>
    <row r="54" spans="1:28" ht="12" customHeight="1" x14ac:dyDescent="0.25">
      <c r="B54" s="6" t="s">
        <v>40</v>
      </c>
      <c r="E54" s="148"/>
      <c r="F54" s="148"/>
      <c r="G54" s="155" t="s">
        <v>41</v>
      </c>
      <c r="H54" s="155"/>
      <c r="I54" s="155"/>
      <c r="J54" s="155"/>
      <c r="K54" s="155"/>
      <c r="L54" s="155"/>
      <c r="M54" s="155"/>
      <c r="N54" s="155"/>
      <c r="O54" s="155"/>
      <c r="P54" s="155"/>
      <c r="V54" s="148"/>
      <c r="W54" s="148"/>
      <c r="X54" s="148"/>
    </row>
    <row r="55" spans="1:28" ht="7.9" customHeight="1" x14ac:dyDescent="0.25">
      <c r="E55" s="148"/>
      <c r="F55" s="148"/>
      <c r="V55" s="148"/>
      <c r="W55" s="148"/>
      <c r="X55" s="148"/>
    </row>
    <row r="56" spans="1:28" ht="5.0999999999999996" customHeight="1" x14ac:dyDescent="0.25"/>
    <row r="57" spans="1:28" x14ac:dyDescent="0.25">
      <c r="B57" s="149" t="s">
        <v>32</v>
      </c>
      <c r="C57" s="149"/>
      <c r="D57" s="14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 x14ac:dyDescent="0.25"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 spans="1:28" ht="5.0999999999999996" customHeight="1" x14ac:dyDescent="0.25"/>
    <row r="60" spans="1:28" ht="5.0999999999999996" customHeight="1" x14ac:dyDescent="0.25"/>
    <row r="61" spans="1:28" x14ac:dyDescent="0.25">
      <c r="A61" s="16" t="s">
        <v>33</v>
      </c>
      <c r="C61" s="16"/>
      <c r="D61" s="16"/>
      <c r="E61" s="16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 x14ac:dyDescent="0.25"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</row>
    <row r="63" spans="1:28" ht="7.9" customHeight="1" x14ac:dyDescent="0.25"/>
    <row r="64" spans="1:28" x14ac:dyDescent="0.25">
      <c r="A64" s="6" t="s">
        <v>36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</row>
    <row r="65" spans="1:28" x14ac:dyDescent="0.25">
      <c r="A65" s="6" t="s">
        <v>37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 x14ac:dyDescent="0.25">
      <c r="A66" s="6" t="s">
        <v>38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</row>
    <row r="67" spans="1:28" x14ac:dyDescent="0.25"/>
    <row r="68" spans="1:28" x14ac:dyDescent="0.25"/>
    <row r="69" spans="1:28" x14ac:dyDescent="0.25">
      <c r="A69" s="20" t="s">
        <v>42</v>
      </c>
      <c r="B69" s="20" t="s">
        <v>43</v>
      </c>
    </row>
    <row r="70" spans="1:28" x14ac:dyDescent="0.25">
      <c r="B70" s="6" t="s">
        <v>44</v>
      </c>
    </row>
    <row r="71" spans="1:28" ht="5.0999999999999996" customHeight="1" x14ac:dyDescent="0.25"/>
    <row r="72" spans="1:28" x14ac:dyDescent="0.25">
      <c r="A72" s="16" t="s">
        <v>45</v>
      </c>
      <c r="B72" s="16"/>
      <c r="C72" s="16"/>
      <c r="D72" s="16"/>
      <c r="G72" s="156"/>
      <c r="H72" s="157"/>
      <c r="J72" s="18" t="s">
        <v>46</v>
      </c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8"/>
      <c r="W72" s="156"/>
      <c r="X72" s="158"/>
      <c r="Y72" s="157"/>
    </row>
    <row r="73" spans="1:28" ht="5.0999999999999996" customHeight="1" x14ac:dyDescent="0.25"/>
    <row r="74" spans="1:28" x14ac:dyDescent="0.25">
      <c r="A74" s="149" t="s">
        <v>47</v>
      </c>
      <c r="B74" s="149"/>
      <c r="C74" s="149"/>
      <c r="D74" s="149"/>
      <c r="E74" s="149"/>
      <c r="F74" s="149"/>
      <c r="G74" s="156"/>
      <c r="H74" s="157"/>
    </row>
    <row r="75" spans="1:28" ht="5.0999999999999996" customHeight="1" x14ac:dyDescent="0.25"/>
    <row r="76" spans="1:28" x14ac:dyDescent="0.25">
      <c r="A76" s="6" t="s">
        <v>48</v>
      </c>
      <c r="G76" s="156"/>
      <c r="H76" s="157"/>
    </row>
    <row r="77" spans="1:28" ht="5.0999999999999996" customHeight="1" x14ac:dyDescent="0.25"/>
    <row r="78" spans="1:28" x14ac:dyDescent="0.25">
      <c r="B78" s="16" t="s">
        <v>49</v>
      </c>
      <c r="C78" s="16"/>
      <c r="D78" s="18"/>
      <c r="E78" s="7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</row>
    <row r="79" spans="1:28" x14ac:dyDescent="0.25">
      <c r="J79" s="21"/>
      <c r="K79" s="21"/>
      <c r="L79" s="21"/>
      <c r="M79" s="21"/>
      <c r="N79" s="21"/>
      <c r="O79" s="21"/>
      <c r="P79" s="21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 ht="5.0999999999999996" customHeight="1" x14ac:dyDescent="0.25"/>
    <row r="81" spans="1:28" x14ac:dyDescent="0.25">
      <c r="A81" s="6" t="s">
        <v>36</v>
      </c>
      <c r="J81" s="22"/>
      <c r="K81" s="22"/>
      <c r="L81" s="22"/>
      <c r="M81" s="22"/>
      <c r="N81" s="22"/>
      <c r="O81" s="22"/>
      <c r="P81" s="22"/>
      <c r="Q81" s="22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 x14ac:dyDescent="0.25">
      <c r="A82" s="6" t="s">
        <v>37</v>
      </c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</row>
    <row r="83" spans="1:28" x14ac:dyDescent="0.25">
      <c r="A83" s="6" t="s">
        <v>38</v>
      </c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 x14ac:dyDescent="0.25"/>
    <row r="85" spans="1:28" x14ac:dyDescent="0.25">
      <c r="A85" s="6" t="s">
        <v>50</v>
      </c>
      <c r="B85" s="20" t="s">
        <v>51</v>
      </c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1:28" x14ac:dyDescent="0.25">
      <c r="B86" s="6" t="s">
        <v>44</v>
      </c>
    </row>
    <row r="87" spans="1:28" ht="5.0999999999999996" customHeight="1" x14ac:dyDescent="0.25"/>
    <row r="88" spans="1:28" x14ac:dyDescent="0.25">
      <c r="A88" s="16" t="s">
        <v>45</v>
      </c>
      <c r="B88" s="16"/>
      <c r="C88" s="16"/>
      <c r="D88" s="16"/>
      <c r="G88" s="148"/>
      <c r="H88" s="148"/>
      <c r="K88" s="18" t="s">
        <v>46</v>
      </c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8"/>
      <c r="X88" s="148"/>
      <c r="Y88" s="148"/>
      <c r="Z88" s="148"/>
    </row>
    <row r="89" spans="1:28" ht="5.45" customHeight="1" x14ac:dyDescent="0.25">
      <c r="G89" s="148"/>
      <c r="H89" s="148"/>
      <c r="X89" s="148"/>
      <c r="Y89" s="148"/>
      <c r="Z89" s="148"/>
    </row>
    <row r="90" spans="1:28" ht="5.0999999999999996" customHeight="1" x14ac:dyDescent="0.25"/>
    <row r="91" spans="1:28" x14ac:dyDescent="0.25">
      <c r="A91" s="149" t="s">
        <v>47</v>
      </c>
      <c r="B91" s="149"/>
      <c r="C91" s="149"/>
      <c r="D91" s="149"/>
      <c r="E91" s="149"/>
      <c r="F91" s="149"/>
      <c r="G91" s="148"/>
      <c r="H91" s="148"/>
    </row>
    <row r="92" spans="1:28" ht="7.15" customHeight="1" x14ac:dyDescent="0.25">
      <c r="G92" s="148"/>
      <c r="H92" s="148"/>
    </row>
    <row r="93" spans="1:28" ht="5.0999999999999996" customHeight="1" x14ac:dyDescent="0.25"/>
    <row r="94" spans="1:28" x14ac:dyDescent="0.25">
      <c r="A94" s="6" t="s">
        <v>52</v>
      </c>
      <c r="G94" s="148"/>
      <c r="H94" s="148"/>
    </row>
    <row r="95" spans="1:28" x14ac:dyDescent="0.25">
      <c r="B95" s="149" t="s">
        <v>49</v>
      </c>
      <c r="C95" s="149"/>
      <c r="D95" s="14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 x14ac:dyDescent="0.25"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 spans="1:28" ht="5.0999999999999996" customHeight="1" x14ac:dyDescent="0.25"/>
    <row r="98" spans="1:28" x14ac:dyDescent="0.25">
      <c r="B98" s="149" t="s">
        <v>53</v>
      </c>
      <c r="C98" s="149"/>
      <c r="D98" s="14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 spans="1:28" x14ac:dyDescent="0.25"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 ht="5.0999999999999996" customHeight="1" x14ac:dyDescent="0.25"/>
    <row r="101" spans="1:28" x14ac:dyDescent="0.25">
      <c r="B101" s="149" t="s">
        <v>54</v>
      </c>
      <c r="C101" s="149"/>
      <c r="D101" s="14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 x14ac:dyDescent="0.25"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 spans="1:28" ht="5.0999999999999996" customHeight="1" x14ac:dyDescent="0.25"/>
    <row r="104" spans="1:28" x14ac:dyDescent="0.25">
      <c r="A104" s="6" t="s">
        <v>36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</row>
    <row r="105" spans="1:28" x14ac:dyDescent="0.25">
      <c r="A105" s="6" t="s">
        <v>37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 x14ac:dyDescent="0.25">
      <c r="A106" s="6" t="s">
        <v>38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 spans="1:28" ht="7.9" customHeight="1" x14ac:dyDescent="0.25"/>
    <row r="108" spans="1:28" x14ac:dyDescent="0.25">
      <c r="B108" s="20" t="s">
        <v>55</v>
      </c>
    </row>
    <row r="109" spans="1:28" x14ac:dyDescent="0.25">
      <c r="B109" s="6" t="s">
        <v>56</v>
      </c>
    </row>
    <row r="110" spans="1:28" ht="5.0999999999999996" customHeight="1" x14ac:dyDescent="0.25"/>
    <row r="111" spans="1:28" x14ac:dyDescent="0.25">
      <c r="B111" s="6" t="s">
        <v>57</v>
      </c>
      <c r="E111" s="148"/>
      <c r="F111" s="148"/>
      <c r="G111" s="155" t="s">
        <v>58</v>
      </c>
      <c r="H111" s="155"/>
      <c r="I111" s="155"/>
      <c r="J111" s="155"/>
      <c r="K111" s="155"/>
      <c r="L111" s="155"/>
      <c r="M111" s="155"/>
      <c r="N111" s="155"/>
      <c r="O111" s="155"/>
      <c r="P111" s="155"/>
      <c r="V111" s="148"/>
      <c r="W111" s="148"/>
      <c r="X111" s="148"/>
    </row>
    <row r="112" spans="1:28" x14ac:dyDescent="0.25">
      <c r="B112" s="6" t="s">
        <v>59</v>
      </c>
    </row>
    <row r="113" spans="1:28" ht="5.0999999999999996" customHeight="1" x14ac:dyDescent="0.25"/>
    <row r="114" spans="1:28" x14ac:dyDescent="0.25">
      <c r="B114" s="6" t="s">
        <v>60</v>
      </c>
      <c r="C114" s="19"/>
      <c r="E114" s="6" t="s">
        <v>61</v>
      </c>
      <c r="G114" s="148"/>
      <c r="H114" s="148"/>
      <c r="M114" s="6" t="s">
        <v>62</v>
      </c>
      <c r="Q114" s="148"/>
      <c r="R114" s="148"/>
      <c r="S114" s="148"/>
      <c r="T114" s="148"/>
    </row>
    <row r="115" spans="1:28" ht="5.0999999999999996" customHeight="1" x14ac:dyDescent="0.25"/>
    <row r="116" spans="1:28" x14ac:dyDescent="0.25">
      <c r="B116" s="6" t="s">
        <v>63</v>
      </c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</row>
    <row r="117" spans="1:28" ht="5.0999999999999996" customHeight="1" x14ac:dyDescent="0.25"/>
    <row r="118" spans="1:28" x14ac:dyDescent="0.25">
      <c r="B118" s="6" t="s">
        <v>64</v>
      </c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</row>
    <row r="119" spans="1:28" ht="5.0999999999999996" customHeight="1" x14ac:dyDescent="0.25"/>
    <row r="120" spans="1:28" x14ac:dyDescent="0.25">
      <c r="B120" s="6" t="s">
        <v>65</v>
      </c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</row>
    <row r="121" spans="1:28" x14ac:dyDescent="0.25"/>
    <row r="122" spans="1:28" x14ac:dyDescent="0.25">
      <c r="A122" s="17" t="s">
        <v>66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</row>
    <row r="123" spans="1:28" ht="7.9" customHeight="1" x14ac:dyDescent="0.25"/>
    <row r="124" spans="1:28" x14ac:dyDescent="0.25">
      <c r="A124" s="6" t="s">
        <v>67</v>
      </c>
      <c r="E124" s="148"/>
      <c r="F124" s="148"/>
      <c r="G124" s="155" t="s">
        <v>68</v>
      </c>
      <c r="H124" s="155"/>
      <c r="I124" s="155"/>
      <c r="J124" s="155"/>
      <c r="K124" s="155"/>
      <c r="L124" s="155"/>
      <c r="M124" s="155"/>
      <c r="N124" s="155"/>
      <c r="O124" s="155"/>
      <c r="P124" s="155"/>
      <c r="V124" s="148"/>
      <c r="W124" s="148"/>
      <c r="X124" s="148"/>
    </row>
    <row r="125" spans="1:28" ht="7.9" customHeight="1" x14ac:dyDescent="0.25"/>
    <row r="126" spans="1:28" x14ac:dyDescent="0.25">
      <c r="B126" s="6" t="s">
        <v>60</v>
      </c>
      <c r="C126" s="19"/>
      <c r="E126" s="6" t="s">
        <v>61</v>
      </c>
      <c r="G126" s="148"/>
      <c r="H126" s="148"/>
      <c r="M126" s="6" t="s">
        <v>62</v>
      </c>
      <c r="Q126" s="148"/>
      <c r="R126" s="148"/>
      <c r="S126" s="148"/>
      <c r="T126" s="148"/>
    </row>
    <row r="127" spans="1:28" ht="5.0999999999999996" customHeight="1" x14ac:dyDescent="0.25"/>
    <row r="128" spans="1:28" x14ac:dyDescent="0.25">
      <c r="B128" s="6" t="s">
        <v>63</v>
      </c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</row>
    <row r="129" spans="1:28" ht="7.9" customHeight="1" x14ac:dyDescent="0.25"/>
    <row r="130" spans="1:28" x14ac:dyDescent="0.25">
      <c r="B130" s="6" t="s">
        <v>64</v>
      </c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</row>
    <row r="131" spans="1:28" ht="7.9" customHeight="1" x14ac:dyDescent="0.25"/>
    <row r="132" spans="1:28" ht="13.15" customHeight="1" x14ac:dyDescent="0.25">
      <c r="B132" s="6" t="s">
        <v>65</v>
      </c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</row>
    <row r="133" spans="1:28" ht="7.9" customHeight="1" x14ac:dyDescent="0.25"/>
    <row r="134" spans="1:28" x14ac:dyDescent="0.25">
      <c r="B134" s="149" t="s">
        <v>69</v>
      </c>
      <c r="C134" s="149"/>
      <c r="D134" s="14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</row>
    <row r="135" spans="1:28" x14ac:dyDescent="0.25"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 ht="7.9" customHeight="1" x14ac:dyDescent="0.25"/>
    <row r="137" spans="1:28" ht="7.9" customHeight="1" x14ac:dyDescent="0.25"/>
    <row r="138" spans="1:28" ht="7.9" customHeight="1" x14ac:dyDescent="0.25"/>
    <row r="139" spans="1:28" ht="7.9" customHeight="1" x14ac:dyDescent="0.25"/>
    <row r="140" spans="1:28" x14ac:dyDescent="0.25"/>
    <row r="141" spans="1:28" ht="8.1" customHeight="1" x14ac:dyDescent="0.25"/>
    <row r="142" spans="1:28" x14ac:dyDescent="0.25">
      <c r="A142" s="20" t="s">
        <v>70</v>
      </c>
    </row>
    <row r="143" spans="1:28" ht="7.9" customHeight="1" x14ac:dyDescent="0.25"/>
    <row r="144" spans="1:28" x14ac:dyDescent="0.25">
      <c r="B144" s="150" t="s">
        <v>71</v>
      </c>
      <c r="C144" s="150"/>
      <c r="D144" s="150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 x14ac:dyDescent="0.25"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 ht="7.9" customHeight="1" x14ac:dyDescent="0.25"/>
    <row r="147" spans="1:28" x14ac:dyDescent="0.25">
      <c r="A147" s="20" t="s">
        <v>72</v>
      </c>
    </row>
    <row r="148" spans="1:28" ht="7.9" customHeight="1" x14ac:dyDescent="0.25"/>
    <row r="149" spans="1:28" x14ac:dyDescent="0.25">
      <c r="B149" s="6" t="s">
        <v>73</v>
      </c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 x14ac:dyDescent="0.25">
      <c r="B150" s="23" t="s">
        <v>74</v>
      </c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</row>
    <row r="151" spans="1:28" x14ac:dyDescent="0.25">
      <c r="B151" s="23" t="s">
        <v>75</v>
      </c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 ht="7.9" customHeight="1" x14ac:dyDescent="0.25"/>
    <row r="153" spans="1:28" x14ac:dyDescent="0.25">
      <c r="B153" s="149" t="s">
        <v>69</v>
      </c>
      <c r="C153" s="149"/>
      <c r="D153" s="14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 x14ac:dyDescent="0.25"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</row>
    <row r="155" spans="1:28" ht="10.15" customHeight="1" x14ac:dyDescent="0.25"/>
    <row r="156" spans="1:28" x14ac:dyDescent="0.25">
      <c r="A156" s="6">
        <v>2</v>
      </c>
      <c r="B156" s="6" t="s">
        <v>76</v>
      </c>
    </row>
    <row r="157" spans="1:28" ht="7.9" customHeight="1" x14ac:dyDescent="0.25"/>
    <row r="158" spans="1:28" x14ac:dyDescent="0.25">
      <c r="B158" s="6" t="s">
        <v>77</v>
      </c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 ht="5.0999999999999996" customHeight="1" x14ac:dyDescent="0.25"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</row>
    <row r="160" spans="1:28" x14ac:dyDescent="0.25">
      <c r="B160" s="6" t="s">
        <v>78</v>
      </c>
      <c r="J160" s="22"/>
      <c r="K160" s="24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2:28" ht="5.0999999999999996" customHeight="1" x14ac:dyDescent="0.25"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</row>
    <row r="162" spans="2:28" x14ac:dyDescent="0.25">
      <c r="B162" s="6" t="s">
        <v>79</v>
      </c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</row>
    <row r="163" spans="2:28" ht="5.0999999999999996" customHeight="1" x14ac:dyDescent="0.25"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</row>
    <row r="164" spans="2:28" x14ac:dyDescent="0.25">
      <c r="B164" s="6" t="s">
        <v>80</v>
      </c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</row>
    <row r="165" spans="2:28" ht="5.0999999999999996" customHeight="1" x14ac:dyDescent="0.25"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</row>
    <row r="166" spans="2:28" x14ac:dyDescent="0.25">
      <c r="B166" s="6" t="s">
        <v>81</v>
      </c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</row>
    <row r="167" spans="2:28" ht="5.0999999999999996" customHeight="1" x14ac:dyDescent="0.25"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</row>
    <row r="168" spans="2:28" x14ac:dyDescent="0.25">
      <c r="B168" s="6" t="s">
        <v>82</v>
      </c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</row>
    <row r="169" spans="2:28" ht="5.0999999999999996" customHeight="1" x14ac:dyDescent="0.25"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</row>
    <row r="170" spans="2:28" x14ac:dyDescent="0.25">
      <c r="B170" s="6" t="s">
        <v>83</v>
      </c>
      <c r="I170" s="7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2"/>
      <c r="X170" s="22"/>
      <c r="Y170" s="22"/>
      <c r="Z170" s="22"/>
      <c r="AA170" s="22"/>
      <c r="AB170" s="22"/>
    </row>
    <row r="171" spans="2:28" x14ac:dyDescent="0.25">
      <c r="B171" s="6" t="s">
        <v>84</v>
      </c>
    </row>
    <row r="172" spans="2:28" ht="7.9" customHeight="1" x14ac:dyDescent="0.25"/>
    <row r="173" spans="2:28" x14ac:dyDescent="0.25">
      <c r="B173" s="6" t="s">
        <v>85</v>
      </c>
      <c r="D173" s="6" t="s">
        <v>86</v>
      </c>
      <c r="E173" s="21"/>
      <c r="F173" s="21"/>
      <c r="G173" s="21"/>
      <c r="H173" s="22"/>
      <c r="L173" s="6" t="s">
        <v>87</v>
      </c>
      <c r="P173" s="7"/>
      <c r="Q173" s="7"/>
      <c r="R173" s="7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</row>
    <row r="174" spans="2:28" ht="7.9" customHeight="1" x14ac:dyDescent="0.25"/>
    <row r="175" spans="2:28" x14ac:dyDescent="0.25"/>
    <row r="176" spans="2:28" x14ac:dyDescent="0.25">
      <c r="B176" s="6" t="s">
        <v>88</v>
      </c>
      <c r="H176" s="6" t="s">
        <v>89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</row>
    <row r="177" spans="1:28" ht="5.0999999999999996" customHeight="1" x14ac:dyDescent="0.25"/>
    <row r="178" spans="1:28" x14ac:dyDescent="0.25">
      <c r="H178" s="6" t="s">
        <v>90</v>
      </c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</row>
    <row r="179" spans="1:28" ht="7.9" customHeight="1" x14ac:dyDescent="0.25"/>
    <row r="180" spans="1:28" x14ac:dyDescent="0.25">
      <c r="B180" s="6" t="s">
        <v>91</v>
      </c>
      <c r="G180" s="148" t="s">
        <v>92</v>
      </c>
      <c r="H180" s="148"/>
      <c r="I180" s="151" t="s">
        <v>93</v>
      </c>
      <c r="J180" s="152"/>
      <c r="K180" s="152"/>
      <c r="L180" s="152"/>
      <c r="M180" s="148" t="s">
        <v>94</v>
      </c>
      <c r="N180" s="148"/>
      <c r="O180" s="148"/>
      <c r="P180" s="148"/>
      <c r="Q180" s="148"/>
      <c r="R180" s="148"/>
      <c r="S180" s="148"/>
    </row>
    <row r="181" spans="1:28" ht="5.0999999999999996" customHeight="1" x14ac:dyDescent="0.25"/>
    <row r="182" spans="1:28" x14ac:dyDescent="0.25">
      <c r="B182" s="6" t="s">
        <v>95</v>
      </c>
      <c r="Q182" s="7"/>
      <c r="R182" s="7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1:28" ht="5.0999999999999996" customHeight="1" x14ac:dyDescent="0.25">
      <c r="Q183" s="7"/>
      <c r="R183" s="7"/>
    </row>
    <row r="184" spans="1:28" x14ac:dyDescent="0.25">
      <c r="B184" s="6" t="s">
        <v>96</v>
      </c>
      <c r="Q184" s="7"/>
      <c r="R184" s="7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</row>
    <row r="185" spans="1:28" ht="5.0999999999999996" customHeight="1" x14ac:dyDescent="0.25">
      <c r="Q185" s="7"/>
      <c r="R185" s="7"/>
    </row>
    <row r="186" spans="1:28" x14ac:dyDescent="0.25">
      <c r="B186" s="6" t="s">
        <v>97</v>
      </c>
      <c r="Q186" s="7"/>
      <c r="R186" s="7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</row>
    <row r="187" spans="1:28" ht="5.0999999999999996" customHeight="1" x14ac:dyDescent="0.25"/>
    <row r="188" spans="1:28" x14ac:dyDescent="0.25">
      <c r="B188" s="6" t="s">
        <v>98</v>
      </c>
      <c r="S188" s="21"/>
      <c r="T188" s="21"/>
      <c r="U188" s="24"/>
      <c r="V188" s="21"/>
      <c r="W188" s="21"/>
      <c r="X188" s="24"/>
      <c r="Y188" s="21"/>
      <c r="Z188" s="21"/>
      <c r="AA188" s="21"/>
      <c r="AB188" s="21"/>
    </row>
    <row r="189" spans="1:28" x14ac:dyDescent="0.25"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x14ac:dyDescent="0.25">
      <c r="A190" s="153" t="s">
        <v>99</v>
      </c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</row>
    <row r="191" spans="1:28" ht="5.0999999999999996" customHeight="1" x14ac:dyDescent="0.25"/>
    <row r="192" spans="1:28" x14ac:dyDescent="0.25">
      <c r="A192" s="6" t="s">
        <v>100</v>
      </c>
      <c r="B192" s="154" t="s">
        <v>42</v>
      </c>
      <c r="C192" s="154"/>
      <c r="D192" s="154"/>
      <c r="E192" s="16" t="s">
        <v>101</v>
      </c>
      <c r="F192" s="16"/>
      <c r="G192" s="16"/>
      <c r="H192" s="16"/>
      <c r="I192" s="16"/>
      <c r="K192" s="154" t="s">
        <v>42</v>
      </c>
      <c r="L192" s="154"/>
      <c r="M192" s="154"/>
      <c r="N192" s="154"/>
      <c r="O192" s="154"/>
      <c r="P192" s="154"/>
      <c r="Q192" s="16" t="s">
        <v>102</v>
      </c>
      <c r="R192" s="16"/>
      <c r="S192" s="16"/>
      <c r="T192" s="16"/>
      <c r="U192" s="16"/>
      <c r="V192" s="16"/>
      <c r="W192" s="16"/>
      <c r="X192" s="16"/>
      <c r="Y192" s="16"/>
    </row>
    <row r="193" spans="1:27" x14ac:dyDescent="0.25">
      <c r="A193" s="149" t="s">
        <v>103</v>
      </c>
      <c r="B193" s="149"/>
      <c r="C193" s="149"/>
      <c r="D193" s="149"/>
    </row>
    <row r="194" spans="1:27" ht="5.0999999999999996" customHeight="1" x14ac:dyDescent="0.25"/>
    <row r="195" spans="1:27" x14ac:dyDescent="0.25">
      <c r="C195" s="6" t="s">
        <v>104</v>
      </c>
      <c r="F195" s="21"/>
      <c r="G195" s="21"/>
      <c r="H195" s="27"/>
      <c r="I195" s="21"/>
      <c r="J195" s="21"/>
      <c r="K195" s="27"/>
      <c r="L195" s="21"/>
      <c r="M195" s="21"/>
      <c r="N195" s="21"/>
      <c r="O195" s="21"/>
    </row>
    <row r="196" spans="1:27" x14ac:dyDescent="0.25">
      <c r="F196" s="6" t="s">
        <v>105</v>
      </c>
      <c r="G196" s="6" t="s">
        <v>105</v>
      </c>
      <c r="I196" s="6" t="s">
        <v>106</v>
      </c>
      <c r="J196" s="6" t="s">
        <v>106</v>
      </c>
      <c r="L196" s="6" t="s">
        <v>107</v>
      </c>
      <c r="M196" s="6" t="s">
        <v>107</v>
      </c>
      <c r="N196" s="6" t="s">
        <v>107</v>
      </c>
      <c r="O196" s="6" t="s">
        <v>107</v>
      </c>
    </row>
    <row r="197" spans="1:27" ht="5.0999999999999996" customHeight="1" x14ac:dyDescent="0.25"/>
    <row r="198" spans="1:27" x14ac:dyDescent="0.25"/>
    <row r="199" spans="1:27" x14ac:dyDescent="0.25"/>
    <row r="200" spans="1:27" x14ac:dyDescent="0.25">
      <c r="S200" s="149" t="s">
        <v>108</v>
      </c>
      <c r="T200" s="149"/>
      <c r="U200" s="149"/>
      <c r="V200" s="149"/>
      <c r="W200" s="149"/>
      <c r="X200" s="149"/>
      <c r="Y200" s="149"/>
      <c r="Z200" s="149"/>
    </row>
    <row r="201" spans="1:27" x14ac:dyDescent="0.25">
      <c r="S201" s="149" t="s">
        <v>109</v>
      </c>
      <c r="T201" s="149"/>
      <c r="U201" s="149"/>
      <c r="V201" s="149"/>
      <c r="W201" s="149"/>
      <c r="X201" s="149"/>
      <c r="Y201" s="149"/>
      <c r="Z201" s="149"/>
      <c r="AA201" s="149"/>
    </row>
    <row r="202" spans="1:27" x14ac:dyDescent="0.25">
      <c r="B202" s="6" t="s">
        <v>110</v>
      </c>
    </row>
    <row r="203" spans="1:27" x14ac:dyDescent="0.25">
      <c r="A203" s="16">
        <v>1</v>
      </c>
      <c r="B203" s="16" t="s">
        <v>111</v>
      </c>
    </row>
    <row r="204" spans="1:27" x14ac:dyDescent="0.25">
      <c r="A204" s="16" t="s">
        <v>112</v>
      </c>
      <c r="B204" s="28"/>
    </row>
    <row r="205" spans="1:27" x14ac:dyDescent="0.25">
      <c r="A205" s="6">
        <v>2</v>
      </c>
      <c r="B205" s="6" t="s">
        <v>113</v>
      </c>
    </row>
    <row r="206" spans="1:27" x14ac:dyDescent="0.25">
      <c r="A206" s="6">
        <v>3</v>
      </c>
      <c r="B206" s="6" t="s">
        <v>114</v>
      </c>
    </row>
    <row r="207" spans="1:27" x14ac:dyDescent="0.25">
      <c r="A207" s="6">
        <v>4</v>
      </c>
      <c r="B207" s="6" t="s">
        <v>115</v>
      </c>
    </row>
    <row r="208" spans="1:27" x14ac:dyDescent="0.25"/>
    <row r="209" spans="1:1" x14ac:dyDescent="0.25"/>
    <row r="210" spans="1:1" x14ac:dyDescent="0.25"/>
    <row r="211" spans="1:1" ht="16.5" x14ac:dyDescent="0.3">
      <c r="A211" s="30" t="s">
        <v>116</v>
      </c>
    </row>
    <row r="212" spans="1:1" ht="16.5" x14ac:dyDescent="0.3">
      <c r="A212" s="29" t="s">
        <v>142</v>
      </c>
    </row>
    <row r="213" spans="1:1" ht="16.5" x14ac:dyDescent="0.3">
      <c r="A213" s="29" t="s">
        <v>117</v>
      </c>
    </row>
    <row r="214" spans="1:1" ht="16.5" x14ac:dyDescent="0.3">
      <c r="A214" s="29" t="s">
        <v>118</v>
      </c>
    </row>
    <row r="215" spans="1:1" ht="16.5" x14ac:dyDescent="0.3">
      <c r="A215" s="29" t="s">
        <v>119</v>
      </c>
    </row>
    <row r="216" spans="1:1" ht="16.5" x14ac:dyDescent="0.3">
      <c r="A216" s="29" t="s">
        <v>120</v>
      </c>
    </row>
    <row r="217" spans="1:1" ht="16.5" x14ac:dyDescent="0.3">
      <c r="A217" s="29" t="s">
        <v>121</v>
      </c>
    </row>
    <row r="218" spans="1:1" ht="16.5" x14ac:dyDescent="0.3">
      <c r="A218" s="29" t="s">
        <v>122</v>
      </c>
    </row>
    <row r="219" spans="1:1" ht="16.5" x14ac:dyDescent="0.3">
      <c r="A219" s="29" t="s">
        <v>123</v>
      </c>
    </row>
    <row r="220" spans="1:1" ht="16.5" x14ac:dyDescent="0.3">
      <c r="A220" s="29" t="s">
        <v>141</v>
      </c>
    </row>
    <row r="221" spans="1:1" x14ac:dyDescent="0.25"/>
    <row r="222" spans="1:1" x14ac:dyDescent="0.25"/>
    <row r="223" spans="1:1" x14ac:dyDescent="0.25"/>
    <row r="224" spans="1:1" ht="16.5" x14ac:dyDescent="0.3">
      <c r="A224" s="30" t="s">
        <v>124</v>
      </c>
    </row>
    <row r="225" spans="1:31" ht="16.5" x14ac:dyDescent="0.3">
      <c r="A225" s="29" t="s">
        <v>125</v>
      </c>
    </row>
    <row r="226" spans="1:31" ht="16.5" x14ac:dyDescent="0.3">
      <c r="A226" s="29" t="s">
        <v>126</v>
      </c>
    </row>
    <row r="227" spans="1:31" ht="16.5" x14ac:dyDescent="0.3">
      <c r="A227" s="29" t="s">
        <v>127</v>
      </c>
    </row>
    <row r="228" spans="1:31" ht="16.5" x14ac:dyDescent="0.3">
      <c r="A228" s="29" t="s">
        <v>143</v>
      </c>
      <c r="AD228" s="20">
        <f>ROUND(55*112.36%,0)</f>
        <v>62</v>
      </c>
      <c r="AE228" s="29" t="s">
        <v>144</v>
      </c>
    </row>
    <row r="229" spans="1:31" ht="16.5" x14ac:dyDescent="0.3">
      <c r="A229" s="29" t="s">
        <v>128</v>
      </c>
    </row>
    <row r="230" spans="1:31" ht="16.5" x14ac:dyDescent="0.3">
      <c r="A230" s="29" t="s">
        <v>129</v>
      </c>
    </row>
    <row r="231" spans="1:31" ht="16.5" x14ac:dyDescent="0.3">
      <c r="A231" s="29" t="s">
        <v>130</v>
      </c>
    </row>
    <row r="232" spans="1:31" ht="16.5" x14ac:dyDescent="0.3">
      <c r="A232" s="29" t="s">
        <v>131</v>
      </c>
    </row>
    <row r="233" spans="1:31" ht="16.5" x14ac:dyDescent="0.3">
      <c r="A233" s="29" t="s">
        <v>132</v>
      </c>
    </row>
    <row r="234" spans="1:31" ht="16.5" x14ac:dyDescent="0.3">
      <c r="A234" s="29" t="s">
        <v>133</v>
      </c>
    </row>
    <row r="235" spans="1:31" ht="16.5" x14ac:dyDescent="0.3">
      <c r="A235" s="29" t="s">
        <v>134</v>
      </c>
    </row>
    <row r="236" spans="1:31" ht="16.5" x14ac:dyDescent="0.3">
      <c r="A236" s="29" t="s">
        <v>135</v>
      </c>
    </row>
    <row r="237" spans="1:31" ht="16.5" x14ac:dyDescent="0.3">
      <c r="A237" s="29" t="s">
        <v>136</v>
      </c>
    </row>
    <row r="238" spans="1:31" ht="16.5" x14ac:dyDescent="0.3">
      <c r="A238" s="29" t="s">
        <v>137</v>
      </c>
    </row>
    <row r="239" spans="1:31" ht="16.5" x14ac:dyDescent="0.3">
      <c r="A239" s="29" t="s">
        <v>138</v>
      </c>
    </row>
    <row r="240" spans="1:31" ht="16.5" x14ac:dyDescent="0.3">
      <c r="A240" s="29" t="s">
        <v>139</v>
      </c>
    </row>
    <row r="241" spans="1:1" ht="16.5" x14ac:dyDescent="0.3">
      <c r="A241" s="29" t="s">
        <v>140</v>
      </c>
    </row>
    <row r="242" spans="1:1" x14ac:dyDescent="0.25"/>
    <row r="243" spans="1:1" x14ac:dyDescent="0.25"/>
    <row r="244" spans="1:1" x14ac:dyDescent="0.25"/>
    <row r="245" spans="1:1" x14ac:dyDescent="0.25"/>
  </sheetData>
  <mergeCells count="62">
    <mergeCell ref="B19:AB20"/>
    <mergeCell ref="A1:AB1"/>
    <mergeCell ref="A2:AB2"/>
    <mergeCell ref="A3:AB3"/>
    <mergeCell ref="A4:AB4"/>
    <mergeCell ref="D8:E8"/>
    <mergeCell ref="D9:E9"/>
    <mergeCell ref="D10:E10"/>
    <mergeCell ref="D11:E11"/>
    <mergeCell ref="D12:E12"/>
    <mergeCell ref="D13:E13"/>
    <mergeCell ref="B16:AB17"/>
    <mergeCell ref="A27:E27"/>
    <mergeCell ref="A28:E28"/>
    <mergeCell ref="A30:D30"/>
    <mergeCell ref="E30:F31"/>
    <mergeCell ref="U30:W31"/>
    <mergeCell ref="G31:P31"/>
    <mergeCell ref="W72:Y72"/>
    <mergeCell ref="A74:F74"/>
    <mergeCell ref="G74:H74"/>
    <mergeCell ref="G76:H76"/>
    <mergeCell ref="B33:C33"/>
    <mergeCell ref="E33:F34"/>
    <mergeCell ref="U33:W34"/>
    <mergeCell ref="B36:D36"/>
    <mergeCell ref="E54:F55"/>
    <mergeCell ref="G54:P54"/>
    <mergeCell ref="V54:X55"/>
    <mergeCell ref="A91:F91"/>
    <mergeCell ref="G91:H92"/>
    <mergeCell ref="G94:H94"/>
    <mergeCell ref="B95:D95"/>
    <mergeCell ref="B57:D57"/>
    <mergeCell ref="G72:H72"/>
    <mergeCell ref="V111:X111"/>
    <mergeCell ref="G114:H114"/>
    <mergeCell ref="Q114:T114"/>
    <mergeCell ref="G88:H89"/>
    <mergeCell ref="X88:Z89"/>
    <mergeCell ref="B98:D98"/>
    <mergeCell ref="B101:D101"/>
    <mergeCell ref="E111:F111"/>
    <mergeCell ref="G111:P111"/>
    <mergeCell ref="E124:F124"/>
    <mergeCell ref="G124:P124"/>
    <mergeCell ref="V124:X124"/>
    <mergeCell ref="G126:H126"/>
    <mergeCell ref="Q126:T126"/>
    <mergeCell ref="S201:AA201"/>
    <mergeCell ref="B144:D144"/>
    <mergeCell ref="B153:D153"/>
    <mergeCell ref="G180:H180"/>
    <mergeCell ref="I180:L180"/>
    <mergeCell ref="M180:O180"/>
    <mergeCell ref="P180:S180"/>
    <mergeCell ref="A190:AB190"/>
    <mergeCell ref="B192:D192"/>
    <mergeCell ref="K192:P192"/>
    <mergeCell ref="A193:D193"/>
    <mergeCell ref="S200:Z200"/>
    <mergeCell ref="B134:D134"/>
  </mergeCells>
  <pageMargins left="0.14000000000000001" right="0" top="0.16" bottom="0" header="0" footer="0.15"/>
  <pageSetup paperSize="9" orientation="portrait" horizontalDpi="120" verticalDpi="7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15"/>
  <sheetViews>
    <sheetView showGridLines="0" zoomScaleNormal="100" workbookViewId="0">
      <selection sqref="A1:XFD1048576"/>
    </sheetView>
  </sheetViews>
  <sheetFormatPr defaultColWidth="0" defaultRowHeight="16.5" zeroHeight="1" x14ac:dyDescent="0.3"/>
  <cols>
    <col min="1" max="1" width="0.75" style="1" customWidth="1"/>
    <col min="2" max="2" width="26.5" style="1" customWidth="1"/>
    <col min="3" max="3" width="21.125" style="1" customWidth="1"/>
    <col min="4" max="4" width="21.625" style="1" customWidth="1"/>
    <col min="5" max="5" width="20.75" style="1" customWidth="1"/>
    <col min="6" max="6" width="9.625" style="1" customWidth="1"/>
    <col min="7" max="7" width="29.625" style="1" customWidth="1"/>
    <col min="8" max="8" width="22.375" style="1" customWidth="1"/>
    <col min="9" max="9" width="11.625" style="1" hidden="1" customWidth="1"/>
    <col min="10" max="16384" width="9" style="1" hidden="1"/>
  </cols>
  <sheetData>
    <row r="1" spans="2:8" x14ac:dyDescent="0.3">
      <c r="B1" s="33" t="s">
        <v>213</v>
      </c>
    </row>
    <row r="2" spans="2:8" x14ac:dyDescent="0.3"/>
    <row r="3" spans="2:8" x14ac:dyDescent="0.3">
      <c r="B3" s="1" t="s">
        <v>145</v>
      </c>
    </row>
    <row r="4" spans="2:8" x14ac:dyDescent="0.3">
      <c r="B4" s="1" t="s">
        <v>146</v>
      </c>
    </row>
    <row r="5" spans="2:8" x14ac:dyDescent="0.3">
      <c r="B5" s="1" t="s">
        <v>147</v>
      </c>
    </row>
    <row r="6" spans="2:8" x14ac:dyDescent="0.3"/>
    <row r="7" spans="2:8" ht="17.25" thickBot="1" x14ac:dyDescent="0.35">
      <c r="B7" s="33" t="s">
        <v>148</v>
      </c>
      <c r="H7" s="37"/>
    </row>
    <row r="8" spans="2:8" ht="17.25" thickBot="1" x14ac:dyDescent="0.35">
      <c r="B8" s="88" t="s">
        <v>214</v>
      </c>
      <c r="C8" s="89" t="s">
        <v>215</v>
      </c>
      <c r="D8" s="88" t="s">
        <v>216</v>
      </c>
      <c r="E8" s="88" t="s">
        <v>217</v>
      </c>
      <c r="F8" s="88" t="s">
        <v>218</v>
      </c>
    </row>
    <row r="9" spans="2:8" ht="17.25" thickBot="1" x14ac:dyDescent="0.35">
      <c r="B9" s="82">
        <v>1</v>
      </c>
      <c r="C9" s="82">
        <v>192</v>
      </c>
      <c r="D9" s="83" t="s">
        <v>219</v>
      </c>
      <c r="E9" s="83" t="s">
        <v>220</v>
      </c>
      <c r="F9" s="83" t="s">
        <v>221</v>
      </c>
    </row>
    <row r="10" spans="2:8" ht="66.75" thickBot="1" x14ac:dyDescent="0.35">
      <c r="B10" s="84">
        <v>2</v>
      </c>
      <c r="C10" s="84">
        <v>193</v>
      </c>
      <c r="D10" s="85" t="s">
        <v>222</v>
      </c>
      <c r="E10" s="86" t="s">
        <v>223</v>
      </c>
      <c r="F10" s="87">
        <v>0.1</v>
      </c>
      <c r="G10" s="34"/>
      <c r="H10" s="35"/>
    </row>
    <row r="11" spans="2:8" ht="66.75" thickBot="1" x14ac:dyDescent="0.35">
      <c r="B11" s="84">
        <v>3</v>
      </c>
      <c r="C11" s="84" t="s">
        <v>225</v>
      </c>
      <c r="D11" s="85" t="s">
        <v>222</v>
      </c>
      <c r="E11" s="85" t="s">
        <v>223</v>
      </c>
      <c r="F11" s="87">
        <v>0.1</v>
      </c>
      <c r="G11" s="34"/>
      <c r="H11" s="36"/>
    </row>
    <row r="12" spans="2:8" ht="116.25" thickBot="1" x14ac:dyDescent="0.35">
      <c r="B12" s="84">
        <v>4</v>
      </c>
      <c r="C12" s="84" t="s">
        <v>226</v>
      </c>
      <c r="D12" s="85" t="s">
        <v>227</v>
      </c>
      <c r="E12" s="85" t="s">
        <v>228</v>
      </c>
      <c r="F12" s="87">
        <v>0.02</v>
      </c>
    </row>
    <row r="13" spans="2:8" ht="132.75" thickBot="1" x14ac:dyDescent="0.35">
      <c r="B13" s="84">
        <v>5</v>
      </c>
      <c r="C13" s="84" t="s">
        <v>226</v>
      </c>
      <c r="D13" s="85" t="s">
        <v>229</v>
      </c>
      <c r="E13" s="85" t="s">
        <v>230</v>
      </c>
      <c r="F13" s="87">
        <v>0.01</v>
      </c>
    </row>
    <row r="14" spans="2:8" ht="132.75" thickBot="1" x14ac:dyDescent="0.35">
      <c r="B14" s="84">
        <v>6</v>
      </c>
      <c r="C14" s="84" t="s">
        <v>226</v>
      </c>
      <c r="D14" s="85" t="s">
        <v>231</v>
      </c>
      <c r="E14" s="85" t="s">
        <v>230</v>
      </c>
      <c r="F14" s="87" t="s">
        <v>232</v>
      </c>
    </row>
    <row r="15" spans="2:8" ht="17.25" thickBot="1" x14ac:dyDescent="0.35">
      <c r="B15" s="84">
        <v>7</v>
      </c>
      <c r="C15" s="84" t="s">
        <v>233</v>
      </c>
      <c r="D15" s="85" t="s">
        <v>234</v>
      </c>
      <c r="E15" s="85" t="s">
        <v>235</v>
      </c>
      <c r="F15" s="87">
        <v>0.1</v>
      </c>
    </row>
    <row r="16" spans="2:8" ht="33.75" thickBot="1" x14ac:dyDescent="0.35">
      <c r="B16" s="84">
        <v>8</v>
      </c>
      <c r="C16" s="84" t="s">
        <v>236</v>
      </c>
      <c r="D16" s="85" t="s">
        <v>237</v>
      </c>
      <c r="E16" s="85" t="s">
        <v>238</v>
      </c>
      <c r="F16" s="87">
        <v>0.1</v>
      </c>
    </row>
    <row r="17" spans="2:6" ht="33.75" thickBot="1" x14ac:dyDescent="0.35">
      <c r="B17" s="84">
        <v>9</v>
      </c>
      <c r="C17" s="84" t="s">
        <v>239</v>
      </c>
      <c r="D17" s="85" t="s">
        <v>240</v>
      </c>
      <c r="E17" s="85" t="s">
        <v>241</v>
      </c>
      <c r="F17" s="87">
        <v>0.02</v>
      </c>
    </row>
    <row r="18" spans="2:6" ht="50.25" thickBot="1" x14ac:dyDescent="0.35">
      <c r="B18" s="84">
        <v>10</v>
      </c>
      <c r="C18" s="84" t="s">
        <v>239</v>
      </c>
      <c r="D18" s="85" t="s">
        <v>242</v>
      </c>
      <c r="E18" s="85" t="s">
        <v>241</v>
      </c>
      <c r="F18" s="87">
        <v>0.1</v>
      </c>
    </row>
    <row r="19" spans="2:6" ht="83.25" thickBot="1" x14ac:dyDescent="0.35">
      <c r="B19" s="84">
        <v>11</v>
      </c>
      <c r="C19" s="84" t="s">
        <v>249</v>
      </c>
      <c r="D19" s="85" t="s">
        <v>250</v>
      </c>
      <c r="E19" s="85" t="s">
        <v>251</v>
      </c>
      <c r="F19" s="87">
        <v>0.01</v>
      </c>
    </row>
    <row r="20" spans="2:6" ht="50.25" thickBot="1" x14ac:dyDescent="0.35">
      <c r="B20" s="84">
        <v>12</v>
      </c>
      <c r="C20" s="84" t="s">
        <v>243</v>
      </c>
      <c r="D20" s="85" t="s">
        <v>244</v>
      </c>
      <c r="E20" s="85" t="s">
        <v>245</v>
      </c>
      <c r="F20" s="87">
        <v>0.1</v>
      </c>
    </row>
    <row r="21" spans="2:6" ht="99.75" thickBot="1" x14ac:dyDescent="0.35">
      <c r="B21" s="84">
        <v>13</v>
      </c>
      <c r="C21" s="84" t="s">
        <v>246</v>
      </c>
      <c r="D21" s="85" t="s">
        <v>247</v>
      </c>
      <c r="E21" s="85" t="s">
        <v>248</v>
      </c>
      <c r="F21" s="87">
        <v>0.1</v>
      </c>
    </row>
    <row r="22" spans="2:6" x14ac:dyDescent="0.3">
      <c r="B22" s="44" t="s">
        <v>256</v>
      </c>
      <c r="C22" s="2"/>
    </row>
    <row r="23" spans="2:6" x14ac:dyDescent="0.3">
      <c r="B23" s="40" t="s">
        <v>252</v>
      </c>
      <c r="C23" s="2"/>
    </row>
    <row r="24" spans="2:6" x14ac:dyDescent="0.3">
      <c r="B24" s="41" t="s">
        <v>254</v>
      </c>
      <c r="C24" s="2"/>
    </row>
    <row r="25" spans="2:6" x14ac:dyDescent="0.3">
      <c r="B25" s="42" t="s">
        <v>255</v>
      </c>
      <c r="C25" s="2"/>
    </row>
    <row r="26" spans="2:6" x14ac:dyDescent="0.3">
      <c r="B26" s="43" t="s">
        <v>253</v>
      </c>
    </row>
    <row r="27" spans="2:6" x14ac:dyDescent="0.3"/>
    <row r="28" spans="2:6" x14ac:dyDescent="0.3">
      <c r="B28" s="1" t="s">
        <v>149</v>
      </c>
    </row>
    <row r="29" spans="2:6" x14ac:dyDescent="0.3">
      <c r="B29" s="1" t="s">
        <v>150</v>
      </c>
    </row>
    <row r="30" spans="2:6" x14ac:dyDescent="0.3">
      <c r="B30" s="43" t="s">
        <v>151</v>
      </c>
    </row>
    <row r="31" spans="2:6" x14ac:dyDescent="0.3">
      <c r="B31" s="43" t="s">
        <v>152</v>
      </c>
    </row>
    <row r="32" spans="2:6" x14ac:dyDescent="0.3">
      <c r="B32" s="1" t="s">
        <v>153</v>
      </c>
    </row>
    <row r="33" spans="2:5" x14ac:dyDescent="0.3">
      <c r="B33" s="1" t="s">
        <v>154</v>
      </c>
    </row>
    <row r="34" spans="2:5" x14ac:dyDescent="0.3">
      <c r="B34" s="1" t="s">
        <v>155</v>
      </c>
    </row>
    <row r="35" spans="2:5" x14ac:dyDescent="0.3">
      <c r="B35" s="1" t="s">
        <v>156</v>
      </c>
    </row>
    <row r="36" spans="2:5" x14ac:dyDescent="0.3">
      <c r="B36" s="1" t="s">
        <v>157</v>
      </c>
    </row>
    <row r="37" spans="2:5" x14ac:dyDescent="0.3">
      <c r="B37" s="1" t="s">
        <v>158</v>
      </c>
    </row>
    <row r="38" spans="2:5" x14ac:dyDescent="0.3">
      <c r="B38" s="33" t="s">
        <v>159</v>
      </c>
    </row>
    <row r="39" spans="2:5" x14ac:dyDescent="0.3">
      <c r="B39" s="31" t="s">
        <v>160</v>
      </c>
    </row>
    <row r="40" spans="2:5" x14ac:dyDescent="0.3">
      <c r="B40" s="31" t="s">
        <v>161</v>
      </c>
    </row>
    <row r="41" spans="2:5" x14ac:dyDescent="0.3">
      <c r="B41" s="31" t="s">
        <v>162</v>
      </c>
    </row>
    <row r="42" spans="2:5" x14ac:dyDescent="0.3">
      <c r="B42" s="45" t="s">
        <v>163</v>
      </c>
    </row>
    <row r="43" spans="2:5" x14ac:dyDescent="0.3">
      <c r="B43" s="45" t="s">
        <v>164</v>
      </c>
    </row>
    <row r="44" spans="2:5" x14ac:dyDescent="0.3">
      <c r="B44" s="45" t="s">
        <v>165</v>
      </c>
    </row>
    <row r="45" spans="2:5" x14ac:dyDescent="0.3">
      <c r="B45" s="45" t="s">
        <v>166</v>
      </c>
    </row>
    <row r="46" spans="2:5" x14ac:dyDescent="0.3">
      <c r="B46" s="45" t="s">
        <v>167</v>
      </c>
    </row>
    <row r="47" spans="2:5" ht="17.25" thickBot="1" x14ac:dyDescent="0.35">
      <c r="B47" s="1" t="s">
        <v>168</v>
      </c>
    </row>
    <row r="48" spans="2:5" ht="17.25" thickBot="1" x14ac:dyDescent="0.35">
      <c r="B48" s="38" t="s">
        <v>257</v>
      </c>
      <c r="C48" s="38" t="s">
        <v>258</v>
      </c>
      <c r="D48" s="38" t="s">
        <v>259</v>
      </c>
      <c r="E48" s="38" t="s">
        <v>260</v>
      </c>
    </row>
    <row r="49" spans="2:5" ht="17.25" thickBot="1" x14ac:dyDescent="0.35">
      <c r="B49" s="38" t="s">
        <v>261</v>
      </c>
      <c r="C49" s="46" t="s">
        <v>265</v>
      </c>
      <c r="D49" s="38" t="s">
        <v>219</v>
      </c>
      <c r="E49" s="38" t="s">
        <v>266</v>
      </c>
    </row>
    <row r="50" spans="2:5" ht="17.25" thickBot="1" x14ac:dyDescent="0.35">
      <c r="B50" s="38" t="s">
        <v>268</v>
      </c>
      <c r="C50" s="46"/>
      <c r="D50" s="38" t="s">
        <v>267</v>
      </c>
      <c r="E50" s="38" t="s">
        <v>169</v>
      </c>
    </row>
    <row r="51" spans="2:5" ht="17.25" thickBot="1" x14ac:dyDescent="0.35">
      <c r="B51" s="38" t="s">
        <v>262</v>
      </c>
      <c r="C51" s="46" t="s">
        <v>265</v>
      </c>
      <c r="D51" s="38" t="s">
        <v>219</v>
      </c>
      <c r="E51" s="38" t="s">
        <v>266</v>
      </c>
    </row>
    <row r="52" spans="2:5" ht="17.25" thickBot="1" x14ac:dyDescent="0.35">
      <c r="B52" s="38" t="s">
        <v>269</v>
      </c>
      <c r="C52" s="46"/>
      <c r="D52" s="38" t="s">
        <v>267</v>
      </c>
      <c r="E52" s="38" t="s">
        <v>169</v>
      </c>
    </row>
    <row r="53" spans="2:5" ht="17.25" thickBot="1" x14ac:dyDescent="0.35">
      <c r="B53" s="38" t="s">
        <v>263</v>
      </c>
      <c r="C53" s="46" t="s">
        <v>265</v>
      </c>
      <c r="D53" s="38" t="s">
        <v>219</v>
      </c>
      <c r="E53" s="38" t="s">
        <v>266</v>
      </c>
    </row>
    <row r="54" spans="2:5" ht="17.25" thickBot="1" x14ac:dyDescent="0.35">
      <c r="B54" s="38" t="s">
        <v>270</v>
      </c>
      <c r="C54" s="46"/>
      <c r="D54" s="38" t="s">
        <v>267</v>
      </c>
      <c r="E54" s="38" t="s">
        <v>169</v>
      </c>
    </row>
    <row r="55" spans="2:5" ht="17.25" thickBot="1" x14ac:dyDescent="0.35">
      <c r="B55" s="38" t="s">
        <v>264</v>
      </c>
      <c r="C55" s="46" t="s">
        <v>265</v>
      </c>
      <c r="D55" s="38" t="s">
        <v>219</v>
      </c>
      <c r="E55" s="38" t="s">
        <v>266</v>
      </c>
    </row>
    <row r="56" spans="2:5" ht="17.25" thickBot="1" x14ac:dyDescent="0.35">
      <c r="B56" s="38" t="s">
        <v>271</v>
      </c>
      <c r="C56" s="38"/>
      <c r="D56" s="38" t="s">
        <v>267</v>
      </c>
      <c r="E56" s="38" t="s">
        <v>169</v>
      </c>
    </row>
    <row r="57" spans="2:5" x14ac:dyDescent="0.3"/>
    <row r="58" spans="2:5" ht="17.25" thickBot="1" x14ac:dyDescent="0.35">
      <c r="B58" s="1" t="s">
        <v>170</v>
      </c>
    </row>
    <row r="59" spans="2:5" ht="17.25" thickBot="1" x14ac:dyDescent="0.35">
      <c r="B59" s="38" t="s">
        <v>257</v>
      </c>
      <c r="C59" s="38" t="s">
        <v>258</v>
      </c>
      <c r="D59" s="38" t="s">
        <v>272</v>
      </c>
    </row>
    <row r="60" spans="2:5" ht="17.25" thickBot="1" x14ac:dyDescent="0.35">
      <c r="B60" s="38" t="s">
        <v>275</v>
      </c>
      <c r="C60" s="46" t="s">
        <v>273</v>
      </c>
      <c r="D60" s="38" t="s">
        <v>274</v>
      </c>
    </row>
    <row r="61" spans="2:5" ht="17.25" thickBot="1" x14ac:dyDescent="0.35">
      <c r="B61" s="38" t="s">
        <v>276</v>
      </c>
      <c r="C61" s="46" t="s">
        <v>279</v>
      </c>
      <c r="D61" s="38" t="s">
        <v>274</v>
      </c>
    </row>
    <row r="62" spans="2:5" ht="17.25" thickBot="1" x14ac:dyDescent="0.35">
      <c r="B62" s="38" t="s">
        <v>277</v>
      </c>
      <c r="C62" s="46" t="s">
        <v>278</v>
      </c>
      <c r="D62" s="38" t="s">
        <v>274</v>
      </c>
    </row>
    <row r="63" spans="2:5" ht="17.25" thickBot="1" x14ac:dyDescent="0.35">
      <c r="B63" s="38" t="s">
        <v>280</v>
      </c>
      <c r="C63" s="46" t="s">
        <v>281</v>
      </c>
      <c r="D63" s="38" t="s">
        <v>274</v>
      </c>
    </row>
    <row r="64" spans="2:5" ht="17.25" thickBot="1" x14ac:dyDescent="0.35">
      <c r="B64" s="38"/>
      <c r="C64" s="46"/>
      <c r="D64" s="38" t="s">
        <v>282</v>
      </c>
    </row>
    <row r="65" spans="2:5" x14ac:dyDescent="0.3"/>
    <row r="66" spans="2:5" x14ac:dyDescent="0.3">
      <c r="B66" s="33" t="s">
        <v>171</v>
      </c>
    </row>
    <row r="67" spans="2:5" x14ac:dyDescent="0.3">
      <c r="B67" s="32" t="s">
        <v>172</v>
      </c>
    </row>
    <row r="68" spans="2:5" x14ac:dyDescent="0.3">
      <c r="B68" s="32" t="s">
        <v>173</v>
      </c>
    </row>
    <row r="69" spans="2:5" x14ac:dyDescent="0.3">
      <c r="B69" s="32" t="s">
        <v>174</v>
      </c>
    </row>
    <row r="70" spans="2:5" x14ac:dyDescent="0.3">
      <c r="B70" s="32" t="s">
        <v>175</v>
      </c>
    </row>
    <row r="71" spans="2:5" x14ac:dyDescent="0.3">
      <c r="B71" s="32" t="s">
        <v>176</v>
      </c>
    </row>
    <row r="72" spans="2:5" x14ac:dyDescent="0.3">
      <c r="B72" s="32" t="s">
        <v>177</v>
      </c>
      <c r="E72" s="43" t="s">
        <v>292</v>
      </c>
    </row>
    <row r="73" spans="2:5" x14ac:dyDescent="0.3">
      <c r="B73" s="32" t="s">
        <v>178</v>
      </c>
      <c r="E73" s="43" t="s">
        <v>283</v>
      </c>
    </row>
    <row r="74" spans="2:5" x14ac:dyDescent="0.3">
      <c r="B74" s="32" t="s">
        <v>179</v>
      </c>
    </row>
    <row r="75" spans="2:5" x14ac:dyDescent="0.3">
      <c r="B75" s="32" t="s">
        <v>180</v>
      </c>
    </row>
    <row r="76" spans="2:5" x14ac:dyDescent="0.3">
      <c r="B76" s="32" t="s">
        <v>181</v>
      </c>
    </row>
    <row r="77" spans="2:5" x14ac:dyDescent="0.3">
      <c r="B77" s="32" t="s">
        <v>182</v>
      </c>
    </row>
    <row r="78" spans="2:5" ht="17.25" thickBot="1" x14ac:dyDescent="0.35">
      <c r="B78" s="45" t="s">
        <v>183</v>
      </c>
    </row>
    <row r="79" spans="2:5" ht="17.25" thickBot="1" x14ac:dyDescent="0.35">
      <c r="B79" s="47" t="s">
        <v>4</v>
      </c>
      <c r="C79" s="38" t="s">
        <v>284</v>
      </c>
      <c r="D79" s="38" t="s">
        <v>285</v>
      </c>
    </row>
    <row r="80" spans="2:5" ht="66.75" thickBot="1" x14ac:dyDescent="0.35">
      <c r="B80" s="48" t="s">
        <v>287</v>
      </c>
      <c r="C80" s="39" t="s">
        <v>286</v>
      </c>
      <c r="D80" s="105">
        <v>0.01</v>
      </c>
    </row>
    <row r="81" spans="2:4" ht="66.75" thickBot="1" x14ac:dyDescent="0.35">
      <c r="B81" s="48" t="s">
        <v>288</v>
      </c>
      <c r="C81" s="39" t="s">
        <v>289</v>
      </c>
      <c r="D81" s="106">
        <v>1.4999999999999999E-2</v>
      </c>
    </row>
    <row r="82" spans="2:4" ht="83.25" thickBot="1" x14ac:dyDescent="0.35">
      <c r="B82" s="49" t="s">
        <v>290</v>
      </c>
      <c r="C82" s="50" t="s">
        <v>291</v>
      </c>
      <c r="D82" s="106">
        <v>0.01</v>
      </c>
    </row>
    <row r="83" spans="2:4" x14ac:dyDescent="0.3">
      <c r="B83" s="32"/>
    </row>
    <row r="84" spans="2:4" x14ac:dyDescent="0.3">
      <c r="B84" s="32" t="s">
        <v>184</v>
      </c>
    </row>
    <row r="85" spans="2:4" x14ac:dyDescent="0.3">
      <c r="B85" s="32" t="s">
        <v>185</v>
      </c>
    </row>
    <row r="86" spans="2:4" x14ac:dyDescent="0.3">
      <c r="B86" s="32" t="s">
        <v>186</v>
      </c>
    </row>
    <row r="87" spans="2:4" x14ac:dyDescent="0.3">
      <c r="B87" s="32" t="s">
        <v>187</v>
      </c>
    </row>
    <row r="88" spans="2:4" x14ac:dyDescent="0.3">
      <c r="B88" s="32" t="s">
        <v>188</v>
      </c>
    </row>
    <row r="89" spans="2:4" x14ac:dyDescent="0.3">
      <c r="B89" s="32" t="s">
        <v>189</v>
      </c>
    </row>
    <row r="90" spans="2:4" x14ac:dyDescent="0.3">
      <c r="B90" s="32" t="s">
        <v>190</v>
      </c>
    </row>
    <row r="91" spans="2:4" x14ac:dyDescent="0.3">
      <c r="B91" s="32" t="s">
        <v>191</v>
      </c>
    </row>
    <row r="92" spans="2:4" x14ac:dyDescent="0.3">
      <c r="B92" s="32" t="s">
        <v>192</v>
      </c>
    </row>
    <row r="93" spans="2:4" x14ac:dyDescent="0.3">
      <c r="B93" s="32" t="s">
        <v>193</v>
      </c>
    </row>
    <row r="94" spans="2:4" x14ac:dyDescent="0.3">
      <c r="B94" s="32" t="s">
        <v>194</v>
      </c>
    </row>
    <row r="95" spans="2:4" x14ac:dyDescent="0.3">
      <c r="B95" s="32" t="s">
        <v>195</v>
      </c>
    </row>
    <row r="96" spans="2:4" x14ac:dyDescent="0.3">
      <c r="B96" s="32" t="s">
        <v>196</v>
      </c>
    </row>
    <row r="97" spans="2:2" x14ac:dyDescent="0.3">
      <c r="B97" s="32" t="s">
        <v>197</v>
      </c>
    </row>
    <row r="98" spans="2:2" x14ac:dyDescent="0.3">
      <c r="B98" s="32" t="s">
        <v>198</v>
      </c>
    </row>
    <row r="99" spans="2:2" x14ac:dyDescent="0.3">
      <c r="B99" s="32" t="s">
        <v>199</v>
      </c>
    </row>
    <row r="100" spans="2:2" x14ac:dyDescent="0.3">
      <c r="B100" s="32" t="s">
        <v>200</v>
      </c>
    </row>
    <row r="101" spans="2:2" x14ac:dyDescent="0.3">
      <c r="B101" s="32" t="s">
        <v>201</v>
      </c>
    </row>
    <row r="102" spans="2:2" x14ac:dyDescent="0.3">
      <c r="B102" s="32" t="s">
        <v>202</v>
      </c>
    </row>
    <row r="103" spans="2:2" x14ac:dyDescent="0.3">
      <c r="B103" s="32" t="s">
        <v>203</v>
      </c>
    </row>
    <row r="104" spans="2:2" x14ac:dyDescent="0.3">
      <c r="B104" s="32" t="s">
        <v>204</v>
      </c>
    </row>
    <row r="105" spans="2:2" x14ac:dyDescent="0.3">
      <c r="B105" s="32" t="s">
        <v>205</v>
      </c>
    </row>
    <row r="106" spans="2:2" x14ac:dyDescent="0.3">
      <c r="B106" s="32" t="s">
        <v>206</v>
      </c>
    </row>
    <row r="107" spans="2:2" x14ac:dyDescent="0.3">
      <c r="B107" s="1" t="s">
        <v>207</v>
      </c>
    </row>
    <row r="108" spans="2:2" x14ac:dyDescent="0.3">
      <c r="B108" s="1" t="s">
        <v>208</v>
      </c>
    </row>
    <row r="109" spans="2:2" x14ac:dyDescent="0.3">
      <c r="B109" s="1" t="s">
        <v>209</v>
      </c>
    </row>
    <row r="110" spans="2:2" x14ac:dyDescent="0.3">
      <c r="B110" s="1" t="s">
        <v>210</v>
      </c>
    </row>
    <row r="111" spans="2:2" x14ac:dyDescent="0.3">
      <c r="B111" s="1" t="s">
        <v>211</v>
      </c>
    </row>
    <row r="112" spans="2:2" x14ac:dyDescent="0.3">
      <c r="B112" s="1" t="s">
        <v>212</v>
      </c>
    </row>
    <row r="113" x14ac:dyDescent="0.3"/>
    <row r="114" x14ac:dyDescent="0.3"/>
    <row r="115" x14ac:dyDescent="0.3"/>
  </sheetData>
  <sheetProtection algorithmName="SHA-512" hashValue="VMjBSjz0R6JGJblD4e0ZR34SMY1VFWkvZsqyMBd98vU3u4yI7LrkEuUwNfUJNhUkTr3YweVZT9hWyyAbm/TNhA==" saltValue="SMlnne7GcW5PywWLCpovbA==" spinCount="100000" sheet="1" objects="1" scenarios="1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J64"/>
  <sheetViews>
    <sheetView showGridLines="0" workbookViewId="0">
      <selection activeCell="D12" sqref="D12"/>
    </sheetView>
  </sheetViews>
  <sheetFormatPr defaultRowHeight="16.5" x14ac:dyDescent="0.3"/>
  <cols>
    <col min="1" max="1" width="2.75" style="108" customWidth="1"/>
    <col min="2" max="2" width="50.75" style="108" customWidth="1"/>
    <col min="3" max="3" width="14.25" style="107" customWidth="1"/>
    <col min="4" max="4" width="14.875" style="107" bestFit="1" customWidth="1"/>
    <col min="5" max="5" width="10.375" style="108" bestFit="1" customWidth="1"/>
    <col min="6" max="6" width="13.5" style="108" bestFit="1" customWidth="1"/>
    <col min="7" max="7" width="9" style="108"/>
    <col min="8" max="8" width="10.75" style="108" customWidth="1"/>
    <col min="9" max="9" width="9" style="107"/>
    <col min="10" max="16384" width="9" style="108"/>
  </cols>
  <sheetData>
    <row r="2" spans="2:5" x14ac:dyDescent="0.3">
      <c r="B2" s="57" t="s">
        <v>344</v>
      </c>
    </row>
    <row r="4" spans="2:5" x14ac:dyDescent="0.3">
      <c r="B4" s="109" t="s">
        <v>324</v>
      </c>
      <c r="C4" s="133"/>
      <c r="D4" s="134"/>
    </row>
    <row r="5" spans="2:5" x14ac:dyDescent="0.3">
      <c r="B5" s="110" t="s">
        <v>354</v>
      </c>
      <c r="C5" s="135"/>
      <c r="D5" s="136"/>
      <c r="E5" s="146" t="s">
        <v>365</v>
      </c>
    </row>
    <row r="6" spans="2:5" x14ac:dyDescent="0.3">
      <c r="B6" s="110" t="s">
        <v>257</v>
      </c>
      <c r="C6" s="143">
        <v>41365</v>
      </c>
      <c r="D6" s="144">
        <v>41729</v>
      </c>
      <c r="E6" s="145">
        <f>DATEDIF(C6,D6,"m")+1</f>
        <v>12</v>
      </c>
    </row>
    <row r="7" spans="2:5" x14ac:dyDescent="0.3">
      <c r="B7" s="111" t="s">
        <v>325</v>
      </c>
      <c r="C7" s="112"/>
      <c r="D7" s="137"/>
    </row>
    <row r="8" spans="2:5" x14ac:dyDescent="0.3">
      <c r="B8" s="113" t="s">
        <v>326</v>
      </c>
      <c r="C8" s="114"/>
      <c r="D8" s="114"/>
    </row>
    <row r="9" spans="2:5" x14ac:dyDescent="0.3">
      <c r="B9" s="115" t="s">
        <v>327</v>
      </c>
      <c r="C9" s="138"/>
      <c r="D9" s="114">
        <f>IF(C9&gt;9600,9600,C9)</f>
        <v>0</v>
      </c>
    </row>
    <row r="10" spans="2:5" x14ac:dyDescent="0.3">
      <c r="B10" s="115" t="s">
        <v>328</v>
      </c>
      <c r="C10" s="138"/>
      <c r="D10" s="114">
        <f>IF(C10&gt;15000,15000,C10)</f>
        <v>0</v>
      </c>
    </row>
    <row r="11" spans="2:5" x14ac:dyDescent="0.3">
      <c r="B11" s="115" t="s">
        <v>329</v>
      </c>
      <c r="C11" s="114"/>
      <c r="D11" s="114"/>
    </row>
    <row r="12" spans="2:5" x14ac:dyDescent="0.3">
      <c r="B12" s="116" t="s">
        <v>330</v>
      </c>
      <c r="C12" s="138"/>
      <c r="D12" s="114"/>
    </row>
    <row r="13" spans="2:5" x14ac:dyDescent="0.3">
      <c r="B13" s="116" t="s">
        <v>331</v>
      </c>
      <c r="C13" s="114">
        <f>D7*40%</f>
        <v>0</v>
      </c>
      <c r="D13" s="114"/>
    </row>
    <row r="14" spans="2:5" x14ac:dyDescent="0.3">
      <c r="B14" s="116" t="s">
        <v>332</v>
      </c>
      <c r="C14" s="117">
        <f>IF((C46*12)-(D7*10%)&gt;0,(C46*12)-(D7*10%),0)</f>
        <v>0</v>
      </c>
      <c r="D14" s="114">
        <f>IF(MIN(C12,C13,C14)&gt;0,MIN(C12,C13,C14),0)</f>
        <v>0</v>
      </c>
    </row>
    <row r="15" spans="2:5" x14ac:dyDescent="0.3">
      <c r="B15" s="113"/>
      <c r="C15" s="114"/>
      <c r="D15" s="114"/>
    </row>
    <row r="16" spans="2:5" x14ac:dyDescent="0.3">
      <c r="B16" s="113" t="s">
        <v>334</v>
      </c>
      <c r="C16" s="114"/>
      <c r="D16" s="114">
        <f>D9+D10+D14</f>
        <v>0</v>
      </c>
    </row>
    <row r="17" spans="2:4" x14ac:dyDescent="0.3">
      <c r="B17" s="113"/>
      <c r="C17" s="114"/>
      <c r="D17" s="114"/>
    </row>
    <row r="18" spans="2:4" x14ac:dyDescent="0.3">
      <c r="B18" s="113" t="s">
        <v>336</v>
      </c>
      <c r="C18" s="114"/>
      <c r="D18" s="139"/>
    </row>
    <row r="19" spans="2:4" x14ac:dyDescent="0.3">
      <c r="B19" s="113" t="s">
        <v>335</v>
      </c>
      <c r="C19" s="114"/>
      <c r="D19" s="114">
        <f>D7-D16-D18</f>
        <v>0</v>
      </c>
    </row>
    <row r="20" spans="2:4" x14ac:dyDescent="0.3">
      <c r="B20" s="113"/>
      <c r="C20" s="114"/>
      <c r="D20" s="114"/>
    </row>
    <row r="21" spans="2:4" x14ac:dyDescent="0.3">
      <c r="B21" s="118" t="s">
        <v>337</v>
      </c>
      <c r="C21" s="114"/>
      <c r="D21" s="114"/>
    </row>
    <row r="22" spans="2:4" x14ac:dyDescent="0.3">
      <c r="B22" s="119" t="s">
        <v>350</v>
      </c>
      <c r="C22" s="114"/>
      <c r="D22" s="114"/>
    </row>
    <row r="23" spans="2:4" x14ac:dyDescent="0.3">
      <c r="B23" s="116" t="s">
        <v>338</v>
      </c>
      <c r="C23" s="138"/>
      <c r="D23" s="114"/>
    </row>
    <row r="24" spans="2:4" x14ac:dyDescent="0.3">
      <c r="B24" s="116" t="s">
        <v>348</v>
      </c>
      <c r="C24" s="138"/>
      <c r="D24" s="114"/>
    </row>
    <row r="25" spans="2:4" x14ac:dyDescent="0.3">
      <c r="B25" s="116" t="s">
        <v>339</v>
      </c>
      <c r="C25" s="138"/>
      <c r="D25" s="114"/>
    </row>
    <row r="26" spans="2:4" x14ac:dyDescent="0.3">
      <c r="B26" s="116" t="s">
        <v>340</v>
      </c>
      <c r="C26" s="139"/>
      <c r="D26" s="114">
        <f>IF(SUM(C23:C26)&gt;100000,100000,SUM(C23:C26))</f>
        <v>0</v>
      </c>
    </row>
    <row r="27" spans="2:4" x14ac:dyDescent="0.3">
      <c r="B27" s="119" t="s">
        <v>352</v>
      </c>
      <c r="C27" s="114"/>
      <c r="D27" s="114"/>
    </row>
    <row r="28" spans="2:4" x14ac:dyDescent="0.3">
      <c r="B28" s="116" t="s">
        <v>351</v>
      </c>
      <c r="C28" s="139"/>
      <c r="D28" s="114">
        <f>IF(C28&gt;15000,15000,C28)</f>
        <v>0</v>
      </c>
    </row>
    <row r="29" spans="2:4" x14ac:dyDescent="0.3">
      <c r="B29" s="113"/>
      <c r="C29" s="114"/>
      <c r="D29" s="114">
        <f>D26+D28</f>
        <v>0</v>
      </c>
    </row>
    <row r="30" spans="2:4" x14ac:dyDescent="0.3">
      <c r="B30" s="113"/>
      <c r="C30" s="114"/>
      <c r="D30" s="117"/>
    </row>
    <row r="31" spans="2:4" x14ac:dyDescent="0.3">
      <c r="B31" s="113" t="s">
        <v>345</v>
      </c>
      <c r="C31" s="114"/>
      <c r="D31" s="114">
        <f>IF(D19-D29&gt;0,D19-D29,0)</f>
        <v>0</v>
      </c>
    </row>
    <row r="32" spans="2:4" x14ac:dyDescent="0.3">
      <c r="B32" s="113"/>
      <c r="C32" s="114"/>
      <c r="D32" s="114"/>
    </row>
    <row r="33" spans="2:8" x14ac:dyDescent="0.3">
      <c r="B33" s="113" t="s">
        <v>346</v>
      </c>
      <c r="C33" s="139"/>
      <c r="D33" s="114">
        <f>IF(C33&gt;150000,150000,C33)</f>
        <v>0</v>
      </c>
    </row>
    <row r="34" spans="2:8" x14ac:dyDescent="0.3">
      <c r="B34" s="113" t="s">
        <v>347</v>
      </c>
      <c r="C34" s="114"/>
      <c r="D34" s="114"/>
    </row>
    <row r="35" spans="2:8" x14ac:dyDescent="0.3">
      <c r="B35" s="113"/>
      <c r="C35" s="114"/>
      <c r="D35" s="117"/>
    </row>
    <row r="36" spans="2:8" x14ac:dyDescent="0.3">
      <c r="B36" s="113" t="s">
        <v>349</v>
      </c>
      <c r="C36" s="114"/>
      <c r="D36" s="114">
        <f>D31-D33</f>
        <v>0</v>
      </c>
      <c r="F36" s="120"/>
      <c r="H36" s="120"/>
    </row>
    <row r="37" spans="2:8" x14ac:dyDescent="0.3">
      <c r="B37" s="121" t="s">
        <v>353</v>
      </c>
      <c r="C37" s="122"/>
      <c r="D37" s="123">
        <f>IF(D36&gt;0,IF(C5&gt;=60,IF(D36&gt;1000000,25000+100000+(D36-1000000)*30%,IF(D36&gt;500000,25000+(D36-500000)*20%,IF(D36&gt;250000,(D36-250000)*10%,0))),IF(D36&gt;1000000,100000+30000+(D36-1000000)*30%,IF(D36&gt;500000,30000+(D36-500000)*20%,IF(D36&gt;200000,(D36-200000)*10%,0)))),0)</f>
        <v>0</v>
      </c>
    </row>
    <row r="38" spans="2:8" x14ac:dyDescent="0.3">
      <c r="B38" s="121" t="s">
        <v>355</v>
      </c>
      <c r="C38" s="122"/>
      <c r="D38" s="123">
        <f>ROUND(D37*3%,0)</f>
        <v>0</v>
      </c>
    </row>
    <row r="39" spans="2:8" x14ac:dyDescent="0.3">
      <c r="B39" s="121" t="s">
        <v>356</v>
      </c>
      <c r="C39" s="122"/>
      <c r="D39" s="123">
        <f>D37+D38</f>
        <v>0</v>
      </c>
    </row>
    <row r="40" spans="2:8" x14ac:dyDescent="0.3">
      <c r="B40" s="113"/>
      <c r="C40" s="114"/>
      <c r="D40" s="114"/>
    </row>
    <row r="41" spans="2:8" x14ac:dyDescent="0.3">
      <c r="B41" s="113" t="s">
        <v>357</v>
      </c>
      <c r="C41" s="114"/>
      <c r="D41" s="114">
        <f>ROUND(D36/12,0)</f>
        <v>0</v>
      </c>
    </row>
    <row r="42" spans="2:8" x14ac:dyDescent="0.3">
      <c r="B42" s="124" t="s">
        <v>358</v>
      </c>
      <c r="C42" s="117"/>
      <c r="D42" s="117">
        <f>ROUND(D39/12,0)</f>
        <v>0</v>
      </c>
    </row>
    <row r="46" spans="2:8" x14ac:dyDescent="0.3">
      <c r="B46" s="108" t="s">
        <v>333</v>
      </c>
      <c r="C46" s="147"/>
    </row>
    <row r="49" spans="1:10" x14ac:dyDescent="0.3">
      <c r="B49" s="125" t="s">
        <v>359</v>
      </c>
    </row>
    <row r="52" spans="1:10" ht="33" x14ac:dyDescent="0.3">
      <c r="A52" s="126"/>
      <c r="B52" s="127" t="s">
        <v>324</v>
      </c>
      <c r="C52" s="128" t="s">
        <v>294</v>
      </c>
      <c r="D52" s="128" t="s">
        <v>361</v>
      </c>
      <c r="E52" s="128" t="s">
        <v>298</v>
      </c>
      <c r="F52" s="129" t="s">
        <v>315</v>
      </c>
      <c r="G52" s="129" t="s">
        <v>297</v>
      </c>
      <c r="H52" s="128" t="s">
        <v>362</v>
      </c>
      <c r="I52" s="129" t="s">
        <v>313</v>
      </c>
      <c r="J52" s="129" t="s">
        <v>356</v>
      </c>
    </row>
    <row r="53" spans="1:10" x14ac:dyDescent="0.3">
      <c r="A53" s="140">
        <v>1</v>
      </c>
      <c r="B53" s="140"/>
      <c r="C53" s="141">
        <v>41006</v>
      </c>
      <c r="D53" s="130">
        <f>EOMONTH(C53,0)+7</f>
        <v>41036</v>
      </c>
      <c r="E53" s="141">
        <v>41037</v>
      </c>
      <c r="F53" s="142"/>
      <c r="G53" s="142"/>
      <c r="H53" s="131">
        <f>IF(E53-D53&gt;0,DATEDIF(D53,E53,"m")+1,0)</f>
        <v>1</v>
      </c>
      <c r="I53" s="132">
        <f>G53*H53*1.5%</f>
        <v>0</v>
      </c>
      <c r="J53" s="132">
        <f>G53+I53</f>
        <v>0</v>
      </c>
    </row>
    <row r="54" spans="1:10" x14ac:dyDescent="0.3">
      <c r="A54" s="140">
        <v>2</v>
      </c>
      <c r="B54" s="140"/>
      <c r="C54" s="142"/>
      <c r="D54" s="130">
        <f t="shared" ref="D54:D64" si="0">EOMONTH(C54,0)+7</f>
        <v>38</v>
      </c>
      <c r="E54" s="142"/>
      <c r="F54" s="142"/>
      <c r="G54" s="142"/>
      <c r="H54" s="131">
        <f t="shared" ref="H54:H58" si="1">IF(E54-D54&gt;0,DATEDIF(D54,E54,"m")+1,0)</f>
        <v>0</v>
      </c>
      <c r="I54" s="132">
        <f t="shared" ref="I54:I58" si="2">G54*H54*1.5%</f>
        <v>0</v>
      </c>
      <c r="J54" s="132">
        <f t="shared" ref="J54:J64" si="3">G54+I54</f>
        <v>0</v>
      </c>
    </row>
    <row r="55" spans="1:10" x14ac:dyDescent="0.3">
      <c r="A55" s="140">
        <v>3</v>
      </c>
      <c r="B55" s="140"/>
      <c r="C55" s="142"/>
      <c r="D55" s="130">
        <f t="shared" si="0"/>
        <v>38</v>
      </c>
      <c r="E55" s="142"/>
      <c r="F55" s="142"/>
      <c r="G55" s="142"/>
      <c r="H55" s="131">
        <f t="shared" si="1"/>
        <v>0</v>
      </c>
      <c r="I55" s="132">
        <f t="shared" si="2"/>
        <v>0</v>
      </c>
      <c r="J55" s="132">
        <f t="shared" si="3"/>
        <v>0</v>
      </c>
    </row>
    <row r="56" spans="1:10" x14ac:dyDescent="0.3">
      <c r="A56" s="140">
        <v>4</v>
      </c>
      <c r="B56" s="140"/>
      <c r="C56" s="142"/>
      <c r="D56" s="130">
        <f t="shared" si="0"/>
        <v>38</v>
      </c>
      <c r="E56" s="142"/>
      <c r="F56" s="142"/>
      <c r="G56" s="142"/>
      <c r="H56" s="131">
        <f t="shared" si="1"/>
        <v>0</v>
      </c>
      <c r="I56" s="132">
        <f t="shared" si="2"/>
        <v>0</v>
      </c>
      <c r="J56" s="132">
        <f t="shared" si="3"/>
        <v>0</v>
      </c>
    </row>
    <row r="57" spans="1:10" x14ac:dyDescent="0.3">
      <c r="A57" s="140">
        <v>5</v>
      </c>
      <c r="B57" s="140"/>
      <c r="C57" s="142"/>
      <c r="D57" s="130">
        <f t="shared" si="0"/>
        <v>38</v>
      </c>
      <c r="E57" s="142"/>
      <c r="F57" s="142"/>
      <c r="G57" s="142"/>
      <c r="H57" s="131">
        <f t="shared" si="1"/>
        <v>0</v>
      </c>
      <c r="I57" s="132">
        <f t="shared" si="2"/>
        <v>0</v>
      </c>
      <c r="J57" s="132">
        <f t="shared" si="3"/>
        <v>0</v>
      </c>
    </row>
    <row r="58" spans="1:10" x14ac:dyDescent="0.3">
      <c r="A58" s="140">
        <v>6</v>
      </c>
      <c r="B58" s="140"/>
      <c r="C58" s="142"/>
      <c r="D58" s="130">
        <f t="shared" si="0"/>
        <v>38</v>
      </c>
      <c r="E58" s="142"/>
      <c r="F58" s="142"/>
      <c r="G58" s="142"/>
      <c r="H58" s="131">
        <f t="shared" si="1"/>
        <v>0</v>
      </c>
      <c r="I58" s="132">
        <f t="shared" si="2"/>
        <v>0</v>
      </c>
      <c r="J58" s="132">
        <f t="shared" si="3"/>
        <v>0</v>
      </c>
    </row>
    <row r="59" spans="1:10" x14ac:dyDescent="0.3">
      <c r="A59" s="140">
        <v>7</v>
      </c>
      <c r="B59" s="140"/>
      <c r="C59" s="142"/>
      <c r="D59" s="130">
        <f t="shared" si="0"/>
        <v>38</v>
      </c>
      <c r="E59" s="142"/>
      <c r="F59" s="142"/>
      <c r="G59" s="142"/>
      <c r="H59" s="131">
        <f t="shared" ref="H59:H64" si="4">IF(E59-D59&gt;0,DATEDIF(D59,E59,"m")+1,0)</f>
        <v>0</v>
      </c>
      <c r="I59" s="132">
        <f t="shared" ref="I59:I64" si="5">G59*H59*1.5%</f>
        <v>0</v>
      </c>
      <c r="J59" s="132">
        <f t="shared" si="3"/>
        <v>0</v>
      </c>
    </row>
    <row r="60" spans="1:10" x14ac:dyDescent="0.3">
      <c r="A60" s="140">
        <v>8</v>
      </c>
      <c r="B60" s="140"/>
      <c r="C60" s="142"/>
      <c r="D60" s="130">
        <f t="shared" si="0"/>
        <v>38</v>
      </c>
      <c r="E60" s="142"/>
      <c r="F60" s="142"/>
      <c r="G60" s="142"/>
      <c r="H60" s="131">
        <f t="shared" si="4"/>
        <v>0</v>
      </c>
      <c r="I60" s="132">
        <f t="shared" si="5"/>
        <v>0</v>
      </c>
      <c r="J60" s="132">
        <f t="shared" si="3"/>
        <v>0</v>
      </c>
    </row>
    <row r="61" spans="1:10" x14ac:dyDescent="0.3">
      <c r="A61" s="140">
        <v>9</v>
      </c>
      <c r="B61" s="140"/>
      <c r="C61" s="142"/>
      <c r="D61" s="130">
        <f t="shared" si="0"/>
        <v>38</v>
      </c>
      <c r="E61" s="142"/>
      <c r="F61" s="142"/>
      <c r="G61" s="142"/>
      <c r="H61" s="131">
        <f t="shared" si="4"/>
        <v>0</v>
      </c>
      <c r="I61" s="132">
        <f t="shared" si="5"/>
        <v>0</v>
      </c>
      <c r="J61" s="132">
        <f t="shared" si="3"/>
        <v>0</v>
      </c>
    </row>
    <row r="62" spans="1:10" x14ac:dyDescent="0.3">
      <c r="A62" s="140">
        <v>10</v>
      </c>
      <c r="B62" s="140"/>
      <c r="C62" s="142"/>
      <c r="D62" s="130">
        <f t="shared" si="0"/>
        <v>38</v>
      </c>
      <c r="E62" s="142"/>
      <c r="F62" s="142"/>
      <c r="G62" s="142"/>
      <c r="H62" s="131">
        <f t="shared" si="4"/>
        <v>0</v>
      </c>
      <c r="I62" s="132">
        <f t="shared" si="5"/>
        <v>0</v>
      </c>
      <c r="J62" s="132">
        <f t="shared" si="3"/>
        <v>0</v>
      </c>
    </row>
    <row r="63" spans="1:10" x14ac:dyDescent="0.3">
      <c r="A63" s="140">
        <v>11</v>
      </c>
      <c r="B63" s="140"/>
      <c r="C63" s="142"/>
      <c r="D63" s="130">
        <f t="shared" si="0"/>
        <v>38</v>
      </c>
      <c r="E63" s="142"/>
      <c r="F63" s="142"/>
      <c r="G63" s="142"/>
      <c r="H63" s="131">
        <f t="shared" si="4"/>
        <v>0</v>
      </c>
      <c r="I63" s="132">
        <f t="shared" si="5"/>
        <v>0</v>
      </c>
      <c r="J63" s="132">
        <f t="shared" si="3"/>
        <v>0</v>
      </c>
    </row>
    <row r="64" spans="1:10" x14ac:dyDescent="0.3">
      <c r="A64" s="140">
        <v>12</v>
      </c>
      <c r="B64" s="140"/>
      <c r="C64" s="142"/>
      <c r="D64" s="130">
        <f t="shared" si="0"/>
        <v>38</v>
      </c>
      <c r="E64" s="142"/>
      <c r="F64" s="142"/>
      <c r="G64" s="142"/>
      <c r="H64" s="131">
        <f t="shared" si="4"/>
        <v>0</v>
      </c>
      <c r="I64" s="132">
        <f t="shared" si="5"/>
        <v>0</v>
      </c>
      <c r="J64" s="132">
        <f t="shared" si="3"/>
        <v>0</v>
      </c>
    </row>
  </sheetData>
  <sheetProtection algorithmName="SHA-512" hashValue="jwVlgPu8tNKoasV6ODMf8KeqzOX8RX2HQZWTkJSrRXsdZXu7ElreyPvNkAAyOOgEWvZ5WBqt/IszNmBtkvwRTQ==" saltValue="9fnb9VNu+hPa/+/YSB9pPw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U109"/>
  <sheetViews>
    <sheetView showGridLines="0" tabSelected="1" topLeftCell="A46" workbookViewId="0">
      <selection activeCell="E9" sqref="E9"/>
    </sheetView>
  </sheetViews>
  <sheetFormatPr defaultColWidth="0" defaultRowHeight="15" x14ac:dyDescent="0.3"/>
  <cols>
    <col min="1" max="1" width="1" style="51" customWidth="1"/>
    <col min="2" max="2" width="11.25" style="51" customWidth="1"/>
    <col min="3" max="3" width="11.375" style="51" customWidth="1"/>
    <col min="4" max="4" width="13.75" style="51" customWidth="1"/>
    <col min="5" max="5" width="11" style="51" customWidth="1"/>
    <col min="6" max="6" width="10.375" style="81" customWidth="1"/>
    <col min="7" max="7" width="12.25" style="51" customWidth="1"/>
    <col min="8" max="8" width="13.125" style="52" customWidth="1"/>
    <col min="9" max="9" width="9.5" style="53" customWidth="1"/>
    <col min="10" max="10" width="9.5" style="54" customWidth="1"/>
    <col min="11" max="11" width="12.875" style="51" customWidth="1"/>
    <col min="12" max="12" width="10.75" style="55" hidden="1" customWidth="1"/>
    <col min="13" max="13" width="11.125" style="56" hidden="1" customWidth="1"/>
    <col min="14" max="14" width="11.75" style="51" customWidth="1"/>
    <col min="15" max="16" width="11.875" style="51" customWidth="1"/>
    <col min="17" max="17" width="13.25" style="51" customWidth="1"/>
    <col min="18" max="18" width="9" style="51" customWidth="1"/>
    <col min="19" max="21" width="0" style="51" hidden="1" customWidth="1"/>
    <col min="22" max="16384" width="9" style="51" hidden="1"/>
  </cols>
  <sheetData>
    <row r="2" spans="2:17" x14ac:dyDescent="0.3">
      <c r="B2" s="57" t="s">
        <v>318</v>
      </c>
    </row>
    <row r="3" spans="2:17" x14ac:dyDescent="0.3">
      <c r="B3" s="51" t="s">
        <v>321</v>
      </c>
    </row>
    <row r="4" spans="2:17" ht="75" x14ac:dyDescent="0.3">
      <c r="B4" s="58" t="s">
        <v>293</v>
      </c>
      <c r="C4" s="59" t="s">
        <v>294</v>
      </c>
      <c r="D4" s="58" t="s">
        <v>295</v>
      </c>
      <c r="E4" s="58" t="s">
        <v>314</v>
      </c>
      <c r="F4" s="60" t="s">
        <v>215</v>
      </c>
      <c r="G4" s="60" t="s">
        <v>218</v>
      </c>
      <c r="H4" s="61" t="s">
        <v>296</v>
      </c>
      <c r="I4" s="61" t="s">
        <v>297</v>
      </c>
      <c r="J4" s="62" t="s">
        <v>301</v>
      </c>
      <c r="K4" s="58" t="s">
        <v>298</v>
      </c>
      <c r="L4" s="63" t="s">
        <v>341</v>
      </c>
      <c r="M4" s="64" t="s">
        <v>342</v>
      </c>
      <c r="N4" s="59" t="s">
        <v>299</v>
      </c>
      <c r="O4" s="59" t="s">
        <v>300</v>
      </c>
      <c r="P4" s="59" t="s">
        <v>360</v>
      </c>
      <c r="Q4" s="59" t="s">
        <v>302</v>
      </c>
    </row>
    <row r="5" spans="2:17" x14ac:dyDescent="0.3">
      <c r="B5" s="78">
        <v>41723</v>
      </c>
      <c r="C5" s="67">
        <v>41722</v>
      </c>
      <c r="D5" s="79" t="s">
        <v>311</v>
      </c>
      <c r="E5" s="79" t="s">
        <v>343</v>
      </c>
      <c r="F5" s="99" t="s">
        <v>305</v>
      </c>
      <c r="G5" s="65">
        <f>IF(E5=0,20%,VLOOKUP(F5,$C$97:$F$109,4))</f>
        <v>0.01</v>
      </c>
      <c r="H5" s="80">
        <v>100000</v>
      </c>
      <c r="I5" s="66">
        <f>H5*G5</f>
        <v>1000</v>
      </c>
      <c r="J5" s="67">
        <f>EOMONTH(C5,0)+7</f>
        <v>41736</v>
      </c>
      <c r="K5" s="78">
        <v>41450</v>
      </c>
      <c r="L5" s="68">
        <f>IF(C5-B5&gt;0,DATEDIF(B5,C5,"m")+1,0)</f>
        <v>0</v>
      </c>
      <c r="M5" s="68">
        <f>IF(K5-J5&gt;0,DATEDIF(J5,K5,"m")+1,0)</f>
        <v>0</v>
      </c>
      <c r="N5" s="69">
        <f>I$5*L5*1%</f>
        <v>0</v>
      </c>
      <c r="O5" s="69">
        <f>I5*M5*1.5%</f>
        <v>0</v>
      </c>
      <c r="P5" s="69">
        <f>N5+O5</f>
        <v>0</v>
      </c>
      <c r="Q5" s="69">
        <f t="shared" ref="Q5:Q31" si="0">I5+N5+O5</f>
        <v>1000</v>
      </c>
    </row>
    <row r="6" spans="2:17" x14ac:dyDescent="0.3">
      <c r="B6" s="78">
        <v>41451</v>
      </c>
      <c r="C6" s="67">
        <v>41456</v>
      </c>
      <c r="D6" s="79"/>
      <c r="E6" s="79"/>
      <c r="F6" s="99" t="s">
        <v>306</v>
      </c>
      <c r="G6" s="65">
        <f>IF(E6=0,20%,VLOOKUP(F6,$C$97:$F$109,4))</f>
        <v>0.2</v>
      </c>
      <c r="H6" s="80">
        <v>200000</v>
      </c>
      <c r="I6" s="66">
        <f t="shared" ref="I6:I31" si="1">H6*G6</f>
        <v>40000</v>
      </c>
      <c r="J6" s="67">
        <f>EOMONTH(C6,0)+7</f>
        <v>41493</v>
      </c>
      <c r="K6" s="78">
        <v>41636</v>
      </c>
      <c r="L6" s="68">
        <f t="shared" ref="L6:L31" si="2">IF(C6-B6&gt;0,DATEDIF(B6,C6,"m")+1,0)</f>
        <v>1</v>
      </c>
      <c r="M6" s="68">
        <f t="shared" ref="M6:M31" si="3">IF(K6-J6&gt;0,DATEDIF(J6,K6,"m")+1,0)</f>
        <v>5</v>
      </c>
      <c r="N6" s="69">
        <f t="shared" ref="N6:N31" si="4">I$5*L6*1%</f>
        <v>10</v>
      </c>
      <c r="O6" s="69">
        <f t="shared" ref="O6:O31" si="5">I6*M6*1.5%</f>
        <v>3000</v>
      </c>
      <c r="P6" s="69">
        <f t="shared" ref="P6:P31" si="6">N6+O6</f>
        <v>3010</v>
      </c>
      <c r="Q6" s="69">
        <f t="shared" si="0"/>
        <v>43010</v>
      </c>
    </row>
    <row r="7" spans="2:17" x14ac:dyDescent="0.3">
      <c r="B7" s="78">
        <v>41419</v>
      </c>
      <c r="C7" s="67">
        <f>B7</f>
        <v>41419</v>
      </c>
      <c r="D7" s="79"/>
      <c r="E7" s="79"/>
      <c r="F7" s="99" t="s">
        <v>306</v>
      </c>
      <c r="G7" s="65">
        <f t="shared" ref="G7:G31" si="7">IF(E7=0,20%,VLOOKUP(F7,$C$97:$F$109,4))</f>
        <v>0.2</v>
      </c>
      <c r="H7" s="80"/>
      <c r="I7" s="66">
        <f t="shared" si="1"/>
        <v>0</v>
      </c>
      <c r="J7" s="67">
        <f t="shared" ref="J7:J31" si="8">EOMONTH(C7,0)+7</f>
        <v>41432</v>
      </c>
      <c r="K7" s="78"/>
      <c r="L7" s="68">
        <f t="shared" si="2"/>
        <v>0</v>
      </c>
      <c r="M7" s="68">
        <f t="shared" si="3"/>
        <v>0</v>
      </c>
      <c r="N7" s="69">
        <f t="shared" si="4"/>
        <v>0</v>
      </c>
      <c r="O7" s="69">
        <f t="shared" si="5"/>
        <v>0</v>
      </c>
      <c r="P7" s="69">
        <f t="shared" si="6"/>
        <v>0</v>
      </c>
      <c r="Q7" s="69">
        <f t="shared" si="0"/>
        <v>0</v>
      </c>
    </row>
    <row r="8" spans="2:17" x14ac:dyDescent="0.3">
      <c r="B8" s="79"/>
      <c r="C8" s="67">
        <f t="shared" ref="C8:C31" si="9">B8</f>
        <v>0</v>
      </c>
      <c r="D8" s="79"/>
      <c r="E8" s="79"/>
      <c r="F8" s="99"/>
      <c r="G8" s="65">
        <f t="shared" si="7"/>
        <v>0.2</v>
      </c>
      <c r="H8" s="80"/>
      <c r="I8" s="66">
        <f t="shared" si="1"/>
        <v>0</v>
      </c>
      <c r="J8" s="67">
        <f t="shared" si="8"/>
        <v>38</v>
      </c>
      <c r="K8" s="79"/>
      <c r="L8" s="68">
        <f t="shared" si="2"/>
        <v>0</v>
      </c>
      <c r="M8" s="68">
        <f t="shared" si="3"/>
        <v>0</v>
      </c>
      <c r="N8" s="69">
        <f t="shared" si="4"/>
        <v>0</v>
      </c>
      <c r="O8" s="69">
        <f t="shared" si="5"/>
        <v>0</v>
      </c>
      <c r="P8" s="69">
        <f t="shared" si="6"/>
        <v>0</v>
      </c>
      <c r="Q8" s="69">
        <f t="shared" si="0"/>
        <v>0</v>
      </c>
    </row>
    <row r="9" spans="2:17" x14ac:dyDescent="0.3">
      <c r="B9" s="79"/>
      <c r="C9" s="67">
        <f t="shared" si="9"/>
        <v>0</v>
      </c>
      <c r="D9" s="79"/>
      <c r="E9" s="79"/>
      <c r="F9" s="99"/>
      <c r="G9" s="65">
        <f t="shared" si="7"/>
        <v>0.2</v>
      </c>
      <c r="H9" s="80"/>
      <c r="I9" s="66">
        <f t="shared" si="1"/>
        <v>0</v>
      </c>
      <c r="J9" s="67">
        <f t="shared" si="8"/>
        <v>38</v>
      </c>
      <c r="K9" s="79"/>
      <c r="L9" s="68">
        <f t="shared" si="2"/>
        <v>0</v>
      </c>
      <c r="M9" s="68">
        <f t="shared" si="3"/>
        <v>0</v>
      </c>
      <c r="N9" s="69">
        <f t="shared" si="4"/>
        <v>0</v>
      </c>
      <c r="O9" s="69">
        <f t="shared" si="5"/>
        <v>0</v>
      </c>
      <c r="P9" s="69">
        <f t="shared" si="6"/>
        <v>0</v>
      </c>
      <c r="Q9" s="69">
        <f t="shared" si="0"/>
        <v>0</v>
      </c>
    </row>
    <row r="10" spans="2:17" x14ac:dyDescent="0.3">
      <c r="B10" s="79"/>
      <c r="C10" s="67">
        <f t="shared" si="9"/>
        <v>0</v>
      </c>
      <c r="D10" s="79"/>
      <c r="E10" s="79"/>
      <c r="F10" s="99"/>
      <c r="G10" s="65">
        <f t="shared" si="7"/>
        <v>0.2</v>
      </c>
      <c r="H10" s="80"/>
      <c r="I10" s="66">
        <f t="shared" si="1"/>
        <v>0</v>
      </c>
      <c r="J10" s="67">
        <f t="shared" si="8"/>
        <v>38</v>
      </c>
      <c r="K10" s="79"/>
      <c r="L10" s="68">
        <f t="shared" si="2"/>
        <v>0</v>
      </c>
      <c r="M10" s="68">
        <f t="shared" si="3"/>
        <v>0</v>
      </c>
      <c r="N10" s="69">
        <f t="shared" si="4"/>
        <v>0</v>
      </c>
      <c r="O10" s="69">
        <f t="shared" si="5"/>
        <v>0</v>
      </c>
      <c r="P10" s="69">
        <f t="shared" si="6"/>
        <v>0</v>
      </c>
      <c r="Q10" s="69">
        <f t="shared" si="0"/>
        <v>0</v>
      </c>
    </row>
    <row r="11" spans="2:17" x14ac:dyDescent="0.3">
      <c r="B11" s="79"/>
      <c r="C11" s="67">
        <f t="shared" si="9"/>
        <v>0</v>
      </c>
      <c r="D11" s="79"/>
      <c r="E11" s="79"/>
      <c r="F11" s="99"/>
      <c r="G11" s="65">
        <f t="shared" si="7"/>
        <v>0.2</v>
      </c>
      <c r="H11" s="80"/>
      <c r="I11" s="66">
        <f t="shared" si="1"/>
        <v>0</v>
      </c>
      <c r="J11" s="67">
        <f t="shared" si="8"/>
        <v>38</v>
      </c>
      <c r="K11" s="79"/>
      <c r="L11" s="68">
        <f t="shared" si="2"/>
        <v>0</v>
      </c>
      <c r="M11" s="68">
        <f t="shared" si="3"/>
        <v>0</v>
      </c>
      <c r="N11" s="69">
        <f t="shared" si="4"/>
        <v>0</v>
      </c>
      <c r="O11" s="69">
        <f t="shared" si="5"/>
        <v>0</v>
      </c>
      <c r="P11" s="69">
        <f t="shared" si="6"/>
        <v>0</v>
      </c>
      <c r="Q11" s="69">
        <f t="shared" si="0"/>
        <v>0</v>
      </c>
    </row>
    <row r="12" spans="2:17" x14ac:dyDescent="0.3">
      <c r="B12" s="79"/>
      <c r="C12" s="67">
        <f t="shared" si="9"/>
        <v>0</v>
      </c>
      <c r="D12" s="79"/>
      <c r="E12" s="79"/>
      <c r="F12" s="99"/>
      <c r="G12" s="65">
        <f t="shared" si="7"/>
        <v>0.2</v>
      </c>
      <c r="H12" s="80"/>
      <c r="I12" s="66">
        <f t="shared" si="1"/>
        <v>0</v>
      </c>
      <c r="J12" s="67">
        <f t="shared" si="8"/>
        <v>38</v>
      </c>
      <c r="K12" s="79"/>
      <c r="L12" s="68">
        <f t="shared" si="2"/>
        <v>0</v>
      </c>
      <c r="M12" s="68">
        <f t="shared" si="3"/>
        <v>0</v>
      </c>
      <c r="N12" s="69">
        <f t="shared" si="4"/>
        <v>0</v>
      </c>
      <c r="O12" s="69">
        <f t="shared" si="5"/>
        <v>0</v>
      </c>
      <c r="P12" s="69">
        <f t="shared" si="6"/>
        <v>0</v>
      </c>
      <c r="Q12" s="69">
        <f t="shared" si="0"/>
        <v>0</v>
      </c>
    </row>
    <row r="13" spans="2:17" x14ac:dyDescent="0.3">
      <c r="B13" s="79"/>
      <c r="C13" s="67">
        <f t="shared" si="9"/>
        <v>0</v>
      </c>
      <c r="D13" s="79"/>
      <c r="E13" s="79"/>
      <c r="F13" s="99"/>
      <c r="G13" s="65">
        <f t="shared" si="7"/>
        <v>0.2</v>
      </c>
      <c r="H13" s="80"/>
      <c r="I13" s="66">
        <f t="shared" si="1"/>
        <v>0</v>
      </c>
      <c r="J13" s="67">
        <f t="shared" si="8"/>
        <v>38</v>
      </c>
      <c r="K13" s="79"/>
      <c r="L13" s="68">
        <f t="shared" si="2"/>
        <v>0</v>
      </c>
      <c r="M13" s="68">
        <f t="shared" si="3"/>
        <v>0</v>
      </c>
      <c r="N13" s="69">
        <f t="shared" si="4"/>
        <v>0</v>
      </c>
      <c r="O13" s="69">
        <f t="shared" si="5"/>
        <v>0</v>
      </c>
      <c r="P13" s="69">
        <f t="shared" si="6"/>
        <v>0</v>
      </c>
      <c r="Q13" s="69">
        <f t="shared" si="0"/>
        <v>0</v>
      </c>
    </row>
    <row r="14" spans="2:17" x14ac:dyDescent="0.3">
      <c r="B14" s="79"/>
      <c r="C14" s="67">
        <f t="shared" si="9"/>
        <v>0</v>
      </c>
      <c r="D14" s="79"/>
      <c r="E14" s="79"/>
      <c r="F14" s="99"/>
      <c r="G14" s="65">
        <f t="shared" si="7"/>
        <v>0.2</v>
      </c>
      <c r="H14" s="80"/>
      <c r="I14" s="66">
        <f t="shared" si="1"/>
        <v>0</v>
      </c>
      <c r="J14" s="67">
        <f t="shared" si="8"/>
        <v>38</v>
      </c>
      <c r="K14" s="79"/>
      <c r="L14" s="68">
        <f t="shared" si="2"/>
        <v>0</v>
      </c>
      <c r="M14" s="68">
        <f t="shared" si="3"/>
        <v>0</v>
      </c>
      <c r="N14" s="69">
        <f t="shared" si="4"/>
        <v>0</v>
      </c>
      <c r="O14" s="69">
        <f t="shared" si="5"/>
        <v>0</v>
      </c>
      <c r="P14" s="69">
        <f t="shared" si="6"/>
        <v>0</v>
      </c>
      <c r="Q14" s="69">
        <f t="shared" si="0"/>
        <v>0</v>
      </c>
    </row>
    <row r="15" spans="2:17" x14ac:dyDescent="0.3">
      <c r="B15" s="79"/>
      <c r="C15" s="67">
        <f t="shared" si="9"/>
        <v>0</v>
      </c>
      <c r="D15" s="79"/>
      <c r="E15" s="79"/>
      <c r="F15" s="99"/>
      <c r="G15" s="65">
        <f t="shared" si="7"/>
        <v>0.2</v>
      </c>
      <c r="H15" s="80"/>
      <c r="I15" s="66">
        <f t="shared" si="1"/>
        <v>0</v>
      </c>
      <c r="J15" s="67">
        <f t="shared" si="8"/>
        <v>38</v>
      </c>
      <c r="K15" s="79"/>
      <c r="L15" s="68">
        <f t="shared" si="2"/>
        <v>0</v>
      </c>
      <c r="M15" s="68">
        <f t="shared" si="3"/>
        <v>0</v>
      </c>
      <c r="N15" s="69">
        <f t="shared" si="4"/>
        <v>0</v>
      </c>
      <c r="O15" s="69">
        <f t="shared" si="5"/>
        <v>0</v>
      </c>
      <c r="P15" s="69">
        <f t="shared" si="6"/>
        <v>0</v>
      </c>
      <c r="Q15" s="69">
        <f t="shared" si="0"/>
        <v>0</v>
      </c>
    </row>
    <row r="16" spans="2:17" x14ac:dyDescent="0.3">
      <c r="B16" s="79"/>
      <c r="C16" s="67">
        <f t="shared" si="9"/>
        <v>0</v>
      </c>
      <c r="D16" s="79"/>
      <c r="E16" s="79"/>
      <c r="F16" s="99"/>
      <c r="G16" s="65">
        <f t="shared" si="7"/>
        <v>0.2</v>
      </c>
      <c r="H16" s="80"/>
      <c r="I16" s="66">
        <f t="shared" si="1"/>
        <v>0</v>
      </c>
      <c r="J16" s="67">
        <f t="shared" si="8"/>
        <v>38</v>
      </c>
      <c r="K16" s="79"/>
      <c r="L16" s="68">
        <f t="shared" si="2"/>
        <v>0</v>
      </c>
      <c r="M16" s="68">
        <f t="shared" si="3"/>
        <v>0</v>
      </c>
      <c r="N16" s="69">
        <f t="shared" si="4"/>
        <v>0</v>
      </c>
      <c r="O16" s="69">
        <f t="shared" si="5"/>
        <v>0</v>
      </c>
      <c r="P16" s="69">
        <f t="shared" si="6"/>
        <v>0</v>
      </c>
      <c r="Q16" s="69">
        <f t="shared" si="0"/>
        <v>0</v>
      </c>
    </row>
    <row r="17" spans="2:17" x14ac:dyDescent="0.3">
      <c r="B17" s="79"/>
      <c r="C17" s="67">
        <f t="shared" si="9"/>
        <v>0</v>
      </c>
      <c r="D17" s="79"/>
      <c r="E17" s="79"/>
      <c r="F17" s="99"/>
      <c r="G17" s="65">
        <f t="shared" si="7"/>
        <v>0.2</v>
      </c>
      <c r="H17" s="80"/>
      <c r="I17" s="66">
        <f t="shared" si="1"/>
        <v>0</v>
      </c>
      <c r="J17" s="67">
        <f t="shared" si="8"/>
        <v>38</v>
      </c>
      <c r="K17" s="79"/>
      <c r="L17" s="68">
        <f t="shared" si="2"/>
        <v>0</v>
      </c>
      <c r="M17" s="68">
        <f t="shared" si="3"/>
        <v>0</v>
      </c>
      <c r="N17" s="69">
        <f t="shared" si="4"/>
        <v>0</v>
      </c>
      <c r="O17" s="69">
        <f t="shared" si="5"/>
        <v>0</v>
      </c>
      <c r="P17" s="69">
        <f t="shared" si="6"/>
        <v>0</v>
      </c>
      <c r="Q17" s="69">
        <f t="shared" si="0"/>
        <v>0</v>
      </c>
    </row>
    <row r="18" spans="2:17" x14ac:dyDescent="0.3">
      <c r="B18" s="79"/>
      <c r="C18" s="67">
        <f t="shared" si="9"/>
        <v>0</v>
      </c>
      <c r="D18" s="79"/>
      <c r="E18" s="79"/>
      <c r="F18" s="99"/>
      <c r="G18" s="65">
        <f t="shared" si="7"/>
        <v>0.2</v>
      </c>
      <c r="H18" s="80"/>
      <c r="I18" s="66">
        <f t="shared" si="1"/>
        <v>0</v>
      </c>
      <c r="J18" s="67">
        <f t="shared" si="8"/>
        <v>38</v>
      </c>
      <c r="K18" s="79"/>
      <c r="L18" s="68">
        <f t="shared" si="2"/>
        <v>0</v>
      </c>
      <c r="M18" s="68">
        <f t="shared" si="3"/>
        <v>0</v>
      </c>
      <c r="N18" s="69">
        <f t="shared" si="4"/>
        <v>0</v>
      </c>
      <c r="O18" s="69">
        <f t="shared" si="5"/>
        <v>0</v>
      </c>
      <c r="P18" s="69">
        <f t="shared" si="6"/>
        <v>0</v>
      </c>
      <c r="Q18" s="69">
        <f t="shared" si="0"/>
        <v>0</v>
      </c>
    </row>
    <row r="19" spans="2:17" x14ac:dyDescent="0.3">
      <c r="B19" s="79"/>
      <c r="C19" s="67">
        <f t="shared" si="9"/>
        <v>0</v>
      </c>
      <c r="D19" s="79"/>
      <c r="E19" s="79"/>
      <c r="F19" s="99"/>
      <c r="G19" s="65">
        <f t="shared" si="7"/>
        <v>0.2</v>
      </c>
      <c r="H19" s="80"/>
      <c r="I19" s="66">
        <f t="shared" si="1"/>
        <v>0</v>
      </c>
      <c r="J19" s="67">
        <f t="shared" si="8"/>
        <v>38</v>
      </c>
      <c r="K19" s="79"/>
      <c r="L19" s="68">
        <f t="shared" si="2"/>
        <v>0</v>
      </c>
      <c r="M19" s="68">
        <f t="shared" si="3"/>
        <v>0</v>
      </c>
      <c r="N19" s="69">
        <f t="shared" si="4"/>
        <v>0</v>
      </c>
      <c r="O19" s="69">
        <f t="shared" si="5"/>
        <v>0</v>
      </c>
      <c r="P19" s="69">
        <f t="shared" si="6"/>
        <v>0</v>
      </c>
      <c r="Q19" s="69">
        <f t="shared" si="0"/>
        <v>0</v>
      </c>
    </row>
    <row r="20" spans="2:17" x14ac:dyDescent="0.3">
      <c r="B20" s="79"/>
      <c r="C20" s="67">
        <f t="shared" si="9"/>
        <v>0</v>
      </c>
      <c r="D20" s="79"/>
      <c r="E20" s="79"/>
      <c r="F20" s="99"/>
      <c r="G20" s="65">
        <f t="shared" si="7"/>
        <v>0.2</v>
      </c>
      <c r="H20" s="80"/>
      <c r="I20" s="66">
        <f t="shared" si="1"/>
        <v>0</v>
      </c>
      <c r="J20" s="67">
        <f t="shared" si="8"/>
        <v>38</v>
      </c>
      <c r="K20" s="79"/>
      <c r="L20" s="68">
        <f t="shared" si="2"/>
        <v>0</v>
      </c>
      <c r="M20" s="68">
        <f t="shared" si="3"/>
        <v>0</v>
      </c>
      <c r="N20" s="69">
        <f t="shared" si="4"/>
        <v>0</v>
      </c>
      <c r="O20" s="69">
        <f t="shared" si="5"/>
        <v>0</v>
      </c>
      <c r="P20" s="69">
        <f t="shared" si="6"/>
        <v>0</v>
      </c>
      <c r="Q20" s="69">
        <f t="shared" si="0"/>
        <v>0</v>
      </c>
    </row>
    <row r="21" spans="2:17" x14ac:dyDescent="0.3">
      <c r="B21" s="79"/>
      <c r="C21" s="67">
        <f t="shared" si="9"/>
        <v>0</v>
      </c>
      <c r="D21" s="79"/>
      <c r="E21" s="79"/>
      <c r="F21" s="99"/>
      <c r="G21" s="65">
        <f t="shared" si="7"/>
        <v>0.2</v>
      </c>
      <c r="H21" s="80"/>
      <c r="I21" s="66">
        <f t="shared" si="1"/>
        <v>0</v>
      </c>
      <c r="J21" s="67">
        <f t="shared" si="8"/>
        <v>38</v>
      </c>
      <c r="K21" s="79"/>
      <c r="L21" s="68">
        <f t="shared" si="2"/>
        <v>0</v>
      </c>
      <c r="M21" s="68">
        <f t="shared" si="3"/>
        <v>0</v>
      </c>
      <c r="N21" s="69">
        <f t="shared" si="4"/>
        <v>0</v>
      </c>
      <c r="O21" s="69">
        <f t="shared" si="5"/>
        <v>0</v>
      </c>
      <c r="P21" s="69">
        <f t="shared" si="6"/>
        <v>0</v>
      </c>
      <c r="Q21" s="69">
        <f t="shared" si="0"/>
        <v>0</v>
      </c>
    </row>
    <row r="22" spans="2:17" x14ac:dyDescent="0.3">
      <c r="B22" s="79"/>
      <c r="C22" s="67">
        <f t="shared" si="9"/>
        <v>0</v>
      </c>
      <c r="D22" s="79"/>
      <c r="E22" s="79"/>
      <c r="F22" s="99"/>
      <c r="G22" s="65">
        <f t="shared" si="7"/>
        <v>0.2</v>
      </c>
      <c r="H22" s="80"/>
      <c r="I22" s="66">
        <f t="shared" si="1"/>
        <v>0</v>
      </c>
      <c r="J22" s="67">
        <f t="shared" si="8"/>
        <v>38</v>
      </c>
      <c r="K22" s="79"/>
      <c r="L22" s="68">
        <f t="shared" si="2"/>
        <v>0</v>
      </c>
      <c r="M22" s="68">
        <f t="shared" si="3"/>
        <v>0</v>
      </c>
      <c r="N22" s="69">
        <f t="shared" si="4"/>
        <v>0</v>
      </c>
      <c r="O22" s="69">
        <f t="shared" si="5"/>
        <v>0</v>
      </c>
      <c r="P22" s="69">
        <f t="shared" si="6"/>
        <v>0</v>
      </c>
      <c r="Q22" s="69">
        <f t="shared" si="0"/>
        <v>0</v>
      </c>
    </row>
    <row r="23" spans="2:17" x14ac:dyDescent="0.3">
      <c r="B23" s="79"/>
      <c r="C23" s="67">
        <f t="shared" si="9"/>
        <v>0</v>
      </c>
      <c r="D23" s="79"/>
      <c r="E23" s="79"/>
      <c r="F23" s="99"/>
      <c r="G23" s="65">
        <f t="shared" si="7"/>
        <v>0.2</v>
      </c>
      <c r="H23" s="80"/>
      <c r="I23" s="66">
        <f t="shared" si="1"/>
        <v>0</v>
      </c>
      <c r="J23" s="67">
        <f t="shared" si="8"/>
        <v>38</v>
      </c>
      <c r="K23" s="79"/>
      <c r="L23" s="68">
        <f t="shared" si="2"/>
        <v>0</v>
      </c>
      <c r="M23" s="68">
        <f t="shared" si="3"/>
        <v>0</v>
      </c>
      <c r="N23" s="69">
        <f t="shared" si="4"/>
        <v>0</v>
      </c>
      <c r="O23" s="69">
        <f t="shared" si="5"/>
        <v>0</v>
      </c>
      <c r="P23" s="69">
        <f t="shared" si="6"/>
        <v>0</v>
      </c>
      <c r="Q23" s="69">
        <f t="shared" si="0"/>
        <v>0</v>
      </c>
    </row>
    <row r="24" spans="2:17" x14ac:dyDescent="0.3">
      <c r="B24" s="79"/>
      <c r="C24" s="67">
        <f t="shared" si="9"/>
        <v>0</v>
      </c>
      <c r="D24" s="79"/>
      <c r="E24" s="79"/>
      <c r="F24" s="99"/>
      <c r="G24" s="65">
        <f t="shared" si="7"/>
        <v>0.2</v>
      </c>
      <c r="H24" s="80"/>
      <c r="I24" s="66">
        <f t="shared" si="1"/>
        <v>0</v>
      </c>
      <c r="J24" s="67">
        <f t="shared" si="8"/>
        <v>38</v>
      </c>
      <c r="K24" s="79"/>
      <c r="L24" s="68">
        <f t="shared" si="2"/>
        <v>0</v>
      </c>
      <c r="M24" s="68">
        <f t="shared" si="3"/>
        <v>0</v>
      </c>
      <c r="N24" s="69">
        <f t="shared" si="4"/>
        <v>0</v>
      </c>
      <c r="O24" s="69">
        <f t="shared" si="5"/>
        <v>0</v>
      </c>
      <c r="P24" s="69">
        <f t="shared" si="6"/>
        <v>0</v>
      </c>
      <c r="Q24" s="69">
        <f t="shared" si="0"/>
        <v>0</v>
      </c>
    </row>
    <row r="25" spans="2:17" x14ac:dyDescent="0.3">
      <c r="B25" s="79"/>
      <c r="C25" s="67">
        <f t="shared" si="9"/>
        <v>0</v>
      </c>
      <c r="D25" s="79"/>
      <c r="E25" s="79"/>
      <c r="F25" s="99"/>
      <c r="G25" s="65">
        <f t="shared" si="7"/>
        <v>0.2</v>
      </c>
      <c r="H25" s="80"/>
      <c r="I25" s="66">
        <f t="shared" si="1"/>
        <v>0</v>
      </c>
      <c r="J25" s="67">
        <f t="shared" si="8"/>
        <v>38</v>
      </c>
      <c r="K25" s="79"/>
      <c r="L25" s="68">
        <f t="shared" si="2"/>
        <v>0</v>
      </c>
      <c r="M25" s="68">
        <f t="shared" si="3"/>
        <v>0</v>
      </c>
      <c r="N25" s="69">
        <f t="shared" si="4"/>
        <v>0</v>
      </c>
      <c r="O25" s="69">
        <f t="shared" si="5"/>
        <v>0</v>
      </c>
      <c r="P25" s="69">
        <f t="shared" si="6"/>
        <v>0</v>
      </c>
      <c r="Q25" s="69">
        <f t="shared" si="0"/>
        <v>0</v>
      </c>
    </row>
    <row r="26" spans="2:17" x14ac:dyDescent="0.3">
      <c r="B26" s="79"/>
      <c r="C26" s="67">
        <f t="shared" si="9"/>
        <v>0</v>
      </c>
      <c r="D26" s="79"/>
      <c r="E26" s="79"/>
      <c r="F26" s="99"/>
      <c r="G26" s="65">
        <f t="shared" si="7"/>
        <v>0.2</v>
      </c>
      <c r="H26" s="80"/>
      <c r="I26" s="66">
        <f t="shared" si="1"/>
        <v>0</v>
      </c>
      <c r="J26" s="67">
        <f t="shared" si="8"/>
        <v>38</v>
      </c>
      <c r="K26" s="79"/>
      <c r="L26" s="68">
        <f t="shared" si="2"/>
        <v>0</v>
      </c>
      <c r="M26" s="68">
        <f t="shared" si="3"/>
        <v>0</v>
      </c>
      <c r="N26" s="69">
        <f t="shared" si="4"/>
        <v>0</v>
      </c>
      <c r="O26" s="69">
        <f t="shared" si="5"/>
        <v>0</v>
      </c>
      <c r="P26" s="69">
        <f t="shared" si="6"/>
        <v>0</v>
      </c>
      <c r="Q26" s="69">
        <f t="shared" si="0"/>
        <v>0</v>
      </c>
    </row>
    <row r="27" spans="2:17" x14ac:dyDescent="0.3">
      <c r="B27" s="79"/>
      <c r="C27" s="67">
        <f t="shared" si="9"/>
        <v>0</v>
      </c>
      <c r="D27" s="79"/>
      <c r="E27" s="79"/>
      <c r="F27" s="99"/>
      <c r="G27" s="65">
        <f t="shared" si="7"/>
        <v>0.2</v>
      </c>
      <c r="H27" s="80"/>
      <c r="I27" s="66">
        <f t="shared" si="1"/>
        <v>0</v>
      </c>
      <c r="J27" s="67">
        <f t="shared" si="8"/>
        <v>38</v>
      </c>
      <c r="K27" s="79"/>
      <c r="L27" s="68">
        <f t="shared" si="2"/>
        <v>0</v>
      </c>
      <c r="M27" s="68">
        <f t="shared" si="3"/>
        <v>0</v>
      </c>
      <c r="N27" s="69">
        <f t="shared" si="4"/>
        <v>0</v>
      </c>
      <c r="O27" s="69">
        <f t="shared" si="5"/>
        <v>0</v>
      </c>
      <c r="P27" s="69">
        <f t="shared" si="6"/>
        <v>0</v>
      </c>
      <c r="Q27" s="69">
        <f t="shared" si="0"/>
        <v>0</v>
      </c>
    </row>
    <row r="28" spans="2:17" x14ac:dyDescent="0.3">
      <c r="B28" s="79"/>
      <c r="C28" s="67">
        <f t="shared" si="9"/>
        <v>0</v>
      </c>
      <c r="D28" s="79"/>
      <c r="E28" s="79"/>
      <c r="F28" s="99"/>
      <c r="G28" s="65">
        <f t="shared" si="7"/>
        <v>0.2</v>
      </c>
      <c r="H28" s="80"/>
      <c r="I28" s="66">
        <f t="shared" si="1"/>
        <v>0</v>
      </c>
      <c r="J28" s="67">
        <f t="shared" si="8"/>
        <v>38</v>
      </c>
      <c r="K28" s="79"/>
      <c r="L28" s="68">
        <f t="shared" si="2"/>
        <v>0</v>
      </c>
      <c r="M28" s="68">
        <f t="shared" si="3"/>
        <v>0</v>
      </c>
      <c r="N28" s="69">
        <f t="shared" si="4"/>
        <v>0</v>
      </c>
      <c r="O28" s="69">
        <f t="shared" si="5"/>
        <v>0</v>
      </c>
      <c r="P28" s="69">
        <f t="shared" si="6"/>
        <v>0</v>
      </c>
      <c r="Q28" s="69">
        <f t="shared" si="0"/>
        <v>0</v>
      </c>
    </row>
    <row r="29" spans="2:17" x14ac:dyDescent="0.3">
      <c r="B29" s="79"/>
      <c r="C29" s="67">
        <f t="shared" si="9"/>
        <v>0</v>
      </c>
      <c r="D29" s="79"/>
      <c r="E29" s="79"/>
      <c r="F29" s="99"/>
      <c r="G29" s="65">
        <f t="shared" si="7"/>
        <v>0.2</v>
      </c>
      <c r="H29" s="80"/>
      <c r="I29" s="66">
        <f t="shared" si="1"/>
        <v>0</v>
      </c>
      <c r="J29" s="67">
        <f t="shared" si="8"/>
        <v>38</v>
      </c>
      <c r="K29" s="79"/>
      <c r="L29" s="68">
        <f t="shared" si="2"/>
        <v>0</v>
      </c>
      <c r="M29" s="68">
        <f t="shared" si="3"/>
        <v>0</v>
      </c>
      <c r="N29" s="69">
        <f t="shared" si="4"/>
        <v>0</v>
      </c>
      <c r="O29" s="69">
        <f t="shared" si="5"/>
        <v>0</v>
      </c>
      <c r="P29" s="69">
        <f t="shared" si="6"/>
        <v>0</v>
      </c>
      <c r="Q29" s="69">
        <f t="shared" si="0"/>
        <v>0</v>
      </c>
    </row>
    <row r="30" spans="2:17" x14ac:dyDescent="0.3">
      <c r="B30" s="79"/>
      <c r="C30" s="67">
        <f t="shared" si="9"/>
        <v>0</v>
      </c>
      <c r="D30" s="79"/>
      <c r="E30" s="79"/>
      <c r="F30" s="99"/>
      <c r="G30" s="65">
        <f t="shared" si="7"/>
        <v>0.2</v>
      </c>
      <c r="H30" s="80"/>
      <c r="I30" s="66">
        <f t="shared" si="1"/>
        <v>0</v>
      </c>
      <c r="J30" s="67">
        <f t="shared" si="8"/>
        <v>38</v>
      </c>
      <c r="K30" s="79"/>
      <c r="L30" s="68">
        <f t="shared" si="2"/>
        <v>0</v>
      </c>
      <c r="M30" s="68">
        <f t="shared" si="3"/>
        <v>0</v>
      </c>
      <c r="N30" s="69">
        <f t="shared" si="4"/>
        <v>0</v>
      </c>
      <c r="O30" s="69">
        <f t="shared" si="5"/>
        <v>0</v>
      </c>
      <c r="P30" s="69">
        <f t="shared" si="6"/>
        <v>0</v>
      </c>
      <c r="Q30" s="69">
        <f t="shared" si="0"/>
        <v>0</v>
      </c>
    </row>
    <row r="31" spans="2:17" x14ac:dyDescent="0.3">
      <c r="B31" s="79"/>
      <c r="C31" s="67">
        <f t="shared" si="9"/>
        <v>0</v>
      </c>
      <c r="D31" s="79"/>
      <c r="E31" s="79"/>
      <c r="F31" s="99"/>
      <c r="G31" s="65">
        <f t="shared" si="7"/>
        <v>0.2</v>
      </c>
      <c r="H31" s="80"/>
      <c r="I31" s="66">
        <f t="shared" si="1"/>
        <v>0</v>
      </c>
      <c r="J31" s="67">
        <f t="shared" si="8"/>
        <v>38</v>
      </c>
      <c r="K31" s="79"/>
      <c r="L31" s="68">
        <f t="shared" si="2"/>
        <v>0</v>
      </c>
      <c r="M31" s="68">
        <f t="shared" si="3"/>
        <v>0</v>
      </c>
      <c r="N31" s="69">
        <f t="shared" si="4"/>
        <v>0</v>
      </c>
      <c r="O31" s="69">
        <f t="shared" si="5"/>
        <v>0</v>
      </c>
      <c r="P31" s="69">
        <f t="shared" si="6"/>
        <v>0</v>
      </c>
      <c r="Q31" s="69">
        <f t="shared" si="0"/>
        <v>0</v>
      </c>
    </row>
    <row r="32" spans="2:17" s="95" customFormat="1" x14ac:dyDescent="0.3">
      <c r="B32" s="96"/>
      <c r="C32" s="92"/>
      <c r="D32" s="96"/>
      <c r="E32" s="96"/>
      <c r="F32" s="97"/>
      <c r="G32" s="90"/>
      <c r="H32" s="91"/>
      <c r="I32" s="91"/>
      <c r="J32" s="92"/>
      <c r="K32" s="96"/>
      <c r="L32" s="93"/>
      <c r="M32" s="93"/>
      <c r="N32" s="94"/>
      <c r="O32" s="94"/>
      <c r="P32" s="94"/>
      <c r="Q32" s="94"/>
    </row>
    <row r="33" spans="2:17" x14ac:dyDescent="0.3">
      <c r="B33" s="51" t="s">
        <v>322</v>
      </c>
    </row>
    <row r="34" spans="2:17" ht="75" x14ac:dyDescent="0.3">
      <c r="B34" s="58" t="s">
        <v>293</v>
      </c>
      <c r="C34" s="59" t="s">
        <v>294</v>
      </c>
      <c r="D34" s="58" t="s">
        <v>295</v>
      </c>
      <c r="E34" s="98" t="s">
        <v>314</v>
      </c>
      <c r="F34" s="60" t="s">
        <v>215</v>
      </c>
      <c r="G34" s="60" t="s">
        <v>218</v>
      </c>
      <c r="H34" s="61" t="s">
        <v>296</v>
      </c>
      <c r="I34" s="61" t="s">
        <v>297</v>
      </c>
      <c r="J34" s="62" t="s">
        <v>301</v>
      </c>
      <c r="K34" s="58" t="s">
        <v>298</v>
      </c>
      <c r="L34" s="63" t="s">
        <v>341</v>
      </c>
      <c r="M34" s="64" t="s">
        <v>342</v>
      </c>
      <c r="N34" s="59" t="s">
        <v>299</v>
      </c>
      <c r="O34" s="59" t="s">
        <v>300</v>
      </c>
      <c r="P34" s="59"/>
      <c r="Q34" s="59" t="s">
        <v>302</v>
      </c>
    </row>
    <row r="35" spans="2:17" x14ac:dyDescent="0.3">
      <c r="B35" s="78">
        <v>41723</v>
      </c>
      <c r="C35" s="67">
        <f>B35</f>
        <v>41723</v>
      </c>
      <c r="D35" s="79" t="s">
        <v>311</v>
      </c>
      <c r="E35" s="79" t="s">
        <v>323</v>
      </c>
      <c r="F35" s="99" t="s">
        <v>320</v>
      </c>
      <c r="G35" s="65">
        <f>IF(E35=0,20%,VLOOKUP(F35,$C$97:$F$109,4))</f>
        <v>0.1</v>
      </c>
      <c r="H35" s="80">
        <v>100000</v>
      </c>
      <c r="I35" s="66">
        <f>H35*G35</f>
        <v>10000</v>
      </c>
      <c r="J35" s="67">
        <f>EOMONTH(C35,0)+30</f>
        <v>41759</v>
      </c>
      <c r="K35" s="78"/>
      <c r="L35" s="68">
        <f t="shared" ref="L35:L38" si="10">IF(C35-B35&gt;0,DATEDIF(B35,C35,"m")+1,0)</f>
        <v>0</v>
      </c>
      <c r="M35" s="68">
        <f t="shared" ref="M35:M38" si="11">IF(K35-J35&gt;0,DATEDIF(J35,K35,"m")+1,0)</f>
        <v>0</v>
      </c>
      <c r="N35" s="69">
        <f t="shared" ref="N35:N38" si="12">I$5*L35*1%</f>
        <v>0</v>
      </c>
      <c r="O35" s="69">
        <f t="shared" ref="O35:O38" si="13">I35*M35*1.5%</f>
        <v>0</v>
      </c>
      <c r="P35" s="69"/>
      <c r="Q35" s="69">
        <f>I35+N35+O35</f>
        <v>10000</v>
      </c>
    </row>
    <row r="36" spans="2:17" x14ac:dyDescent="0.3">
      <c r="B36" s="78"/>
      <c r="C36" s="67">
        <f>B36</f>
        <v>0</v>
      </c>
      <c r="D36" s="79"/>
      <c r="E36" s="79"/>
      <c r="F36" s="99" t="s">
        <v>305</v>
      </c>
      <c r="G36" s="65">
        <f>IF(E36=0,20%,VLOOKUP(F36,$C$97:$F$109,4))</f>
        <v>0.2</v>
      </c>
      <c r="H36" s="80">
        <v>200000</v>
      </c>
      <c r="I36" s="66">
        <f>H36*G36</f>
        <v>40000</v>
      </c>
      <c r="J36" s="67">
        <f>EOMONTH(C36,0)+30</f>
        <v>61</v>
      </c>
      <c r="K36" s="78"/>
      <c r="L36" s="68">
        <f t="shared" si="10"/>
        <v>0</v>
      </c>
      <c r="M36" s="68">
        <f t="shared" si="11"/>
        <v>0</v>
      </c>
      <c r="N36" s="69">
        <f t="shared" si="12"/>
        <v>0</v>
      </c>
      <c r="O36" s="69">
        <f t="shared" si="13"/>
        <v>0</v>
      </c>
      <c r="P36" s="69"/>
      <c r="Q36" s="69">
        <f>I36+N36+O36</f>
        <v>40000</v>
      </c>
    </row>
    <row r="37" spans="2:17" x14ac:dyDescent="0.3">
      <c r="B37" s="79"/>
      <c r="C37" s="67">
        <f>B37</f>
        <v>0</v>
      </c>
      <c r="D37" s="79"/>
      <c r="E37" s="79"/>
      <c r="F37" s="99"/>
      <c r="G37" s="65">
        <f>IF(E37=0,20%,VLOOKUP(F37,$C$97:$F$109,4))</f>
        <v>0.2</v>
      </c>
      <c r="H37" s="80"/>
      <c r="I37" s="66">
        <f>H37*G37</f>
        <v>0</v>
      </c>
      <c r="J37" s="67">
        <f>EOMONTH(C37,0)+30</f>
        <v>61</v>
      </c>
      <c r="K37" s="78"/>
      <c r="L37" s="68">
        <f t="shared" si="10"/>
        <v>0</v>
      </c>
      <c r="M37" s="68">
        <f t="shared" si="11"/>
        <v>0</v>
      </c>
      <c r="N37" s="69">
        <f t="shared" si="12"/>
        <v>0</v>
      </c>
      <c r="O37" s="69">
        <f t="shared" si="13"/>
        <v>0</v>
      </c>
      <c r="P37" s="69"/>
      <c r="Q37" s="69">
        <f>I37+N37+O37</f>
        <v>0</v>
      </c>
    </row>
    <row r="38" spans="2:17" x14ac:dyDescent="0.3">
      <c r="B38" s="79"/>
      <c r="C38" s="67">
        <f>B38</f>
        <v>0</v>
      </c>
      <c r="D38" s="79"/>
      <c r="E38" s="79"/>
      <c r="F38" s="99"/>
      <c r="G38" s="65">
        <f>IF(E38=0,20%,VLOOKUP(F38,$C$97:$F$109,4))</f>
        <v>0.2</v>
      </c>
      <c r="H38" s="80"/>
      <c r="I38" s="66">
        <f>H38*G38</f>
        <v>0</v>
      </c>
      <c r="J38" s="67">
        <f>EOMONTH(C38,0)+30</f>
        <v>61</v>
      </c>
      <c r="K38" s="79"/>
      <c r="L38" s="68">
        <f t="shared" si="10"/>
        <v>0</v>
      </c>
      <c r="M38" s="68">
        <f t="shared" si="11"/>
        <v>0</v>
      </c>
      <c r="N38" s="69">
        <f t="shared" si="12"/>
        <v>0</v>
      </c>
      <c r="O38" s="69">
        <f t="shared" si="13"/>
        <v>0</v>
      </c>
      <c r="P38" s="69"/>
      <c r="Q38" s="69">
        <f>I38+N38+O38</f>
        <v>0</v>
      </c>
    </row>
    <row r="39" spans="2:17" x14ac:dyDescent="0.3">
      <c r="B39" s="54"/>
    </row>
    <row r="41" spans="2:17" ht="18" x14ac:dyDescent="0.35">
      <c r="B41" s="166" t="s">
        <v>312</v>
      </c>
      <c r="C41" s="166"/>
      <c r="D41" s="166"/>
      <c r="E41" s="166"/>
    </row>
    <row r="42" spans="2:17" ht="33" x14ac:dyDescent="0.3">
      <c r="B42" s="100" t="s">
        <v>215</v>
      </c>
      <c r="C42" s="100" t="s">
        <v>315</v>
      </c>
      <c r="D42" s="100" t="s">
        <v>297</v>
      </c>
      <c r="E42" s="100" t="s">
        <v>313</v>
      </c>
    </row>
    <row r="43" spans="2:17" ht="16.5" x14ac:dyDescent="0.3">
      <c r="B43" s="103">
        <v>193</v>
      </c>
      <c r="C43" s="101">
        <f>SUMIF('TDS for other'!$F$5:$F$38,"193",'TDS for other'!$H$5:$H$38)</f>
        <v>0</v>
      </c>
      <c r="D43" s="101">
        <f>SUMIF('TDS for other'!$F$5:$F$38,"193",'TDS for other'!$I$5:$I$38)</f>
        <v>0</v>
      </c>
      <c r="E43" s="101">
        <f>SUMIF('TDS for other'!$F$5:$F$38,"193",'TDS for other'!$P$5:$P$38)</f>
        <v>0</v>
      </c>
    </row>
    <row r="44" spans="2:17" ht="16.5" x14ac:dyDescent="0.3">
      <c r="B44" s="103" t="s">
        <v>225</v>
      </c>
      <c r="C44" s="101">
        <f>SUMIF('TDS for other'!$F$5:$F$38,"194A",'TDS for other'!$H$5:$H$38)</f>
        <v>0</v>
      </c>
      <c r="D44" s="101">
        <f>SUMIF('TDS for other'!$F$5:$F$38,"194A",'TDS for other'!$I$5:$I$38)</f>
        <v>0</v>
      </c>
      <c r="E44" s="101">
        <f>SUMIF('TDS for other'!$F$5:$F$38,"194A",'TDS for other'!$P$5:$P$38)</f>
        <v>0</v>
      </c>
    </row>
    <row r="45" spans="2:17" ht="16.5" x14ac:dyDescent="0.3">
      <c r="B45" s="103" t="s">
        <v>304</v>
      </c>
      <c r="C45" s="101">
        <f>SUMIF('TDS for other'!$F$5:$F$38,"194C-1",'TDS for other'!$H$5:$H$38)</f>
        <v>0</v>
      </c>
      <c r="D45" s="101">
        <f>SUMIF('TDS for other'!$F$5:$F$38,"194C-1",'TDS for other'!$I$5:$I$38)</f>
        <v>0</v>
      </c>
      <c r="E45" s="101">
        <f>SUMIF('TDS for other'!$F$5:$F$38,"194C-1",'TDS for other'!$P$5:$P$38)</f>
        <v>0</v>
      </c>
    </row>
    <row r="46" spans="2:17" ht="16.5" x14ac:dyDescent="0.3">
      <c r="B46" s="103" t="s">
        <v>305</v>
      </c>
      <c r="C46" s="101">
        <f>SUMIF('TDS for other'!$F$5:$F$38,"194C-2",'TDS for other'!$H$5:$H$38)</f>
        <v>300000</v>
      </c>
      <c r="D46" s="101">
        <f>SUMIF('TDS for other'!$F$5:$F$38,"194C-2",'TDS for other'!$I$5:$I$38)</f>
        <v>41000</v>
      </c>
      <c r="E46" s="101">
        <f>SUMIF('TDS for other'!$F$5:$F$38,"194C-2",'TDS for other'!$P$5:$P$38)</f>
        <v>0</v>
      </c>
    </row>
    <row r="47" spans="2:17" ht="16.5" x14ac:dyDescent="0.3">
      <c r="B47" s="103" t="s">
        <v>306</v>
      </c>
      <c r="C47" s="101">
        <f>SUMIF('TDS for other'!$F$5:$F$38,"194C-3",'TDS for other'!$H$5:$H$38)</f>
        <v>200000</v>
      </c>
      <c r="D47" s="101">
        <f>SUMIF('TDS for other'!$F$5:$F$38,"194C-3",'TDS for other'!$I$5:$I$38)</f>
        <v>40000</v>
      </c>
      <c r="E47" s="101">
        <f>SUMIF('TDS for other'!$F$5:$F$38,"194C-3",'TDS for other'!$P$5:$P$38)</f>
        <v>3010</v>
      </c>
    </row>
    <row r="48" spans="2:17" ht="16.5" x14ac:dyDescent="0.3">
      <c r="B48" s="103" t="s">
        <v>233</v>
      </c>
      <c r="C48" s="101">
        <f>SUMIF('TDS for other'!$F$5:$F$38,"194D",'TDS for other'!$H$5:$H$38)</f>
        <v>0</v>
      </c>
      <c r="D48" s="101">
        <f>SUMIF('TDS for other'!$F$5:$F$38,"194D",'TDS for other'!$I$5:$I$38)</f>
        <v>0</v>
      </c>
      <c r="E48" s="101">
        <f>SUMIF('TDS for other'!$F$5:$F$38,"194D",'TDS for other'!$P$5:$P$38)</f>
        <v>0</v>
      </c>
    </row>
    <row r="49" spans="2:5" ht="16.5" x14ac:dyDescent="0.3">
      <c r="B49" s="103" t="s">
        <v>236</v>
      </c>
      <c r="C49" s="101">
        <f>SUMIF('TDS for other'!$F$5:$F$38,"194H",'TDS for other'!$H$5:$H$38)</f>
        <v>0</v>
      </c>
      <c r="D49" s="101">
        <f>SUMIF('TDS for other'!$F$5:$F$38,"194H",'TDS for other'!$I$5:$I$38)</f>
        <v>0</v>
      </c>
      <c r="E49" s="101">
        <f>SUMIF('TDS for other'!$F$5:$F$38,"194H",'TDS for other'!$P$5:$P$38)</f>
        <v>0</v>
      </c>
    </row>
    <row r="50" spans="2:5" ht="16.5" x14ac:dyDescent="0.3">
      <c r="B50" s="103" t="s">
        <v>319</v>
      </c>
      <c r="C50" s="101">
        <f>SUMIF('TDS for other'!$F$5:$F$38,"194I- P &amp; M",'TDS for other'!$H$5:$H$38)</f>
        <v>0</v>
      </c>
      <c r="D50" s="101">
        <f>SUMIF('TDS for other'!$F$5:$F$38,"194I- P &amp; M",'TDS for other'!$I$5:$I$38)</f>
        <v>0</v>
      </c>
      <c r="E50" s="101">
        <f>SUMIF('TDS for other'!$F$5:$F$38,"194I- P &amp; M",'TDS for other'!$P$5:$P$38)</f>
        <v>0</v>
      </c>
    </row>
    <row r="51" spans="2:5" ht="16.5" x14ac:dyDescent="0.3">
      <c r="B51" s="103" t="s">
        <v>320</v>
      </c>
      <c r="C51" s="101">
        <f>SUMIF('TDS for other'!$F$5:$F$38,"194I- Other",'TDS for other'!$H$5:$H$38)</f>
        <v>100000</v>
      </c>
      <c r="D51" s="101">
        <f>SUMIF('TDS for other'!$F$5:$F$38,"194I- Other",'TDS for other'!$I$5:$I$38)</f>
        <v>10000</v>
      </c>
      <c r="E51" s="101">
        <f>SUMIF('TDS for other'!$F$5:$F$38,"194I- Other",'TDS for other'!$P$5:$P$38)</f>
        <v>0</v>
      </c>
    </row>
    <row r="52" spans="2:5" ht="16.5" x14ac:dyDescent="0.3">
      <c r="B52" s="103" t="s">
        <v>249</v>
      </c>
      <c r="C52" s="101">
        <f>SUMIF('TDS for other'!$F$5:$F$38,"194IA",'TDS for other'!$H$5:$H$38)</f>
        <v>0</v>
      </c>
      <c r="D52" s="101">
        <f>SUMIF('TDS for other'!$F$5:$F$38,"194IA",'TDS for other'!$I$5:$I$38)</f>
        <v>0</v>
      </c>
      <c r="E52" s="101">
        <f>SUMIF('TDS for other'!$F$5:$F$38,"194IA",'TDS for other'!$P$5:$P$38)</f>
        <v>0</v>
      </c>
    </row>
    <row r="53" spans="2:5" ht="16.5" x14ac:dyDescent="0.3">
      <c r="B53" s="103" t="s">
        <v>243</v>
      </c>
      <c r="C53" s="101">
        <f>SUMIF('TDS for other'!$F$5:$F$38,"194J",'TDS for other'!$H$5:$H$38)</f>
        <v>0</v>
      </c>
      <c r="D53" s="101">
        <f>SUMIF('TDS for other'!$F$5:$F$38,"194J",'TDS for other'!$I$5:$I$38)</f>
        <v>0</v>
      </c>
      <c r="E53" s="101">
        <f>SUMIF('TDS for other'!$F$5:$F$38,"194J",'TDS for other'!$P$5:$P$38)</f>
        <v>0</v>
      </c>
    </row>
    <row r="54" spans="2:5" ht="16.5" x14ac:dyDescent="0.3">
      <c r="B54" s="103" t="s">
        <v>246</v>
      </c>
      <c r="C54" s="101">
        <f>SUMIF('TDS for other'!$F$5:$F$38,"194LA",'TDS for other'!$H$5:$H$38)</f>
        <v>0</v>
      </c>
      <c r="D54" s="101">
        <f>SUMIF('TDS for other'!$F$5:$F$38,"194LA",'TDS for other'!$I$5:$I$38)</f>
        <v>0</v>
      </c>
      <c r="E54" s="101">
        <f>SUMIF('TDS for other'!$F$5:$F$38,"194LA",'TDS for other'!$P$5:$P$38)</f>
        <v>0</v>
      </c>
    </row>
    <row r="55" spans="2:5" ht="16.5" x14ac:dyDescent="0.3">
      <c r="B55" s="104" t="s">
        <v>356</v>
      </c>
      <c r="C55" s="102">
        <f>SUM(C43:C54)</f>
        <v>600000</v>
      </c>
      <c r="D55" s="102">
        <f t="shared" ref="D55:E55" si="14">SUM(D43:D54)</f>
        <v>91000</v>
      </c>
      <c r="E55" s="102">
        <f t="shared" si="14"/>
        <v>3010</v>
      </c>
    </row>
    <row r="89" spans="2:6" x14ac:dyDescent="0.3">
      <c r="B89" s="57" t="s">
        <v>303</v>
      </c>
    </row>
    <row r="90" spans="2:6" x14ac:dyDescent="0.3">
      <c r="B90" s="51" t="s">
        <v>308</v>
      </c>
      <c r="C90" s="51" t="s">
        <v>363</v>
      </c>
    </row>
    <row r="91" spans="2:6" x14ac:dyDescent="0.3">
      <c r="B91" s="51" t="s">
        <v>309</v>
      </c>
      <c r="C91" s="51" t="s">
        <v>364</v>
      </c>
    </row>
    <row r="92" spans="2:6" x14ac:dyDescent="0.3">
      <c r="B92" s="51" t="s">
        <v>310</v>
      </c>
      <c r="C92" s="51" t="s">
        <v>307</v>
      </c>
    </row>
    <row r="95" spans="2:6" ht="15.75" thickBot="1" x14ac:dyDescent="0.35">
      <c r="B95" s="57" t="s">
        <v>148</v>
      </c>
    </row>
    <row r="96" spans="2:6" ht="15.75" thickBot="1" x14ac:dyDescent="0.35">
      <c r="B96" s="70" t="s">
        <v>214</v>
      </c>
      <c r="C96" s="71" t="s">
        <v>215</v>
      </c>
      <c r="D96" s="70" t="s">
        <v>216</v>
      </c>
      <c r="E96" s="70" t="s">
        <v>217</v>
      </c>
      <c r="F96" s="71" t="s">
        <v>218</v>
      </c>
    </row>
    <row r="97" spans="2:6" ht="15.75" thickBot="1" x14ac:dyDescent="0.35">
      <c r="B97" s="72">
        <v>1</v>
      </c>
      <c r="C97" s="72">
        <v>192</v>
      </c>
      <c r="D97" s="73" t="s">
        <v>219</v>
      </c>
      <c r="E97" s="73" t="s">
        <v>220</v>
      </c>
      <c r="F97" s="72" t="s">
        <v>221</v>
      </c>
    </row>
    <row r="98" spans="2:6" ht="120.75" thickBot="1" x14ac:dyDescent="0.35">
      <c r="B98" s="74">
        <v>2</v>
      </c>
      <c r="C98" s="74">
        <v>193</v>
      </c>
      <c r="D98" s="75" t="s">
        <v>222</v>
      </c>
      <c r="E98" s="76" t="s">
        <v>223</v>
      </c>
      <c r="F98" s="77">
        <v>0.1</v>
      </c>
    </row>
    <row r="99" spans="2:6" ht="120.75" thickBot="1" x14ac:dyDescent="0.35">
      <c r="B99" s="74">
        <v>3</v>
      </c>
      <c r="C99" s="74" t="s">
        <v>225</v>
      </c>
      <c r="D99" s="75" t="s">
        <v>222</v>
      </c>
      <c r="E99" s="75" t="s">
        <v>223</v>
      </c>
      <c r="F99" s="77">
        <v>0.1</v>
      </c>
    </row>
    <row r="100" spans="2:6" ht="180.75" thickBot="1" x14ac:dyDescent="0.35">
      <c r="B100" s="74">
        <v>4</v>
      </c>
      <c r="C100" s="74" t="s">
        <v>304</v>
      </c>
      <c r="D100" s="75" t="s">
        <v>227</v>
      </c>
      <c r="E100" s="75" t="s">
        <v>228</v>
      </c>
      <c r="F100" s="77">
        <v>0.02</v>
      </c>
    </row>
    <row r="101" spans="2:6" ht="150.75" thickBot="1" x14ac:dyDescent="0.35">
      <c r="B101" s="74">
        <v>5</v>
      </c>
      <c r="C101" s="74" t="s">
        <v>305</v>
      </c>
      <c r="D101" s="75" t="s">
        <v>229</v>
      </c>
      <c r="E101" s="75" t="s">
        <v>230</v>
      </c>
      <c r="F101" s="77">
        <v>0.01</v>
      </c>
    </row>
    <row r="102" spans="2:6" ht="150.75" thickBot="1" x14ac:dyDescent="0.35">
      <c r="B102" s="74">
        <v>6</v>
      </c>
      <c r="C102" s="74" t="s">
        <v>306</v>
      </c>
      <c r="D102" s="75" t="s">
        <v>231</v>
      </c>
      <c r="E102" s="75" t="s">
        <v>230</v>
      </c>
      <c r="F102" s="77"/>
    </row>
    <row r="103" spans="2:6" ht="30.75" thickBot="1" x14ac:dyDescent="0.35">
      <c r="B103" s="74">
        <v>7</v>
      </c>
      <c r="C103" s="74" t="s">
        <v>233</v>
      </c>
      <c r="D103" s="75" t="s">
        <v>234</v>
      </c>
      <c r="E103" s="75" t="s">
        <v>235</v>
      </c>
      <c r="F103" s="77">
        <v>0.1</v>
      </c>
    </row>
    <row r="104" spans="2:6" ht="30.75" thickBot="1" x14ac:dyDescent="0.35">
      <c r="B104" s="74">
        <v>8</v>
      </c>
      <c r="C104" s="74" t="s">
        <v>236</v>
      </c>
      <c r="D104" s="75" t="s">
        <v>237</v>
      </c>
      <c r="E104" s="75" t="s">
        <v>238</v>
      </c>
      <c r="F104" s="77">
        <v>0.1</v>
      </c>
    </row>
    <row r="105" spans="2:6" ht="30.75" thickBot="1" x14ac:dyDescent="0.35">
      <c r="B105" s="74">
        <v>9</v>
      </c>
      <c r="C105" s="74" t="s">
        <v>319</v>
      </c>
      <c r="D105" s="75" t="s">
        <v>240</v>
      </c>
      <c r="E105" s="75" t="s">
        <v>241</v>
      </c>
      <c r="F105" s="77">
        <v>0.02</v>
      </c>
    </row>
    <row r="106" spans="2:6" ht="45.75" thickBot="1" x14ac:dyDescent="0.35">
      <c r="B106" s="74">
        <v>10</v>
      </c>
      <c r="C106" s="74" t="s">
        <v>320</v>
      </c>
      <c r="D106" s="75" t="s">
        <v>242</v>
      </c>
      <c r="E106" s="75" t="s">
        <v>241</v>
      </c>
      <c r="F106" s="77">
        <v>0.1</v>
      </c>
    </row>
    <row r="107" spans="2:6" ht="120.75" thickBot="1" x14ac:dyDescent="0.35">
      <c r="B107" s="74">
        <v>11</v>
      </c>
      <c r="C107" s="74" t="s">
        <v>249</v>
      </c>
      <c r="D107" s="75" t="s">
        <v>250</v>
      </c>
      <c r="E107" s="75" t="s">
        <v>251</v>
      </c>
      <c r="F107" s="77">
        <v>0.01</v>
      </c>
    </row>
    <row r="108" spans="2:6" ht="45.75" thickBot="1" x14ac:dyDescent="0.35">
      <c r="B108" s="74">
        <v>12</v>
      </c>
      <c r="C108" s="74" t="s">
        <v>243</v>
      </c>
      <c r="D108" s="75" t="s">
        <v>244</v>
      </c>
      <c r="E108" s="75" t="s">
        <v>245</v>
      </c>
      <c r="F108" s="77">
        <v>0.1</v>
      </c>
    </row>
    <row r="109" spans="2:6" ht="120.75" thickBot="1" x14ac:dyDescent="0.35">
      <c r="B109" s="74">
        <v>13</v>
      </c>
      <c r="C109" s="74" t="s">
        <v>246</v>
      </c>
      <c r="D109" s="75" t="s">
        <v>247</v>
      </c>
      <c r="E109" s="75" t="s">
        <v>248</v>
      </c>
      <c r="F109" s="77">
        <v>0.1</v>
      </c>
    </row>
  </sheetData>
  <sheetProtection algorithmName="SHA-512" hashValue="C/cHYsRFnzJWHSSoRsMHLC2xgjdCe2hfcU3qKKH1Bb0fIydFNRfSxfjFOVobHrSiFIaG+j8UlEDZHMZ2QOOSnA==" saltValue="fx/aj4a8i0DODcmaRXdDyA==" spinCount="100000" sheet="1" objects="1" scenarios="1"/>
  <mergeCells count="1">
    <mergeCell ref="B41:E41"/>
  </mergeCells>
  <dataValidations count="2">
    <dataValidation type="list" allowBlank="1" showInputMessage="1" showErrorMessage="1" sqref="G1:G3 G110:G1048576 F96:F109 G33 G39:G95">
      <formula1>$C$90:$C$91</formula1>
    </dataValidation>
    <dataValidation type="list" allowBlank="1" showInputMessage="1" showErrorMessage="1" sqref="F5:F32 F35:F38">
      <formula1>$C$97:$C$109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FORM No. 49B</vt:lpstr>
      <vt:lpstr>TDS Notes for Deductor</vt:lpstr>
      <vt:lpstr>TDS on Salary</vt:lpstr>
      <vt:lpstr>TDS for other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2013-09-12T18:12:13Z</dcterms:modified>
</cp:coreProperties>
</file>