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workbookProtection workbookPassword="D251" lockStructure="1"/>
  <bookViews>
    <workbookView showHorizontalScroll="0" xWindow="-15" yWindow="-15" windowWidth="20520" windowHeight="4065"/>
  </bookViews>
  <sheets>
    <sheet name="Salaries" sheetId="1" r:id="rId1"/>
  </sheets>
  <calcPr calcId="144525"/>
  <customWorkbookViews>
    <customWorkbookView name="useful view" guid="{5D37653F-8BCA-4B97-A3C8-7BB07F9E7971}" maximized="1" showHorizontalScroll="0" windowWidth="1362" windowHeight="543" activeSheetId="1"/>
    <customWorkbookView name="ABHI - Personal View" guid="{A2E936B9-3600-4765-85DE-F1C781E0BB4A}" mergeInterval="0" personalView="1" maximized="1" showHorizontalScroll="0" windowWidth="1362" windowHeight="543" activeSheetId="1"/>
  </customWorkbookViews>
</workbook>
</file>

<file path=xl/calcChain.xml><?xml version="1.0" encoding="utf-8"?>
<calcChain xmlns="http://schemas.openxmlformats.org/spreadsheetml/2006/main">
  <c r="N91" i="1" l="1"/>
  <c r="N81" i="1"/>
  <c r="C60" i="1"/>
  <c r="C59" i="1"/>
  <c r="N52" i="1"/>
  <c r="N51" i="1"/>
  <c r="D51" i="1"/>
  <c r="D50" i="1"/>
  <c r="D49" i="1"/>
  <c r="D48" i="1"/>
  <c r="D47" i="1"/>
  <c r="C42" i="1"/>
  <c r="D44" i="1" s="1"/>
  <c r="N37" i="1"/>
  <c r="N39" i="1" s="1"/>
  <c r="D40" i="1" s="1"/>
  <c r="C31" i="1"/>
  <c r="C30" i="1"/>
  <c r="C29" i="1"/>
  <c r="C28" i="1"/>
  <c r="C27" i="1"/>
  <c r="C26" i="1"/>
  <c r="D23" i="1"/>
  <c r="E20" i="1"/>
  <c r="E19" i="1"/>
  <c r="N17" i="1"/>
  <c r="D22" i="1" s="1"/>
  <c r="E17" i="1"/>
  <c r="E16" i="1"/>
  <c r="N10" i="1"/>
  <c r="N9" i="1"/>
  <c r="O11" i="1" l="1"/>
  <c r="D21" i="1" s="1"/>
  <c r="D57" i="1" s="1"/>
  <c r="D62" i="1" s="1"/>
  <c r="N90" i="1"/>
  <c r="P90" i="1" s="1"/>
  <c r="D54" i="1" s="1"/>
  <c r="D37" i="1"/>
  <c r="P52" i="1"/>
  <c r="D45" i="1" s="1"/>
  <c r="E21" i="1"/>
</calcChain>
</file>

<file path=xl/comments1.xml><?xml version="1.0" encoding="utf-8"?>
<comments xmlns="http://schemas.openxmlformats.org/spreadsheetml/2006/main">
  <authors>
    <author>abhishek</author>
  </authors>
  <commentList>
    <comment ref="B38" authorId="0">
      <text>
        <r>
          <rPr>
            <sz val="9"/>
            <color indexed="81"/>
            <rFont val="Tahoma"/>
            <family val="2"/>
          </rPr>
          <t>If Paid by Employer.</t>
        </r>
      </text>
    </comment>
    <comment ref="N38" authorId="0">
      <text>
        <r>
          <rPr>
            <sz val="9"/>
            <color indexed="81"/>
            <rFont val="Tahoma"/>
            <family val="2"/>
          </rPr>
          <t>For employees covered under Payment of Gratuity act.</t>
        </r>
      </text>
    </comment>
    <comment ref="O38" authorId="0">
      <text>
        <r>
          <rPr>
            <sz val="9"/>
            <color indexed="81"/>
            <rFont val="Tahoma"/>
            <family val="2"/>
          </rPr>
          <t>For any other Employees.</t>
        </r>
      </text>
    </comment>
    <comment ref="B47" authorId="0">
      <text>
        <r>
          <rPr>
            <sz val="9"/>
            <color indexed="81"/>
            <rFont val="Tahoma"/>
            <family val="2"/>
          </rPr>
          <t>If paid by Employer.</t>
        </r>
      </text>
    </comment>
    <comment ref="B49" authorId="0">
      <text>
        <r>
          <rPr>
            <sz val="9"/>
            <color indexed="81"/>
            <rFont val="Tahoma"/>
            <family val="2"/>
          </rPr>
          <t>If issued at concessional Rate.</t>
        </r>
      </text>
    </comment>
    <comment ref="B51" authorId="0">
      <text>
        <r>
          <rPr>
            <sz val="9"/>
            <color indexed="81"/>
            <rFont val="Tahoma"/>
            <family val="2"/>
          </rPr>
          <t>Accomodation in excess of 15 Days shall be taxable).</t>
        </r>
      </text>
    </comment>
    <comment ref="N66" authorId="0">
      <text>
        <r>
          <rPr>
            <sz val="9"/>
            <color indexed="81"/>
            <rFont val="Tahoma"/>
            <family val="2"/>
          </rPr>
          <t>(Economy fare in case of Air, &amp; 1st Class AC if by Railways and in case by any other Transport, First class or Deluxe Class.)</t>
        </r>
      </text>
    </comment>
    <comment ref="K77" authorId="0">
      <text>
        <r>
          <rPr>
            <sz val="9"/>
            <color indexed="81"/>
            <rFont val="Tahoma"/>
            <family val="2"/>
          </rPr>
          <t>As per Govt. Norms.</t>
        </r>
      </text>
    </comment>
    <comment ref="K79" authorId="0">
      <text>
        <r>
          <rPr>
            <sz val="9"/>
            <color indexed="81"/>
            <rFont val="Tahoma"/>
            <family val="2"/>
          </rPr>
          <t>If Accomodation is Owned by any other person other than employer.</t>
        </r>
      </text>
    </comment>
    <comment ref="K85" authorId="0">
      <text>
        <r>
          <rPr>
            <sz val="9"/>
            <color indexed="81"/>
            <rFont val="Tahoma"/>
            <family val="2"/>
          </rPr>
          <t>Completed year of Service is allowed.</t>
        </r>
      </text>
    </comment>
  </commentList>
</comments>
</file>

<file path=xl/sharedStrings.xml><?xml version="1.0" encoding="utf-8"?>
<sst xmlns="http://schemas.openxmlformats.org/spreadsheetml/2006/main" count="171" uniqueCount="142">
  <si>
    <t>Income Under the Head Salaries</t>
  </si>
  <si>
    <t>Name</t>
  </si>
  <si>
    <t>Workings</t>
  </si>
  <si>
    <t xml:space="preserve">PAN </t>
  </si>
  <si>
    <t>Age</t>
  </si>
  <si>
    <t>1)</t>
  </si>
  <si>
    <t>House Rent Allowance</t>
  </si>
  <si>
    <t>For</t>
  </si>
  <si>
    <t>months</t>
  </si>
  <si>
    <t>No. of Childs</t>
  </si>
  <si>
    <t>HRA Received</t>
  </si>
  <si>
    <t>Type of Employee</t>
  </si>
  <si>
    <t>Rent Paid over 10%</t>
  </si>
  <si>
    <t>50% of Salary</t>
  </si>
  <si>
    <t>Rent Paid</t>
  </si>
  <si>
    <t>Govt.</t>
  </si>
  <si>
    <t>Private</t>
  </si>
  <si>
    <t>2)</t>
  </si>
  <si>
    <t>Recognised Provident Fund</t>
  </si>
  <si>
    <t>Others</t>
  </si>
  <si>
    <t>S.NO.</t>
  </si>
  <si>
    <t>PARTICULARS</t>
  </si>
  <si>
    <t>AMOUNT</t>
  </si>
  <si>
    <t>Per Month</t>
  </si>
  <si>
    <t>Employers Contribution</t>
  </si>
  <si>
    <t>Payment of Gratuity Act</t>
  </si>
  <si>
    <t>Basic Pay</t>
  </si>
  <si>
    <t>(Actual Paid)</t>
  </si>
  <si>
    <t>Any other Employee</t>
  </si>
  <si>
    <t>DA (Forming R. Benefit Salary)</t>
  </si>
  <si>
    <t>Exemption Allowed</t>
  </si>
  <si>
    <t>DA (Not Forming R. Benefit Salary)</t>
  </si>
  <si>
    <t>Yes</t>
  </si>
  <si>
    <t>Bonus</t>
  </si>
  <si>
    <t>Total Interest Credited to RPF</t>
  </si>
  <si>
    <t>No</t>
  </si>
  <si>
    <t>Commission</t>
  </si>
  <si>
    <t>@</t>
  </si>
  <si>
    <t>Employer</t>
  </si>
  <si>
    <t>3)</t>
  </si>
  <si>
    <t>Allowances (Received)</t>
  </si>
  <si>
    <t>CIT</t>
  </si>
  <si>
    <t>Interest on RPF</t>
  </si>
  <si>
    <t>Unrecognised Provident Fund</t>
  </si>
  <si>
    <t>Children Education Allowance</t>
  </si>
  <si>
    <t>/month</t>
  </si>
  <si>
    <t>Local Authority</t>
  </si>
  <si>
    <t>Special Allowance:-</t>
  </si>
  <si>
    <t>Hostel Allowance</t>
  </si>
  <si>
    <t>Any other</t>
  </si>
  <si>
    <t>Transport Allowance</t>
  </si>
  <si>
    <t>Tribal Area Allowance</t>
  </si>
  <si>
    <t>Air</t>
  </si>
  <si>
    <t>Outstation Allowance</t>
  </si>
  <si>
    <t>Railways</t>
  </si>
  <si>
    <t>Underground Allowance</t>
  </si>
  <si>
    <t>Any other Recognised Transport</t>
  </si>
  <si>
    <t>Recognised Transport Not Available</t>
  </si>
  <si>
    <t>4)</t>
  </si>
  <si>
    <t>Gratuity</t>
  </si>
  <si>
    <t>Own Vehicle</t>
  </si>
  <si>
    <t>Composite Hill Compensatory All.</t>
  </si>
  <si>
    <t>Border Area Allowance</t>
  </si>
  <si>
    <t>Covered under</t>
  </si>
  <si>
    <t>Upto 10 Lacs</t>
  </si>
  <si>
    <t>Official Allowance</t>
  </si>
  <si>
    <t>Exemption</t>
  </si>
  <si>
    <t>10 Lacs to 25 Lacs</t>
  </si>
  <si>
    <t>10.1 0</t>
  </si>
  <si>
    <t>Any other Allowance</t>
  </si>
  <si>
    <t>Gratuity Received</t>
  </si>
  <si>
    <t>&gt; 10 Lacs</t>
  </si>
  <si>
    <t>Entertainment Allowance u/s 16(ii)</t>
  </si>
  <si>
    <t>Max. Limit</t>
  </si>
  <si>
    <t>Total Taxable Allowance's</t>
  </si>
  <si>
    <t>Eligibile Amount</t>
  </si>
  <si>
    <t>Professional Tax u/s 17(2)(iv)</t>
  </si>
  <si>
    <t>Completed Year of Service</t>
  </si>
  <si>
    <t>Arrears of Salary</t>
  </si>
  <si>
    <t>Hotel</t>
  </si>
  <si>
    <t>Any other Person</t>
  </si>
  <si>
    <t>Pension</t>
  </si>
  <si>
    <t>5)</t>
  </si>
  <si>
    <t xml:space="preserve"> - Commuted</t>
  </si>
  <si>
    <t>%</t>
  </si>
  <si>
    <t xml:space="preserve"> - Uncommuted</t>
  </si>
  <si>
    <t>Amount Received</t>
  </si>
  <si>
    <t>Total Pension</t>
  </si>
  <si>
    <t>(In lieu of Commutation)</t>
  </si>
  <si>
    <t>Leave Salary</t>
  </si>
  <si>
    <t>Whether Eligible for Gratuity?</t>
  </si>
  <si>
    <t>Retrenchment Compensation</t>
  </si>
  <si>
    <t>Medical Facility</t>
  </si>
  <si>
    <t>6)</t>
  </si>
  <si>
    <t>Leave Travel Concession</t>
  </si>
  <si>
    <t>Issue of Shares or ESOP's</t>
  </si>
  <si>
    <t>Leave Salary Received</t>
  </si>
  <si>
    <t>Rent Free Accomodation</t>
  </si>
  <si>
    <t>Accomodation in a Hotel</t>
  </si>
  <si>
    <t>10 x Avg. Salary</t>
  </si>
  <si>
    <t>Premium Paid by Employer</t>
  </si>
  <si>
    <t>Leave at Credit x Avg. Salary</t>
  </si>
  <si>
    <t>(Except Medi-Claim Policy)</t>
  </si>
  <si>
    <t>Leave at Credit (Max.)</t>
  </si>
  <si>
    <t>Days/Year</t>
  </si>
  <si>
    <t>Voluntary Retirement</t>
  </si>
  <si>
    <t>Leave Availed/Encashed</t>
  </si>
  <si>
    <t>Advance Salary</t>
  </si>
  <si>
    <t>Completed year of Service</t>
  </si>
  <si>
    <t>Years</t>
  </si>
  <si>
    <t>Tax Paid by Employer</t>
  </si>
  <si>
    <t>Gross Salary</t>
  </si>
  <si>
    <t>7)</t>
  </si>
  <si>
    <t>Deductions</t>
  </si>
  <si>
    <t>Hospital Owned/Approved by</t>
  </si>
  <si>
    <t>Amount Paid</t>
  </si>
  <si>
    <t>Net Salary</t>
  </si>
  <si>
    <t>8)</t>
  </si>
  <si>
    <t>Travelled by:-</t>
  </si>
  <si>
    <t>Expense Incurred</t>
  </si>
  <si>
    <t>Maximum Allowed</t>
  </si>
  <si>
    <t xml:space="preserve"> </t>
  </si>
  <si>
    <t>9)</t>
  </si>
  <si>
    <t>No. of Shares Issued</t>
  </si>
  <si>
    <t>Market Rate/Share</t>
  </si>
  <si>
    <t>Issue Rate/Share</t>
  </si>
  <si>
    <t>10)</t>
  </si>
  <si>
    <t>Accomodation is a or owned by</t>
  </si>
  <si>
    <t>Rental Value</t>
  </si>
  <si>
    <t>Population of the Area (Approx.)</t>
  </si>
  <si>
    <t>Rent Paid by Employer</t>
  </si>
  <si>
    <t>Amount Paid by Employee</t>
  </si>
  <si>
    <t>RFA Salary</t>
  </si>
  <si>
    <t>11)</t>
  </si>
  <si>
    <t>Voluntary Retirement form Service (VRS)</t>
  </si>
  <si>
    <t>Years of Service</t>
  </si>
  <si>
    <t xml:space="preserve"> @ Years</t>
  </si>
  <si>
    <t>Service yet to be completed</t>
  </si>
  <si>
    <t xml:space="preserve"> @ Months</t>
  </si>
  <si>
    <t>Last Drawn Salary</t>
  </si>
  <si>
    <t>Calculas 1</t>
  </si>
  <si>
    <t>Calculas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</si>
</sst>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u/>
      <sz val="22"/>
      <color rgb="FFFF0000"/>
      <name val="Arial"/>
      <family val="2"/>
    </font>
    <font>
      <sz val="2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color rgb="FF7030A0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FF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hidden="1"/>
    </xf>
    <xf numFmtId="0" fontId="1" fillId="2" borderId="0" xfId="0" applyFont="1" applyFill="1" applyAlignment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protection hidden="1"/>
    </xf>
    <xf numFmtId="0" fontId="3" fillId="0" borderId="1" xfId="0" applyFont="1" applyBorder="1" applyProtection="1">
      <protection hidden="1"/>
    </xf>
    <xf numFmtId="0" fontId="4" fillId="0" borderId="0" xfId="0" applyFont="1" applyProtection="1">
      <protection hidden="1"/>
    </xf>
    <xf numFmtId="0" fontId="0" fillId="3" borderId="1" xfId="0" applyFill="1" applyBorder="1" applyProtection="1">
      <protection locked="0" hidden="1"/>
    </xf>
    <xf numFmtId="0" fontId="0" fillId="0" borderId="1" xfId="0" applyBorder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4" borderId="1" xfId="0" applyFont="1" applyFill="1" applyBorder="1" applyProtection="1">
      <protection hidden="1"/>
    </xf>
    <xf numFmtId="0" fontId="3" fillId="0" borderId="1" xfId="0" applyFont="1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0" fillId="0" borderId="0" xfId="0" applyBorder="1" applyProtection="1">
      <protection hidden="1"/>
    </xf>
    <xf numFmtId="3" fontId="0" fillId="0" borderId="0" xfId="0" applyNumberForma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Border="1" applyProtection="1">
      <protection hidden="1"/>
    </xf>
    <xf numFmtId="3" fontId="3" fillId="0" borderId="0" xfId="0" applyNumberFormat="1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0" fontId="0" fillId="5" borderId="3" xfId="0" applyFill="1" applyBorder="1" applyProtection="1">
      <protection hidden="1"/>
    </xf>
    <xf numFmtId="0" fontId="0" fillId="3" borderId="4" xfId="0" applyFill="1" applyBorder="1" applyProtection="1">
      <protection locked="0" hidden="1"/>
    </xf>
    <xf numFmtId="10" fontId="0" fillId="3" borderId="1" xfId="0" applyNumberFormat="1" applyFill="1" applyBorder="1" applyProtection="1">
      <protection locked="0" hidden="1"/>
    </xf>
    <xf numFmtId="0" fontId="0" fillId="5" borderId="0" xfId="0" applyFill="1" applyBorder="1" applyProtection="1">
      <protection hidden="1"/>
    </xf>
    <xf numFmtId="1" fontId="0" fillId="4" borderId="1" xfId="0" applyNumberFormat="1" applyFill="1" applyBorder="1" applyProtection="1">
      <protection hidden="1"/>
    </xf>
    <xf numFmtId="0" fontId="7" fillId="0" borderId="0" xfId="0" applyFont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3" fillId="3" borderId="1" xfId="0" applyFont="1" applyFill="1" applyBorder="1" applyProtection="1">
      <protection locked="0" hidden="1"/>
    </xf>
    <xf numFmtId="0" fontId="9" fillId="0" borderId="7" xfId="0" applyFont="1" applyBorder="1" applyProtection="1">
      <protection hidden="1"/>
    </xf>
    <xf numFmtId="0" fontId="9" fillId="3" borderId="8" xfId="0" applyFont="1" applyFill="1" applyBorder="1" applyProtection="1">
      <protection locked="0" hidden="1"/>
    </xf>
    <xf numFmtId="3" fontId="0" fillId="4" borderId="1" xfId="0" applyNumberFormat="1" applyFill="1" applyBorder="1" applyProtection="1">
      <protection hidden="1"/>
    </xf>
    <xf numFmtId="2" fontId="0" fillId="4" borderId="1" xfId="0" applyNumberFormat="1" applyFill="1" applyBorder="1" applyProtection="1">
      <protection hidden="1"/>
    </xf>
    <xf numFmtId="1" fontId="0" fillId="3" borderId="1" xfId="0" applyNumberFormat="1" applyFill="1" applyBorder="1" applyAlignment="1" applyProtection="1">
      <alignment horizontal="center"/>
      <protection locked="0" hidden="1"/>
    </xf>
    <xf numFmtId="0" fontId="0" fillId="3" borderId="1" xfId="0" applyFill="1" applyBorder="1" applyAlignment="1" applyProtection="1">
      <alignment horizontal="center"/>
      <protection locked="0" hidden="1"/>
    </xf>
    <xf numFmtId="0" fontId="3" fillId="0" borderId="0" xfId="0" applyFont="1" applyFill="1" applyBorder="1" applyProtection="1">
      <protection hidden="1"/>
    </xf>
    <xf numFmtId="0" fontId="5" fillId="0" borderId="0" xfId="0" applyFont="1" applyFill="1" applyBorder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0" fillId="3" borderId="9" xfId="0" applyFill="1" applyBorder="1" applyProtection="1">
      <protection locked="0" hidden="1"/>
    </xf>
    <xf numFmtId="0" fontId="0" fillId="3" borderId="1" xfId="0" applyNumberFormat="1" applyFill="1" applyBorder="1" applyAlignment="1" applyProtection="1">
      <alignment horizontal="center"/>
      <protection locked="0" hidden="1"/>
    </xf>
    <xf numFmtId="0" fontId="0" fillId="0" borderId="10" xfId="0" applyBorder="1" applyProtection="1"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0" xfId="0" applyFont="1" applyFill="1" applyBorder="1" applyProtection="1">
      <protection hidden="1"/>
    </xf>
    <xf numFmtId="1" fontId="0" fillId="3" borderId="1" xfId="0" applyNumberFormat="1" applyFill="1" applyBorder="1" applyProtection="1">
      <protection locked="0" hidden="1"/>
    </xf>
    <xf numFmtId="0" fontId="3" fillId="0" borderId="0" xfId="0" applyFont="1" applyProtection="1">
      <protection hidden="1"/>
    </xf>
    <xf numFmtId="0" fontId="3" fillId="0" borderId="2" xfId="0" applyFont="1" applyBorder="1" applyProtection="1">
      <protection hidden="1"/>
    </xf>
    <xf numFmtId="0" fontId="3" fillId="0" borderId="0" xfId="0" applyFont="1" applyAlignme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10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0" fillId="3" borderId="1" xfId="0" applyFill="1" applyBorder="1" applyProtection="1">
      <protection locked="0" hidden="1"/>
    </xf>
    <xf numFmtId="0" fontId="9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0" fillId="0" borderId="0" xfId="0" applyProtection="1">
      <protection hidden="1"/>
    </xf>
    <xf numFmtId="0" fontId="0" fillId="3" borderId="1" xfId="0" applyFill="1" applyBorder="1" applyAlignment="1" applyProtection="1">
      <alignment horizontal="center"/>
      <protection locked="0" hidden="1"/>
    </xf>
    <xf numFmtId="3" fontId="3" fillId="0" borderId="0" xfId="0" applyNumberFormat="1" applyFont="1" applyAlignment="1" applyProtection="1">
      <alignment horizontal="left"/>
      <protection hidden="1"/>
    </xf>
    <xf numFmtId="3" fontId="4" fillId="0" borderId="0" xfId="0" applyNumberFormat="1" applyFont="1" applyAlignment="1" applyProtection="1">
      <alignment horizontal="left"/>
      <protection hidden="1"/>
    </xf>
    <xf numFmtId="0" fontId="6" fillId="0" borderId="0" xfId="0" applyFont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CH150"/>
  <sheetViews>
    <sheetView tabSelected="1" zoomScaleNormal="100" workbookViewId="0">
      <selection activeCell="D24" sqref="D24"/>
    </sheetView>
  </sheetViews>
  <sheetFormatPr defaultRowHeight="12.75" x14ac:dyDescent="0.2"/>
  <cols>
    <col min="1" max="1" width="6.140625" style="1" bestFit="1" customWidth="1"/>
    <col min="2" max="2" width="30.7109375" style="2" bestFit="1" customWidth="1"/>
    <col min="3" max="3" width="11.5703125" style="2" bestFit="1" customWidth="1"/>
    <col min="4" max="4" width="9.42578125" style="2" customWidth="1"/>
    <col min="5" max="5" width="10.140625" style="2" customWidth="1"/>
    <col min="6" max="13" width="9.140625" style="2"/>
    <col min="14" max="14" width="9.140625" style="2" bestFit="1" customWidth="1"/>
    <col min="15" max="15" width="10.85546875" style="2" customWidth="1"/>
    <col min="16" max="16" width="10" style="2" customWidth="1"/>
    <col min="17" max="16384" width="9.140625" style="2"/>
  </cols>
  <sheetData>
    <row r="2" spans="1:86" ht="27.75" x14ac:dyDescent="0.4">
      <c r="E2" s="3" t="s">
        <v>0</v>
      </c>
      <c r="F2" s="4"/>
      <c r="G2" s="4"/>
      <c r="H2" s="5"/>
      <c r="I2" s="5"/>
      <c r="J2" s="4"/>
      <c r="K2" s="4"/>
    </row>
    <row r="3" spans="1:86" x14ac:dyDescent="0.2">
      <c r="CH3" s="2">
        <v>1</v>
      </c>
    </row>
    <row r="4" spans="1:86" x14ac:dyDescent="0.2">
      <c r="C4" s="6" t="s">
        <v>1</v>
      </c>
      <c r="D4" s="56"/>
      <c r="E4" s="56"/>
      <c r="M4" s="7" t="s">
        <v>2</v>
      </c>
      <c r="CH4" s="2">
        <v>2</v>
      </c>
    </row>
    <row r="5" spans="1:86" x14ac:dyDescent="0.2">
      <c r="C5" s="6" t="s">
        <v>3</v>
      </c>
      <c r="D5" s="56"/>
      <c r="E5" s="56"/>
      <c r="CH5" s="2">
        <v>3</v>
      </c>
    </row>
    <row r="6" spans="1:86" x14ac:dyDescent="0.2">
      <c r="C6" s="6" t="s">
        <v>4</v>
      </c>
      <c r="D6" s="8"/>
      <c r="E6" s="9"/>
      <c r="J6" s="10" t="s">
        <v>5</v>
      </c>
      <c r="K6" s="51" t="s">
        <v>6</v>
      </c>
      <c r="L6" s="51"/>
      <c r="M6" s="51"/>
      <c r="CH6" s="2">
        <v>4</v>
      </c>
    </row>
    <row r="7" spans="1:86" x14ac:dyDescent="0.2">
      <c r="C7" s="6" t="s">
        <v>7</v>
      </c>
      <c r="D7" s="8"/>
      <c r="E7" s="11" t="s">
        <v>8</v>
      </c>
      <c r="J7" s="1"/>
      <c r="CH7" s="2">
        <v>5</v>
      </c>
    </row>
    <row r="8" spans="1:86" x14ac:dyDescent="0.2">
      <c r="C8" s="12" t="s">
        <v>9</v>
      </c>
      <c r="D8" s="8"/>
      <c r="E8" s="9"/>
      <c r="J8" s="1"/>
      <c r="K8" s="46" t="s">
        <v>10</v>
      </c>
      <c r="L8" s="46"/>
      <c r="N8" s="8"/>
      <c r="CH8" s="2">
        <v>6</v>
      </c>
    </row>
    <row r="9" spans="1:86" x14ac:dyDescent="0.2">
      <c r="C9" s="12" t="s">
        <v>11</v>
      </c>
      <c r="D9" s="9"/>
      <c r="E9" s="8"/>
      <c r="J9" s="1"/>
      <c r="K9" s="57" t="s">
        <v>12</v>
      </c>
      <c r="L9" s="57"/>
      <c r="N9" s="13">
        <f>((N11)-(D16+D17+D20)*10/100)</f>
        <v>0</v>
      </c>
      <c r="CH9" s="2">
        <v>7</v>
      </c>
    </row>
    <row r="10" spans="1:86" x14ac:dyDescent="0.2">
      <c r="F10" s="14"/>
      <c r="J10" s="1"/>
      <c r="K10" s="57" t="s">
        <v>13</v>
      </c>
      <c r="L10" s="57"/>
      <c r="N10" s="13">
        <f>(D16+D17+D20)*50/100</f>
        <v>0</v>
      </c>
      <c r="CE10" s="15"/>
      <c r="CF10" s="15"/>
      <c r="CG10" s="15"/>
      <c r="CH10" s="2">
        <v>8</v>
      </c>
    </row>
    <row r="11" spans="1:86" x14ac:dyDescent="0.2">
      <c r="E11" s="16"/>
      <c r="F11" s="17"/>
      <c r="J11" s="1"/>
      <c r="K11" s="57" t="s">
        <v>14</v>
      </c>
      <c r="L11" s="57"/>
      <c r="N11" s="8"/>
      <c r="O11" s="13">
        <f>IF(MIN(N8,N9,N10)&gt;0,MIN(N8,N9,N10),0)</f>
        <v>0</v>
      </c>
      <c r="CE11" s="15"/>
      <c r="CF11" s="15"/>
      <c r="CG11" s="18" t="s">
        <v>15</v>
      </c>
      <c r="CH11" s="2">
        <v>9</v>
      </c>
    </row>
    <row r="12" spans="1:86" x14ac:dyDescent="0.2">
      <c r="F12" s="14"/>
      <c r="J12" s="1"/>
      <c r="CE12" s="15"/>
      <c r="CF12" s="15"/>
      <c r="CG12" s="18" t="s">
        <v>16</v>
      </c>
      <c r="CH12" s="2">
        <v>10</v>
      </c>
    </row>
    <row r="13" spans="1:86" x14ac:dyDescent="0.2">
      <c r="J13" s="10" t="s">
        <v>17</v>
      </c>
      <c r="K13" s="58" t="s">
        <v>18</v>
      </c>
      <c r="L13" s="58"/>
      <c r="M13" s="58"/>
      <c r="CE13" s="15"/>
      <c r="CF13" s="15"/>
      <c r="CG13" s="18" t="s">
        <v>19</v>
      </c>
      <c r="CH13" s="2">
        <v>11</v>
      </c>
    </row>
    <row r="14" spans="1:86" x14ac:dyDescent="0.2">
      <c r="A14" s="19" t="s">
        <v>20</v>
      </c>
      <c r="B14" s="16" t="s">
        <v>21</v>
      </c>
      <c r="C14" s="16"/>
      <c r="D14" s="16" t="s">
        <v>22</v>
      </c>
      <c r="E14" s="16" t="s">
        <v>23</v>
      </c>
      <c r="J14" s="1"/>
      <c r="CE14" s="15"/>
      <c r="CF14" s="15"/>
      <c r="CG14" s="15"/>
      <c r="CH14" s="2">
        <v>12</v>
      </c>
    </row>
    <row r="15" spans="1:86" x14ac:dyDescent="0.2">
      <c r="J15" s="1"/>
      <c r="K15" s="46" t="s">
        <v>24</v>
      </c>
      <c r="L15" s="46"/>
      <c r="M15" s="47"/>
      <c r="N15" s="8"/>
      <c r="CE15" s="15"/>
      <c r="CF15" s="18" t="s">
        <v>25</v>
      </c>
      <c r="CG15" s="15"/>
    </row>
    <row r="16" spans="1:86" x14ac:dyDescent="0.2">
      <c r="A16" s="1">
        <v>1</v>
      </c>
      <c r="B16" s="20" t="s">
        <v>26</v>
      </c>
      <c r="D16" s="8"/>
      <c r="E16" s="13">
        <f>D16/12</f>
        <v>0</v>
      </c>
      <c r="J16" s="1"/>
      <c r="K16" s="59" t="s">
        <v>27</v>
      </c>
      <c r="L16" s="59"/>
      <c r="M16" s="59"/>
      <c r="CE16" s="15"/>
      <c r="CF16" s="18" t="s">
        <v>28</v>
      </c>
      <c r="CG16" s="15"/>
    </row>
    <row r="17" spans="1:85" x14ac:dyDescent="0.2">
      <c r="A17" s="1">
        <v>2</v>
      </c>
      <c r="B17" s="20" t="s">
        <v>29</v>
      </c>
      <c r="D17" s="8">
        <v>0</v>
      </c>
      <c r="E17" s="13">
        <f>D17/12</f>
        <v>0</v>
      </c>
      <c r="J17" s="1"/>
      <c r="K17" s="46" t="s">
        <v>30</v>
      </c>
      <c r="L17" s="46"/>
      <c r="M17" s="47"/>
      <c r="N17" s="13">
        <f>(D16+D17+D20)*12/100</f>
        <v>0</v>
      </c>
      <c r="CE17" s="15"/>
      <c r="CF17" s="15"/>
      <c r="CG17" s="15"/>
    </row>
    <row r="18" spans="1:85" x14ac:dyDescent="0.2">
      <c r="A18" s="1">
        <v>3</v>
      </c>
      <c r="B18" s="20" t="s">
        <v>31</v>
      </c>
      <c r="D18" s="8">
        <v>0</v>
      </c>
      <c r="E18" s="21"/>
      <c r="J18" s="1"/>
      <c r="K18" s="55"/>
      <c r="L18" s="55"/>
      <c r="M18" s="55"/>
      <c r="CE18" s="15"/>
      <c r="CF18" s="15"/>
      <c r="CG18" s="18" t="s">
        <v>32</v>
      </c>
    </row>
    <row r="19" spans="1:85" x14ac:dyDescent="0.2">
      <c r="A19" s="1">
        <v>4</v>
      </c>
      <c r="B19" s="20" t="s">
        <v>33</v>
      </c>
      <c r="D19" s="8">
        <v>0</v>
      </c>
      <c r="E19" s="13">
        <f>D19/12</f>
        <v>0</v>
      </c>
      <c r="J19" s="1"/>
      <c r="K19" s="46" t="s">
        <v>34</v>
      </c>
      <c r="L19" s="46"/>
      <c r="M19" s="47"/>
      <c r="N19" s="8"/>
      <c r="CE19" s="15"/>
      <c r="CF19" s="15"/>
      <c r="CG19" s="18" t="s">
        <v>35</v>
      </c>
    </row>
    <row r="20" spans="1:85" x14ac:dyDescent="0.2">
      <c r="A20" s="1">
        <v>5</v>
      </c>
      <c r="B20" s="20" t="s">
        <v>36</v>
      </c>
      <c r="D20" s="22">
        <v>0</v>
      </c>
      <c r="E20" s="13">
        <f>D20/12</f>
        <v>0</v>
      </c>
      <c r="J20" s="1"/>
      <c r="M20" s="20" t="s">
        <v>37</v>
      </c>
      <c r="N20" s="23"/>
      <c r="CE20" s="15"/>
      <c r="CF20" s="15"/>
      <c r="CG20" s="15"/>
    </row>
    <row r="21" spans="1:85" x14ac:dyDescent="0.2">
      <c r="A21" s="1">
        <v>6</v>
      </c>
      <c r="B21" s="20" t="s">
        <v>6</v>
      </c>
      <c r="D21" s="13">
        <f>N8-O11</f>
        <v>0</v>
      </c>
      <c r="E21" s="13">
        <f>D21/12</f>
        <v>0</v>
      </c>
      <c r="J21" s="1"/>
      <c r="CE21" s="15"/>
      <c r="CF21" s="15"/>
      <c r="CG21" s="18" t="s">
        <v>38</v>
      </c>
    </row>
    <row r="22" spans="1:85" x14ac:dyDescent="0.2">
      <c r="A22" s="1">
        <v>7</v>
      </c>
      <c r="B22" s="20" t="s">
        <v>18</v>
      </c>
      <c r="D22" s="13">
        <f>IF((N15-N17)&gt;0,N15-N17,0)</f>
        <v>0</v>
      </c>
      <c r="E22" s="24"/>
      <c r="F22" s="14"/>
      <c r="J22" s="10" t="s">
        <v>39</v>
      </c>
      <c r="K22" s="51" t="s">
        <v>40</v>
      </c>
      <c r="L22" s="51"/>
      <c r="M22" s="51"/>
      <c r="CE22" s="15"/>
      <c r="CF22" s="15"/>
      <c r="CG22" s="18" t="s">
        <v>41</v>
      </c>
    </row>
    <row r="23" spans="1:85" x14ac:dyDescent="0.2">
      <c r="A23" s="1">
        <v>8</v>
      </c>
      <c r="B23" s="20" t="s">
        <v>42</v>
      </c>
      <c r="D23" s="25">
        <f>IF(N20&gt;9.5,N19/N20*(N20-9.5)*1/2*D7/12,0)</f>
        <v>0</v>
      </c>
      <c r="E23" s="24"/>
      <c r="J23" s="1"/>
      <c r="CE23" s="15"/>
      <c r="CF23" s="15"/>
      <c r="CG23" s="18" t="s">
        <v>15</v>
      </c>
    </row>
    <row r="24" spans="1:85" x14ac:dyDescent="0.2">
      <c r="A24" s="1">
        <v>9</v>
      </c>
      <c r="B24" s="20" t="s">
        <v>43</v>
      </c>
      <c r="D24" s="8"/>
      <c r="E24" s="24"/>
      <c r="J24" s="1"/>
      <c r="K24" s="46" t="s">
        <v>44</v>
      </c>
      <c r="L24" s="46"/>
      <c r="M24" s="47"/>
      <c r="N24" s="8">
        <v>0</v>
      </c>
      <c r="O24" s="20" t="s">
        <v>45</v>
      </c>
      <c r="CE24" s="15"/>
      <c r="CF24" s="15"/>
      <c r="CG24" s="18" t="s">
        <v>46</v>
      </c>
    </row>
    <row r="25" spans="1:85" x14ac:dyDescent="0.2">
      <c r="A25" s="1">
        <v>10</v>
      </c>
      <c r="B25" s="26" t="s">
        <v>47</v>
      </c>
      <c r="D25" s="27"/>
      <c r="E25" s="28"/>
      <c r="J25" s="1"/>
      <c r="K25" s="54" t="s">
        <v>48</v>
      </c>
      <c r="L25" s="54"/>
      <c r="N25" s="8">
        <v>0</v>
      </c>
      <c r="O25" s="20" t="s">
        <v>45</v>
      </c>
      <c r="CE25" s="15"/>
      <c r="CF25" s="15"/>
      <c r="CG25" s="18" t="s">
        <v>49</v>
      </c>
    </row>
    <row r="26" spans="1:85" x14ac:dyDescent="0.2">
      <c r="A26" s="1">
        <v>10.1</v>
      </c>
      <c r="B26" s="20" t="s">
        <v>44</v>
      </c>
      <c r="C26" s="13">
        <f>IF((N24*D7)&gt;(100*D7),(N24*D7)-(100*D7)*D8,0)</f>
        <v>0</v>
      </c>
      <c r="J26" s="1"/>
      <c r="K26" s="54" t="s">
        <v>50</v>
      </c>
      <c r="L26" s="54"/>
      <c r="N26" s="8">
        <v>0</v>
      </c>
      <c r="O26" s="20" t="s">
        <v>45</v>
      </c>
      <c r="CE26" s="15"/>
      <c r="CF26" s="15"/>
      <c r="CG26" s="15"/>
    </row>
    <row r="27" spans="1:85" x14ac:dyDescent="0.2">
      <c r="A27" s="1">
        <v>10.199999999999999</v>
      </c>
      <c r="B27" s="20" t="s">
        <v>48</v>
      </c>
      <c r="C27" s="13">
        <f>IF((N25*D7)&gt;(300*D7),(N25*D7)-(300*D7)*D8,0)</f>
        <v>0</v>
      </c>
      <c r="J27" s="1"/>
      <c r="K27" s="54" t="s">
        <v>51</v>
      </c>
      <c r="L27" s="54"/>
      <c r="N27" s="8">
        <v>0</v>
      </c>
      <c r="O27" s="20" t="s">
        <v>45</v>
      </c>
      <c r="CF27" s="20" t="s">
        <v>52</v>
      </c>
    </row>
    <row r="28" spans="1:85" x14ac:dyDescent="0.2">
      <c r="A28" s="1">
        <v>10.3</v>
      </c>
      <c r="B28" s="20" t="s">
        <v>50</v>
      </c>
      <c r="C28" s="13">
        <f>IF(N26&gt;(800*D7),N26-(800*D7),0)</f>
        <v>0</v>
      </c>
      <c r="J28" s="1"/>
      <c r="K28" s="54" t="s">
        <v>53</v>
      </c>
      <c r="L28" s="54"/>
      <c r="N28" s="8">
        <v>0</v>
      </c>
      <c r="O28" s="20" t="s">
        <v>45</v>
      </c>
      <c r="CF28" s="20" t="s">
        <v>54</v>
      </c>
    </row>
    <row r="29" spans="1:85" x14ac:dyDescent="0.2">
      <c r="A29" s="1">
        <v>10.4</v>
      </c>
      <c r="B29" s="20" t="s">
        <v>51</v>
      </c>
      <c r="C29" s="13">
        <f>IF((N27*D7)&gt;(200*D7),(N27*D7)-(200*D7),0)</f>
        <v>0</v>
      </c>
      <c r="J29" s="1"/>
      <c r="K29" s="46" t="s">
        <v>55</v>
      </c>
      <c r="L29" s="46"/>
      <c r="M29" s="47"/>
      <c r="N29" s="8">
        <v>0</v>
      </c>
      <c r="O29" s="20" t="s">
        <v>45</v>
      </c>
      <c r="CF29" s="20" t="s">
        <v>56</v>
      </c>
    </row>
    <row r="30" spans="1:85" x14ac:dyDescent="0.2">
      <c r="A30" s="1">
        <v>10.5</v>
      </c>
      <c r="B30" s="20" t="s">
        <v>53</v>
      </c>
      <c r="C30" s="11">
        <f>IF(N28&gt;0,(N28*D7)-(MIN((10000*D7),(70/100*N28*D7))),0)</f>
        <v>0</v>
      </c>
      <c r="J30" s="1"/>
      <c r="CF30" s="20" t="s">
        <v>57</v>
      </c>
    </row>
    <row r="31" spans="1:85" x14ac:dyDescent="0.2">
      <c r="A31" s="1">
        <v>10.6</v>
      </c>
      <c r="B31" s="20" t="s">
        <v>55</v>
      </c>
      <c r="C31" s="13">
        <f>IF(N29&gt;(800*D7),N29-(800*D7),0)</f>
        <v>0</v>
      </c>
      <c r="J31" s="10" t="s">
        <v>58</v>
      </c>
      <c r="K31" s="7" t="s">
        <v>59</v>
      </c>
      <c r="CF31" s="20" t="s">
        <v>60</v>
      </c>
    </row>
    <row r="32" spans="1:85" x14ac:dyDescent="0.2">
      <c r="A32" s="1">
        <v>10.7</v>
      </c>
      <c r="B32" s="20" t="s">
        <v>61</v>
      </c>
      <c r="C32" s="8">
        <v>0</v>
      </c>
      <c r="J32" s="1"/>
    </row>
    <row r="33" spans="1:84" x14ac:dyDescent="0.2">
      <c r="A33" s="1">
        <v>10.8</v>
      </c>
      <c r="B33" s="20" t="s">
        <v>62</v>
      </c>
      <c r="C33" s="8"/>
      <c r="J33" s="1"/>
      <c r="K33" s="46" t="s">
        <v>63</v>
      </c>
      <c r="L33" s="46"/>
      <c r="N33" s="52"/>
      <c r="O33" s="52"/>
      <c r="P33" s="52"/>
      <c r="CF33" s="20" t="s">
        <v>64</v>
      </c>
    </row>
    <row r="34" spans="1:84" x14ac:dyDescent="0.2">
      <c r="A34" s="1">
        <v>10.9</v>
      </c>
      <c r="B34" s="20" t="s">
        <v>65</v>
      </c>
      <c r="C34" s="13">
        <v>0</v>
      </c>
      <c r="J34" s="1"/>
      <c r="K34" s="53" t="s">
        <v>66</v>
      </c>
      <c r="L34" s="53"/>
      <c r="CF34" s="20" t="s">
        <v>67</v>
      </c>
    </row>
    <row r="35" spans="1:84" x14ac:dyDescent="0.2">
      <c r="A35" s="10" t="s">
        <v>68</v>
      </c>
      <c r="B35" s="20" t="s">
        <v>69</v>
      </c>
      <c r="C35" s="29"/>
      <c r="J35" s="1"/>
      <c r="K35" s="46" t="s">
        <v>70</v>
      </c>
      <c r="L35" s="46"/>
      <c r="N35" s="8"/>
      <c r="CF35" s="20" t="s">
        <v>71</v>
      </c>
    </row>
    <row r="36" spans="1:84" x14ac:dyDescent="0.2">
      <c r="A36" s="10">
        <v>10.11</v>
      </c>
      <c r="B36" s="30" t="s">
        <v>72</v>
      </c>
      <c r="C36" s="31"/>
      <c r="J36" s="1"/>
      <c r="K36" s="46" t="s">
        <v>73</v>
      </c>
      <c r="L36" s="46"/>
      <c r="N36" s="32">
        <v>1000000</v>
      </c>
    </row>
    <row r="37" spans="1:84" x14ac:dyDescent="0.2">
      <c r="B37" s="16" t="s">
        <v>74</v>
      </c>
      <c r="D37" s="13">
        <f>(C26+C27+C28+C29+C30+C31+C35+C36)</f>
        <v>0</v>
      </c>
      <c r="J37" s="1"/>
      <c r="K37" s="46" t="s">
        <v>75</v>
      </c>
      <c r="L37" s="46"/>
      <c r="N37" s="33">
        <f>IF(N33="Payment of Gratuity Act",15/26*(D16+D17+D18)/12*N38,15/30*(D16+D17+D18)/12*O38)</f>
        <v>0</v>
      </c>
      <c r="O37" s="24"/>
      <c r="CF37" s="20" t="s">
        <v>38</v>
      </c>
    </row>
    <row r="38" spans="1:84" x14ac:dyDescent="0.2">
      <c r="A38" s="1">
        <v>11</v>
      </c>
      <c r="B38" s="20" t="s">
        <v>76</v>
      </c>
      <c r="D38" s="8">
        <v>0</v>
      </c>
      <c r="J38" s="1"/>
      <c r="K38" s="46" t="s">
        <v>77</v>
      </c>
      <c r="L38" s="46"/>
      <c r="M38" s="47"/>
      <c r="N38" s="34"/>
      <c r="O38" s="35"/>
      <c r="CF38" s="20" t="s">
        <v>15</v>
      </c>
    </row>
    <row r="39" spans="1:84" x14ac:dyDescent="0.2">
      <c r="A39" s="1">
        <v>12</v>
      </c>
      <c r="B39" s="36" t="s">
        <v>78</v>
      </c>
      <c r="D39" s="8">
        <v>0</v>
      </c>
      <c r="J39" s="1"/>
      <c r="K39" s="20"/>
      <c r="N39" s="32">
        <f>(MIN(N35,N36,N37))</f>
        <v>0</v>
      </c>
      <c r="CF39" s="20" t="s">
        <v>79</v>
      </c>
    </row>
    <row r="40" spans="1:84" x14ac:dyDescent="0.2">
      <c r="A40" s="1">
        <v>13</v>
      </c>
      <c r="B40" s="36" t="s">
        <v>59</v>
      </c>
      <c r="D40" s="13">
        <f>IF(E9="Govt.",0,IF(N35&gt;N39,(N35-N39),0))</f>
        <v>0</v>
      </c>
      <c r="J40" s="1"/>
      <c r="CF40" s="20" t="s">
        <v>80</v>
      </c>
    </row>
    <row r="41" spans="1:84" x14ac:dyDescent="0.2">
      <c r="A41" s="1">
        <v>14</v>
      </c>
      <c r="B41" s="37" t="s">
        <v>81</v>
      </c>
      <c r="J41" s="10" t="s">
        <v>82</v>
      </c>
      <c r="K41" s="7" t="s">
        <v>81</v>
      </c>
    </row>
    <row r="42" spans="1:84" x14ac:dyDescent="0.2">
      <c r="A42" s="1">
        <v>14.1</v>
      </c>
      <c r="B42" s="20" t="s">
        <v>83</v>
      </c>
      <c r="C42" s="11">
        <f>IF(N43=0,0,IF(E9="Govt.",0,IF(N45="Yes",N43-(N43/O43*33.334),IF(N45="No",N43-(N43*50/O43),0))))</f>
        <v>0</v>
      </c>
      <c r="J42" s="1"/>
      <c r="O42" s="38" t="s">
        <v>84</v>
      </c>
      <c r="CF42" s="20"/>
    </row>
    <row r="43" spans="1:84" x14ac:dyDescent="0.2">
      <c r="A43" s="1">
        <v>14.2</v>
      </c>
      <c r="B43" s="20" t="s">
        <v>85</v>
      </c>
      <c r="C43" s="39"/>
      <c r="J43" s="1"/>
      <c r="K43" s="46" t="s">
        <v>86</v>
      </c>
      <c r="L43" s="46"/>
      <c r="N43" s="8"/>
      <c r="O43" s="40"/>
    </row>
    <row r="44" spans="1:84" x14ac:dyDescent="0.2">
      <c r="A44" s="1">
        <v>15</v>
      </c>
      <c r="B44" s="36" t="s">
        <v>87</v>
      </c>
      <c r="C44" s="41"/>
      <c r="D44" s="13">
        <f>IF(C42&gt;0,C42+C43,0+C43)</f>
        <v>0</v>
      </c>
      <c r="J44" s="1"/>
      <c r="K44" s="20" t="s">
        <v>88</v>
      </c>
    </row>
    <row r="45" spans="1:84" x14ac:dyDescent="0.2">
      <c r="A45" s="1">
        <v>16</v>
      </c>
      <c r="B45" s="36" t="s">
        <v>89</v>
      </c>
      <c r="D45" s="13">
        <f>IF(E9="Govt.",0,(N49-P52))</f>
        <v>0</v>
      </c>
      <c r="J45" s="1"/>
      <c r="K45" s="46" t="s">
        <v>90</v>
      </c>
      <c r="L45" s="46"/>
      <c r="M45" s="47"/>
      <c r="N45" s="8"/>
    </row>
    <row r="46" spans="1:84" x14ac:dyDescent="0.2">
      <c r="A46" s="1">
        <v>17</v>
      </c>
      <c r="B46" s="36" t="s">
        <v>91</v>
      </c>
      <c r="D46" s="8">
        <v>0</v>
      </c>
      <c r="J46" s="1"/>
    </row>
    <row r="47" spans="1:84" x14ac:dyDescent="0.2">
      <c r="A47" s="1">
        <v>18</v>
      </c>
      <c r="B47" s="36" t="s">
        <v>92</v>
      </c>
      <c r="D47" s="13">
        <f>IF(N59="Govt.",0,IF(N59="Local Authority",0,IF(N59="CIT",0,IF(N59="Employer",0,IF((N60&gt;15000),(N60-15000),0)))))</f>
        <v>0</v>
      </c>
      <c r="J47" s="10" t="s">
        <v>93</v>
      </c>
      <c r="K47" s="51" t="s">
        <v>89</v>
      </c>
      <c r="L47" s="51"/>
      <c r="M47" s="51"/>
    </row>
    <row r="48" spans="1:84" x14ac:dyDescent="0.2">
      <c r="A48" s="1">
        <v>19</v>
      </c>
      <c r="B48" s="36" t="s">
        <v>94</v>
      </c>
      <c r="D48" s="13">
        <f>IF(N64="Own Vehicle",N65,IF(N65&gt;N66,(N65-N66),0))</f>
        <v>0</v>
      </c>
      <c r="J48" s="1"/>
    </row>
    <row r="49" spans="1:16" x14ac:dyDescent="0.2">
      <c r="A49" s="1">
        <v>20</v>
      </c>
      <c r="B49" s="36" t="s">
        <v>95</v>
      </c>
      <c r="D49" s="13">
        <f>IF(N71&gt;N72,N70*(N71-N72),0)</f>
        <v>0</v>
      </c>
      <c r="J49" s="1"/>
      <c r="K49" s="54" t="s">
        <v>96</v>
      </c>
      <c r="L49" s="54"/>
      <c r="N49" s="8"/>
    </row>
    <row r="50" spans="1:16" x14ac:dyDescent="0.2">
      <c r="A50" s="1">
        <v>21</v>
      </c>
      <c r="B50" s="36" t="s">
        <v>97</v>
      </c>
      <c r="D50" s="11">
        <f>IF(N76="Govt.",(N77-N80),IF(N76="Any other Person",(MIN(N79,15/100*(N81))-N80),IF(N76="Hotel",0,IF(N78="Upto 10 Lacs",(7.5/100*N81)-N80,IF(N78="10 Lacs to 25 Lacs",(10/100*N81)-N80,IF(N78="&gt; 25 Lacs",(15/100*N81)-N80,0))))))</f>
        <v>0</v>
      </c>
      <c r="J50" s="1"/>
      <c r="K50" s="46" t="s">
        <v>73</v>
      </c>
      <c r="L50" s="46"/>
      <c r="N50" s="13">
        <v>300000</v>
      </c>
    </row>
    <row r="51" spans="1:16" x14ac:dyDescent="0.2">
      <c r="A51" s="1">
        <v>22</v>
      </c>
      <c r="B51" s="36" t="s">
        <v>98</v>
      </c>
      <c r="D51" s="13">
        <f>IF(N76="Hotel",MIN(N79,24/100*N81)-N80,0)</f>
        <v>0</v>
      </c>
      <c r="J51" s="1"/>
      <c r="K51" s="46" t="s">
        <v>99</v>
      </c>
      <c r="L51" s="46"/>
      <c r="N51" s="13">
        <f>IF(D7=0,0,10*(D16+D17)/D7)</f>
        <v>0</v>
      </c>
    </row>
    <row r="52" spans="1:16" x14ac:dyDescent="0.2">
      <c r="A52" s="1">
        <v>23</v>
      </c>
      <c r="B52" s="36" t="s">
        <v>100</v>
      </c>
      <c r="D52" s="8"/>
      <c r="J52" s="1"/>
      <c r="K52" s="46" t="s">
        <v>101</v>
      </c>
      <c r="L52" s="46"/>
      <c r="M52" s="47"/>
      <c r="N52" s="13">
        <f>IF(D7=0,0,IF(N53&gt;N54,(N53-N54)*(D16+D17)/D7,0))</f>
        <v>0</v>
      </c>
      <c r="P52" s="13">
        <f>(MIN(N50,N51,N52,N49))</f>
        <v>0</v>
      </c>
    </row>
    <row r="53" spans="1:16" x14ac:dyDescent="0.2">
      <c r="B53" s="36" t="s">
        <v>102</v>
      </c>
      <c r="J53" s="1"/>
      <c r="K53" s="46" t="s">
        <v>103</v>
      </c>
      <c r="L53" s="46"/>
      <c r="M53" s="47"/>
      <c r="N53" s="42">
        <v>30</v>
      </c>
      <c r="O53" s="20" t="s">
        <v>104</v>
      </c>
    </row>
    <row r="54" spans="1:16" x14ac:dyDescent="0.2">
      <c r="A54" s="1">
        <v>24</v>
      </c>
      <c r="B54" s="36" t="s">
        <v>105</v>
      </c>
      <c r="D54" s="13">
        <f>IF(N88&gt;P90,(N88-P90),0)</f>
        <v>0</v>
      </c>
      <c r="J54" s="1"/>
      <c r="K54" s="46" t="s">
        <v>106</v>
      </c>
      <c r="L54" s="46"/>
      <c r="M54" s="47"/>
      <c r="N54" s="35"/>
      <c r="O54" s="20" t="s">
        <v>104</v>
      </c>
    </row>
    <row r="55" spans="1:16" x14ac:dyDescent="0.2">
      <c r="A55" s="1">
        <v>25</v>
      </c>
      <c r="B55" s="36" t="s">
        <v>107</v>
      </c>
      <c r="D55" s="8"/>
      <c r="J55" s="1"/>
      <c r="K55" s="46" t="s">
        <v>108</v>
      </c>
      <c r="L55" s="46"/>
      <c r="M55" s="47"/>
      <c r="N55" s="35"/>
      <c r="O55" s="20" t="s">
        <v>109</v>
      </c>
    </row>
    <row r="56" spans="1:16" x14ac:dyDescent="0.2">
      <c r="A56" s="1">
        <v>26</v>
      </c>
      <c r="B56" s="36" t="s">
        <v>110</v>
      </c>
      <c r="J56" s="1"/>
      <c r="N56" s="43"/>
    </row>
    <row r="57" spans="1:16" x14ac:dyDescent="0.2">
      <c r="B57" s="37" t="s">
        <v>111</v>
      </c>
      <c r="D57" s="25">
        <f>(D16+D17+D18+D19+D20+D21+D22+D23+D24+D37+D38+D39+D40+D44+D45+D46+D47+D48+D49+D50+D51+D52+D54+D55)</f>
        <v>0</v>
      </c>
      <c r="J57" s="10" t="s">
        <v>112</v>
      </c>
      <c r="K57" s="51" t="s">
        <v>92</v>
      </c>
      <c r="L57" s="51"/>
    </row>
    <row r="58" spans="1:16" x14ac:dyDescent="0.2">
      <c r="A58" s="1">
        <v>27</v>
      </c>
      <c r="B58" s="44" t="s">
        <v>113</v>
      </c>
      <c r="J58" s="1"/>
    </row>
    <row r="59" spans="1:16" x14ac:dyDescent="0.2">
      <c r="B59" s="36" t="s">
        <v>72</v>
      </c>
      <c r="C59" s="13">
        <f>IF(E9="Govt.",(MIN(20/100*D16,5000,C36)),0)</f>
        <v>0</v>
      </c>
      <c r="J59" s="1"/>
      <c r="K59" s="46" t="s">
        <v>114</v>
      </c>
      <c r="L59" s="46"/>
      <c r="M59" s="47"/>
      <c r="N59" s="52"/>
      <c r="O59" s="52"/>
    </row>
    <row r="60" spans="1:16" x14ac:dyDescent="0.2">
      <c r="B60" s="36" t="s">
        <v>76</v>
      </c>
      <c r="C60" s="13">
        <f>D38</f>
        <v>0</v>
      </c>
      <c r="J60" s="1"/>
      <c r="K60" s="46" t="s">
        <v>115</v>
      </c>
      <c r="L60" s="46"/>
      <c r="N60" s="8"/>
    </row>
    <row r="61" spans="1:16" x14ac:dyDescent="0.2">
      <c r="J61" s="1"/>
    </row>
    <row r="62" spans="1:16" x14ac:dyDescent="0.2">
      <c r="B62" s="16" t="s">
        <v>116</v>
      </c>
      <c r="D62" s="25">
        <f>(D57)-(C59+C60)</f>
        <v>0</v>
      </c>
      <c r="J62" s="1" t="s">
        <v>117</v>
      </c>
      <c r="K62" s="51" t="s">
        <v>94</v>
      </c>
      <c r="L62" s="51"/>
      <c r="M62" s="51"/>
    </row>
    <row r="63" spans="1:16" x14ac:dyDescent="0.2">
      <c r="J63" s="1"/>
    </row>
    <row r="64" spans="1:16" x14ac:dyDescent="0.2">
      <c r="J64" s="1"/>
      <c r="K64" s="46" t="s">
        <v>118</v>
      </c>
      <c r="L64" s="46"/>
      <c r="N64" s="52"/>
      <c r="O64" s="52"/>
      <c r="P64" s="52"/>
    </row>
    <row r="65" spans="10:15" x14ac:dyDescent="0.2">
      <c r="J65" s="1"/>
      <c r="K65" s="46" t="s">
        <v>119</v>
      </c>
      <c r="L65" s="46"/>
      <c r="N65" s="8"/>
    </row>
    <row r="66" spans="10:15" x14ac:dyDescent="0.2">
      <c r="J66" s="1"/>
      <c r="K66" s="46" t="s">
        <v>120</v>
      </c>
      <c r="L66" s="46"/>
      <c r="N66" s="8"/>
      <c r="O66" s="20" t="s">
        <v>121</v>
      </c>
    </row>
    <row r="67" spans="10:15" x14ac:dyDescent="0.2">
      <c r="J67" s="1"/>
    </row>
    <row r="68" spans="10:15" x14ac:dyDescent="0.2">
      <c r="J68" s="10" t="s">
        <v>122</v>
      </c>
      <c r="K68" s="51" t="s">
        <v>95</v>
      </c>
      <c r="L68" s="51"/>
      <c r="M68" s="51"/>
    </row>
    <row r="69" spans="10:15" x14ac:dyDescent="0.2">
      <c r="J69" s="1"/>
    </row>
    <row r="70" spans="10:15" x14ac:dyDescent="0.2">
      <c r="J70" s="1"/>
      <c r="K70" s="46" t="s">
        <v>123</v>
      </c>
      <c r="L70" s="46"/>
      <c r="N70" s="8"/>
    </row>
    <row r="71" spans="10:15" x14ac:dyDescent="0.2">
      <c r="J71" s="1"/>
      <c r="K71" s="46" t="s">
        <v>124</v>
      </c>
      <c r="L71" s="46"/>
      <c r="N71" s="8"/>
    </row>
    <row r="72" spans="10:15" x14ac:dyDescent="0.2">
      <c r="J72" s="1"/>
      <c r="K72" s="46" t="s">
        <v>125</v>
      </c>
      <c r="L72" s="46"/>
      <c r="N72" s="8"/>
    </row>
    <row r="73" spans="10:15" x14ac:dyDescent="0.2">
      <c r="J73" s="1"/>
    </row>
    <row r="74" spans="10:15" x14ac:dyDescent="0.2">
      <c r="J74" s="10" t="s">
        <v>126</v>
      </c>
      <c r="K74" s="51" t="s">
        <v>97</v>
      </c>
      <c r="L74" s="51"/>
      <c r="M74" s="51"/>
    </row>
    <row r="75" spans="10:15" x14ac:dyDescent="0.2">
      <c r="J75" s="1"/>
    </row>
    <row r="76" spans="10:15" x14ac:dyDescent="0.2">
      <c r="J76" s="1"/>
      <c r="K76" s="46" t="s">
        <v>127</v>
      </c>
      <c r="L76" s="46"/>
      <c r="M76" s="46"/>
      <c r="N76" s="52"/>
      <c r="O76" s="52"/>
    </row>
    <row r="77" spans="10:15" x14ac:dyDescent="0.2">
      <c r="J77" s="1"/>
      <c r="K77" s="46" t="s">
        <v>128</v>
      </c>
      <c r="L77" s="46"/>
      <c r="N77" s="39"/>
    </row>
    <row r="78" spans="10:15" x14ac:dyDescent="0.2">
      <c r="J78" s="1"/>
      <c r="K78" s="46" t="s">
        <v>129</v>
      </c>
      <c r="L78" s="46"/>
      <c r="M78" s="46"/>
      <c r="N78" s="52"/>
      <c r="O78" s="52"/>
    </row>
    <row r="79" spans="10:15" x14ac:dyDescent="0.2">
      <c r="J79" s="1"/>
      <c r="K79" s="46" t="s">
        <v>130</v>
      </c>
      <c r="L79" s="46"/>
      <c r="M79" s="47"/>
      <c r="N79" s="29"/>
    </row>
    <row r="80" spans="10:15" x14ac:dyDescent="0.2">
      <c r="J80" s="1"/>
      <c r="K80" s="46" t="s">
        <v>131</v>
      </c>
      <c r="L80" s="46"/>
      <c r="M80" s="46"/>
      <c r="N80" s="8"/>
    </row>
    <row r="81" spans="10:16" x14ac:dyDescent="0.2">
      <c r="J81" s="1"/>
      <c r="K81" s="46" t="s">
        <v>132</v>
      </c>
      <c r="L81" s="46"/>
      <c r="N81" s="13">
        <f>IF(N76=0,0,(D16+D17+D20+D19+D37+C43))</f>
        <v>0</v>
      </c>
    </row>
    <row r="82" spans="10:16" x14ac:dyDescent="0.2">
      <c r="J82" s="1"/>
    </row>
    <row r="83" spans="10:16" x14ac:dyDescent="0.2">
      <c r="J83" s="1" t="s">
        <v>133</v>
      </c>
      <c r="K83" s="50" t="s">
        <v>134</v>
      </c>
      <c r="L83" s="50"/>
      <c r="M83" s="50"/>
      <c r="N83" s="50"/>
    </row>
    <row r="84" spans="10:16" x14ac:dyDescent="0.2">
      <c r="J84" s="1"/>
    </row>
    <row r="85" spans="10:16" x14ac:dyDescent="0.2">
      <c r="J85" s="1"/>
      <c r="K85" s="46" t="s">
        <v>135</v>
      </c>
      <c r="L85" s="46"/>
      <c r="M85" s="47"/>
      <c r="N85" s="45"/>
      <c r="O85" s="20" t="s">
        <v>136</v>
      </c>
    </row>
    <row r="86" spans="10:16" x14ac:dyDescent="0.2">
      <c r="J86" s="1"/>
      <c r="K86" s="46" t="s">
        <v>137</v>
      </c>
      <c r="L86" s="46"/>
      <c r="M86" s="47"/>
      <c r="N86" s="8"/>
      <c r="O86" s="20" t="s">
        <v>138</v>
      </c>
    </row>
    <row r="87" spans="10:16" x14ac:dyDescent="0.2">
      <c r="J87" s="1"/>
      <c r="K87" s="46" t="s">
        <v>139</v>
      </c>
      <c r="L87" s="46"/>
      <c r="M87" s="47"/>
      <c r="N87" s="8"/>
    </row>
    <row r="88" spans="10:16" x14ac:dyDescent="0.2">
      <c r="J88" s="1"/>
      <c r="K88" s="48" t="s">
        <v>86</v>
      </c>
      <c r="L88" s="48"/>
      <c r="N88" s="8"/>
    </row>
    <row r="89" spans="10:16" x14ac:dyDescent="0.2">
      <c r="J89" s="1"/>
      <c r="K89" s="49" t="s">
        <v>120</v>
      </c>
      <c r="L89" s="49"/>
      <c r="N89" s="13">
        <v>500000</v>
      </c>
    </row>
    <row r="90" spans="10:16" x14ac:dyDescent="0.2">
      <c r="J90" s="1"/>
      <c r="K90" s="46" t="s">
        <v>140</v>
      </c>
      <c r="L90" s="46"/>
      <c r="N90" s="13">
        <f>3*(E16+E17+E20)*N85</f>
        <v>0</v>
      </c>
      <c r="P90" s="13">
        <f>(MIN(N88,N89,N90,N91))</f>
        <v>0</v>
      </c>
    </row>
    <row r="91" spans="10:16" x14ac:dyDescent="0.2">
      <c r="J91" s="1"/>
      <c r="K91" s="46" t="s">
        <v>141</v>
      </c>
      <c r="L91" s="46"/>
      <c r="N91" s="13">
        <f>(N87)*N86</f>
        <v>0</v>
      </c>
    </row>
    <row r="92" spans="10:16" x14ac:dyDescent="0.2">
      <c r="J92" s="1"/>
    </row>
    <row r="93" spans="10:16" x14ac:dyDescent="0.2">
      <c r="J93" s="10"/>
      <c r="K93" s="7"/>
    </row>
    <row r="94" spans="10:16" x14ac:dyDescent="0.2">
      <c r="J94" s="1"/>
    </row>
    <row r="95" spans="10:16" x14ac:dyDescent="0.2">
      <c r="J95" s="1"/>
      <c r="K95" s="20"/>
      <c r="L95" s="20"/>
      <c r="M95" s="20"/>
      <c r="N95" s="24"/>
    </row>
    <row r="96" spans="10:16" x14ac:dyDescent="0.2">
      <c r="J96" s="1"/>
    </row>
    <row r="97" spans="10:10" x14ac:dyDescent="0.2">
      <c r="J97" s="1"/>
    </row>
    <row r="98" spans="10:10" x14ac:dyDescent="0.2">
      <c r="J98" s="1"/>
    </row>
    <row r="99" spans="10:10" x14ac:dyDescent="0.2">
      <c r="J99" s="1"/>
    </row>
    <row r="100" spans="10:10" x14ac:dyDescent="0.2">
      <c r="J100" s="1"/>
    </row>
    <row r="101" spans="10:10" x14ac:dyDescent="0.2">
      <c r="J101" s="1"/>
    </row>
    <row r="102" spans="10:10" x14ac:dyDescent="0.2">
      <c r="J102" s="1"/>
    </row>
    <row r="103" spans="10:10" x14ac:dyDescent="0.2">
      <c r="J103" s="1"/>
    </row>
    <row r="104" spans="10:10" x14ac:dyDescent="0.2">
      <c r="J104" s="1"/>
    </row>
    <row r="105" spans="10:10" x14ac:dyDescent="0.2">
      <c r="J105" s="1"/>
    </row>
    <row r="106" spans="10:10" x14ac:dyDescent="0.2">
      <c r="J106" s="1"/>
    </row>
    <row r="107" spans="10:10" x14ac:dyDescent="0.2">
      <c r="J107" s="1"/>
    </row>
    <row r="108" spans="10:10" x14ac:dyDescent="0.2">
      <c r="J108" s="1"/>
    </row>
    <row r="109" spans="10:10" x14ac:dyDescent="0.2">
      <c r="J109" s="1"/>
    </row>
    <row r="110" spans="10:10" x14ac:dyDescent="0.2">
      <c r="J110" s="1"/>
    </row>
    <row r="111" spans="10:10" x14ac:dyDescent="0.2">
      <c r="J111" s="1"/>
    </row>
    <row r="112" spans="10:10" x14ac:dyDescent="0.2">
      <c r="J112" s="1"/>
    </row>
    <row r="113" spans="10:10" x14ac:dyDescent="0.2">
      <c r="J113" s="1"/>
    </row>
    <row r="114" spans="10:10" x14ac:dyDescent="0.2">
      <c r="J114" s="1"/>
    </row>
    <row r="115" spans="10:10" x14ac:dyDescent="0.2">
      <c r="J115" s="1"/>
    </row>
    <row r="116" spans="10:10" x14ac:dyDescent="0.2">
      <c r="J116" s="1"/>
    </row>
    <row r="117" spans="10:10" x14ac:dyDescent="0.2">
      <c r="J117" s="1"/>
    </row>
    <row r="118" spans="10:10" x14ac:dyDescent="0.2">
      <c r="J118" s="1"/>
    </row>
    <row r="119" spans="10:10" x14ac:dyDescent="0.2">
      <c r="J119" s="1"/>
    </row>
    <row r="120" spans="10:10" x14ac:dyDescent="0.2">
      <c r="J120" s="1"/>
    </row>
    <row r="121" spans="10:10" x14ac:dyDescent="0.2">
      <c r="J121" s="1"/>
    </row>
    <row r="122" spans="10:10" x14ac:dyDescent="0.2">
      <c r="J122" s="1"/>
    </row>
    <row r="123" spans="10:10" x14ac:dyDescent="0.2">
      <c r="J123" s="1"/>
    </row>
    <row r="124" spans="10:10" x14ac:dyDescent="0.2">
      <c r="J124" s="1"/>
    </row>
    <row r="125" spans="10:10" x14ac:dyDescent="0.2">
      <c r="J125" s="1"/>
    </row>
    <row r="126" spans="10:10" x14ac:dyDescent="0.2">
      <c r="J126" s="1"/>
    </row>
    <row r="127" spans="10:10" x14ac:dyDescent="0.2">
      <c r="J127" s="1"/>
    </row>
    <row r="128" spans="10:10" x14ac:dyDescent="0.2">
      <c r="J128" s="1"/>
    </row>
    <row r="129" spans="10:10" x14ac:dyDescent="0.2">
      <c r="J129" s="1"/>
    </row>
    <row r="130" spans="10:10" x14ac:dyDescent="0.2">
      <c r="J130" s="1"/>
    </row>
    <row r="131" spans="10:10" x14ac:dyDescent="0.2">
      <c r="J131" s="1"/>
    </row>
    <row r="132" spans="10:10" x14ac:dyDescent="0.2">
      <c r="J132" s="1"/>
    </row>
    <row r="133" spans="10:10" x14ac:dyDescent="0.2">
      <c r="J133" s="1"/>
    </row>
    <row r="134" spans="10:10" x14ac:dyDescent="0.2">
      <c r="J134" s="1"/>
    </row>
    <row r="135" spans="10:10" x14ac:dyDescent="0.2">
      <c r="J135" s="1"/>
    </row>
    <row r="136" spans="10:10" x14ac:dyDescent="0.2">
      <c r="J136" s="1"/>
    </row>
    <row r="137" spans="10:10" x14ac:dyDescent="0.2">
      <c r="J137" s="1"/>
    </row>
    <row r="138" spans="10:10" x14ac:dyDescent="0.2">
      <c r="J138" s="1"/>
    </row>
    <row r="139" spans="10:10" x14ac:dyDescent="0.2">
      <c r="J139" s="1"/>
    </row>
    <row r="140" spans="10:10" x14ac:dyDescent="0.2">
      <c r="J140" s="1"/>
    </row>
    <row r="141" spans="10:10" x14ac:dyDescent="0.2">
      <c r="J141" s="1"/>
    </row>
    <row r="142" spans="10:10" x14ac:dyDescent="0.2">
      <c r="J142" s="1"/>
    </row>
    <row r="143" spans="10:10" x14ac:dyDescent="0.2">
      <c r="J143" s="1"/>
    </row>
    <row r="144" spans="10:10" x14ac:dyDescent="0.2">
      <c r="J144" s="1"/>
    </row>
    <row r="145" spans="10:10" x14ac:dyDescent="0.2">
      <c r="J145" s="1"/>
    </row>
    <row r="146" spans="10:10" x14ac:dyDescent="0.2">
      <c r="J146" s="1"/>
    </row>
    <row r="147" spans="10:10" x14ac:dyDescent="0.2">
      <c r="J147" s="1"/>
    </row>
    <row r="148" spans="10:10" x14ac:dyDescent="0.2">
      <c r="J148" s="1"/>
    </row>
    <row r="149" spans="10:10" x14ac:dyDescent="0.2">
      <c r="J149" s="1"/>
    </row>
    <row r="150" spans="10:10" x14ac:dyDescent="0.2">
      <c r="J150" s="1"/>
    </row>
  </sheetData>
  <sheetProtection password="D251" sheet="1" objects="1" scenarios="1"/>
  <dataConsolidate/>
  <customSheetViews>
    <customSheetView guid="{5D37653F-8BCA-4B97-A3C8-7BB07F9E7971}">
      <selection activeCell="G9" sqref="G9"/>
      <pageMargins left="0.7" right="0.7" top="0.75" bottom="0.75" header="0.3" footer="0.3"/>
      <pageSetup orientation="portrait" r:id="rId1"/>
    </customSheetView>
    <customSheetView guid="{A2E936B9-3600-4765-85DE-F1C781E0BB4A}">
      <selection sqref="A1:P93"/>
      <pageMargins left="0.7" right="0.7" top="0.75" bottom="0.75" header="0.3" footer="0.3"/>
      <pageSetup orientation="portrait" r:id="rId2"/>
    </customSheetView>
  </customSheetViews>
  <mergeCells count="67">
    <mergeCell ref="K17:M17"/>
    <mergeCell ref="K10:L10"/>
    <mergeCell ref="K11:L11"/>
    <mergeCell ref="K13:M13"/>
    <mergeCell ref="K15:M15"/>
    <mergeCell ref="K16:M16"/>
    <mergeCell ref="D4:E4"/>
    <mergeCell ref="D5:E5"/>
    <mergeCell ref="K6:M6"/>
    <mergeCell ref="K8:L8"/>
    <mergeCell ref="K9:L9"/>
    <mergeCell ref="K27:L27"/>
    <mergeCell ref="K28:L28"/>
    <mergeCell ref="K29:M29"/>
    <mergeCell ref="K33:L33"/>
    <mergeCell ref="K18:M18"/>
    <mergeCell ref="K19:M19"/>
    <mergeCell ref="K22:M22"/>
    <mergeCell ref="K24:M24"/>
    <mergeCell ref="K25:L25"/>
    <mergeCell ref="K26:L26"/>
    <mergeCell ref="N33:P33"/>
    <mergeCell ref="K34:L34"/>
    <mergeCell ref="K54:M54"/>
    <mergeCell ref="K36:L36"/>
    <mergeCell ref="K37:L37"/>
    <mergeCell ref="K38:M38"/>
    <mergeCell ref="K43:L43"/>
    <mergeCell ref="K45:M45"/>
    <mergeCell ref="K47:M47"/>
    <mergeCell ref="K49:L49"/>
    <mergeCell ref="K50:L50"/>
    <mergeCell ref="K51:L51"/>
    <mergeCell ref="K52:M52"/>
    <mergeCell ref="K53:M53"/>
    <mergeCell ref="K35:L35"/>
    <mergeCell ref="K70:L70"/>
    <mergeCell ref="K55:M55"/>
    <mergeCell ref="K57:L57"/>
    <mergeCell ref="K59:M59"/>
    <mergeCell ref="N59:O59"/>
    <mergeCell ref="K60:L60"/>
    <mergeCell ref="K62:M62"/>
    <mergeCell ref="K64:L64"/>
    <mergeCell ref="N64:P64"/>
    <mergeCell ref="K65:L65"/>
    <mergeCell ref="K66:L66"/>
    <mergeCell ref="K68:M68"/>
    <mergeCell ref="K83:N83"/>
    <mergeCell ref="K71:L71"/>
    <mergeCell ref="K72:L72"/>
    <mergeCell ref="K74:M74"/>
    <mergeCell ref="K76:M76"/>
    <mergeCell ref="N76:O76"/>
    <mergeCell ref="K77:L77"/>
    <mergeCell ref="K78:M78"/>
    <mergeCell ref="N78:O78"/>
    <mergeCell ref="K79:M79"/>
    <mergeCell ref="K80:M80"/>
    <mergeCell ref="K81:L81"/>
    <mergeCell ref="K91:L91"/>
    <mergeCell ref="K85:M85"/>
    <mergeCell ref="K86:M86"/>
    <mergeCell ref="K87:M87"/>
    <mergeCell ref="K88:L88"/>
    <mergeCell ref="K89:L89"/>
    <mergeCell ref="K90:L90"/>
  </mergeCells>
  <dataValidations disablePrompts="1" count="14">
    <dataValidation type="whole" operator="greaterThanOrEqual" allowBlank="1" showInputMessage="1" showErrorMessage="1" sqref="N85">
      <formula1>0</formula1>
    </dataValidation>
    <dataValidation type="list" allowBlank="1" showInputMessage="1" showErrorMessage="1" sqref="N76:O76">
      <formula1>$CF$37:$CF$40</formula1>
    </dataValidation>
    <dataValidation allowBlank="1" showInputMessage="1" showErrorMessage="1" prompt="If Accomodation is Owned by any other person other than employer." sqref="N79"/>
    <dataValidation type="list" allowBlank="1" showInputMessage="1" showErrorMessage="1" sqref="N78">
      <formula1>$CF$33:$CF$35</formula1>
    </dataValidation>
    <dataValidation type="list" allowBlank="1" showInputMessage="1" showErrorMessage="1" sqref="N64:P64">
      <formula1>$CF$27:$CF$31</formula1>
    </dataValidation>
    <dataValidation type="list" allowBlank="1" showInputMessage="1" showErrorMessage="1" sqref="N45">
      <formula1>$CG$18:$CG$19</formula1>
    </dataValidation>
    <dataValidation type="list" allowBlank="1" showInputMessage="1" showErrorMessage="1" sqref="N59:O59">
      <formula1>$CG$21:$CG$25</formula1>
    </dataValidation>
    <dataValidation type="list" allowBlank="1" showInputMessage="1" showErrorMessage="1" sqref="E9">
      <formula1>$CG$11:$CG$13</formula1>
    </dataValidation>
    <dataValidation type="list" allowBlank="1" showInputMessage="1" showErrorMessage="1" sqref="N33:P33">
      <formula1>$CF$15:$CF$16</formula1>
    </dataValidation>
    <dataValidation operator="greaterThan" showInputMessage="1" showErrorMessage="1" sqref="C42"/>
    <dataValidation type="whole" allowBlank="1" showInputMessage="1" showErrorMessage="1" sqref="N53">
      <formula1>0</formula1>
      <formula2>30</formula2>
    </dataValidation>
    <dataValidation type="whole" allowBlank="1" showInputMessage="1" showErrorMessage="1" prompt="Please enter a whole Number." sqref="O38">
      <formula1>0</formula1>
      <formula2>100</formula2>
    </dataValidation>
    <dataValidation type="whole" operator="lessThanOrEqual" allowBlank="1" showInputMessage="1" showErrorMessage="1" error="For this Purpose only two childrens are allowed." sqref="D8">
      <formula1>2</formula1>
    </dataValidation>
    <dataValidation type="list" allowBlank="1" showInputMessage="1" showErrorMessage="1" sqref="D7">
      <formula1>$CH$3:$CH$14</formula1>
    </dataValidation>
  </dataValidations>
  <pageMargins left="0.7" right="0.7" top="0.75" bottom="0.75" header="0.3" footer="0.3"/>
  <pageSetup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Salaries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</dc:creator>
  <cp:lastModifiedBy>ABHI</cp:lastModifiedBy>
  <dcterms:created xsi:type="dcterms:W3CDTF">2013-05-26T01:00:40Z</dcterms:created>
  <dcterms:modified xsi:type="dcterms:W3CDTF">2013-06-30T14:19:21Z</dcterms:modified>
</cp:coreProperties>
</file>