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128"/>
  <workbookPr filterPrivacy="1" defaultThemeVersion="124226"/>
  <bookViews>
    <workbookView xWindow="0" yWindow="0" windowWidth="21600" windowHeight="9765" activeTab="1"/>
  </bookViews>
  <sheets>
    <sheet name="TAX PAYABLE" sheetId="5" r:id="rId1"/>
    <sheet name="234B &amp; 234C" sheetId="4" r:id="rId2"/>
  </sheets>
  <calcPr calcId="152511" iterateDelta="1E-4"/>
</workbook>
</file>

<file path=xl/calcChain.xml><?xml version="1.0" encoding="utf-8"?>
<calcChain xmlns="http://schemas.openxmlformats.org/spreadsheetml/2006/main">
  <c r="J1048569" i="4" l="1"/>
  <c r="G20" i="5"/>
  <c r="C21" i="5"/>
  <c r="G8" i="5"/>
  <c r="C8" i="5"/>
  <c r="I11" i="4" l="1"/>
  <c r="C22" i="5"/>
  <c r="G21" i="5"/>
  <c r="C20" i="5"/>
  <c r="G9" i="5"/>
  <c r="C9" i="5"/>
  <c r="G7" i="5"/>
  <c r="C7" i="5"/>
  <c r="F17" i="4"/>
  <c r="C17" i="4"/>
  <c r="F16" i="4"/>
  <c r="M1048571" i="4" s="1"/>
  <c r="C16" i="4"/>
  <c r="F15" i="4"/>
  <c r="M1048570" i="4" s="1"/>
  <c r="C15" i="4"/>
  <c r="F14" i="4"/>
  <c r="C14" i="4"/>
  <c r="M1048572" i="4" l="1"/>
  <c r="D14" i="4"/>
  <c r="I18" i="4"/>
  <c r="I20" i="4" s="1"/>
  <c r="I22" i="4" s="1"/>
  <c r="G24" i="5"/>
  <c r="G25" i="5" s="1"/>
  <c r="G27" i="5" s="1"/>
  <c r="C11" i="5"/>
  <c r="C12" i="5" s="1"/>
  <c r="C14" i="5" s="1"/>
  <c r="N1048572" i="4"/>
  <c r="O1048572" i="4" s="1"/>
  <c r="G11" i="5"/>
  <c r="G12" i="5" s="1"/>
  <c r="G14" i="5" s="1"/>
  <c r="C24" i="5"/>
  <c r="C25" i="5" s="1"/>
  <c r="C27" i="5" s="1"/>
  <c r="M1048569" i="4"/>
  <c r="N1048571" i="4"/>
  <c r="O1048571" i="4" s="1"/>
  <c r="D15" i="4" l="1"/>
  <c r="N1048569" i="4"/>
  <c r="O1048569" i="4" s="1"/>
  <c r="D16" i="4" l="1"/>
  <c r="D17" i="4" s="1"/>
  <c r="N1048570" i="4"/>
  <c r="O1048570" i="4" s="1"/>
  <c r="O1048573" i="4" s="1"/>
  <c r="I23" i="4" s="1"/>
  <c r="I25" i="4" s="1"/>
  <c r="N1048573" i="4" l="1"/>
</calcChain>
</file>

<file path=xl/sharedStrings.xml><?xml version="1.0" encoding="utf-8"?>
<sst xmlns="http://schemas.openxmlformats.org/spreadsheetml/2006/main" count="86" uniqueCount="52">
  <si>
    <t>INTEREST U/S 234B &amp; 234C</t>
  </si>
  <si>
    <t>Fill only ORANGE Blanks, deletion of any other Cell may bring wrong calculation.</t>
  </si>
  <si>
    <t>Select Assessee</t>
  </si>
  <si>
    <t>Company</t>
  </si>
  <si>
    <t>Assessment Year</t>
  </si>
  <si>
    <t>2013-14</t>
  </si>
  <si>
    <t>Tax Payable on Assessed Income</t>
  </si>
  <si>
    <t>A</t>
  </si>
  <si>
    <t>Less : T.D.S. Receivable</t>
  </si>
  <si>
    <t>B</t>
  </si>
  <si>
    <t>(A-B)</t>
  </si>
  <si>
    <t>C</t>
  </si>
  <si>
    <t>Less : Advance Tax</t>
  </si>
  <si>
    <t>Upto</t>
  </si>
  <si>
    <t>D</t>
  </si>
  <si>
    <t>(C-D)</t>
  </si>
  <si>
    <t>E</t>
  </si>
  <si>
    <t>Section 234B</t>
  </si>
  <si>
    <t>Section 234C</t>
  </si>
  <si>
    <t>Total Interest</t>
  </si>
  <si>
    <t>&gt;&gt;&gt;N.A.&lt;&lt;&lt;</t>
  </si>
  <si>
    <t>Non - Company</t>
  </si>
  <si>
    <t>INDIVIDUAL</t>
  </si>
  <si>
    <t>Male</t>
  </si>
  <si>
    <t>Female</t>
  </si>
  <si>
    <t>Particulars</t>
  </si>
  <si>
    <t>Rates of Tax</t>
  </si>
  <si>
    <t>Tax Amount</t>
  </si>
  <si>
    <t>Upto Rs. 2 Lacs</t>
  </si>
  <si>
    <t>Nil</t>
  </si>
  <si>
    <t>From 2 Lacs to 5 Lacs</t>
  </si>
  <si>
    <t>From 5 Lacs to 10 Lacs</t>
  </si>
  <si>
    <t>Above Rs. 10 Lacs</t>
  </si>
  <si>
    <t>Total Tax Payable</t>
  </si>
  <si>
    <t>Senior Citizen</t>
  </si>
  <si>
    <t>Super Senior Citizen</t>
  </si>
  <si>
    <t>Upto Rs. 2.5 Lacs</t>
  </si>
  <si>
    <t>Upto Rs. 5 Lacs</t>
  </si>
  <si>
    <t>From 2.5 Lacs to 5 Lacs</t>
  </si>
  <si>
    <t>E. Cess &amp; S.H.E. Cess</t>
  </si>
  <si>
    <t>2% &amp; 1%</t>
  </si>
  <si>
    <t>Payment Month</t>
  </si>
  <si>
    <t>April</t>
  </si>
  <si>
    <t>May</t>
  </si>
  <si>
    <t>June</t>
  </si>
  <si>
    <t>July</t>
  </si>
  <si>
    <t>August</t>
  </si>
  <si>
    <t>September</t>
  </si>
  <si>
    <t>Payable</t>
  </si>
  <si>
    <t>Paid</t>
  </si>
  <si>
    <t>March</t>
  </si>
  <si>
    <t>Prepared By : ISHAN GANDHAKWALA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</si>
</sst>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[$-409]d/mmm/yy;@"/>
    <numFmt numFmtId="165" formatCode="_(* #,##0_);_(* \(#,##0\);_(* &quot;-&quot;??_);_(@_)"/>
  </numFmts>
  <fonts count="18" x14ac:knownFonts="1">
    <font>
      <sz val="11"/>
      <color theme="1"/>
      <name val="Calibri"/>
      <family val="2"/>
      <scheme val="minor"/>
    </font>
    <font>
      <sz val="10"/>
      <color theme="1"/>
      <name val="Century Gothic"/>
      <family val="2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color theme="1"/>
      <name val="Century Gothic"/>
      <family val="2"/>
    </font>
    <font>
      <b/>
      <u/>
      <sz val="20"/>
      <color theme="0"/>
      <name val="Century Gothic"/>
      <family val="2"/>
    </font>
    <font>
      <sz val="11"/>
      <color theme="1"/>
      <name val="Century Gothic"/>
      <family val="2"/>
    </font>
    <font>
      <sz val="11"/>
      <color theme="0"/>
      <name val="Century Gothic"/>
      <family val="2"/>
    </font>
    <font>
      <u/>
      <sz val="11"/>
      <color theme="1"/>
      <name val="Century Gothic"/>
      <family val="2"/>
    </font>
    <font>
      <b/>
      <i/>
      <sz val="11"/>
      <name val="Century Gothic"/>
      <family val="2"/>
    </font>
    <font>
      <b/>
      <sz val="11"/>
      <name val="Century Gothic"/>
      <family val="2"/>
    </font>
    <font>
      <b/>
      <sz val="11"/>
      <color theme="0"/>
      <name val="Century Gothic"/>
      <family val="2"/>
    </font>
    <font>
      <sz val="9"/>
      <name val="Century Gothic"/>
      <family val="2"/>
    </font>
    <font>
      <sz val="9"/>
      <color theme="0"/>
      <name val="Century Gothic"/>
      <family val="2"/>
    </font>
    <font>
      <b/>
      <sz val="16"/>
      <color theme="0"/>
      <name val="Century Gothic"/>
      <family val="2"/>
    </font>
    <font>
      <b/>
      <sz val="10"/>
      <color theme="0"/>
      <name val="Century Gothic"/>
      <family val="2"/>
    </font>
    <font>
      <sz val="11"/>
      <name val="Century Gothic"/>
      <family val="2"/>
    </font>
    <font>
      <i/>
      <sz val="11"/>
      <color theme="0"/>
      <name val="Century Gothic"/>
      <family val="2"/>
    </font>
  </fonts>
  <fills count="10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1"/>
        <bgColor indexed="64"/>
      </patternFill>
    </fill>
  </fills>
  <borders count="23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2" borderId="1" applyNumberFormat="0" applyAlignment="0" applyProtection="0"/>
  </cellStyleXfs>
  <cellXfs count="85">
    <xf numFmtId="0" fontId="0" fillId="0" borderId="0" xfId="0"/>
    <xf numFmtId="0" fontId="6" fillId="3" borderId="4" xfId="0" applyFont="1" applyFill="1" applyBorder="1" applyAlignment="1">
      <alignment vertical="center"/>
    </xf>
    <xf numFmtId="0" fontId="6" fillId="0" borderId="0" xfId="0" applyFont="1" applyAlignment="1">
      <alignment vertical="center"/>
    </xf>
    <xf numFmtId="0" fontId="6" fillId="3" borderId="8" xfId="0" applyFont="1" applyFill="1" applyBorder="1" applyAlignment="1">
      <alignment vertical="center"/>
    </xf>
    <xf numFmtId="0" fontId="6" fillId="3" borderId="11" xfId="0" applyFont="1" applyFill="1" applyBorder="1" applyAlignment="1">
      <alignment vertical="center"/>
    </xf>
    <xf numFmtId="0" fontId="6" fillId="3" borderId="0" xfId="0" applyFont="1" applyFill="1" applyBorder="1" applyAlignment="1">
      <alignment vertical="center"/>
    </xf>
    <xf numFmtId="0" fontId="8" fillId="3" borderId="11" xfId="0" applyFont="1" applyFill="1" applyBorder="1" applyAlignment="1">
      <alignment vertical="center"/>
    </xf>
    <xf numFmtId="0" fontId="8" fillId="3" borderId="0" xfId="0" applyFont="1" applyFill="1" applyBorder="1" applyAlignment="1">
      <alignment vertical="center"/>
    </xf>
    <xf numFmtId="0" fontId="6" fillId="4" borderId="12" xfId="0" applyFont="1" applyFill="1" applyBorder="1" applyAlignment="1">
      <alignment horizontal="right" vertical="center"/>
    </xf>
    <xf numFmtId="15" fontId="6" fillId="0" borderId="0" xfId="0" applyNumberFormat="1" applyFont="1" applyAlignment="1">
      <alignment vertical="center"/>
    </xf>
    <xf numFmtId="43" fontId="6" fillId="3" borderId="0" xfId="1" applyFont="1" applyFill="1" applyBorder="1" applyAlignment="1">
      <alignment vertical="center"/>
    </xf>
    <xf numFmtId="43" fontId="1" fillId="5" borderId="13" xfId="1" applyFont="1" applyFill="1" applyBorder="1" applyAlignment="1">
      <alignment vertical="center"/>
    </xf>
    <xf numFmtId="43" fontId="1" fillId="3" borderId="0" xfId="1" applyFont="1" applyFill="1" applyBorder="1" applyAlignment="1">
      <alignment vertical="center"/>
    </xf>
    <xf numFmtId="43" fontId="1" fillId="6" borderId="14" xfId="1" applyFont="1" applyFill="1" applyBorder="1" applyAlignment="1">
      <alignment vertical="center"/>
    </xf>
    <xf numFmtId="0" fontId="6" fillId="6" borderId="13" xfId="0" applyFont="1" applyFill="1" applyBorder="1" applyAlignment="1">
      <alignment vertical="center"/>
    </xf>
    <xf numFmtId="43" fontId="6" fillId="6" borderId="13" xfId="1" applyFont="1" applyFill="1" applyBorder="1" applyAlignment="1">
      <alignment vertical="center"/>
    </xf>
    <xf numFmtId="0" fontId="6" fillId="3" borderId="0" xfId="0" applyFont="1" applyFill="1" applyBorder="1" applyAlignment="1">
      <alignment horizontal="right" vertical="center"/>
    </xf>
    <xf numFmtId="164" fontId="6" fillId="3" borderId="0" xfId="0" applyNumberFormat="1" applyFont="1" applyFill="1" applyBorder="1" applyAlignment="1">
      <alignment horizontal="right" vertical="center"/>
    </xf>
    <xf numFmtId="43" fontId="1" fillId="3" borderId="13" xfId="0" applyNumberFormat="1" applyFont="1" applyFill="1" applyBorder="1" applyAlignment="1">
      <alignment vertical="center"/>
    </xf>
    <xf numFmtId="9" fontId="6" fillId="3" borderId="0" xfId="2" applyFont="1" applyFill="1" applyBorder="1" applyAlignment="1">
      <alignment horizontal="right" vertical="center"/>
    </xf>
    <xf numFmtId="164" fontId="6" fillId="3" borderId="0" xfId="0" applyNumberFormat="1" applyFont="1" applyFill="1" applyBorder="1" applyAlignment="1">
      <alignment vertical="center"/>
    </xf>
    <xf numFmtId="9" fontId="6" fillId="3" borderId="0" xfId="2" applyFont="1" applyFill="1" applyBorder="1" applyAlignment="1">
      <alignment vertical="center"/>
    </xf>
    <xf numFmtId="43" fontId="1" fillId="6" borderId="15" xfId="1" applyFont="1" applyFill="1" applyBorder="1" applyAlignment="1">
      <alignment vertical="center"/>
    </xf>
    <xf numFmtId="43" fontId="9" fillId="3" borderId="0" xfId="0" applyNumberFormat="1" applyFont="1" applyFill="1" applyBorder="1" applyAlignment="1">
      <alignment vertical="center"/>
    </xf>
    <xf numFmtId="43" fontId="10" fillId="3" borderId="0" xfId="0" applyNumberFormat="1" applyFont="1" applyFill="1" applyBorder="1" applyAlignment="1">
      <alignment vertical="center"/>
    </xf>
    <xf numFmtId="43" fontId="11" fillId="2" borderId="1" xfId="3" applyNumberFormat="1" applyFont="1" applyBorder="1" applyAlignment="1">
      <alignment vertical="center"/>
    </xf>
    <xf numFmtId="0" fontId="9" fillId="3" borderId="0" xfId="0" applyFont="1" applyFill="1" applyBorder="1" applyAlignment="1">
      <alignment vertical="center"/>
    </xf>
    <xf numFmtId="0" fontId="10" fillId="3" borderId="0" xfId="0" applyFont="1" applyFill="1" applyBorder="1" applyAlignment="1">
      <alignment vertical="center"/>
    </xf>
    <xf numFmtId="0" fontId="6" fillId="3" borderId="5" xfId="0" applyFont="1" applyFill="1" applyBorder="1" applyAlignment="1">
      <alignment vertical="center"/>
    </xf>
    <xf numFmtId="0" fontId="6" fillId="3" borderId="6" xfId="0" applyFont="1" applyFill="1" applyBorder="1" applyAlignment="1">
      <alignment vertical="center"/>
    </xf>
    <xf numFmtId="0" fontId="12" fillId="0" borderId="0" xfId="0" applyFont="1" applyFill="1" applyAlignment="1">
      <alignment vertical="center"/>
    </xf>
    <xf numFmtId="0" fontId="13" fillId="0" borderId="0" xfId="0" applyFont="1" applyFill="1" applyAlignment="1">
      <alignment vertical="center"/>
    </xf>
    <xf numFmtId="0" fontId="1" fillId="3" borderId="4" xfId="0" applyFont="1" applyFill="1" applyBorder="1"/>
    <xf numFmtId="0" fontId="1" fillId="0" borderId="0" xfId="0" applyFont="1"/>
    <xf numFmtId="0" fontId="1" fillId="3" borderId="11" xfId="0" applyFont="1" applyFill="1" applyBorder="1"/>
    <xf numFmtId="0" fontId="1" fillId="3" borderId="0" xfId="0" applyFont="1" applyFill="1" applyBorder="1"/>
    <xf numFmtId="0" fontId="1" fillId="3" borderId="8" xfId="0" applyFont="1" applyFill="1" applyBorder="1"/>
    <xf numFmtId="0" fontId="15" fillId="7" borderId="19" xfId="0" applyFont="1" applyFill="1" applyBorder="1" applyAlignment="1">
      <alignment horizontal="center"/>
    </xf>
    <xf numFmtId="0" fontId="1" fillId="3" borderId="20" xfId="0" applyFont="1" applyFill="1" applyBorder="1"/>
    <xf numFmtId="165" fontId="1" fillId="5" borderId="12" xfId="1" applyNumberFormat="1" applyFont="1" applyFill="1" applyBorder="1"/>
    <xf numFmtId="0" fontId="15" fillId="7" borderId="13" xfId="0" applyFont="1" applyFill="1" applyBorder="1" applyAlignment="1">
      <alignment horizontal="center"/>
    </xf>
    <xf numFmtId="165" fontId="1" fillId="5" borderId="12" xfId="0" applyNumberFormat="1" applyFont="1" applyFill="1" applyBorder="1"/>
    <xf numFmtId="165" fontId="1" fillId="3" borderId="21" xfId="1" applyNumberFormat="1" applyFont="1" applyFill="1" applyBorder="1"/>
    <xf numFmtId="0" fontId="1" fillId="3" borderId="22" xfId="0" applyFont="1" applyFill="1" applyBorder="1"/>
    <xf numFmtId="165" fontId="1" fillId="3" borderId="21" xfId="0" applyNumberFormat="1" applyFont="1" applyFill="1" applyBorder="1"/>
    <xf numFmtId="0" fontId="4" fillId="3" borderId="19" xfId="0" applyFont="1" applyFill="1" applyBorder="1"/>
    <xf numFmtId="0" fontId="4" fillId="3" borderId="13" xfId="0" applyFont="1" applyFill="1" applyBorder="1"/>
    <xf numFmtId="165" fontId="4" fillId="3" borderId="13" xfId="1" applyNumberFormat="1" applyFont="1" applyFill="1" applyBorder="1"/>
    <xf numFmtId="165" fontId="4" fillId="3" borderId="13" xfId="0" applyNumberFormat="1" applyFont="1" applyFill="1" applyBorder="1"/>
    <xf numFmtId="0" fontId="1" fillId="3" borderId="19" xfId="0" applyFont="1" applyFill="1" applyBorder="1"/>
    <xf numFmtId="0" fontId="1" fillId="3" borderId="13" xfId="0" applyFont="1" applyFill="1" applyBorder="1" applyAlignment="1">
      <alignment horizontal="right"/>
    </xf>
    <xf numFmtId="165" fontId="1" fillId="3" borderId="13" xfId="1" applyNumberFormat="1" applyFont="1" applyFill="1" applyBorder="1"/>
    <xf numFmtId="0" fontId="1" fillId="3" borderId="13" xfId="0" applyFont="1" applyFill="1" applyBorder="1"/>
    <xf numFmtId="9" fontId="1" fillId="3" borderId="13" xfId="0" applyNumberFormat="1" applyFont="1" applyFill="1" applyBorder="1"/>
    <xf numFmtId="165" fontId="1" fillId="3" borderId="0" xfId="0" applyNumberFormat="1" applyFont="1" applyFill="1" applyBorder="1"/>
    <xf numFmtId="9" fontId="1" fillId="3" borderId="13" xfId="0" applyNumberFormat="1" applyFont="1" applyFill="1" applyBorder="1" applyAlignment="1">
      <alignment horizontal="right"/>
    </xf>
    <xf numFmtId="0" fontId="1" fillId="3" borderId="5" xfId="0" applyFont="1" applyFill="1" applyBorder="1"/>
    <xf numFmtId="0" fontId="1" fillId="3" borderId="6" xfId="0" applyFont="1" applyFill="1" applyBorder="1"/>
    <xf numFmtId="0" fontId="1" fillId="3" borderId="7" xfId="0" applyFont="1" applyFill="1" applyBorder="1"/>
    <xf numFmtId="0" fontId="16" fillId="0" borderId="0" xfId="0" applyFont="1" applyAlignment="1">
      <alignment vertical="center"/>
    </xf>
    <xf numFmtId="9" fontId="12" fillId="0" borderId="0" xfId="0" applyNumberFormat="1" applyFont="1" applyFill="1" applyAlignment="1">
      <alignment vertical="center"/>
    </xf>
    <xf numFmtId="0" fontId="16" fillId="0" borderId="0" xfId="0" applyFont="1" applyFill="1" applyAlignment="1">
      <alignment vertical="center"/>
    </xf>
    <xf numFmtId="15" fontId="12" fillId="0" borderId="0" xfId="0" applyNumberFormat="1" applyFont="1" applyFill="1" applyAlignment="1">
      <alignment vertical="center"/>
    </xf>
    <xf numFmtId="0" fontId="12" fillId="0" borderId="0" xfId="0" applyFont="1" applyFill="1" applyAlignment="1">
      <alignment horizontal="right" vertical="center"/>
    </xf>
    <xf numFmtId="9" fontId="12" fillId="0" borderId="0" xfId="2" applyFont="1" applyFill="1" applyAlignment="1">
      <alignment vertical="center"/>
    </xf>
    <xf numFmtId="43" fontId="12" fillId="0" borderId="0" xfId="0" applyNumberFormat="1" applyFont="1" applyFill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Fill="1" applyAlignment="1">
      <alignment vertical="center"/>
    </xf>
    <xf numFmtId="43" fontId="12" fillId="0" borderId="0" xfId="1" applyFont="1" applyFill="1" applyAlignment="1">
      <alignment vertical="center"/>
    </xf>
    <xf numFmtId="43" fontId="6" fillId="5" borderId="13" xfId="1" applyFont="1" applyFill="1" applyBorder="1" applyAlignment="1">
      <alignment vertical="center"/>
    </xf>
    <xf numFmtId="43" fontId="6" fillId="4" borderId="13" xfId="1" applyFont="1" applyFill="1" applyBorder="1" applyAlignment="1">
      <alignment vertical="center"/>
    </xf>
    <xf numFmtId="43" fontId="6" fillId="4" borderId="12" xfId="1" applyFont="1" applyFill="1" applyBorder="1" applyAlignment="1">
      <alignment vertical="center"/>
    </xf>
    <xf numFmtId="0" fontId="14" fillId="8" borderId="16" xfId="0" applyFont="1" applyFill="1" applyBorder="1" applyAlignment="1">
      <alignment horizontal="center"/>
    </xf>
    <xf numFmtId="0" fontId="14" fillId="8" borderId="17" xfId="0" applyFont="1" applyFill="1" applyBorder="1" applyAlignment="1">
      <alignment horizontal="center"/>
    </xf>
    <xf numFmtId="0" fontId="14" fillId="8" borderId="18" xfId="0" applyFont="1" applyFill="1" applyBorder="1" applyAlignment="1">
      <alignment horizontal="center"/>
    </xf>
    <xf numFmtId="0" fontId="5" fillId="8" borderId="2" xfId="0" applyFont="1" applyFill="1" applyBorder="1" applyAlignment="1">
      <alignment horizontal="center" vertical="center"/>
    </xf>
    <xf numFmtId="0" fontId="5" fillId="8" borderId="3" xfId="0" applyFont="1" applyFill="1" applyBorder="1" applyAlignment="1">
      <alignment horizontal="center" vertical="center"/>
    </xf>
    <xf numFmtId="0" fontId="5" fillId="8" borderId="4" xfId="0" applyFont="1" applyFill="1" applyBorder="1" applyAlignment="1">
      <alignment horizontal="center" vertical="center"/>
    </xf>
    <xf numFmtId="0" fontId="5" fillId="8" borderId="5" xfId="0" applyFont="1" applyFill="1" applyBorder="1" applyAlignment="1">
      <alignment horizontal="center" vertical="center"/>
    </xf>
    <xf numFmtId="0" fontId="5" fillId="8" borderId="6" xfId="0" applyFont="1" applyFill="1" applyBorder="1" applyAlignment="1">
      <alignment horizontal="center" vertical="center"/>
    </xf>
    <xf numFmtId="0" fontId="5" fillId="8" borderId="7" xfId="0" applyFont="1" applyFill="1" applyBorder="1" applyAlignment="1">
      <alignment horizontal="center" vertical="center"/>
    </xf>
    <xf numFmtId="0" fontId="17" fillId="8" borderId="9" xfId="0" applyFont="1" applyFill="1" applyBorder="1" applyAlignment="1">
      <alignment horizontal="left" vertical="center"/>
    </xf>
    <xf numFmtId="0" fontId="17" fillId="8" borderId="10" xfId="0" applyFont="1" applyFill="1" applyBorder="1" applyAlignment="1">
      <alignment horizontal="left" vertical="center"/>
    </xf>
    <xf numFmtId="0" fontId="17" fillId="9" borderId="6" xfId="0" applyFont="1" applyFill="1" applyBorder="1" applyAlignment="1">
      <alignment horizontal="right" vertical="center"/>
    </xf>
    <xf numFmtId="0" fontId="17" fillId="9" borderId="7" xfId="0" applyFont="1" applyFill="1" applyBorder="1" applyAlignment="1">
      <alignment horizontal="right" vertical="center"/>
    </xf>
  </cellXfs>
  <cellStyles count="4">
    <cellStyle name="Check Cell" xfId="3" builtinId="23"/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showGridLines="0" view="pageBreakPreview" zoomScaleNormal="100" zoomScaleSheetLayoutView="100" workbookViewId="0">
      <selection activeCell="C9" sqref="C9"/>
    </sheetView>
  </sheetViews>
  <sheetFormatPr defaultRowHeight="13.5" x14ac:dyDescent="0.25"/>
  <cols>
    <col min="1" max="1" width="22.85546875" style="33" customWidth="1"/>
    <col min="2" max="3" width="14.28515625" style="33" customWidth="1"/>
    <col min="4" max="4" width="4.42578125" style="33" customWidth="1"/>
    <col min="5" max="5" width="22.85546875" style="33" customWidth="1"/>
    <col min="6" max="7" width="14.28515625" style="33" customWidth="1"/>
    <col min="8" max="16384" width="9.140625" style="33"/>
  </cols>
  <sheetData>
    <row r="1" spans="1:8" ht="21" thickBot="1" x14ac:dyDescent="0.35">
      <c r="A1" s="72" t="s">
        <v>22</v>
      </c>
      <c r="B1" s="73"/>
      <c r="C1" s="73"/>
      <c r="D1" s="73"/>
      <c r="E1" s="73"/>
      <c r="F1" s="73"/>
      <c r="G1" s="74"/>
      <c r="H1" s="32"/>
    </row>
    <row r="2" spans="1:8" ht="14.25" thickBot="1" x14ac:dyDescent="0.3">
      <c r="A2" s="34"/>
      <c r="B2" s="35"/>
      <c r="C2" s="35"/>
      <c r="D2" s="35"/>
      <c r="E2" s="35"/>
      <c r="F2" s="35"/>
      <c r="G2" s="35"/>
      <c r="H2" s="36"/>
    </row>
    <row r="3" spans="1:8" ht="14.25" thickBot="1" x14ac:dyDescent="0.3">
      <c r="A3" s="37" t="s">
        <v>23</v>
      </c>
      <c r="B3" s="38"/>
      <c r="C3" s="39">
        <v>0</v>
      </c>
      <c r="D3" s="35"/>
      <c r="E3" s="40" t="s">
        <v>24</v>
      </c>
      <c r="F3" s="38"/>
      <c r="G3" s="41">
        <v>0</v>
      </c>
      <c r="H3" s="36"/>
    </row>
    <row r="4" spans="1:8" x14ac:dyDescent="0.25">
      <c r="A4" s="34"/>
      <c r="B4" s="35"/>
      <c r="C4" s="42"/>
      <c r="D4" s="35"/>
      <c r="E4" s="43"/>
      <c r="F4" s="35"/>
      <c r="G4" s="44"/>
      <c r="H4" s="36"/>
    </row>
    <row r="5" spans="1:8" x14ac:dyDescent="0.25">
      <c r="A5" s="45" t="s">
        <v>25</v>
      </c>
      <c r="B5" s="46" t="s">
        <v>26</v>
      </c>
      <c r="C5" s="47" t="s">
        <v>27</v>
      </c>
      <c r="D5" s="35"/>
      <c r="E5" s="46" t="s">
        <v>25</v>
      </c>
      <c r="F5" s="46" t="s">
        <v>26</v>
      </c>
      <c r="G5" s="48" t="s">
        <v>27</v>
      </c>
      <c r="H5" s="36"/>
    </row>
    <row r="6" spans="1:8" x14ac:dyDescent="0.25">
      <c r="A6" s="49" t="s">
        <v>28</v>
      </c>
      <c r="B6" s="50" t="s">
        <v>29</v>
      </c>
      <c r="C6" s="51">
        <v>0</v>
      </c>
      <c r="D6" s="35"/>
      <c r="E6" s="52" t="s">
        <v>28</v>
      </c>
      <c r="F6" s="50" t="s">
        <v>29</v>
      </c>
      <c r="G6" s="51">
        <v>0</v>
      </c>
      <c r="H6" s="36"/>
    </row>
    <row r="7" spans="1:8" x14ac:dyDescent="0.25">
      <c r="A7" s="49" t="s">
        <v>30</v>
      </c>
      <c r="B7" s="53">
        <v>0.1</v>
      </c>
      <c r="C7" s="51">
        <f>IF(C3&lt;200000,0,(IF(C3&gt;500000,30000,(C3-200000)*0.1)))</f>
        <v>0</v>
      </c>
      <c r="D7" s="35"/>
      <c r="E7" s="52" t="s">
        <v>30</v>
      </c>
      <c r="F7" s="53">
        <v>0.1</v>
      </c>
      <c r="G7" s="51">
        <f>IF(G3&lt;200000,0,(IF(G3&gt;500000,30000,(G3-200000)*0.1)))</f>
        <v>0</v>
      </c>
      <c r="H7" s="36"/>
    </row>
    <row r="8" spans="1:8" x14ac:dyDescent="0.25">
      <c r="A8" s="49" t="s">
        <v>31</v>
      </c>
      <c r="B8" s="53">
        <v>0.2</v>
      </c>
      <c r="C8" s="51">
        <f>IF(C3&lt;500000,0,(IF(C3&gt;1000000,100000,(C3-500000)*0.2)))</f>
        <v>0</v>
      </c>
      <c r="D8" s="35"/>
      <c r="E8" s="52" t="s">
        <v>31</v>
      </c>
      <c r="F8" s="53">
        <v>0.2</v>
      </c>
      <c r="G8" s="51">
        <f>IF(G3&lt;500000,0,(IF(G3&gt;1000000,100000,(G3-500000)*0.2)))</f>
        <v>0</v>
      </c>
      <c r="H8" s="36"/>
    </row>
    <row r="9" spans="1:8" x14ac:dyDescent="0.25">
      <c r="A9" s="49" t="s">
        <v>32</v>
      </c>
      <c r="B9" s="53">
        <v>0.3</v>
      </c>
      <c r="C9" s="51">
        <f>IF(C3&lt;1000000,0,(C3-1000000)*0.3)</f>
        <v>0</v>
      </c>
      <c r="D9" s="54"/>
      <c r="E9" s="52" t="s">
        <v>32</v>
      </c>
      <c r="F9" s="53">
        <v>0.3</v>
      </c>
      <c r="G9" s="51">
        <f>IF(G3&lt;1000000,0,(G3-1000000)*0.3)</f>
        <v>0</v>
      </c>
      <c r="H9" s="36"/>
    </row>
    <row r="10" spans="1:8" x14ac:dyDescent="0.25">
      <c r="A10" s="34"/>
      <c r="B10" s="35"/>
      <c r="C10" s="42"/>
      <c r="D10" s="35"/>
      <c r="E10" s="43"/>
      <c r="F10" s="35"/>
      <c r="G10" s="42"/>
      <c r="H10" s="36"/>
    </row>
    <row r="11" spans="1:8" x14ac:dyDescent="0.25">
      <c r="A11" s="34"/>
      <c r="B11" s="35"/>
      <c r="C11" s="51">
        <f>SUM(C6:C10)</f>
        <v>0</v>
      </c>
      <c r="D11" s="35"/>
      <c r="E11" s="43"/>
      <c r="F11" s="35"/>
      <c r="G11" s="51">
        <f>SUM(G6:G10)</f>
        <v>0</v>
      </c>
      <c r="H11" s="36"/>
    </row>
    <row r="12" spans="1:8" x14ac:dyDescent="0.25">
      <c r="A12" s="49" t="s">
        <v>39</v>
      </c>
      <c r="B12" s="55" t="s">
        <v>40</v>
      </c>
      <c r="C12" s="51">
        <f>+SUM(C11:C11)*0.03</f>
        <v>0</v>
      </c>
      <c r="D12" s="35"/>
      <c r="E12" s="49" t="s">
        <v>39</v>
      </c>
      <c r="F12" s="55" t="s">
        <v>40</v>
      </c>
      <c r="G12" s="51">
        <f>+SUM(G11:G11)*0.03</f>
        <v>0</v>
      </c>
      <c r="H12" s="36"/>
    </row>
    <row r="13" spans="1:8" x14ac:dyDescent="0.25">
      <c r="A13" s="34"/>
      <c r="B13" s="35"/>
      <c r="C13" s="42"/>
      <c r="D13" s="35"/>
      <c r="E13" s="43"/>
      <c r="F13" s="35"/>
      <c r="G13" s="42"/>
      <c r="H13" s="36"/>
    </row>
    <row r="14" spans="1:8" x14ac:dyDescent="0.25">
      <c r="A14" s="49" t="s">
        <v>33</v>
      </c>
      <c r="B14" s="52"/>
      <c r="C14" s="51">
        <f>SUM(C11:C12)</f>
        <v>0</v>
      </c>
      <c r="D14" s="35"/>
      <c r="E14" s="52" t="s">
        <v>33</v>
      </c>
      <c r="F14" s="52"/>
      <c r="G14" s="51">
        <f>SUM(G11:G12)</f>
        <v>0</v>
      </c>
      <c r="H14" s="36"/>
    </row>
    <row r="15" spans="1:8" ht="14.25" thickBot="1" x14ac:dyDescent="0.3">
      <c r="A15" s="34"/>
      <c r="B15" s="35"/>
      <c r="C15" s="35"/>
      <c r="D15" s="35"/>
      <c r="E15" s="35"/>
      <c r="F15" s="35"/>
      <c r="G15" s="35"/>
      <c r="H15" s="36"/>
    </row>
    <row r="16" spans="1:8" ht="14.25" thickBot="1" x14ac:dyDescent="0.3">
      <c r="A16" s="37" t="s">
        <v>34</v>
      </c>
      <c r="B16" s="38"/>
      <c r="C16" s="41">
        <v>0</v>
      </c>
      <c r="D16" s="35"/>
      <c r="E16" s="40" t="s">
        <v>35</v>
      </c>
      <c r="F16" s="38"/>
      <c r="G16" s="41">
        <v>0</v>
      </c>
      <c r="H16" s="36"/>
    </row>
    <row r="17" spans="1:8" x14ac:dyDescent="0.25">
      <c r="A17" s="34"/>
      <c r="B17" s="35"/>
      <c r="C17" s="44"/>
      <c r="D17" s="35"/>
      <c r="E17" s="43"/>
      <c r="F17" s="35"/>
      <c r="G17" s="44"/>
      <c r="H17" s="36"/>
    </row>
    <row r="18" spans="1:8" x14ac:dyDescent="0.25">
      <c r="A18" s="45" t="s">
        <v>25</v>
      </c>
      <c r="B18" s="46" t="s">
        <v>26</v>
      </c>
      <c r="C18" s="48" t="s">
        <v>27</v>
      </c>
      <c r="D18" s="35"/>
      <c r="E18" s="46" t="s">
        <v>25</v>
      </c>
      <c r="F18" s="46" t="s">
        <v>26</v>
      </c>
      <c r="G18" s="48" t="s">
        <v>27</v>
      </c>
      <c r="H18" s="36"/>
    </row>
    <row r="19" spans="1:8" x14ac:dyDescent="0.25">
      <c r="A19" s="49" t="s">
        <v>36</v>
      </c>
      <c r="B19" s="50" t="s">
        <v>29</v>
      </c>
      <c r="C19" s="51">
        <v>0</v>
      </c>
      <c r="D19" s="35"/>
      <c r="E19" s="52" t="s">
        <v>37</v>
      </c>
      <c r="F19" s="50" t="s">
        <v>29</v>
      </c>
      <c r="G19" s="51">
        <v>0</v>
      </c>
      <c r="H19" s="36"/>
    </row>
    <row r="20" spans="1:8" x14ac:dyDescent="0.25">
      <c r="A20" s="49" t="s">
        <v>38</v>
      </c>
      <c r="B20" s="53">
        <v>0.1</v>
      </c>
      <c r="C20" s="51">
        <f>IF(C16&lt;250000,0,(IF(C16&gt;500000,25000,(C16-250000)*0.1)))</f>
        <v>0</v>
      </c>
      <c r="D20" s="35"/>
      <c r="E20" s="52" t="s">
        <v>31</v>
      </c>
      <c r="F20" s="53">
        <v>0.2</v>
      </c>
      <c r="G20" s="51">
        <f>IF(G16&lt;500000,0,(IF(G16&gt;1000000,100000,(G16-500000)*0.2)))</f>
        <v>0</v>
      </c>
      <c r="H20" s="36"/>
    </row>
    <row r="21" spans="1:8" x14ac:dyDescent="0.25">
      <c r="A21" s="49" t="s">
        <v>31</v>
      </c>
      <c r="B21" s="53">
        <v>0.2</v>
      </c>
      <c r="C21" s="51">
        <f>IF(C16&lt;500000,0,(IF(C16&gt;1000000,100000,(C16-500000)*0.2)))</f>
        <v>0</v>
      </c>
      <c r="D21" s="35"/>
      <c r="E21" s="52" t="s">
        <v>32</v>
      </c>
      <c r="F21" s="53">
        <v>0.3</v>
      </c>
      <c r="G21" s="51">
        <f>IF(G16&lt;1000000,0,(G16-1000000)*0.3)</f>
        <v>0</v>
      </c>
      <c r="H21" s="36"/>
    </row>
    <row r="22" spans="1:8" x14ac:dyDescent="0.25">
      <c r="A22" s="49" t="s">
        <v>32</v>
      </c>
      <c r="B22" s="53">
        <v>0.3</v>
      </c>
      <c r="C22" s="51">
        <f>IF(C16&lt;1000000,0,(C16-1000000)*0.3)</f>
        <v>0</v>
      </c>
      <c r="D22" s="35"/>
      <c r="E22" s="52"/>
      <c r="F22" s="53"/>
      <c r="G22" s="51"/>
      <c r="H22" s="36"/>
    </row>
    <row r="23" spans="1:8" x14ac:dyDescent="0.25">
      <c r="A23" s="34"/>
      <c r="B23" s="35"/>
      <c r="C23" s="42"/>
      <c r="D23" s="35"/>
      <c r="E23" s="43"/>
      <c r="F23" s="35"/>
      <c r="G23" s="42"/>
      <c r="H23" s="36"/>
    </row>
    <row r="24" spans="1:8" x14ac:dyDescent="0.25">
      <c r="A24" s="34"/>
      <c r="B24" s="35"/>
      <c r="C24" s="42">
        <f>SUM(C19:C23)</f>
        <v>0</v>
      </c>
      <c r="D24" s="35"/>
      <c r="E24" s="43"/>
      <c r="F24" s="35"/>
      <c r="G24" s="42">
        <f>SUM(G19:G23)</f>
        <v>0</v>
      </c>
      <c r="H24" s="36"/>
    </row>
    <row r="25" spans="1:8" x14ac:dyDescent="0.25">
      <c r="A25" s="49" t="s">
        <v>39</v>
      </c>
      <c r="B25" s="55" t="s">
        <v>40</v>
      </c>
      <c r="C25" s="51">
        <f>+SUM(C24:C24)*0.03</f>
        <v>0</v>
      </c>
      <c r="D25" s="35"/>
      <c r="E25" s="49" t="s">
        <v>39</v>
      </c>
      <c r="F25" s="55" t="s">
        <v>40</v>
      </c>
      <c r="G25" s="51">
        <f>+SUM(G24:G24)*0.03</f>
        <v>0</v>
      </c>
      <c r="H25" s="36"/>
    </row>
    <row r="26" spans="1:8" x14ac:dyDescent="0.25">
      <c r="A26" s="34"/>
      <c r="B26" s="35"/>
      <c r="C26" s="42"/>
      <c r="D26" s="35"/>
      <c r="E26" s="43"/>
      <c r="F26" s="35"/>
      <c r="G26" s="42"/>
      <c r="H26" s="36"/>
    </row>
    <row r="27" spans="1:8" x14ac:dyDescent="0.25">
      <c r="A27" s="49" t="s">
        <v>33</v>
      </c>
      <c r="B27" s="52"/>
      <c r="C27" s="51">
        <f>SUM(C24:C25)</f>
        <v>0</v>
      </c>
      <c r="D27" s="35"/>
      <c r="E27" s="52" t="s">
        <v>33</v>
      </c>
      <c r="F27" s="52"/>
      <c r="G27" s="51">
        <f>SUM(G24:G25)</f>
        <v>0</v>
      </c>
      <c r="H27" s="36"/>
    </row>
    <row r="28" spans="1:8" x14ac:dyDescent="0.25">
      <c r="A28" s="34"/>
      <c r="B28" s="35"/>
      <c r="C28" s="35"/>
      <c r="D28" s="35"/>
      <c r="E28" s="35"/>
      <c r="F28" s="35"/>
      <c r="G28" s="35"/>
      <c r="H28" s="36"/>
    </row>
    <row r="29" spans="1:8" ht="14.25" thickBot="1" x14ac:dyDescent="0.3">
      <c r="A29" s="56"/>
      <c r="B29" s="57"/>
      <c r="C29" s="57"/>
      <c r="D29" s="57"/>
      <c r="E29" s="57"/>
      <c r="F29" s="57"/>
      <c r="G29" s="57"/>
      <c r="H29" s="58"/>
    </row>
  </sheetData>
  <mergeCells count="1">
    <mergeCell ref="A1:G1"/>
  </mergeCells>
  <pageMargins left="0.7" right="0.7" top="0.75" bottom="0.75" header="0.3" footer="0.3"/>
  <pageSetup paperSize="9" scale="7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48576"/>
  <sheetViews>
    <sheetView showGridLines="0" tabSelected="1" view="pageBreakPreview" topLeftCell="A10" zoomScaleNormal="100" zoomScaleSheetLayoutView="100" workbookViewId="0">
      <selection activeCell="F27" sqref="F27:J27"/>
    </sheetView>
  </sheetViews>
  <sheetFormatPr defaultRowHeight="16.5" x14ac:dyDescent="0.25"/>
  <cols>
    <col min="1" max="2" width="19.140625" style="2" customWidth="1"/>
    <col min="3" max="3" width="14.28515625" style="2" customWidth="1"/>
    <col min="4" max="4" width="14.42578125" style="2" bestFit="1" customWidth="1"/>
    <col min="5" max="5" width="14.7109375" style="2" bestFit="1" customWidth="1"/>
    <col min="6" max="7" width="9.140625" style="2"/>
    <col min="8" max="8" width="8.85546875" style="2" customWidth="1"/>
    <col min="9" max="9" width="16.28515625" style="2" bestFit="1" customWidth="1"/>
    <col min="10" max="10" width="13" style="2" bestFit="1" customWidth="1"/>
    <col min="11" max="11" width="9.140625" style="2"/>
    <col min="12" max="12" width="11.28515625" style="2" bestFit="1" customWidth="1"/>
    <col min="13" max="13" width="14.42578125" style="2" bestFit="1" customWidth="1"/>
    <col min="14" max="14" width="13" style="2" bestFit="1" customWidth="1"/>
    <col min="15" max="15" width="14" style="2" bestFit="1" customWidth="1"/>
    <col min="16" max="16384" width="9.140625" style="2"/>
  </cols>
  <sheetData>
    <row r="1" spans="1:12" ht="16.5" customHeight="1" x14ac:dyDescent="0.25">
      <c r="A1" s="75" t="s">
        <v>0</v>
      </c>
      <c r="B1" s="76"/>
      <c r="C1" s="76"/>
      <c r="D1" s="76"/>
      <c r="E1" s="76"/>
      <c r="F1" s="76"/>
      <c r="G1" s="76"/>
      <c r="H1" s="76"/>
      <c r="I1" s="77"/>
      <c r="J1" s="1"/>
    </row>
    <row r="2" spans="1:12" ht="16.5" customHeight="1" thickBot="1" x14ac:dyDescent="0.3">
      <c r="A2" s="78"/>
      <c r="B2" s="79"/>
      <c r="C2" s="79"/>
      <c r="D2" s="79"/>
      <c r="E2" s="79"/>
      <c r="F2" s="79"/>
      <c r="G2" s="79"/>
      <c r="H2" s="79"/>
      <c r="I2" s="80"/>
      <c r="J2" s="3"/>
    </row>
    <row r="3" spans="1:12" x14ac:dyDescent="0.25">
      <c r="A3" s="81" t="s">
        <v>1</v>
      </c>
      <c r="B3" s="82"/>
      <c r="C3" s="82"/>
      <c r="D3" s="82"/>
      <c r="E3" s="82"/>
      <c r="F3" s="82"/>
      <c r="G3" s="82"/>
      <c r="H3" s="82"/>
      <c r="I3" s="82"/>
      <c r="J3" s="3"/>
    </row>
    <row r="4" spans="1:12" ht="17.25" thickBot="1" x14ac:dyDescent="0.3">
      <c r="A4" s="4"/>
      <c r="B4" s="5"/>
      <c r="C4" s="5"/>
      <c r="D4" s="5"/>
      <c r="E4" s="5"/>
      <c r="F4" s="5"/>
      <c r="G4" s="5"/>
      <c r="H4" s="5"/>
      <c r="I4" s="5"/>
      <c r="J4" s="3"/>
    </row>
    <row r="5" spans="1:12" ht="17.25" thickBot="1" x14ac:dyDescent="0.3">
      <c r="A5" s="6" t="s">
        <v>2</v>
      </c>
      <c r="B5" s="71" t="s">
        <v>3</v>
      </c>
      <c r="C5" s="5"/>
      <c r="D5" s="5"/>
      <c r="E5" s="5"/>
      <c r="F5" s="5"/>
      <c r="G5" s="7" t="s">
        <v>4</v>
      </c>
      <c r="H5" s="5"/>
      <c r="I5" s="8" t="s">
        <v>5</v>
      </c>
      <c r="J5" s="3"/>
      <c r="L5" s="9"/>
    </row>
    <row r="6" spans="1:12" x14ac:dyDescent="0.25">
      <c r="A6" s="4"/>
      <c r="B6" s="5"/>
      <c r="C6" s="5"/>
      <c r="D6" s="5"/>
      <c r="E6" s="5"/>
      <c r="F6" s="5"/>
      <c r="G6" s="5"/>
      <c r="H6" s="5"/>
      <c r="I6" s="5"/>
      <c r="J6" s="3"/>
      <c r="L6" s="9"/>
    </row>
    <row r="7" spans="1:12" x14ac:dyDescent="0.25">
      <c r="A7" s="4" t="s">
        <v>6</v>
      </c>
      <c r="B7" s="5"/>
      <c r="C7" s="5"/>
      <c r="D7" s="5"/>
      <c r="E7" s="10"/>
      <c r="F7" s="5"/>
      <c r="G7" s="10" t="s">
        <v>7</v>
      </c>
      <c r="H7" s="5"/>
      <c r="I7" s="11">
        <v>0</v>
      </c>
      <c r="J7" s="3"/>
      <c r="L7" s="9"/>
    </row>
    <row r="8" spans="1:12" x14ac:dyDescent="0.25">
      <c r="A8" s="4"/>
      <c r="B8" s="5"/>
      <c r="C8" s="5"/>
      <c r="D8" s="5"/>
      <c r="E8" s="10"/>
      <c r="F8" s="5"/>
      <c r="G8" s="10"/>
      <c r="H8" s="5"/>
      <c r="I8" s="12"/>
      <c r="J8" s="3"/>
      <c r="L8" s="9"/>
    </row>
    <row r="9" spans="1:12" x14ac:dyDescent="0.25">
      <c r="A9" s="4" t="s">
        <v>8</v>
      </c>
      <c r="B9" s="5"/>
      <c r="C9" s="5"/>
      <c r="D9" s="5"/>
      <c r="E9" s="10"/>
      <c r="F9" s="5"/>
      <c r="G9" s="10" t="s">
        <v>9</v>
      </c>
      <c r="H9" s="5"/>
      <c r="I9" s="11">
        <v>0</v>
      </c>
      <c r="J9" s="3"/>
      <c r="L9" s="9"/>
    </row>
    <row r="10" spans="1:12" x14ac:dyDescent="0.25">
      <c r="A10" s="4"/>
      <c r="B10" s="5"/>
      <c r="C10" s="5"/>
      <c r="D10" s="5"/>
      <c r="E10" s="10"/>
      <c r="F10" s="5"/>
      <c r="G10" s="10"/>
      <c r="H10" s="5"/>
      <c r="I10" s="12"/>
      <c r="J10" s="3"/>
    </row>
    <row r="11" spans="1:12" x14ac:dyDescent="0.25">
      <c r="A11" s="4"/>
      <c r="B11" s="10" t="s">
        <v>10</v>
      </c>
      <c r="C11" s="5"/>
      <c r="D11" s="5"/>
      <c r="E11" s="10"/>
      <c r="F11" s="5"/>
      <c r="G11" s="10" t="s">
        <v>11</v>
      </c>
      <c r="H11" s="5"/>
      <c r="I11" s="13">
        <f>I7-I9</f>
        <v>0</v>
      </c>
      <c r="J11" s="3"/>
    </row>
    <row r="12" spans="1:12" x14ac:dyDescent="0.25">
      <c r="A12" s="4"/>
      <c r="B12" s="5"/>
      <c r="C12" s="5"/>
      <c r="D12" s="5"/>
      <c r="E12" s="10"/>
      <c r="F12" s="10"/>
      <c r="G12" s="10"/>
      <c r="H12" s="5"/>
      <c r="I12" s="12"/>
      <c r="J12" s="3"/>
    </row>
    <row r="13" spans="1:12" x14ac:dyDescent="0.25">
      <c r="A13" s="4" t="s">
        <v>12</v>
      </c>
      <c r="B13" s="5"/>
      <c r="C13" s="5"/>
      <c r="D13" s="14" t="s">
        <v>48</v>
      </c>
      <c r="E13" s="15" t="s">
        <v>49</v>
      </c>
      <c r="F13" s="10"/>
      <c r="G13" s="10"/>
      <c r="H13" s="5"/>
      <c r="I13" s="12"/>
      <c r="J13" s="3"/>
    </row>
    <row r="14" spans="1:12" x14ac:dyDescent="0.25">
      <c r="A14" s="4"/>
      <c r="B14" s="16" t="s">
        <v>13</v>
      </c>
      <c r="C14" s="17">
        <f>IF($B$5="Company",C1048569,D1048569)</f>
        <v>41075</v>
      </c>
      <c r="D14" s="18">
        <f>$I$11*F14</f>
        <v>0</v>
      </c>
      <c r="E14" s="11">
        <v>0</v>
      </c>
      <c r="F14" s="19">
        <f>IF($B$5="Company",F1048569,G1048569)</f>
        <v>0.15</v>
      </c>
      <c r="G14" s="10"/>
      <c r="H14" s="5"/>
      <c r="I14" s="12"/>
      <c r="J14" s="3"/>
    </row>
    <row r="15" spans="1:12" x14ac:dyDescent="0.25">
      <c r="A15" s="4"/>
      <c r="B15" s="16" t="s">
        <v>13</v>
      </c>
      <c r="C15" s="20">
        <f>IF($B$5="Company",C1048570,D1048570)</f>
        <v>41167</v>
      </c>
      <c r="D15" s="18">
        <f>$I$11*F15-D14</f>
        <v>0</v>
      </c>
      <c r="E15" s="11">
        <v>0</v>
      </c>
      <c r="F15" s="21">
        <f>IF($B$5="Company",F1048570,G1048570)</f>
        <v>0.45</v>
      </c>
      <c r="G15" s="10"/>
      <c r="H15" s="5"/>
      <c r="I15" s="12"/>
      <c r="J15" s="3"/>
    </row>
    <row r="16" spans="1:12" x14ac:dyDescent="0.25">
      <c r="A16" s="4"/>
      <c r="B16" s="16" t="s">
        <v>13</v>
      </c>
      <c r="C16" s="20">
        <f>IF($B$5="Company",C1048571,D1048571)</f>
        <v>41258</v>
      </c>
      <c r="D16" s="18">
        <f>$I$11*F16-D15-D14</f>
        <v>0</v>
      </c>
      <c r="E16" s="11">
        <v>0</v>
      </c>
      <c r="F16" s="21">
        <f>IF($B$5="Company",F1048571,G1048571)</f>
        <v>0.75</v>
      </c>
      <c r="G16" s="10"/>
      <c r="H16" s="5"/>
      <c r="I16" s="12"/>
      <c r="J16" s="3"/>
    </row>
    <row r="17" spans="1:10" x14ac:dyDescent="0.25">
      <c r="A17" s="4"/>
      <c r="B17" s="16" t="s">
        <v>13</v>
      </c>
      <c r="C17" s="17">
        <f>IF($B$5="Company",C1048572,D1048572)</f>
        <v>41348</v>
      </c>
      <c r="D17" s="18">
        <f>$I$11*F17-D16-D15-D14</f>
        <v>0</v>
      </c>
      <c r="E17" s="11">
        <v>0</v>
      </c>
      <c r="F17" s="19">
        <f>IF($B$5="Company",F1048572,G1048572)</f>
        <v>1</v>
      </c>
      <c r="G17" s="10"/>
      <c r="H17" s="5"/>
      <c r="I17" s="12"/>
      <c r="J17" s="3"/>
    </row>
    <row r="18" spans="1:10" x14ac:dyDescent="0.25">
      <c r="A18" s="4"/>
      <c r="B18" s="5"/>
      <c r="C18" s="5"/>
      <c r="D18" s="5"/>
      <c r="E18" s="10"/>
      <c r="F18" s="10"/>
      <c r="G18" s="10" t="s">
        <v>14</v>
      </c>
      <c r="H18" s="5"/>
      <c r="I18" s="12">
        <f>SUM(E14:E17)</f>
        <v>0</v>
      </c>
      <c r="J18" s="3"/>
    </row>
    <row r="19" spans="1:10" x14ac:dyDescent="0.25">
      <c r="A19" s="4"/>
      <c r="B19" s="5"/>
      <c r="C19" s="5"/>
      <c r="D19" s="5"/>
      <c r="E19" s="10"/>
      <c r="F19" s="10"/>
      <c r="G19" s="10"/>
      <c r="H19" s="5"/>
      <c r="I19" s="12"/>
      <c r="J19" s="3"/>
    </row>
    <row r="20" spans="1:10" ht="17.25" thickBot="1" x14ac:dyDescent="0.3">
      <c r="A20" s="4"/>
      <c r="B20" s="5" t="s">
        <v>15</v>
      </c>
      <c r="C20" s="5"/>
      <c r="D20" s="5"/>
      <c r="E20" s="10"/>
      <c r="F20" s="10"/>
      <c r="G20" s="10" t="s">
        <v>16</v>
      </c>
      <c r="H20" s="5"/>
      <c r="I20" s="22">
        <f>I11-I18</f>
        <v>0</v>
      </c>
      <c r="J20" s="3"/>
    </row>
    <row r="21" spans="1:10" ht="18" thickTop="1" thickBot="1" x14ac:dyDescent="0.3">
      <c r="A21" s="4"/>
      <c r="B21" s="5"/>
      <c r="C21" s="5"/>
      <c r="D21" s="5"/>
      <c r="E21" s="5"/>
      <c r="F21" s="5"/>
      <c r="G21" s="5"/>
      <c r="H21" s="5"/>
      <c r="I21" s="5"/>
      <c r="J21" s="3"/>
    </row>
    <row r="22" spans="1:10" ht="18" thickTop="1" thickBot="1" x14ac:dyDescent="0.3">
      <c r="A22" s="6" t="s">
        <v>41</v>
      </c>
      <c r="B22" s="70" t="s">
        <v>45</v>
      </c>
      <c r="C22" s="69">
        <v>0</v>
      </c>
      <c r="D22" s="5"/>
      <c r="E22" s="5"/>
      <c r="F22" s="23" t="s">
        <v>17</v>
      </c>
      <c r="G22" s="23"/>
      <c r="H22" s="24"/>
      <c r="I22" s="25">
        <f>IF(I20&lt;(0.1*(I11)),0,I20*J1048569)</f>
        <v>0</v>
      </c>
      <c r="J22" s="3"/>
    </row>
    <row r="23" spans="1:10" ht="18" thickTop="1" thickBot="1" x14ac:dyDescent="0.3">
      <c r="A23" s="4"/>
      <c r="B23" s="5"/>
      <c r="C23" s="5"/>
      <c r="D23" s="5"/>
      <c r="E23" s="5"/>
      <c r="F23" s="23" t="s">
        <v>18</v>
      </c>
      <c r="G23" s="23"/>
      <c r="H23" s="24"/>
      <c r="I23" s="25">
        <f>O1048573</f>
        <v>0</v>
      </c>
      <c r="J23" s="3"/>
    </row>
    <row r="24" spans="1:10" ht="18" thickTop="1" thickBot="1" x14ac:dyDescent="0.3">
      <c r="A24" s="4"/>
      <c r="B24" s="5"/>
      <c r="C24" s="5"/>
      <c r="D24" s="5"/>
      <c r="E24" s="5"/>
      <c r="F24" s="26"/>
      <c r="G24" s="26"/>
      <c r="H24" s="27"/>
      <c r="I24" s="27"/>
      <c r="J24" s="3"/>
    </row>
    <row r="25" spans="1:10" ht="18" thickTop="1" thickBot="1" x14ac:dyDescent="0.3">
      <c r="A25" s="4"/>
      <c r="B25" s="5"/>
      <c r="C25" s="5"/>
      <c r="D25" s="5"/>
      <c r="E25" s="5"/>
      <c r="F25" s="23"/>
      <c r="G25" s="23" t="s">
        <v>19</v>
      </c>
      <c r="H25" s="24"/>
      <c r="I25" s="25">
        <f>SUM(I22:I23)</f>
        <v>0</v>
      </c>
      <c r="J25" s="3"/>
    </row>
    <row r="26" spans="1:10" ht="17.25" thickTop="1" x14ac:dyDescent="0.25">
      <c r="A26" s="4"/>
      <c r="B26" s="5"/>
      <c r="C26" s="5"/>
      <c r="D26" s="5"/>
      <c r="E26" s="5"/>
      <c r="F26" s="5"/>
      <c r="G26" s="5"/>
      <c r="H26" s="5"/>
      <c r="I26" s="5"/>
      <c r="J26" s="3"/>
    </row>
    <row r="27" spans="1:10" ht="17.25" thickBot="1" x14ac:dyDescent="0.3">
      <c r="A27" s="28"/>
      <c r="B27" s="29"/>
      <c r="C27" s="29"/>
      <c r="D27" s="29"/>
      <c r="E27" s="29"/>
      <c r="F27" s="83" t="s">
        <v>51</v>
      </c>
      <c r="G27" s="83"/>
      <c r="H27" s="83"/>
      <c r="I27" s="83"/>
      <c r="J27" s="84"/>
    </row>
    <row r="1048549" s="66" customFormat="1" x14ac:dyDescent="0.25"/>
    <row r="1048550" s="66" customFormat="1" x14ac:dyDescent="0.25"/>
    <row r="1048551" s="66" customFormat="1" x14ac:dyDescent="0.25"/>
    <row r="1048552" s="66" customFormat="1" x14ac:dyDescent="0.25"/>
    <row r="1048553" s="66" customFormat="1" x14ac:dyDescent="0.25"/>
    <row r="1048554" s="66" customFormat="1" x14ac:dyDescent="0.25"/>
    <row r="1048555" s="66" customFormat="1" x14ac:dyDescent="0.25"/>
    <row r="1048556" s="66" customFormat="1" x14ac:dyDescent="0.25"/>
    <row r="1048557" s="66" customFormat="1" x14ac:dyDescent="0.25"/>
    <row r="1048558" s="66" customFormat="1" x14ac:dyDescent="0.25"/>
    <row r="1048559" s="66" customFormat="1" x14ac:dyDescent="0.25"/>
    <row r="1048560" s="66" customFormat="1" x14ac:dyDescent="0.25"/>
    <row r="1048561" spans="1:18" s="66" customFormat="1" x14ac:dyDescent="0.25"/>
    <row r="1048562" spans="1:18" s="66" customFormat="1" x14ac:dyDescent="0.25"/>
    <row r="1048563" spans="1:18" s="66" customFormat="1" x14ac:dyDescent="0.25"/>
    <row r="1048564" spans="1:18" s="66" customFormat="1" x14ac:dyDescent="0.25"/>
    <row r="1048565" spans="1:18" s="66" customFormat="1" x14ac:dyDescent="0.25"/>
    <row r="1048566" spans="1:18" s="66" customFormat="1" x14ac:dyDescent="0.25"/>
    <row r="1048567" spans="1:18" s="66" customFormat="1" x14ac:dyDescent="0.25">
      <c r="A1048567" s="59"/>
      <c r="B1048567" s="59"/>
      <c r="C1048567" s="59"/>
      <c r="D1048567" s="59"/>
      <c r="E1048567" s="59"/>
      <c r="F1048567" s="59"/>
      <c r="G1048567" s="59"/>
      <c r="H1048567" s="59"/>
      <c r="I1048567" s="59"/>
      <c r="J1048567" s="59"/>
      <c r="K1048567" s="59"/>
      <c r="L1048567" s="59"/>
      <c r="M1048567" s="59"/>
      <c r="N1048567" s="59"/>
      <c r="O1048567" s="59"/>
      <c r="P1048567" s="59"/>
      <c r="Q1048567" s="59"/>
      <c r="R1048567" s="59"/>
    </row>
    <row r="1048568" spans="1:18" s="67" customFormat="1" hidden="1" x14ac:dyDescent="0.25">
      <c r="A1048568" s="61"/>
      <c r="B1048568" s="30"/>
      <c r="C1048568" s="30"/>
      <c r="D1048568" s="30"/>
      <c r="E1048568" s="30"/>
      <c r="F1048568" s="30"/>
      <c r="G1048568" s="30"/>
      <c r="H1048568" s="30" t="s">
        <v>50</v>
      </c>
      <c r="I1048568" s="60">
        <v>0</v>
      </c>
      <c r="J1048568" s="30"/>
      <c r="K1048568" s="30"/>
      <c r="L1048568" s="30"/>
      <c r="M1048568" s="30"/>
      <c r="N1048568" s="30"/>
      <c r="O1048568" s="61"/>
      <c r="P1048568" s="61"/>
      <c r="Q1048568" s="61"/>
      <c r="R1048568" s="61"/>
    </row>
    <row r="1048569" spans="1:18" s="31" customFormat="1" ht="14.25" hidden="1" x14ac:dyDescent="0.25">
      <c r="A1048569" s="30"/>
      <c r="B1048569" s="30" t="s">
        <v>3</v>
      </c>
      <c r="C1048569" s="62">
        <v>41075</v>
      </c>
      <c r="D1048569" s="63" t="s">
        <v>20</v>
      </c>
      <c r="E1048569" s="30"/>
      <c r="F1048569" s="64">
        <v>0.15</v>
      </c>
      <c r="G1048569" s="30"/>
      <c r="H1048569" s="30" t="s">
        <v>42</v>
      </c>
      <c r="I1048569" s="60">
        <v>0.01</v>
      </c>
      <c r="J1048569" s="64">
        <f>VLOOKUP(B22,H1048568:I1048574,2,FALSE)</f>
        <v>0.04</v>
      </c>
      <c r="K1048569" s="30"/>
      <c r="L1048569" s="30"/>
      <c r="M1048569" s="65">
        <f>$I$11*F14-E14</f>
        <v>0</v>
      </c>
      <c r="N1048569" s="68">
        <f>IF(E14&gt;80%*D14,0,M1048569*3%)</f>
        <v>0</v>
      </c>
      <c r="O1048569" s="65">
        <f>IF(N1048569&lt;0,0,+N1048569)</f>
        <v>0</v>
      </c>
      <c r="P1048569" s="30"/>
      <c r="Q1048569" s="30"/>
      <c r="R1048569" s="30"/>
    </row>
    <row r="1048570" spans="1:18" s="31" customFormat="1" ht="14.25" hidden="1" x14ac:dyDescent="0.25">
      <c r="A1048570" s="30"/>
      <c r="B1048570" s="30" t="s">
        <v>21</v>
      </c>
      <c r="C1048570" s="62">
        <v>41167</v>
      </c>
      <c r="D1048570" s="62">
        <v>41167</v>
      </c>
      <c r="E1048570" s="30"/>
      <c r="F1048570" s="64">
        <v>0.45</v>
      </c>
      <c r="G1048570" s="64">
        <v>0.3</v>
      </c>
      <c r="H1048570" s="30" t="s">
        <v>43</v>
      </c>
      <c r="I1048570" s="64">
        <v>0.02</v>
      </c>
      <c r="J1048570" s="30"/>
      <c r="K1048570" s="30"/>
      <c r="L1048570" s="30"/>
      <c r="M1048570" s="65">
        <f>$I$11*F15-E15-E14</f>
        <v>0</v>
      </c>
      <c r="N1048570" s="68">
        <f>IF(E15&gt;80%*D15,0,M1048570*3%)</f>
        <v>0</v>
      </c>
      <c r="O1048570" s="65">
        <f t="shared" ref="O1048570:O1048572" si="0">IF(N1048570&lt;0,0,+N1048570)</f>
        <v>0</v>
      </c>
      <c r="P1048570" s="30"/>
      <c r="Q1048570" s="30"/>
      <c r="R1048570" s="30"/>
    </row>
    <row r="1048571" spans="1:18" s="31" customFormat="1" ht="14.25" hidden="1" x14ac:dyDescent="0.25">
      <c r="A1048571" s="30"/>
      <c r="B1048571" s="30"/>
      <c r="C1048571" s="62">
        <v>41258</v>
      </c>
      <c r="D1048571" s="62">
        <v>41258</v>
      </c>
      <c r="E1048571" s="30"/>
      <c r="F1048571" s="64">
        <v>0.75</v>
      </c>
      <c r="G1048571" s="64">
        <v>0.6</v>
      </c>
      <c r="H1048571" s="30" t="s">
        <v>44</v>
      </c>
      <c r="I1048571" s="64">
        <v>0.03</v>
      </c>
      <c r="J1048571" s="30"/>
      <c r="K1048571" s="30"/>
      <c r="L1048571" s="30"/>
      <c r="M1048571" s="65">
        <f>$I$11*F16-E16-E15-E14</f>
        <v>0</v>
      </c>
      <c r="N1048571" s="65">
        <f>M1048571*3%</f>
        <v>0</v>
      </c>
      <c r="O1048571" s="65">
        <f t="shared" si="0"/>
        <v>0</v>
      </c>
      <c r="P1048571" s="65"/>
      <c r="Q1048571" s="30"/>
      <c r="R1048571" s="30"/>
    </row>
    <row r="1048572" spans="1:18" s="31" customFormat="1" ht="14.25" hidden="1" x14ac:dyDescent="0.25">
      <c r="A1048572" s="30"/>
      <c r="B1048572" s="30"/>
      <c r="C1048572" s="62">
        <v>41348</v>
      </c>
      <c r="D1048572" s="62">
        <v>41348</v>
      </c>
      <c r="E1048572" s="30"/>
      <c r="F1048572" s="64">
        <v>1</v>
      </c>
      <c r="G1048572" s="64">
        <v>1</v>
      </c>
      <c r="H1048572" s="30" t="s">
        <v>45</v>
      </c>
      <c r="I1048572" s="64">
        <v>0.04</v>
      </c>
      <c r="J1048572" s="30"/>
      <c r="K1048572" s="30"/>
      <c r="L1048572" s="30"/>
      <c r="M1048572" s="65">
        <f>$I$11*F17-E17-E16-E15-E14</f>
        <v>0</v>
      </c>
      <c r="N1048572" s="65">
        <f>M1048572*1%</f>
        <v>0</v>
      </c>
      <c r="O1048572" s="65">
        <f t="shared" si="0"/>
        <v>0</v>
      </c>
      <c r="P1048572" s="65"/>
      <c r="Q1048572" s="30"/>
      <c r="R1048572" s="30"/>
    </row>
    <row r="1048573" spans="1:18" s="31" customFormat="1" ht="14.25" hidden="1" x14ac:dyDescent="0.25">
      <c r="A1048573" s="30"/>
      <c r="B1048573" s="30"/>
      <c r="C1048573" s="30"/>
      <c r="D1048573" s="30"/>
      <c r="E1048573" s="30"/>
      <c r="F1048573" s="30"/>
      <c r="G1048573" s="30"/>
      <c r="H1048573" s="30" t="s">
        <v>46</v>
      </c>
      <c r="I1048573" s="64">
        <v>0.05</v>
      </c>
      <c r="J1048573" s="30"/>
      <c r="K1048573" s="30"/>
      <c r="L1048573" s="30"/>
      <c r="M1048573" s="30"/>
      <c r="N1048573" s="65">
        <f>SUM(N1048569:N1048572)</f>
        <v>0</v>
      </c>
      <c r="O1048573" s="65">
        <f>SUM(O1048569:O1048572)</f>
        <v>0</v>
      </c>
      <c r="P1048573" s="30"/>
      <c r="Q1048573" s="30"/>
      <c r="R1048573" s="30"/>
    </row>
    <row r="1048574" spans="1:18" s="31" customFormat="1" ht="14.25" hidden="1" x14ac:dyDescent="0.25">
      <c r="A1048574" s="30"/>
      <c r="B1048574" s="30"/>
      <c r="C1048574" s="30"/>
      <c r="D1048574" s="30"/>
      <c r="E1048574" s="30"/>
      <c r="F1048574" s="30"/>
      <c r="G1048574" s="30"/>
      <c r="H1048574" s="30" t="s">
        <v>47</v>
      </c>
      <c r="I1048574" s="64">
        <v>0.06</v>
      </c>
      <c r="J1048574" s="30"/>
      <c r="K1048574" s="30"/>
      <c r="L1048574" s="30"/>
      <c r="M1048574" s="30"/>
      <c r="N1048574" s="30"/>
      <c r="O1048574" s="30"/>
      <c r="P1048574" s="30"/>
      <c r="Q1048574" s="30"/>
      <c r="R1048574" s="30"/>
    </row>
    <row r="1048575" spans="1:18" s="66" customFormat="1" x14ac:dyDescent="0.25"/>
    <row r="1048576" spans="1:18" s="66" customFormat="1" x14ac:dyDescent="0.25"/>
  </sheetData>
  <dataConsolidate/>
  <mergeCells count="3">
    <mergeCell ref="A1:I2"/>
    <mergeCell ref="A3:I3"/>
    <mergeCell ref="F27:J27"/>
  </mergeCells>
  <dataValidations count="2">
    <dataValidation type="list" allowBlank="1" showInputMessage="1" showErrorMessage="1" sqref="B5">
      <formula1>$B$1048569:$B$1048570</formula1>
    </dataValidation>
    <dataValidation type="list" allowBlank="1" showInputMessage="1" showErrorMessage="1" sqref="B22">
      <formula1>$H$1048568:$H$1048574</formula1>
    </dataValidation>
  </dataValidations>
  <pageMargins left="0.7" right="0.7" top="0.75" bottom="0.75" header="0.3" footer="0.3"/>
  <pageSetup paperSize="9" scale="63" orientation="portrait" r:id="rId1"/>
  <rowBreaks count="1" manualBreakCount="1">
    <brk id="27" max="16383" man="1"/>
  </rowBreaks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TAX PAYABLE</vt:lpstr>
      <vt:lpstr>234B &amp; 234C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2013-05-23T13:37:13Z</dcterms:modified>
</cp:coreProperties>
</file>