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4" r:id="rId2"/>
  </sheets>
  <definedNames>
    <definedName name="_xlnm.Print_Area" localSheetId="0">Sheet1!$A$1:$N$36</definedName>
  </definedNames>
  <calcPr calcId="124519"/>
</workbook>
</file>

<file path=xl/calcChain.xml><?xml version="1.0" encoding="utf-8"?>
<calcChain xmlns="http://schemas.openxmlformats.org/spreadsheetml/2006/main">
  <c r="E10" i="4"/>
  <c r="E11"/>
  <c r="E12"/>
  <c r="D13"/>
  <c r="K32" i="1"/>
  <c r="K31"/>
  <c r="J32"/>
  <c r="J37"/>
  <c r="J31"/>
  <c r="L26"/>
  <c r="G29" s="1"/>
  <c r="L25"/>
  <c r="L24"/>
  <c r="L23"/>
  <c r="F16"/>
  <c r="L28" l="1"/>
  <c r="F18"/>
  <c r="G22" s="1"/>
  <c r="F23"/>
  <c r="F22"/>
  <c r="E22" l="1"/>
  <c r="E23" s="1"/>
  <c r="E24"/>
  <c r="G24" s="1"/>
  <c r="F24"/>
  <c r="E25" l="1"/>
  <c r="G25" s="1"/>
  <c r="G23"/>
  <c r="G26" l="1"/>
  <c r="G27" s="1"/>
  <c r="G28" s="1"/>
  <c r="I30" l="1"/>
  <c r="E30" s="1"/>
  <c r="I29"/>
  <c r="M24" s="1"/>
  <c r="I24" s="1"/>
  <c r="M25" l="1"/>
  <c r="I25" s="1"/>
  <c r="M23"/>
  <c r="I23" s="1"/>
  <c r="G30"/>
  <c r="G32" s="1"/>
  <c r="E34"/>
  <c r="G33" l="1"/>
  <c r="G31"/>
  <c r="G34" l="1"/>
  <c r="G38"/>
</calcChain>
</file>

<file path=xl/sharedStrings.xml><?xml version="1.0" encoding="utf-8"?>
<sst xmlns="http://schemas.openxmlformats.org/spreadsheetml/2006/main" count="55" uniqueCount="49">
  <si>
    <t>INCOME TAX CALCULATOR</t>
  </si>
  <si>
    <t>MALE</t>
  </si>
  <si>
    <t>FEMALE</t>
  </si>
  <si>
    <t>SENIOR CITIZEN</t>
  </si>
  <si>
    <t>(TO KNOW WHETHER THE ASSESSEE IS SENIOR CITIZEN OR NOT, click here)</t>
  </si>
  <si>
    <t>GROSS TOTAL INCOME</t>
  </si>
  <si>
    <t>LESS: DEDUCTIONS</t>
  </si>
  <si>
    <t>TAXABLE INCOME</t>
  </si>
  <si>
    <t>COMPUTATION OF INCOME TAX</t>
  </si>
  <si>
    <t xml:space="preserve">ON FIRST </t>
  </si>
  <si>
    <t>NEXT</t>
  </si>
  <si>
    <t>ADD: EDUCATION CESS</t>
  </si>
  <si>
    <t>AGE CALCULATOR</t>
  </si>
  <si>
    <t>ENTER DATE OF BIRTH</t>
  </si>
  <si>
    <t>(DD/MM/YYYY)</t>
  </si>
  <si>
    <t>AGE</t>
  </si>
  <si>
    <t>YEARS</t>
  </si>
  <si>
    <t>MONTHS</t>
  </si>
  <si>
    <t>DAYS</t>
  </si>
  <si>
    <t>CLICK HERE TO GO BACK</t>
  </si>
  <si>
    <t>CATEGORY</t>
  </si>
  <si>
    <t>ADD: INTEREST U/S 234A</t>
  </si>
  <si>
    <t>ADD: INTEREST U/S 234B</t>
  </si>
  <si>
    <t>ASSESSED TAX</t>
  </si>
  <si>
    <t>ADD: INTEREST U/S 234C</t>
  </si>
  <si>
    <t>OR: ROUND OFF</t>
  </si>
  <si>
    <t>TDS</t>
  </si>
  <si>
    <t>Till 15th sept</t>
  </si>
  <si>
    <t>Till 15th Dec</t>
  </si>
  <si>
    <t>Till 31st march</t>
  </si>
  <si>
    <t>COMPANY</t>
  </si>
  <si>
    <t>ADVANCE TAX(Cumulative Basis)</t>
  </si>
  <si>
    <t>AUDITED</t>
  </si>
  <si>
    <t>YES</t>
  </si>
  <si>
    <t>NO</t>
  </si>
  <si>
    <t>DETAILS OF ADVANCE TAX PAID</t>
  </si>
  <si>
    <t>TAX DEDUCTED AT SOURCE</t>
  </si>
  <si>
    <t>Total Interest u/s A, B,C</t>
  </si>
  <si>
    <t>ASSESSMENT YEAR</t>
  </si>
  <si>
    <t>2011-12</t>
  </si>
  <si>
    <t>2012-13</t>
  </si>
  <si>
    <t>SUPER SENIOR CITIZEN</t>
  </si>
  <si>
    <t>*</t>
  </si>
  <si>
    <t>*NOTE: SUPER SENIOR CITIZEN IS APPLICABE ONLY FROM A.Y. 2012-13</t>
  </si>
  <si>
    <t>BY:- ASHISH RANJAN</t>
  </si>
  <si>
    <t>1ST INSTALLMENT (15TH SEPT)</t>
  </si>
  <si>
    <t>2ND INSTALLMENT (15TH DEC)</t>
  </si>
  <si>
    <t>3RD INSTALLMENT (15TH MAR)</t>
  </si>
  <si>
    <t>*NOTE: FOR A.Y. 2011-12, A PERSON AGED 65 OR ABOVE WILL BE SENIOR CITIZEN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</si>
</sst>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36"/>
      <color theme="1"/>
      <name val="Viner Hand ITC"/>
      <family val="4"/>
    </font>
    <font>
      <u/>
      <sz val="11"/>
      <color theme="10"/>
      <name val="Calibri"/>
      <family val="2"/>
    </font>
    <font>
      <b/>
      <u/>
      <sz val="11"/>
      <color theme="1"/>
      <name val="Arial Rounded MT Bold"/>
      <family val="2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24"/>
      <color theme="1"/>
      <name val="Arial Rounded MT Bold"/>
      <family val="2"/>
    </font>
    <font>
      <b/>
      <sz val="16"/>
      <color theme="1"/>
      <name val="Bauhaus 93"/>
      <family val="5"/>
    </font>
    <font>
      <b/>
      <sz val="11"/>
      <color theme="1"/>
      <name val="Georgia"/>
      <family val="1"/>
    </font>
    <font>
      <b/>
      <sz val="18"/>
      <color rgb="FFFF0000"/>
      <name val="Bauhaus 93"/>
      <family val="5"/>
    </font>
    <font>
      <sz val="14"/>
      <color theme="3" tint="-0.249977111117893"/>
      <name val="Bernard MT Condensed"/>
      <family val="1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4" tint="-0.499984740745262"/>
      <name val="Franklin Gothic Medium"/>
      <family val="2"/>
    </font>
    <font>
      <b/>
      <sz val="8"/>
      <color rgb="FFFF0000"/>
      <name val="Calibri"/>
      <family val="2"/>
      <scheme val="minor"/>
    </font>
    <font>
      <sz val="11"/>
      <color theme="1"/>
      <name val="Baskerville"/>
      <family val="1"/>
    </font>
    <font>
      <sz val="6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121">
    <xf numFmtId="0" fontId="0" fillId="0" borderId="0" xfId="0"/>
    <xf numFmtId="0" fontId="4" fillId="0" borderId="0" xfId="0" applyFont="1"/>
    <xf numFmtId="0" fontId="0" fillId="0" borderId="0" xfId="0" applyBorder="1"/>
    <xf numFmtId="0" fontId="3" fillId="0" borderId="0" xfId="0" applyFont="1" applyBorder="1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" xfId="0" applyBorder="1" applyProtection="1">
      <protection hidden="1"/>
    </xf>
    <xf numFmtId="0" fontId="7" fillId="0" borderId="2" xfId="0" applyFont="1" applyBorder="1" applyProtection="1">
      <protection hidden="1"/>
    </xf>
    <xf numFmtId="0" fontId="0" fillId="0" borderId="2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4" xfId="0" applyBorder="1" applyProtection="1">
      <protection hidden="1"/>
    </xf>
    <xf numFmtId="0" fontId="0" fillId="0" borderId="0" xfId="0" applyBorder="1" applyProtection="1">
      <protection hidden="1"/>
    </xf>
    <xf numFmtId="0" fontId="3" fillId="0" borderId="0" xfId="0" applyFont="1" applyBorder="1" applyProtection="1">
      <protection hidden="1"/>
    </xf>
    <xf numFmtId="43" fontId="3" fillId="0" borderId="0" xfId="1" applyFont="1" applyBorder="1" applyProtection="1">
      <protection hidden="1"/>
    </xf>
    <xf numFmtId="0" fontId="2" fillId="0" borderId="0" xfId="0" applyFont="1" applyBorder="1" applyAlignment="1" applyProtection="1">
      <alignment horizontal="center"/>
      <protection hidden="1"/>
    </xf>
    <xf numFmtId="0" fontId="2" fillId="0" borderId="0" xfId="0" applyFont="1" applyBorder="1" applyProtection="1"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5" xfId="0" applyBorder="1"/>
    <xf numFmtId="0" fontId="4" fillId="0" borderId="0" xfId="0" applyFont="1" applyBorder="1"/>
    <xf numFmtId="0" fontId="0" fillId="0" borderId="8" xfId="0" applyBorder="1"/>
    <xf numFmtId="0" fontId="10" fillId="0" borderId="0" xfId="0" applyFont="1"/>
    <xf numFmtId="0" fontId="4" fillId="0" borderId="0" xfId="0" applyFont="1" applyAlignment="1"/>
    <xf numFmtId="0" fontId="13" fillId="0" borderId="0" xfId="0" applyFont="1" applyBorder="1"/>
    <xf numFmtId="0" fontId="3" fillId="0" borderId="4" xfId="0" applyFont="1" applyBorder="1"/>
    <xf numFmtId="0" fontId="8" fillId="2" borderId="9" xfId="0" applyFont="1" applyFill="1" applyBorder="1" applyProtection="1">
      <protection locked="0"/>
    </xf>
    <xf numFmtId="0" fontId="4" fillId="0" borderId="5" xfId="0" applyFont="1" applyFill="1" applyBorder="1"/>
    <xf numFmtId="0" fontId="14" fillId="0" borderId="6" xfId="0" applyFont="1" applyBorder="1" applyAlignment="1"/>
    <xf numFmtId="0" fontId="14" fillId="0" borderId="7" xfId="0" applyFont="1" applyBorder="1" applyAlignment="1"/>
    <xf numFmtId="0" fontId="14" fillId="0" borderId="8" xfId="0" applyFont="1" applyBorder="1" applyAlignment="1"/>
    <xf numFmtId="43" fontId="3" fillId="3" borderId="0" xfId="1" applyFont="1" applyFill="1" applyBorder="1" applyAlignment="1" applyProtection="1">
      <alignment horizontal="center"/>
      <protection hidden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6" fillId="0" borderId="0" xfId="0" applyFont="1" applyBorder="1"/>
    <xf numFmtId="43" fontId="2" fillId="5" borderId="9" xfId="0" applyNumberFormat="1" applyFont="1" applyFill="1" applyBorder="1" applyProtection="1"/>
    <xf numFmtId="0" fontId="6" fillId="0" borderId="0" xfId="2" applyBorder="1" applyAlignment="1" applyProtection="1">
      <alignment horizontal="center"/>
      <protection locked="0"/>
    </xf>
    <xf numFmtId="0" fontId="6" fillId="0" borderId="5" xfId="2" applyBorder="1" applyAlignment="1" applyProtection="1">
      <alignment horizontal="center"/>
      <protection locked="0"/>
    </xf>
    <xf numFmtId="0" fontId="17" fillId="0" borderId="0" xfId="0" applyFont="1" applyBorder="1"/>
    <xf numFmtId="0" fontId="4" fillId="0" borderId="4" xfId="0" applyFont="1" applyBorder="1"/>
    <xf numFmtId="0" fontId="2" fillId="0" borderId="0" xfId="0" applyFont="1" applyBorder="1"/>
    <xf numFmtId="43" fontId="3" fillId="2" borderId="9" xfId="1" applyFont="1" applyFill="1" applyBorder="1" applyProtection="1">
      <protection locked="0"/>
    </xf>
    <xf numFmtId="0" fontId="0" fillId="0" borderId="0" xfId="0" applyFill="1" applyBorder="1"/>
    <xf numFmtId="43" fontId="2" fillId="0" borderId="0" xfId="0" applyNumberFormat="1" applyFont="1" applyFill="1" applyBorder="1" applyProtection="1"/>
    <xf numFmtId="0" fontId="0" fillId="0" borderId="0" xfId="0" applyBorder="1" applyProtection="1"/>
    <xf numFmtId="0" fontId="0" fillId="0" borderId="5" xfId="0" applyBorder="1" applyProtection="1"/>
    <xf numFmtId="0" fontId="4" fillId="0" borderId="0" xfId="0" applyFont="1" applyBorder="1" applyProtection="1"/>
    <xf numFmtId="0" fontId="16" fillId="0" borderId="0" xfId="0" applyFont="1" applyBorder="1" applyProtection="1"/>
    <xf numFmtId="0" fontId="3" fillId="0" borderId="0" xfId="0" applyFont="1" applyBorder="1" applyProtection="1"/>
    <xf numFmtId="43" fontId="4" fillId="0" borderId="5" xfId="0" applyNumberFormat="1" applyFont="1" applyBorder="1" applyProtection="1"/>
    <xf numFmtId="43" fontId="3" fillId="0" borderId="0" xfId="1" applyFont="1" applyBorder="1" applyAlignment="1" applyProtection="1"/>
    <xf numFmtId="0" fontId="3" fillId="0" borderId="0" xfId="0" applyFont="1" applyFill="1" applyBorder="1" applyProtection="1"/>
    <xf numFmtId="43" fontId="4" fillId="0" borderId="0" xfId="0" applyNumberFormat="1" applyFont="1" applyBorder="1" applyProtection="1"/>
    <xf numFmtId="0" fontId="2" fillId="0" borderId="0" xfId="0" applyFont="1" applyBorder="1" applyProtection="1"/>
    <xf numFmtId="0" fontId="3" fillId="0" borderId="0" xfId="0" applyFont="1"/>
    <xf numFmtId="0" fontId="19" fillId="0" borderId="0" xfId="0" applyFont="1" applyFill="1" applyBorder="1" applyProtection="1">
      <protection locked="0"/>
    </xf>
    <xf numFmtId="0" fontId="8" fillId="2" borderId="9" xfId="0" applyFont="1" applyFill="1" applyBorder="1" applyAlignment="1" applyProtection="1">
      <alignment wrapText="1"/>
      <protection locked="0"/>
    </xf>
    <xf numFmtId="0" fontId="4" fillId="0" borderId="0" xfId="0" applyFont="1" applyProtection="1"/>
    <xf numFmtId="0" fontId="4" fillId="0" borderId="7" xfId="0" applyFont="1" applyBorder="1"/>
    <xf numFmtId="0" fontId="4" fillId="0" borderId="0" xfId="0" applyFont="1" applyProtection="1">
      <protection locked="0"/>
    </xf>
    <xf numFmtId="0" fontId="20" fillId="0" borderId="0" xfId="0" applyFont="1" applyBorder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43" fontId="3" fillId="0" borderId="12" xfId="1" applyFont="1" applyBorder="1" applyAlignment="1">
      <alignment horizontal="center"/>
    </xf>
    <xf numFmtId="43" fontId="3" fillId="0" borderId="13" xfId="1" applyFont="1" applyBorder="1" applyAlignment="1">
      <alignment horizontal="center"/>
    </xf>
    <xf numFmtId="43" fontId="9" fillId="0" borderId="14" xfId="1" applyFont="1" applyBorder="1" applyAlignment="1">
      <alignment horizontal="center"/>
    </xf>
    <xf numFmtId="43" fontId="9" fillId="0" borderId="15" xfId="1" applyFont="1" applyBorder="1" applyAlignment="1">
      <alignment horizontal="center"/>
    </xf>
    <xf numFmtId="0" fontId="0" fillId="0" borderId="9" xfId="0" applyFont="1" applyBorder="1" applyAlignment="1" applyProtection="1">
      <alignment horizontal="center"/>
      <protection hidden="1"/>
    </xf>
    <xf numFmtId="0" fontId="0" fillId="0" borderId="16" xfId="0" applyFont="1" applyBorder="1" applyAlignment="1" applyProtection="1">
      <alignment horizontal="center"/>
      <protection hidden="1"/>
    </xf>
    <xf numFmtId="43" fontId="1" fillId="0" borderId="17" xfId="1" applyFont="1" applyBorder="1" applyAlignment="1" applyProtection="1">
      <alignment horizontal="center"/>
      <protection hidden="1"/>
    </xf>
    <xf numFmtId="43" fontId="1" fillId="0" borderId="20" xfId="1" applyFont="1" applyBorder="1" applyAlignment="1" applyProtection="1">
      <alignment horizontal="center"/>
      <protection hidden="1"/>
    </xf>
    <xf numFmtId="43" fontId="1" fillId="0" borderId="9" xfId="1" applyFont="1" applyBorder="1" applyAlignment="1" applyProtection="1">
      <alignment horizontal="center"/>
      <protection hidden="1"/>
    </xf>
    <xf numFmtId="43" fontId="1" fillId="0" borderId="16" xfId="1" applyFont="1" applyBorder="1" applyAlignment="1" applyProtection="1">
      <alignment horizontal="center"/>
      <protection hidden="1"/>
    </xf>
    <xf numFmtId="43" fontId="9" fillId="0" borderId="14" xfId="1" applyFont="1" applyBorder="1" applyAlignment="1" applyProtection="1">
      <alignment horizontal="center"/>
      <protection hidden="1"/>
    </xf>
    <xf numFmtId="43" fontId="9" fillId="0" borderId="15" xfId="1" applyFont="1" applyBorder="1" applyAlignment="1" applyProtection="1">
      <alignment horizontal="center"/>
      <protection hidden="1"/>
    </xf>
    <xf numFmtId="43" fontId="18" fillId="6" borderId="14" xfId="0" applyNumberFormat="1" applyFont="1" applyFill="1" applyBorder="1" applyAlignment="1">
      <alignment horizontal="center"/>
    </xf>
    <xf numFmtId="43" fontId="18" fillId="6" borderId="15" xfId="0" applyNumberFormat="1" applyFont="1" applyFill="1" applyBorder="1" applyAlignment="1">
      <alignment horizontal="center"/>
    </xf>
    <xf numFmtId="43" fontId="2" fillId="2" borderId="10" xfId="1" applyFont="1" applyFill="1" applyBorder="1" applyAlignment="1" applyProtection="1">
      <alignment horizontal="center"/>
      <protection locked="0"/>
    </xf>
    <xf numFmtId="43" fontId="2" fillId="2" borderId="11" xfId="1" applyFont="1" applyFill="1" applyBorder="1" applyAlignment="1" applyProtection="1">
      <alignment horizontal="center"/>
      <protection locked="0"/>
    </xf>
    <xf numFmtId="43" fontId="0" fillId="2" borderId="10" xfId="1" applyFont="1" applyFill="1" applyBorder="1" applyAlignment="1" applyProtection="1">
      <alignment horizontal="center"/>
      <protection locked="0"/>
    </xf>
    <xf numFmtId="43" fontId="0" fillId="2" borderId="11" xfId="1" applyFont="1" applyFill="1" applyBorder="1" applyAlignment="1" applyProtection="1">
      <alignment horizontal="center"/>
      <protection locked="0"/>
    </xf>
    <xf numFmtId="43" fontId="3" fillId="3" borderId="10" xfId="1" applyFont="1" applyFill="1" applyBorder="1" applyAlignment="1" applyProtection="1">
      <alignment horizontal="center"/>
      <protection hidden="1"/>
    </xf>
    <xf numFmtId="43" fontId="3" fillId="3" borderId="11" xfId="1" applyFont="1" applyFill="1" applyBorder="1" applyAlignment="1" applyProtection="1">
      <alignment horizontal="center"/>
      <protection hidden="1"/>
    </xf>
    <xf numFmtId="0" fontId="6" fillId="0" borderId="0" xfId="2" applyBorder="1" applyAlignment="1" applyProtection="1">
      <alignment horizontal="center"/>
      <protection locked="0"/>
    </xf>
    <xf numFmtId="0" fontId="6" fillId="0" borderId="5" xfId="2" applyBorder="1" applyAlignment="1" applyProtection="1">
      <alignment horizontal="center"/>
      <protection locked="0"/>
    </xf>
    <xf numFmtId="43" fontId="3" fillId="0" borderId="10" xfId="1" applyFont="1" applyBorder="1" applyAlignment="1">
      <alignment horizontal="center"/>
    </xf>
    <xf numFmtId="43" fontId="3" fillId="0" borderId="11" xfId="1" applyFont="1" applyBorder="1" applyAlignment="1">
      <alignment horizontal="center"/>
    </xf>
    <xf numFmtId="43" fontId="15" fillId="0" borderId="14" xfId="0" applyNumberFormat="1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1" fontId="12" fillId="0" borderId="9" xfId="0" applyNumberFormat="1" applyFont="1" applyBorder="1" applyAlignment="1">
      <alignment horizontal="center"/>
    </xf>
    <xf numFmtId="1" fontId="12" fillId="0" borderId="17" xfId="0" applyNumberFormat="1" applyFont="1" applyBorder="1" applyAlignment="1">
      <alignment horizontal="center"/>
    </xf>
    <xf numFmtId="0" fontId="6" fillId="4" borderId="0" xfId="2" applyFill="1" applyAlignment="1" applyProtection="1">
      <alignment horizontal="center"/>
      <protection locked="0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4" fontId="4" fillId="2" borderId="10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center"/>
      <protection locked="0"/>
    </xf>
    <xf numFmtId="0" fontId="12" fillId="0" borderId="4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21" fillId="0" borderId="0" xfId="0" applyFont="1" applyBorder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colors>
    <mruColors>
      <color rgb="FFF96C5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51"/>
  <sheetViews>
    <sheetView tabSelected="1" workbookViewId="0">
      <selection activeCell="G8" sqref="G8:M8"/>
    </sheetView>
  </sheetViews>
  <sheetFormatPr defaultRowHeight="15"/>
  <cols>
    <col min="4" max="4" width="10.7109375" customWidth="1"/>
    <col min="5" max="5" width="18.42578125" customWidth="1"/>
    <col min="7" max="7" width="9.5703125" bestFit="1" customWidth="1"/>
    <col min="9" max="9" width="11.28515625" bestFit="1" customWidth="1"/>
    <col min="12" max="12" width="13.85546875" customWidth="1"/>
    <col min="13" max="13" width="12" customWidth="1"/>
  </cols>
  <sheetData>
    <row r="1" spans="2:13" ht="15.75" thickBot="1"/>
    <row r="2" spans="2:13" ht="15" customHeight="1">
      <c r="B2" s="4"/>
      <c r="C2" s="63" t="s">
        <v>0</v>
      </c>
      <c r="D2" s="64"/>
      <c r="E2" s="64"/>
      <c r="F2" s="64"/>
      <c r="G2" s="64"/>
      <c r="H2" s="64"/>
      <c r="I2" s="64"/>
      <c r="J2" s="64"/>
      <c r="K2" s="64"/>
      <c r="L2" s="65"/>
      <c r="M2" s="33"/>
    </row>
    <row r="3" spans="2:13" ht="15" customHeight="1">
      <c r="B3" s="5"/>
      <c r="C3" s="66"/>
      <c r="D3" s="67"/>
      <c r="E3" s="67"/>
      <c r="F3" s="67"/>
      <c r="G3" s="67"/>
      <c r="H3" s="67"/>
      <c r="I3" s="67"/>
      <c r="J3" s="67"/>
      <c r="K3" s="67"/>
      <c r="L3" s="68"/>
      <c r="M3" s="34"/>
    </row>
    <row r="4" spans="2:13" ht="15.75" customHeight="1" thickBot="1">
      <c r="B4" s="5"/>
      <c r="C4" s="69"/>
      <c r="D4" s="70"/>
      <c r="E4" s="70"/>
      <c r="F4" s="70"/>
      <c r="G4" s="70"/>
      <c r="H4" s="70"/>
      <c r="I4" s="70"/>
      <c r="J4" s="70"/>
      <c r="K4" s="70"/>
      <c r="L4" s="71"/>
      <c r="M4" s="35"/>
    </row>
    <row r="5" spans="2:13">
      <c r="B5" s="5"/>
      <c r="C5" s="2"/>
      <c r="D5" s="2"/>
      <c r="E5" s="2"/>
      <c r="F5" s="2"/>
      <c r="G5" s="2"/>
      <c r="H5" s="2"/>
      <c r="I5" s="2"/>
      <c r="J5" s="2"/>
      <c r="K5" s="62" t="s">
        <v>44</v>
      </c>
      <c r="L5" s="2"/>
      <c r="M5" s="20"/>
    </row>
    <row r="6" spans="2:13" ht="15.75">
      <c r="B6" s="41" t="s">
        <v>39</v>
      </c>
      <c r="C6" s="2"/>
      <c r="D6" s="3" t="s">
        <v>38</v>
      </c>
      <c r="E6" s="2"/>
      <c r="F6" s="27" t="s">
        <v>40</v>
      </c>
      <c r="G6" s="2"/>
      <c r="H6" s="2"/>
      <c r="I6" s="2"/>
      <c r="J6" s="2"/>
      <c r="K6" s="2"/>
      <c r="L6" s="2"/>
      <c r="M6" s="20"/>
    </row>
    <row r="7" spans="2:13">
      <c r="B7" s="41" t="s">
        <v>40</v>
      </c>
      <c r="C7" s="2"/>
      <c r="D7" s="2"/>
      <c r="E7" s="2"/>
      <c r="F7" s="2"/>
      <c r="G7" s="2"/>
      <c r="H7" s="2"/>
      <c r="I7" s="2"/>
      <c r="J7" s="2"/>
      <c r="K7" s="2"/>
      <c r="L7" s="2"/>
      <c r="M7" s="20"/>
    </row>
    <row r="8" spans="2:13" ht="15.75">
      <c r="B8" s="5"/>
      <c r="C8" s="2"/>
      <c r="D8" s="3" t="s">
        <v>20</v>
      </c>
      <c r="E8" s="58" t="s">
        <v>1</v>
      </c>
      <c r="F8" s="40" t="s">
        <v>42</v>
      </c>
      <c r="G8" s="94" t="s">
        <v>4</v>
      </c>
      <c r="H8" s="94"/>
      <c r="I8" s="94"/>
      <c r="J8" s="94"/>
      <c r="K8" s="94"/>
      <c r="L8" s="94"/>
      <c r="M8" s="95"/>
    </row>
    <row r="9" spans="2:13">
      <c r="B9" s="41"/>
      <c r="C9" s="21"/>
      <c r="D9" s="3"/>
      <c r="E9" s="57" t="s">
        <v>43</v>
      </c>
      <c r="F9" s="2"/>
      <c r="G9" s="38"/>
      <c r="H9" s="38"/>
      <c r="I9" s="38"/>
      <c r="J9" s="38"/>
      <c r="K9" s="38"/>
      <c r="L9" s="38"/>
      <c r="M9" s="39"/>
    </row>
    <row r="10" spans="2:13" ht="15.75">
      <c r="B10" s="41"/>
      <c r="C10" s="42" t="s">
        <v>33</v>
      </c>
      <c r="D10" s="3" t="s">
        <v>32</v>
      </c>
      <c r="E10" s="27" t="s">
        <v>33</v>
      </c>
      <c r="F10" s="2"/>
      <c r="G10" s="38"/>
      <c r="H10" s="38"/>
      <c r="I10" s="38"/>
      <c r="J10" s="38"/>
      <c r="K10" s="38"/>
      <c r="L10" s="38"/>
      <c r="M10" s="39"/>
    </row>
    <row r="11" spans="2:13">
      <c r="B11" s="41"/>
      <c r="C11" s="42" t="s">
        <v>34</v>
      </c>
      <c r="D11" s="2"/>
      <c r="E11" s="2"/>
      <c r="F11" s="2"/>
      <c r="G11" s="2"/>
      <c r="H11" s="2"/>
      <c r="I11" s="36" t="s">
        <v>35</v>
      </c>
      <c r="J11" s="36"/>
      <c r="K11" s="36"/>
      <c r="L11" s="36"/>
      <c r="M11" s="20"/>
    </row>
    <row r="12" spans="2:13">
      <c r="B12" s="41"/>
      <c r="C12" s="21"/>
      <c r="D12" s="3" t="s">
        <v>5</v>
      </c>
      <c r="E12" s="2"/>
      <c r="F12" s="88">
        <v>422550</v>
      </c>
      <c r="G12" s="89"/>
      <c r="H12" s="2"/>
      <c r="I12" s="2" t="s">
        <v>45</v>
      </c>
      <c r="J12" s="2"/>
      <c r="K12" s="2"/>
      <c r="L12" s="43"/>
      <c r="M12" s="20"/>
    </row>
    <row r="13" spans="2:13">
      <c r="B13" s="5"/>
      <c r="C13" s="40"/>
      <c r="D13" s="2"/>
      <c r="E13" s="2"/>
      <c r="F13" s="2"/>
      <c r="G13" s="2"/>
      <c r="H13" s="2"/>
      <c r="I13" s="2" t="s">
        <v>46</v>
      </c>
      <c r="J13" s="2"/>
      <c r="K13" s="2"/>
      <c r="L13" s="43">
        <v>0</v>
      </c>
      <c r="M13" s="20"/>
    </row>
    <row r="14" spans="2:13">
      <c r="B14" s="5"/>
      <c r="C14" s="2"/>
      <c r="D14" s="3" t="s">
        <v>6</v>
      </c>
      <c r="E14" s="2"/>
      <c r="F14" s="90">
        <v>0</v>
      </c>
      <c r="G14" s="91"/>
      <c r="H14" s="2"/>
      <c r="I14" s="2" t="s">
        <v>47</v>
      </c>
      <c r="J14" s="2"/>
      <c r="K14" s="2"/>
      <c r="L14" s="43">
        <v>12000</v>
      </c>
      <c r="M14" s="20"/>
    </row>
    <row r="15" spans="2:13">
      <c r="B15" s="5"/>
      <c r="C15" s="2"/>
      <c r="D15" s="2"/>
      <c r="E15" s="2"/>
      <c r="F15" s="2"/>
      <c r="G15" s="2"/>
      <c r="H15" s="2"/>
      <c r="I15" s="44" t="s">
        <v>26</v>
      </c>
      <c r="J15" s="1" t="s">
        <v>1</v>
      </c>
      <c r="K15" s="2"/>
      <c r="L15" s="43">
        <v>2850</v>
      </c>
      <c r="M15" s="20"/>
    </row>
    <row r="16" spans="2:13">
      <c r="B16" s="5"/>
      <c r="C16" s="2"/>
      <c r="D16" s="3" t="s">
        <v>7</v>
      </c>
      <c r="E16" s="2"/>
      <c r="F16" s="92">
        <f>F12-F14</f>
        <v>422550</v>
      </c>
      <c r="G16" s="93"/>
      <c r="H16" s="2"/>
      <c r="I16" s="2"/>
      <c r="J16" s="1" t="s">
        <v>2</v>
      </c>
      <c r="K16" s="2"/>
      <c r="L16" s="2"/>
      <c r="M16" s="20"/>
    </row>
    <row r="17" spans="2:13" ht="15.75" thickBot="1">
      <c r="B17" s="5"/>
      <c r="C17" s="2"/>
      <c r="D17" s="3"/>
      <c r="E17" s="2"/>
      <c r="F17" s="32"/>
      <c r="G17" s="32"/>
      <c r="H17" s="2"/>
      <c r="I17" s="2"/>
      <c r="J17" s="24" t="s">
        <v>3</v>
      </c>
      <c r="K17" s="2"/>
      <c r="L17" s="2"/>
      <c r="M17" s="20"/>
    </row>
    <row r="18" spans="2:13" ht="16.5" thickBot="1">
      <c r="B18" s="5"/>
      <c r="C18" s="2"/>
      <c r="D18" s="3" t="s">
        <v>25</v>
      </c>
      <c r="E18" s="2"/>
      <c r="F18" s="76">
        <f>MROUND(F16,10)</f>
        <v>422550</v>
      </c>
      <c r="G18" s="77"/>
      <c r="H18" s="2"/>
      <c r="I18" s="2"/>
      <c r="J18" s="1" t="s">
        <v>30</v>
      </c>
      <c r="K18" s="2"/>
      <c r="L18" s="2"/>
      <c r="M18" s="20"/>
    </row>
    <row r="19" spans="2:13" ht="15.75" thickBot="1">
      <c r="B19" s="5"/>
      <c r="C19" s="2"/>
      <c r="D19" s="2"/>
      <c r="E19" s="2"/>
      <c r="F19" s="2"/>
      <c r="G19" s="2"/>
      <c r="H19" s="2"/>
      <c r="I19" s="2"/>
      <c r="J19" s="1" t="s">
        <v>41</v>
      </c>
      <c r="K19" s="24"/>
      <c r="L19" s="2"/>
      <c r="M19" s="20"/>
    </row>
    <row r="20" spans="2:13">
      <c r="B20" s="5"/>
      <c r="C20" s="8"/>
      <c r="D20" s="9" t="s">
        <v>8</v>
      </c>
      <c r="E20" s="10"/>
      <c r="F20" s="10"/>
      <c r="G20" s="10"/>
      <c r="H20" s="11"/>
      <c r="I20" s="46"/>
      <c r="J20" s="46"/>
      <c r="K20" s="46"/>
      <c r="L20" s="46"/>
      <c r="M20" s="47"/>
    </row>
    <row r="21" spans="2:13">
      <c r="B21" s="5"/>
      <c r="C21" s="12"/>
      <c r="D21" s="13"/>
      <c r="E21" s="13"/>
      <c r="F21" s="13"/>
      <c r="G21" s="72"/>
      <c r="H21" s="73"/>
      <c r="I21" s="46"/>
      <c r="J21" s="46"/>
      <c r="K21" s="46"/>
      <c r="L21" s="46"/>
      <c r="M21" s="47"/>
    </row>
    <row r="22" spans="2:13">
      <c r="B22" s="5"/>
      <c r="C22" s="12"/>
      <c r="D22" s="14" t="s">
        <v>9</v>
      </c>
      <c r="E22" s="15">
        <f>IF(E8="COMPANY",F18,IF(F18&gt;J37,J37,F18))</f>
        <v>180000</v>
      </c>
      <c r="F22" s="16" t="str">
        <f>IF(E8="MALE",(IF(F16&gt;160000,"Y","N")),(IF(E8="FEMALE",IF(F16&gt;190000,"Y","N"),(IF(F16&gt;240000,"Y","N")))))</f>
        <v>Y</v>
      </c>
      <c r="G22" s="78" t="str">
        <f>IF(E8="COMPANY",ROUND(E22*0.3,0),"NIL")</f>
        <v>NIL</v>
      </c>
      <c r="H22" s="79"/>
      <c r="I22" s="48"/>
      <c r="J22" s="49" t="s">
        <v>31</v>
      </c>
      <c r="K22" s="46"/>
      <c r="L22" s="46"/>
      <c r="M22" s="47"/>
    </row>
    <row r="23" spans="2:13">
      <c r="B23" s="5"/>
      <c r="C23" s="12"/>
      <c r="D23" s="14" t="s">
        <v>10</v>
      </c>
      <c r="E23" s="15">
        <f>IF(E8="company",0,IF(F22="Y",(IF(F18&gt;500000,500000-E22,F18-E22)),0))</f>
        <v>242550</v>
      </c>
      <c r="F23" s="16" t="str">
        <f>IF(F16&gt;500000,"Y","N")</f>
        <v>N</v>
      </c>
      <c r="G23" s="82">
        <f>E23*10%</f>
        <v>24255</v>
      </c>
      <c r="H23" s="83"/>
      <c r="I23" s="48">
        <f>IF(L23&gt;=M23,0,MROUND(M23-L23,100))</f>
        <v>6600</v>
      </c>
      <c r="J23" s="50" t="s">
        <v>27</v>
      </c>
      <c r="K23" s="46"/>
      <c r="L23" s="37">
        <f>L12</f>
        <v>0</v>
      </c>
      <c r="M23" s="51">
        <f>ROUND(I29*0.3,0)</f>
        <v>6640</v>
      </c>
    </row>
    <row r="24" spans="2:13">
      <c r="B24" s="5"/>
      <c r="C24" s="12"/>
      <c r="D24" s="14" t="s">
        <v>10</v>
      </c>
      <c r="E24" s="15">
        <f>IF(E8="COMPANY",0,IF(F23="Y",(IF(F18&gt;800000,800000-500000,F18-500000)),0))</f>
        <v>0</v>
      </c>
      <c r="F24" s="16" t="str">
        <f>IF(F18&gt;800000,"Y","N")</f>
        <v>N</v>
      </c>
      <c r="G24" s="82">
        <f>E24*20%</f>
        <v>0</v>
      </c>
      <c r="H24" s="83"/>
      <c r="I24" s="48">
        <f>IF(L24&gt;=M24,0,MROUND(M24-L24,100))</f>
        <v>13300</v>
      </c>
      <c r="J24" s="50" t="s">
        <v>28</v>
      </c>
      <c r="K24" s="52"/>
      <c r="L24" s="37">
        <f>L12+L13</f>
        <v>0</v>
      </c>
      <c r="M24" s="51">
        <f>ROUND(I29*0.6,0)</f>
        <v>13280</v>
      </c>
    </row>
    <row r="25" spans="2:13" ht="15.75" thickBot="1">
      <c r="B25" s="5"/>
      <c r="C25" s="12"/>
      <c r="D25" s="14" t="s">
        <v>10</v>
      </c>
      <c r="E25" s="15">
        <f>IF(E8="COMPANY",0,IF(F24="Y",F18-800000,0))</f>
        <v>0</v>
      </c>
      <c r="F25" s="17"/>
      <c r="G25" s="80">
        <f>E25*0.3</f>
        <v>0</v>
      </c>
      <c r="H25" s="81"/>
      <c r="I25" s="48">
        <f>IF(L25&gt;=M25,0,MROUND(M25-L25,100))</f>
        <v>10100</v>
      </c>
      <c r="J25" s="53" t="s">
        <v>29</v>
      </c>
      <c r="K25" s="52"/>
      <c r="L25" s="37">
        <f>L12+L13+L14</f>
        <v>12000</v>
      </c>
      <c r="M25" s="51">
        <f>I29</f>
        <v>22133</v>
      </c>
    </row>
    <row r="26" spans="2:13" ht="16.5" thickBot="1">
      <c r="B26" s="5"/>
      <c r="C26" s="18"/>
      <c r="D26" s="19"/>
      <c r="E26" s="19"/>
      <c r="F26" s="19"/>
      <c r="G26" s="84">
        <f>IF(E8="company",SUM(G22:H25),SUM(G23:H25))</f>
        <v>24255</v>
      </c>
      <c r="H26" s="85"/>
      <c r="I26" s="48"/>
      <c r="J26" s="50" t="s">
        <v>26</v>
      </c>
      <c r="K26" s="46"/>
      <c r="L26" s="37">
        <f>L15</f>
        <v>2850</v>
      </c>
      <c r="M26" s="47"/>
    </row>
    <row r="27" spans="2:13">
      <c r="B27" s="5"/>
      <c r="C27" s="2"/>
      <c r="D27" s="2"/>
      <c r="E27" s="3" t="s">
        <v>11</v>
      </c>
      <c r="F27" s="2"/>
      <c r="G27" s="74">
        <f>ROUND(G26*3%,0)</f>
        <v>728</v>
      </c>
      <c r="H27" s="75"/>
      <c r="I27" s="48"/>
      <c r="J27" s="46"/>
      <c r="K27" s="46"/>
      <c r="L27" s="46"/>
      <c r="M27" s="47"/>
    </row>
    <row r="28" spans="2:13">
      <c r="B28" s="5"/>
      <c r="C28" s="2"/>
      <c r="D28" s="2"/>
      <c r="E28" s="3" t="s">
        <v>23</v>
      </c>
      <c r="F28" s="2"/>
      <c r="G28" s="74">
        <f>G26+G27</f>
        <v>24983</v>
      </c>
      <c r="H28" s="75"/>
      <c r="I28" s="48"/>
      <c r="J28" s="59"/>
      <c r="K28" s="48"/>
      <c r="L28" s="37">
        <f>SUM(L25:L26)</f>
        <v>14850</v>
      </c>
      <c r="M28" s="47"/>
    </row>
    <row r="29" spans="2:13">
      <c r="B29" s="5"/>
      <c r="C29" s="2"/>
      <c r="D29" s="2"/>
      <c r="E29" s="3" t="s">
        <v>36</v>
      </c>
      <c r="F29" s="2"/>
      <c r="G29" s="96">
        <f>L26</f>
        <v>2850</v>
      </c>
      <c r="H29" s="97"/>
      <c r="I29" s="54">
        <f>G28-G29</f>
        <v>22133</v>
      </c>
      <c r="J29" s="59"/>
      <c r="K29" s="48"/>
      <c r="L29" s="45"/>
      <c r="M29" s="47"/>
    </row>
    <row r="30" spans="2:13">
      <c r="B30" s="5"/>
      <c r="C30" s="2"/>
      <c r="D30" s="2"/>
      <c r="E30" s="3" t="str">
        <f>IF(I30&gt;=0,"TAX PAYABLE","TAX REFUNDABLE")</f>
        <v>TAX PAYABLE</v>
      </c>
      <c r="F30" s="2"/>
      <c r="G30" s="96">
        <f>IF(I30&gt;=0,I30,-I30)</f>
        <v>10133</v>
      </c>
      <c r="H30" s="97"/>
      <c r="I30" s="54">
        <f>G28-L28</f>
        <v>10133</v>
      </c>
      <c r="J30" s="55"/>
      <c r="K30" s="48"/>
      <c r="L30" s="46"/>
      <c r="M30" s="47"/>
    </row>
    <row r="31" spans="2:13">
      <c r="B31" s="5"/>
      <c r="C31" s="2"/>
      <c r="D31" s="2"/>
      <c r="E31" s="3" t="s">
        <v>21</v>
      </c>
      <c r="F31" s="2"/>
      <c r="G31" s="74">
        <f ca="1">IF(F6="2011-12",IF(I30&gt;0,ROUND(G30*J31%,0),0),IF(I30&gt;0,ROUND(G30*K31%,0),0))</f>
        <v>101</v>
      </c>
      <c r="H31" s="75"/>
      <c r="I31" s="48"/>
      <c r="J31" s="48">
        <f ca="1">IF(YEAR(TODAY())=11,(IF(E10="no",IF(MONTH(TODAY())&gt;7,MONTH(TODAY())-7,0),IF(MONTH(TODAY())&gt;9,MONTH(TODAY())-9,0))),(IF(E10="no",MONTH(TODAY())+5,MONTH(TODAY())+3)))</f>
        <v>13</v>
      </c>
      <c r="K31" s="48">
        <f ca="1">IF(YEAR(TODAY())=2012,(IF(E10="no",IF(MONTH(TODAY())&gt;7,MONTH(TODAY())-7,0),IF(MONTH(TODAY())&gt;9,MONTH(TODAY())-9,0))),(IF(E10="no",MONTH(TODAY())+5,MONTH(TODAY())+3)))</f>
        <v>1</v>
      </c>
      <c r="L31" s="46"/>
      <c r="M31" s="47"/>
    </row>
    <row r="32" spans="2:13">
      <c r="B32" s="5"/>
      <c r="C32" s="2"/>
      <c r="D32" s="2"/>
      <c r="E32" s="3" t="s">
        <v>22</v>
      </c>
      <c r="F32" s="2"/>
      <c r="G32" s="74">
        <f ca="1">IF(F6="2011-12",(IF(G28&lt;10000,0,ROUND(IF(L28&lt;90%*G28,G30*J32%,0),0))),IF(G28&lt;10000,0,ROUND(IF(L28&lt;90%*G28,G30*K32%,0),0)))</f>
        <v>709</v>
      </c>
      <c r="H32" s="75"/>
      <c r="I32" s="48"/>
      <c r="J32" s="48">
        <f ca="1">IF(YEAR(TODAY())=11,IF(MONTH(TODAY())&gt;3,MONTH(TODAY())-3,0),MONTH(TODAY())+9)</f>
        <v>19</v>
      </c>
      <c r="K32" s="48">
        <f ca="1">IF(YEAR(TODAY())=2012,IF(MONTH(TODAY())&gt;3,MONTH(TODAY())-3,0),MONTH(TODAY())+9)</f>
        <v>7</v>
      </c>
      <c r="L32" s="46"/>
      <c r="M32" s="47"/>
    </row>
    <row r="33" spans="2:13" ht="15.75" thickBot="1">
      <c r="B33" s="5"/>
      <c r="C33" s="2"/>
      <c r="D33" s="2"/>
      <c r="E33" s="3" t="s">
        <v>24</v>
      </c>
      <c r="F33" s="2"/>
      <c r="G33" s="74">
        <f>ROUND(IF(G28&gt;10000,(I23*3%)+(I24*3%)+(I25*1%),0),0)</f>
        <v>698</v>
      </c>
      <c r="H33" s="75"/>
      <c r="I33" s="48"/>
      <c r="J33" s="48"/>
      <c r="K33" s="48"/>
      <c r="L33" s="46"/>
      <c r="M33" s="47"/>
    </row>
    <row r="34" spans="2:13" ht="18.75" thickBot="1">
      <c r="B34" s="5"/>
      <c r="C34" s="2"/>
      <c r="D34" s="2"/>
      <c r="E34" s="3" t="str">
        <f>IF(E30="TAX REFUNDABLE","NET TAX REFUNDABLE","NET TAX PAYABLE")</f>
        <v>NET TAX PAYABLE</v>
      </c>
      <c r="F34" s="2"/>
      <c r="G34" s="98">
        <f ca="1">IF(E30="tax payable",(G30+G31+G32+G33),(G30-G33+G32+G31))</f>
        <v>11641</v>
      </c>
      <c r="H34" s="99"/>
      <c r="I34" s="48"/>
      <c r="J34" s="48"/>
      <c r="K34" s="48"/>
      <c r="L34" s="46"/>
      <c r="M34" s="47"/>
    </row>
    <row r="35" spans="2:13" ht="15.75" thickBot="1">
      <c r="B35" s="6"/>
      <c r="C35" s="7"/>
      <c r="D35" s="7"/>
      <c r="E35" s="7"/>
      <c r="F35" s="7"/>
      <c r="G35" s="7"/>
      <c r="H35" s="7"/>
      <c r="I35" s="60"/>
      <c r="J35" s="60"/>
      <c r="K35" s="60"/>
      <c r="L35" s="7"/>
      <c r="M35" s="22"/>
    </row>
    <row r="36" spans="2:13">
      <c r="I36" s="1"/>
      <c r="J36" s="61"/>
      <c r="K36" s="1"/>
    </row>
    <row r="37" spans="2:13" ht="15.75" thickBot="1">
      <c r="I37" s="1"/>
      <c r="J37" s="1">
        <f>IF(F6="2011-12",(IF(E8="MALE",160000,IF(E8="FEMALE",190000,240000))),(IF(E8="MALE",180000,IF(E8="FEMALE",190000,IF(E8="SENIOR CITIZEN",250000,500000)))))</f>
        <v>180000</v>
      </c>
      <c r="K37" s="1"/>
    </row>
    <row r="38" spans="2:13" ht="16.5" thickBot="1">
      <c r="E38" s="56" t="s">
        <v>37</v>
      </c>
      <c r="G38" s="86">
        <f ca="1">G31+G32+G33</f>
        <v>1508</v>
      </c>
      <c r="H38" s="87"/>
    </row>
    <row r="51" spans="2:2">
      <c r="B51" s="23"/>
    </row>
  </sheetData>
  <sheetProtection password="C409" sheet="1" objects="1" scenarios="1" selectLockedCells="1"/>
  <dataConsolidate/>
  <mergeCells count="21">
    <mergeCell ref="G38:H38"/>
    <mergeCell ref="F12:G12"/>
    <mergeCell ref="F14:G14"/>
    <mergeCell ref="F16:G16"/>
    <mergeCell ref="G8:M8"/>
    <mergeCell ref="G31:H31"/>
    <mergeCell ref="G28:H28"/>
    <mergeCell ref="G30:H30"/>
    <mergeCell ref="G34:H34"/>
    <mergeCell ref="G32:H32"/>
    <mergeCell ref="G33:H33"/>
    <mergeCell ref="G29:H29"/>
    <mergeCell ref="C2:L4"/>
    <mergeCell ref="G21:H21"/>
    <mergeCell ref="G27:H27"/>
    <mergeCell ref="F18:G18"/>
    <mergeCell ref="G22:H22"/>
    <mergeCell ref="G25:H25"/>
    <mergeCell ref="G23:H23"/>
    <mergeCell ref="G24:H24"/>
    <mergeCell ref="G26:H26"/>
  </mergeCells>
  <dataValidations count="3">
    <dataValidation type="list" allowBlank="1" showInputMessage="1" showErrorMessage="1" sqref="E8">
      <formula1>$J$15:$J$19</formula1>
    </dataValidation>
    <dataValidation type="list" allowBlank="1" showInputMessage="1" showErrorMessage="1" sqref="E10">
      <formula1>$C$10:$C$11</formula1>
    </dataValidation>
    <dataValidation type="list" errorStyle="warning" allowBlank="1" showInputMessage="1" showErrorMessage="1" errorTitle="INVALID VALUE" error="PLEASE SELECT FROM LIST" promptTitle="SELECT FROM THE LIST" sqref="F6">
      <formula1>$B$6:$B$7</formula1>
    </dataValidation>
  </dataValidations>
  <hyperlinks>
    <hyperlink ref="G8" location="Sheet2!A1" display="(TO KNOW WHETHER THE ASSESSEE IS SENIOR CITIZEN OR NOT, click here)"/>
  </hyperlinks>
  <pageMargins left="0.7" right="0.7" top="0.75" bottom="0.75" header="0.3" footer="0.3"/>
  <pageSetup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I15"/>
  <sheetViews>
    <sheetView workbookViewId="0">
      <selection activeCell="C15" sqref="C15:H15"/>
    </sheetView>
  </sheetViews>
  <sheetFormatPr defaultRowHeight="15"/>
  <cols>
    <col min="6" max="6" width="13.85546875" customWidth="1"/>
  </cols>
  <sheetData>
    <row r="1" spans="2:9" ht="15.75" thickBot="1"/>
    <row r="2" spans="2:9">
      <c r="B2" s="103" t="s">
        <v>12</v>
      </c>
      <c r="C2" s="104"/>
      <c r="D2" s="104"/>
      <c r="E2" s="104"/>
      <c r="F2" s="104"/>
      <c r="G2" s="104"/>
      <c r="H2" s="104"/>
      <c r="I2" s="105"/>
    </row>
    <row r="3" spans="2:9" ht="15.75" thickBot="1">
      <c r="B3" s="106"/>
      <c r="C3" s="107"/>
      <c r="D3" s="107"/>
      <c r="E3" s="107"/>
      <c r="F3" s="107"/>
      <c r="G3" s="107"/>
      <c r="H3" s="107"/>
      <c r="I3" s="108"/>
    </row>
    <row r="4" spans="2:9">
      <c r="B4" s="5"/>
      <c r="C4" s="2"/>
      <c r="D4" s="2"/>
      <c r="E4" s="2"/>
      <c r="F4" s="2"/>
      <c r="G4" s="2"/>
      <c r="H4" s="2"/>
      <c r="I4" s="20"/>
    </row>
    <row r="5" spans="2:9">
      <c r="B5" s="5"/>
      <c r="C5" s="2"/>
      <c r="D5" s="2"/>
      <c r="E5" s="2"/>
      <c r="F5" s="2"/>
      <c r="G5" s="2"/>
      <c r="H5" s="2"/>
      <c r="I5" s="20"/>
    </row>
    <row r="6" spans="2:9">
      <c r="B6" s="26" t="s">
        <v>13</v>
      </c>
      <c r="C6" s="3"/>
      <c r="D6" s="2"/>
      <c r="E6" s="111">
        <v>13015</v>
      </c>
      <c r="F6" s="112"/>
      <c r="G6" s="2"/>
      <c r="H6" s="2"/>
      <c r="I6" s="20"/>
    </row>
    <row r="7" spans="2:9">
      <c r="B7" s="109" t="s">
        <v>14</v>
      </c>
      <c r="C7" s="110"/>
      <c r="D7" s="2"/>
      <c r="E7" s="120" t="s">
        <v>48</v>
      </c>
      <c r="F7" s="2"/>
      <c r="G7" s="2"/>
      <c r="H7" s="2"/>
      <c r="I7" s="20"/>
    </row>
    <row r="8" spans="2:9">
      <c r="B8" s="5"/>
      <c r="C8" s="2"/>
      <c r="D8" s="2"/>
      <c r="E8" s="115"/>
      <c r="F8" s="116"/>
      <c r="G8" s="2"/>
      <c r="H8" s="2"/>
      <c r="I8" s="20"/>
    </row>
    <row r="9" spans="2:9">
      <c r="B9" s="5"/>
      <c r="C9" s="2"/>
      <c r="D9" s="2"/>
      <c r="E9" s="2"/>
      <c r="F9" s="2"/>
      <c r="G9" s="2"/>
      <c r="H9" s="2"/>
      <c r="I9" s="20"/>
    </row>
    <row r="10" spans="2:9" ht="24.75">
      <c r="B10" s="113" t="s">
        <v>15</v>
      </c>
      <c r="C10" s="114"/>
      <c r="D10" s="2"/>
      <c r="E10" s="100">
        <f ca="1">DATEDIF(E6,TODAY(),"y")</f>
        <v>77</v>
      </c>
      <c r="F10" s="100"/>
      <c r="G10" s="25" t="s">
        <v>16</v>
      </c>
      <c r="H10" s="2"/>
      <c r="I10" s="20"/>
    </row>
    <row r="11" spans="2:9" ht="24.75">
      <c r="B11" s="5"/>
      <c r="C11" s="2"/>
      <c r="D11" s="2"/>
      <c r="E11" s="100">
        <f ca="1">DATEDIF(E6,TODAY(),"ym")</f>
        <v>1</v>
      </c>
      <c r="F11" s="100"/>
      <c r="G11" s="25" t="s">
        <v>17</v>
      </c>
      <c r="H11" s="2"/>
      <c r="I11" s="20"/>
    </row>
    <row r="12" spans="2:9" ht="24.75">
      <c r="B12" s="5"/>
      <c r="C12" s="2"/>
      <c r="D12" s="2"/>
      <c r="E12" s="101">
        <f ca="1">DATEDIF(E6,TODAY(),"md")</f>
        <v>21</v>
      </c>
      <c r="F12" s="101"/>
      <c r="G12" s="25" t="s">
        <v>18</v>
      </c>
      <c r="H12" s="2"/>
      <c r="I12" s="28"/>
    </row>
    <row r="13" spans="2:9" ht="33" customHeight="1" thickBot="1">
      <c r="B13" s="29"/>
      <c r="C13" s="30"/>
      <c r="D13" s="117" t="str">
        <f ca="1">IF(E10&gt;60,IF(E10&gt;79,"SUPER SENIOR CITIZEN","SENIOR CITIZEN"),"NOT SENIOR CITIZEN")</f>
        <v>SENIOR CITIZEN</v>
      </c>
      <c r="E13" s="118"/>
      <c r="F13" s="118"/>
      <c r="G13" s="119"/>
      <c r="H13" s="30"/>
      <c r="I13" s="31"/>
    </row>
    <row r="14" spans="2:9" ht="11.25" customHeight="1"/>
    <row r="15" spans="2:9">
      <c r="C15" s="102" t="s">
        <v>19</v>
      </c>
      <c r="D15" s="102"/>
      <c r="E15" s="102"/>
      <c r="F15" s="102"/>
      <c r="G15" s="102"/>
      <c r="H15" s="102"/>
    </row>
  </sheetData>
  <sheetProtection selectLockedCells="1"/>
  <mergeCells count="10">
    <mergeCell ref="E11:F11"/>
    <mergeCell ref="E12:F12"/>
    <mergeCell ref="C15:H15"/>
    <mergeCell ref="B2:I3"/>
    <mergeCell ref="B7:C7"/>
    <mergeCell ref="E6:F6"/>
    <mergeCell ref="B10:C10"/>
    <mergeCell ref="E10:F10"/>
    <mergeCell ref="E8:F8"/>
    <mergeCell ref="D13:G13"/>
  </mergeCells>
  <hyperlinks>
    <hyperlink ref="C15:H15" location="Sheet1!A1" display="CLICK HERE TO GO BACK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2012-10-09T09:36:59Z</dcterms:modified>
</cp:coreProperties>
</file>