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5" windowWidth="23895" windowHeight="9975"/>
  </bookViews>
  <sheets>
    <sheet name="Analysis" sheetId="1" r:id="rId1"/>
    <sheet name="Sheet2" sheetId="2" r:id="rId2"/>
    <sheet name="Sheet3" sheetId="3" state="hidden" r:id="rId3"/>
  </sheets>
  <calcPr calcId="124519"/>
</workbook>
</file>

<file path=xl/calcChain.xml><?xml version="1.0" encoding="utf-8"?>
<calcChain xmlns="http://schemas.openxmlformats.org/spreadsheetml/2006/main">
  <c r="A26" i="1"/>
  <c r="R970"/>
  <c r="Q970"/>
  <c r="P970"/>
  <c r="O970"/>
  <c r="N970"/>
  <c r="M970"/>
  <c r="L970"/>
  <c r="K970"/>
  <c r="J970"/>
  <c r="I970"/>
  <c r="H970"/>
  <c r="G970"/>
  <c r="F970"/>
  <c r="E970"/>
  <c r="D985"/>
  <c r="E971"/>
  <c r="F972" s="1"/>
  <c r="G973" s="1"/>
  <c r="H974" s="1"/>
  <c r="I975" s="1"/>
  <c r="J976" s="1"/>
  <c r="K977" s="1"/>
  <c r="L978" s="1"/>
  <c r="M979" s="1"/>
  <c r="N980" s="1"/>
  <c r="O981" s="1"/>
  <c r="P982" s="1"/>
  <c r="Q983" s="1"/>
  <c r="R984" s="1"/>
  <c r="B971"/>
  <c r="B972" s="1"/>
  <c r="B973" s="1"/>
  <c r="B974" s="1"/>
  <c r="B975" s="1"/>
  <c r="B976" s="1"/>
  <c r="B977" s="1"/>
  <c r="B978" s="1"/>
  <c r="B979" s="1"/>
  <c r="B980" s="1"/>
  <c r="B981" s="1"/>
  <c r="B982" s="1"/>
  <c r="B983" s="1"/>
  <c r="B984" s="1"/>
  <c r="A971"/>
  <c r="A972" s="1"/>
  <c r="A973" s="1"/>
  <c r="A974" s="1"/>
  <c r="A975" s="1"/>
  <c r="A976" s="1"/>
  <c r="A977" s="1"/>
  <c r="A978" s="1"/>
  <c r="A979" s="1"/>
  <c r="A980" s="1"/>
  <c r="A981" s="1"/>
  <c r="A982" s="1"/>
  <c r="A983" s="1"/>
  <c r="A984" s="1"/>
  <c r="E968"/>
  <c r="F968" s="1"/>
  <c r="G968" s="1"/>
  <c r="H968" s="1"/>
  <c r="I968" s="1"/>
  <c r="J968" s="1"/>
  <c r="K968" s="1"/>
  <c r="L968" s="1"/>
  <c r="M968" s="1"/>
  <c r="N968" s="1"/>
  <c r="O968" s="1"/>
  <c r="P968" s="1"/>
  <c r="Q968" s="1"/>
  <c r="R968" s="1"/>
  <c r="A962"/>
  <c r="A963" s="1"/>
  <c r="B23"/>
  <c r="K14"/>
  <c r="K940"/>
  <c r="B22"/>
  <c r="B21"/>
  <c r="B20"/>
  <c r="B19"/>
  <c r="K18"/>
  <c r="B18"/>
  <c r="B17"/>
  <c r="B16"/>
  <c r="B15"/>
  <c r="B14"/>
  <c r="B13"/>
  <c r="B12"/>
  <c r="B11"/>
  <c r="B10"/>
  <c r="B954"/>
  <c r="D954" s="1"/>
  <c r="B953"/>
  <c r="D953" s="1"/>
  <c r="B952"/>
  <c r="D952" s="1"/>
  <c r="E952" s="1"/>
  <c r="B951"/>
  <c r="D951" s="1"/>
  <c r="B950"/>
  <c r="D950" s="1"/>
  <c r="B949"/>
  <c r="D949" s="1"/>
  <c r="E949" s="1"/>
  <c r="B948"/>
  <c r="D948" s="1"/>
  <c r="E948" s="1"/>
  <c r="B947"/>
  <c r="K947" s="1"/>
  <c r="D929"/>
  <c r="F953" s="1"/>
  <c r="B946"/>
  <c r="D946" s="1"/>
  <c r="E946" s="1"/>
  <c r="B945"/>
  <c r="D945" s="1"/>
  <c r="B944"/>
  <c r="D944" s="1"/>
  <c r="E944" s="1"/>
  <c r="B943"/>
  <c r="D943" s="1"/>
  <c r="E943" s="1"/>
  <c r="B942"/>
  <c r="D942" s="1"/>
  <c r="E942" s="1"/>
  <c r="B941"/>
  <c r="D941" s="1"/>
  <c r="E941" s="1"/>
  <c r="D923"/>
  <c r="E923" s="1"/>
  <c r="F923" s="1"/>
  <c r="D940"/>
  <c r="A941"/>
  <c r="A942" s="1"/>
  <c r="A943" s="1"/>
  <c r="A944" s="1"/>
  <c r="A945" s="1"/>
  <c r="A946" s="1"/>
  <c r="A947" s="1"/>
  <c r="A948" s="1"/>
  <c r="A949" s="1"/>
  <c r="A950" s="1"/>
  <c r="A951" s="1"/>
  <c r="A952" s="1"/>
  <c r="A953" s="1"/>
  <c r="A954" s="1"/>
  <c r="A913"/>
  <c r="A915" s="1"/>
  <c r="A916" s="1"/>
  <c r="A917" s="1"/>
  <c r="A918" s="1"/>
  <c r="A919" s="1"/>
  <c r="A922" s="1"/>
  <c r="A929" s="1"/>
  <c r="A930" s="1"/>
  <c r="K727"/>
  <c r="K726"/>
  <c r="K725"/>
  <c r="K724"/>
  <c r="K723"/>
  <c r="L720"/>
  <c r="M727" s="1"/>
  <c r="I728"/>
  <c r="I729" s="1"/>
  <c r="I730" s="1"/>
  <c r="I731" s="1"/>
  <c r="I732" s="1"/>
  <c r="I733" s="1"/>
  <c r="I734" s="1"/>
  <c r="I735" s="1"/>
  <c r="I736" s="1"/>
  <c r="I737" s="1"/>
  <c r="I738" s="1"/>
  <c r="I739" s="1"/>
  <c r="I740" s="1"/>
  <c r="I741" s="1"/>
  <c r="J723"/>
  <c r="J724" s="1"/>
  <c r="J725" s="1"/>
  <c r="J726" s="1"/>
  <c r="J727" s="1"/>
  <c r="J728" s="1"/>
  <c r="J729" s="1"/>
  <c r="J730" s="1"/>
  <c r="J731" s="1"/>
  <c r="J732" s="1"/>
  <c r="J733" s="1"/>
  <c r="J734" s="1"/>
  <c r="J735" s="1"/>
  <c r="J736" s="1"/>
  <c r="J737" s="1"/>
  <c r="J738" s="1"/>
  <c r="J739" s="1"/>
  <c r="J740" s="1"/>
  <c r="J741" s="1"/>
  <c r="A713"/>
  <c r="A714" s="1"/>
  <c r="A715" s="1"/>
  <c r="B903"/>
  <c r="E722"/>
  <c r="C723" s="1"/>
  <c r="D723" s="1"/>
  <c r="E723" s="1"/>
  <c r="A724"/>
  <c r="A725" s="1"/>
  <c r="A726" s="1"/>
  <c r="A727" s="1"/>
  <c r="A728" s="1"/>
  <c r="A729" s="1"/>
  <c r="A730" s="1"/>
  <c r="A731" s="1"/>
  <c r="A732" s="1"/>
  <c r="A733" s="1"/>
  <c r="A734" s="1"/>
  <c r="A735" s="1"/>
  <c r="A736" s="1"/>
  <c r="A737" s="1"/>
  <c r="A738" s="1"/>
  <c r="A739" s="1"/>
  <c r="A740" s="1"/>
  <c r="A741" s="1"/>
  <c r="A742" s="1"/>
  <c r="A743" s="1"/>
  <c r="A744" s="1"/>
  <c r="A745" s="1"/>
  <c r="A746" s="1"/>
  <c r="A747" s="1"/>
  <c r="A748" s="1"/>
  <c r="A749" s="1"/>
  <c r="A750" s="1"/>
  <c r="A751" s="1"/>
  <c r="A752" s="1"/>
  <c r="A753" s="1"/>
  <c r="A754" s="1"/>
  <c r="A755" s="1"/>
  <c r="A756" s="1"/>
  <c r="A757" s="1"/>
  <c r="A758" s="1"/>
  <c r="A759" s="1"/>
  <c r="A760" s="1"/>
  <c r="A761" s="1"/>
  <c r="A762" s="1"/>
  <c r="A763" s="1"/>
  <c r="A764" s="1"/>
  <c r="A765" s="1"/>
  <c r="A766" s="1"/>
  <c r="A767" s="1"/>
  <c r="A768"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814" s="1"/>
  <c r="A815" s="1"/>
  <c r="A816" s="1"/>
  <c r="A817" s="1"/>
  <c r="A818" s="1"/>
  <c r="A819" s="1"/>
  <c r="A820" s="1"/>
  <c r="A821" s="1"/>
  <c r="A822" s="1"/>
  <c r="A823" s="1"/>
  <c r="A824" s="1"/>
  <c r="A825" s="1"/>
  <c r="A826" s="1"/>
  <c r="A827" s="1"/>
  <c r="A828" s="1"/>
  <c r="A829" s="1"/>
  <c r="A830" s="1"/>
  <c r="A831" s="1"/>
  <c r="A832" s="1"/>
  <c r="A833" s="1"/>
  <c r="A834" s="1"/>
  <c r="A835" s="1"/>
  <c r="A836" s="1"/>
  <c r="A837" s="1"/>
  <c r="A838" s="1"/>
  <c r="A839" s="1"/>
  <c r="A840" s="1"/>
  <c r="A841" s="1"/>
  <c r="A842" s="1"/>
  <c r="A843" s="1"/>
  <c r="A844" s="1"/>
  <c r="A845" s="1"/>
  <c r="A846" s="1"/>
  <c r="A847" s="1"/>
  <c r="A848" s="1"/>
  <c r="A849" s="1"/>
  <c r="A850" s="1"/>
  <c r="A851" s="1"/>
  <c r="A852" s="1"/>
  <c r="A853" s="1"/>
  <c r="A854" s="1"/>
  <c r="A855" s="1"/>
  <c r="A856" s="1"/>
  <c r="A857" s="1"/>
  <c r="A858" s="1"/>
  <c r="A859" s="1"/>
  <c r="A860" s="1"/>
  <c r="A861" s="1"/>
  <c r="A862" s="1"/>
  <c r="A863" s="1"/>
  <c r="A864" s="1"/>
  <c r="A865" s="1"/>
  <c r="A866" s="1"/>
  <c r="A867" s="1"/>
  <c r="A868" s="1"/>
  <c r="A869" s="1"/>
  <c r="A870" s="1"/>
  <c r="A871" s="1"/>
  <c r="A872" s="1"/>
  <c r="A873" s="1"/>
  <c r="A874" s="1"/>
  <c r="A875" s="1"/>
  <c r="A876" s="1"/>
  <c r="A877" s="1"/>
  <c r="A878" s="1"/>
  <c r="A879" s="1"/>
  <c r="A880" s="1"/>
  <c r="A881" s="1"/>
  <c r="A882" s="1"/>
  <c r="A883" s="1"/>
  <c r="A884" s="1"/>
  <c r="A885" s="1"/>
  <c r="A886" s="1"/>
  <c r="A887" s="1"/>
  <c r="A888" s="1"/>
  <c r="A889" s="1"/>
  <c r="A890" s="1"/>
  <c r="A891" s="1"/>
  <c r="A892" s="1"/>
  <c r="A893" s="1"/>
  <c r="A894" s="1"/>
  <c r="A895" s="1"/>
  <c r="A896" s="1"/>
  <c r="A897" s="1"/>
  <c r="A898" s="1"/>
  <c r="A899" s="1"/>
  <c r="A900" s="1"/>
  <c r="A901" s="1"/>
  <c r="A902" s="1"/>
  <c r="A703"/>
  <c r="A705" s="1"/>
  <c r="A706" s="1"/>
  <c r="A707" s="1"/>
  <c r="A708" s="1"/>
  <c r="F703"/>
  <c r="C673"/>
  <c r="C672"/>
  <c r="C671"/>
  <c r="C670"/>
  <c r="C669"/>
  <c r="D667"/>
  <c r="D673" s="1"/>
  <c r="A689"/>
  <c r="A690" s="1"/>
  <c r="A691" s="1"/>
  <c r="A692" s="1"/>
  <c r="A693" s="1"/>
  <c r="N673"/>
  <c r="N672"/>
  <c r="N671"/>
  <c r="N670"/>
  <c r="A670"/>
  <c r="A671" s="1"/>
  <c r="N669"/>
  <c r="I669"/>
  <c r="D668"/>
  <c r="E668" s="1"/>
  <c r="F668" s="1"/>
  <c r="G668" s="1"/>
  <c r="A655"/>
  <c r="A656" s="1"/>
  <c r="A657" s="1"/>
  <c r="A658" s="1"/>
  <c r="A659" s="1"/>
  <c r="A660" s="1"/>
  <c r="A661" s="1"/>
  <c r="C630"/>
  <c r="C629"/>
  <c r="C628"/>
  <c r="C627"/>
  <c r="C626"/>
  <c r="D624"/>
  <c r="D630" s="1"/>
  <c r="A646"/>
  <c r="A647" s="1"/>
  <c r="A648" s="1"/>
  <c r="A649" s="1"/>
  <c r="A650" s="1"/>
  <c r="N630"/>
  <c r="N629"/>
  <c r="N628"/>
  <c r="N627"/>
  <c r="A627"/>
  <c r="A628" s="1"/>
  <c r="N626"/>
  <c r="I626"/>
  <c r="D625"/>
  <c r="E625" s="1"/>
  <c r="F625" s="1"/>
  <c r="G625" s="1"/>
  <c r="A614"/>
  <c r="A615" s="1"/>
  <c r="A616" s="1"/>
  <c r="A617" s="1"/>
  <c r="A618" s="1"/>
  <c r="A619" s="1"/>
  <c r="C587"/>
  <c r="C586"/>
  <c r="C585"/>
  <c r="C584"/>
  <c r="D582"/>
  <c r="D586" s="1"/>
  <c r="A578"/>
  <c r="A579" s="1"/>
  <c r="H584"/>
  <c r="A585"/>
  <c r="A586" s="1"/>
  <c r="H586" s="1"/>
  <c r="D583"/>
  <c r="E583" s="1"/>
  <c r="F583" s="1"/>
  <c r="A570"/>
  <c r="A571" s="1"/>
  <c r="A572" s="1"/>
  <c r="A573" s="1"/>
  <c r="A523"/>
  <c r="D528"/>
  <c r="D532" s="1"/>
  <c r="C534"/>
  <c r="C533"/>
  <c r="C532"/>
  <c r="C531"/>
  <c r="C530"/>
  <c r="N534"/>
  <c r="N533"/>
  <c r="N532"/>
  <c r="N531"/>
  <c r="A531"/>
  <c r="A532" s="1"/>
  <c r="N530"/>
  <c r="I530"/>
  <c r="D529"/>
  <c r="E529" s="1"/>
  <c r="F529" s="1"/>
  <c r="G529" s="1"/>
  <c r="A510"/>
  <c r="A511" s="1"/>
  <c r="A512" s="1"/>
  <c r="A513" s="1"/>
  <c r="A514" s="1"/>
  <c r="A515" s="1"/>
  <c r="A516" s="1"/>
  <c r="A517" s="1"/>
  <c r="A518" s="1"/>
  <c r="A519" s="1"/>
  <c r="A501"/>
  <c r="A502" s="1"/>
  <c r="A503" s="1"/>
  <c r="S488"/>
  <c r="S487"/>
  <c r="R487"/>
  <c r="S486"/>
  <c r="R486"/>
  <c r="Q486"/>
  <c r="S485"/>
  <c r="R485"/>
  <c r="Q485"/>
  <c r="P485"/>
  <c r="S484"/>
  <c r="R484"/>
  <c r="Q484"/>
  <c r="P484"/>
  <c r="O484"/>
  <c r="S483"/>
  <c r="R483"/>
  <c r="Q483"/>
  <c r="P483"/>
  <c r="O483"/>
  <c r="N483"/>
  <c r="S482"/>
  <c r="R482"/>
  <c r="Q482"/>
  <c r="P482"/>
  <c r="O482"/>
  <c r="N482"/>
  <c r="M482"/>
  <c r="S481"/>
  <c r="R481"/>
  <c r="Q481"/>
  <c r="P481"/>
  <c r="O481"/>
  <c r="N481"/>
  <c r="M481"/>
  <c r="L481"/>
  <c r="S480"/>
  <c r="R480"/>
  <c r="Q480"/>
  <c r="P480"/>
  <c r="O480"/>
  <c r="N480"/>
  <c r="M480"/>
  <c r="L480"/>
  <c r="K480"/>
  <c r="S479"/>
  <c r="R479"/>
  <c r="Q479"/>
  <c r="P479"/>
  <c r="O479"/>
  <c r="N479"/>
  <c r="M479"/>
  <c r="L479"/>
  <c r="K479"/>
  <c r="J479"/>
  <c r="S478"/>
  <c r="R478"/>
  <c r="Q478"/>
  <c r="P478"/>
  <c r="O478"/>
  <c r="N478"/>
  <c r="M478"/>
  <c r="L478"/>
  <c r="K478"/>
  <c r="J478"/>
  <c r="I478"/>
  <c r="S477"/>
  <c r="R477"/>
  <c r="Q477"/>
  <c r="P477"/>
  <c r="O477"/>
  <c r="N477"/>
  <c r="M477"/>
  <c r="L477"/>
  <c r="K477"/>
  <c r="J477"/>
  <c r="I477"/>
  <c r="H477"/>
  <c r="S476"/>
  <c r="R476"/>
  <c r="Q476"/>
  <c r="P476"/>
  <c r="O476"/>
  <c r="N476"/>
  <c r="M476"/>
  <c r="L476"/>
  <c r="K476"/>
  <c r="J476"/>
  <c r="I476"/>
  <c r="H476"/>
  <c r="G476"/>
  <c r="S475"/>
  <c r="R475"/>
  <c r="Q475"/>
  <c r="P475"/>
  <c r="O475"/>
  <c r="N475"/>
  <c r="M475"/>
  <c r="L475"/>
  <c r="K475"/>
  <c r="J475"/>
  <c r="I475"/>
  <c r="H475"/>
  <c r="G475"/>
  <c r="F475"/>
  <c r="F490" s="1"/>
  <c r="D489"/>
  <c r="D488"/>
  <c r="D487"/>
  <c r="D486"/>
  <c r="D485"/>
  <c r="D484"/>
  <c r="D483"/>
  <c r="D482"/>
  <c r="D481"/>
  <c r="D480"/>
  <c r="D479"/>
  <c r="D478"/>
  <c r="D477"/>
  <c r="D476"/>
  <c r="A465"/>
  <c r="A466" s="1"/>
  <c r="E490"/>
  <c r="B476"/>
  <c r="B477" s="1"/>
  <c r="B478" s="1"/>
  <c r="B479" s="1"/>
  <c r="B480" s="1"/>
  <c r="B481" s="1"/>
  <c r="B482" s="1"/>
  <c r="B483" s="1"/>
  <c r="B484" s="1"/>
  <c r="B485" s="1"/>
  <c r="B486" s="1"/>
  <c r="B487" s="1"/>
  <c r="B488" s="1"/>
  <c r="B489" s="1"/>
  <c r="A476"/>
  <c r="A477" s="1"/>
  <c r="A478" s="1"/>
  <c r="A479" s="1"/>
  <c r="A480" s="1"/>
  <c r="A481" s="1"/>
  <c r="A482" s="1"/>
  <c r="A483" s="1"/>
  <c r="A484" s="1"/>
  <c r="A485" s="1"/>
  <c r="A486" s="1"/>
  <c r="A487" s="1"/>
  <c r="A488" s="1"/>
  <c r="A489" s="1"/>
  <c r="F473"/>
  <c r="G473" s="1"/>
  <c r="H473" s="1"/>
  <c r="I473" s="1"/>
  <c r="J473" s="1"/>
  <c r="K473" s="1"/>
  <c r="L473" s="1"/>
  <c r="M473" s="1"/>
  <c r="N473" s="1"/>
  <c r="O473" s="1"/>
  <c r="P473" s="1"/>
  <c r="Q473" s="1"/>
  <c r="R473" s="1"/>
  <c r="S473" s="1"/>
  <c r="A454"/>
  <c r="A455" s="1"/>
  <c r="A456" s="1"/>
  <c r="B447"/>
  <c r="B446"/>
  <c r="B445"/>
  <c r="B444"/>
  <c r="B443"/>
  <c r="B442"/>
  <c r="B441"/>
  <c r="B440"/>
  <c r="B439"/>
  <c r="B438"/>
  <c r="B437"/>
  <c r="B436"/>
  <c r="B435"/>
  <c r="B434"/>
  <c r="C431"/>
  <c r="K441" s="1"/>
  <c r="A434"/>
  <c r="A435" s="1"/>
  <c r="A436" s="1"/>
  <c r="A437" s="1"/>
  <c r="A438" s="1"/>
  <c r="A439" s="1"/>
  <c r="A440" s="1"/>
  <c r="A441" s="1"/>
  <c r="A442" s="1"/>
  <c r="A443" s="1"/>
  <c r="A444" s="1"/>
  <c r="A445" s="1"/>
  <c r="A446" s="1"/>
  <c r="A447" s="1"/>
  <c r="D432"/>
  <c r="E432" s="1"/>
  <c r="F432" s="1"/>
  <c r="G432" s="1"/>
  <c r="H432" s="1"/>
  <c r="I432" s="1"/>
  <c r="J432" s="1"/>
  <c r="K432" s="1"/>
  <c r="L432" s="1"/>
  <c r="M432" s="1"/>
  <c r="N432" s="1"/>
  <c r="O432" s="1"/>
  <c r="P432" s="1"/>
  <c r="Q432" s="1"/>
  <c r="D418"/>
  <c r="E418" s="1"/>
  <c r="C419" s="1"/>
  <c r="D419" s="1"/>
  <c r="B419"/>
  <c r="B420" s="1"/>
  <c r="B421" s="1"/>
  <c r="B422" s="1"/>
  <c r="B423" s="1"/>
  <c r="B424" s="1"/>
  <c r="B425" s="1"/>
  <c r="A401"/>
  <c r="A402" s="1"/>
  <c r="A403" s="1"/>
  <c r="A404" s="1"/>
  <c r="A405" s="1"/>
  <c r="A406" s="1"/>
  <c r="A407" s="1"/>
  <c r="A408" s="1"/>
  <c r="A409" s="1"/>
  <c r="A410" s="1"/>
  <c r="A391"/>
  <c r="A392" s="1"/>
  <c r="A393" s="1"/>
  <c r="A355"/>
  <c r="A356" s="1"/>
  <c r="N365"/>
  <c r="C365"/>
  <c r="N364"/>
  <c r="C364"/>
  <c r="N363"/>
  <c r="C363"/>
  <c r="N362"/>
  <c r="C362"/>
  <c r="A362"/>
  <c r="A363" s="1"/>
  <c r="N361"/>
  <c r="I361"/>
  <c r="C361"/>
  <c r="D360"/>
  <c r="E360" s="1"/>
  <c r="F360" s="1"/>
  <c r="G360" s="1"/>
  <c r="D359"/>
  <c r="E359" s="1"/>
  <c r="F359" s="1"/>
  <c r="G359" s="1"/>
  <c r="Q346"/>
  <c r="R346" s="1"/>
  <c r="P345"/>
  <c r="O344"/>
  <c r="N343"/>
  <c r="M342"/>
  <c r="L341"/>
  <c r="K340"/>
  <c r="J339"/>
  <c r="I338"/>
  <c r="H337"/>
  <c r="G336"/>
  <c r="A333"/>
  <c r="A334" s="1"/>
  <c r="F335"/>
  <c r="E334"/>
  <c r="B347"/>
  <c r="D333"/>
  <c r="C332"/>
  <c r="C347" s="1"/>
  <c r="D330"/>
  <c r="F334" s="1"/>
  <c r="A321"/>
  <c r="A322" s="1"/>
  <c r="D331"/>
  <c r="E331" s="1"/>
  <c r="F331" s="1"/>
  <c r="G331" s="1"/>
  <c r="H331" s="1"/>
  <c r="I331" s="1"/>
  <c r="J331" s="1"/>
  <c r="K331" s="1"/>
  <c r="L331" s="1"/>
  <c r="M331" s="1"/>
  <c r="N331" s="1"/>
  <c r="O331" s="1"/>
  <c r="P331" s="1"/>
  <c r="Q331" s="1"/>
  <c r="D314"/>
  <c r="E300"/>
  <c r="P300" s="1"/>
  <c r="R299"/>
  <c r="Q299"/>
  <c r="P299"/>
  <c r="O299"/>
  <c r="N299"/>
  <c r="M299"/>
  <c r="L299"/>
  <c r="K299"/>
  <c r="J299"/>
  <c r="I299"/>
  <c r="H299"/>
  <c r="G299"/>
  <c r="F299"/>
  <c r="E299"/>
  <c r="E297"/>
  <c r="F297" s="1"/>
  <c r="G297" s="1"/>
  <c r="H297" s="1"/>
  <c r="I297" s="1"/>
  <c r="J297" s="1"/>
  <c r="K297" s="1"/>
  <c r="L297" s="1"/>
  <c r="M297" s="1"/>
  <c r="N297" s="1"/>
  <c r="O297" s="1"/>
  <c r="P297" s="1"/>
  <c r="Q297" s="1"/>
  <c r="R297" s="1"/>
  <c r="A291"/>
  <c r="A292" s="1"/>
  <c r="A293" s="1"/>
  <c r="A300"/>
  <c r="A301" s="1"/>
  <c r="A302" s="1"/>
  <c r="A303" s="1"/>
  <c r="A304" s="1"/>
  <c r="A305" s="1"/>
  <c r="A306" s="1"/>
  <c r="A307" s="1"/>
  <c r="A308" s="1"/>
  <c r="A309" s="1"/>
  <c r="A310" s="1"/>
  <c r="A311" s="1"/>
  <c r="A312" s="1"/>
  <c r="A313" s="1"/>
  <c r="B300"/>
  <c r="B301" s="1"/>
  <c r="B302" s="1"/>
  <c r="B303" s="1"/>
  <c r="B304" s="1"/>
  <c r="B305" s="1"/>
  <c r="B306" s="1"/>
  <c r="B307" s="1"/>
  <c r="B308" s="1"/>
  <c r="B309" s="1"/>
  <c r="B310" s="1"/>
  <c r="B311" s="1"/>
  <c r="B312" s="1"/>
  <c r="B313" s="1"/>
  <c r="A272"/>
  <c r="A273" s="1"/>
  <c r="A274" s="1"/>
  <c r="A275" s="1"/>
  <c r="A249"/>
  <c r="A250" s="1"/>
  <c r="A251" s="1"/>
  <c r="A252" s="1"/>
  <c r="A253" s="1"/>
  <c r="A254" s="1"/>
  <c r="A255" s="1"/>
  <c r="A256" s="1"/>
  <c r="A257" s="1"/>
  <c r="A258" s="1"/>
  <c r="A259" s="1"/>
  <c r="A260" s="1"/>
  <c r="A261" s="1"/>
  <c r="A262" s="1"/>
  <c r="A263" s="1"/>
  <c r="A265" s="1"/>
  <c r="N223"/>
  <c r="N222"/>
  <c r="N221"/>
  <c r="N220"/>
  <c r="N219"/>
  <c r="C223"/>
  <c r="C222"/>
  <c r="C221"/>
  <c r="C220"/>
  <c r="C219"/>
  <c r="D217"/>
  <c r="D223" s="1"/>
  <c r="A239"/>
  <c r="A240" s="1"/>
  <c r="A241" s="1"/>
  <c r="A242" s="1"/>
  <c r="A243" s="1"/>
  <c r="A220"/>
  <c r="A221" s="1"/>
  <c r="I219"/>
  <c r="D218"/>
  <c r="E218" s="1"/>
  <c r="F218" s="1"/>
  <c r="G218" s="1"/>
  <c r="A209"/>
  <c r="A210" s="1"/>
  <c r="A199"/>
  <c r="A200" s="1"/>
  <c r="A201" s="1"/>
  <c r="N173"/>
  <c r="N172"/>
  <c r="N171"/>
  <c r="N170"/>
  <c r="N169"/>
  <c r="A189"/>
  <c r="A190" s="1"/>
  <c r="A191" s="1"/>
  <c r="A192" s="1"/>
  <c r="A193" s="1"/>
  <c r="I169"/>
  <c r="C173"/>
  <c r="C172"/>
  <c r="C171"/>
  <c r="C170"/>
  <c r="C169"/>
  <c r="D167"/>
  <c r="D173" s="1"/>
  <c r="D168"/>
  <c r="E168" s="1"/>
  <c r="F168" s="1"/>
  <c r="G168" s="1"/>
  <c r="A170"/>
  <c r="A171" s="1"/>
  <c r="A172" s="1"/>
  <c r="A173" s="1"/>
  <c r="A174" s="1"/>
  <c r="A175" s="1"/>
  <c r="A176" s="1"/>
  <c r="A177" s="1"/>
  <c r="A178" s="1"/>
  <c r="A179" s="1"/>
  <c r="A180" s="1"/>
  <c r="A181" s="1"/>
  <c r="A182" s="1"/>
  <c r="A183" s="1"/>
  <c r="I183" s="1"/>
  <c r="A154"/>
  <c r="A155" s="1"/>
  <c r="A156" s="1"/>
  <c r="A157" s="1"/>
  <c r="A158" s="1"/>
  <c r="A159" s="1"/>
  <c r="A160" s="1"/>
  <c r="A161" s="1"/>
  <c r="A143"/>
  <c r="A144" s="1"/>
  <c r="A145" s="1"/>
  <c r="A146" s="1"/>
  <c r="A147" s="1"/>
  <c r="L128"/>
  <c r="L127"/>
  <c r="L126"/>
  <c r="L125"/>
  <c r="L124"/>
  <c r="L123"/>
  <c r="H128"/>
  <c r="G128"/>
  <c r="F128"/>
  <c r="E128"/>
  <c r="D128"/>
  <c r="C128"/>
  <c r="H127"/>
  <c r="G127"/>
  <c r="F127"/>
  <c r="E127"/>
  <c r="D127"/>
  <c r="C127"/>
  <c r="H126"/>
  <c r="G126"/>
  <c r="F126"/>
  <c r="E126"/>
  <c r="D126"/>
  <c r="C126"/>
  <c r="H125"/>
  <c r="G125"/>
  <c r="F125"/>
  <c r="E125"/>
  <c r="D125"/>
  <c r="C125"/>
  <c r="H124"/>
  <c r="J124"/>
  <c r="J125" s="1"/>
  <c r="J126" s="1"/>
  <c r="J127" s="1"/>
  <c r="J128" s="1"/>
  <c r="J129" s="1"/>
  <c r="J130" s="1"/>
  <c r="J131" s="1"/>
  <c r="J132" s="1"/>
  <c r="J133" s="1"/>
  <c r="J134" s="1"/>
  <c r="J135" s="1"/>
  <c r="J136" s="1"/>
  <c r="J137" s="1"/>
  <c r="G124"/>
  <c r="F124"/>
  <c r="E124"/>
  <c r="D124"/>
  <c r="C124"/>
  <c r="H123"/>
  <c r="G123"/>
  <c r="F123"/>
  <c r="E123"/>
  <c r="D123"/>
  <c r="C123"/>
  <c r="A124"/>
  <c r="A125" s="1"/>
  <c r="A126" s="1"/>
  <c r="A127" s="1"/>
  <c r="A128" s="1"/>
  <c r="A129" s="1"/>
  <c r="A130" s="1"/>
  <c r="A131" s="1"/>
  <c r="A132" s="1"/>
  <c r="A133" s="1"/>
  <c r="A134" s="1"/>
  <c r="A135" s="1"/>
  <c r="A136" s="1"/>
  <c r="A137" s="1"/>
  <c r="B116"/>
  <c r="F109"/>
  <c r="F116" s="1"/>
  <c r="B82"/>
  <c r="A98"/>
  <c r="A99" s="1"/>
  <c r="A100" s="1"/>
  <c r="A101" s="1"/>
  <c r="A102" s="1"/>
  <c r="A103" s="1"/>
  <c r="A104" s="1"/>
  <c r="A110"/>
  <c r="A111" s="1"/>
  <c r="A112" s="1"/>
  <c r="A113" s="1"/>
  <c r="A114" s="1"/>
  <c r="C109"/>
  <c r="D109" s="1"/>
  <c r="E109" s="1"/>
  <c r="A88"/>
  <c r="A89" s="1"/>
  <c r="A90" s="1"/>
  <c r="A91" s="1"/>
  <c r="A92" s="1"/>
  <c r="A93" s="1"/>
  <c r="A94" s="1"/>
  <c r="F81"/>
  <c r="F80"/>
  <c r="F79"/>
  <c r="F78"/>
  <c r="F77"/>
  <c r="F76"/>
  <c r="F75"/>
  <c r="F74"/>
  <c r="F73"/>
  <c r="F72"/>
  <c r="F71"/>
  <c r="F70"/>
  <c r="F69"/>
  <c r="F68"/>
  <c r="F67"/>
  <c r="A59"/>
  <c r="A60" s="1"/>
  <c r="C67"/>
  <c r="E67" s="1"/>
  <c r="A68"/>
  <c r="A69" s="1"/>
  <c r="A70" s="1"/>
  <c r="A71" s="1"/>
  <c r="A72" s="1"/>
  <c r="A73" s="1"/>
  <c r="A74" s="1"/>
  <c r="A75" s="1"/>
  <c r="A76" s="1"/>
  <c r="A77" s="1"/>
  <c r="A78" s="1"/>
  <c r="A79" s="1"/>
  <c r="A80" s="1"/>
  <c r="A81" s="1"/>
  <c r="A33"/>
  <c r="A34" s="1"/>
  <c r="A35" s="1"/>
  <c r="A36" s="1"/>
  <c r="A37" s="1"/>
  <c r="A38" s="1"/>
  <c r="A39" s="1"/>
  <c r="A40" s="1"/>
  <c r="A41" s="1"/>
  <c r="A42" s="1"/>
  <c r="A43" s="1"/>
  <c r="A44" s="1"/>
  <c r="A45" s="1"/>
  <c r="A46" s="1"/>
  <c r="A47" s="1"/>
  <c r="A48" s="1"/>
  <c r="A49" s="1"/>
  <c r="A50" s="1"/>
  <c r="A51" s="1"/>
  <c r="A52" s="1"/>
  <c r="A53" s="1"/>
  <c r="A54" s="1"/>
  <c r="K943" l="1"/>
  <c r="K951"/>
  <c r="F971"/>
  <c r="J971"/>
  <c r="N971"/>
  <c r="R971"/>
  <c r="J972"/>
  <c r="N972"/>
  <c r="R972"/>
  <c r="K973"/>
  <c r="O973"/>
  <c r="I974"/>
  <c r="M974"/>
  <c r="Q974"/>
  <c r="L975"/>
  <c r="P975"/>
  <c r="L976"/>
  <c r="P976"/>
  <c r="M977"/>
  <c r="Q977"/>
  <c r="O978"/>
  <c r="N979"/>
  <c r="R979"/>
  <c r="R980"/>
  <c r="Q982"/>
  <c r="K942"/>
  <c r="K946"/>
  <c r="K950"/>
  <c r="K954"/>
  <c r="I971"/>
  <c r="M971"/>
  <c r="Q971"/>
  <c r="I972"/>
  <c r="M972"/>
  <c r="Q972"/>
  <c r="J973"/>
  <c r="N973"/>
  <c r="R973"/>
  <c r="L974"/>
  <c r="P974"/>
  <c r="K975"/>
  <c r="O975"/>
  <c r="K976"/>
  <c r="O976"/>
  <c r="L977"/>
  <c r="P977"/>
  <c r="N978"/>
  <c r="R978"/>
  <c r="Q979"/>
  <c r="Q980"/>
  <c r="R981"/>
  <c r="K941"/>
  <c r="K945"/>
  <c r="K949"/>
  <c r="K953"/>
  <c r="E985"/>
  <c r="H971"/>
  <c r="L971"/>
  <c r="P971"/>
  <c r="H972"/>
  <c r="L972"/>
  <c r="P972"/>
  <c r="I973"/>
  <c r="M973"/>
  <c r="Q973"/>
  <c r="K974"/>
  <c r="O974"/>
  <c r="J975"/>
  <c r="N975"/>
  <c r="R975"/>
  <c r="N976"/>
  <c r="R976"/>
  <c r="O977"/>
  <c r="M978"/>
  <c r="Q978"/>
  <c r="P979"/>
  <c r="P980"/>
  <c r="Q981"/>
  <c r="R983"/>
  <c r="K944"/>
  <c r="K948"/>
  <c r="K952"/>
  <c r="G971"/>
  <c r="K971"/>
  <c r="O971"/>
  <c r="G972"/>
  <c r="K972"/>
  <c r="O972"/>
  <c r="H973"/>
  <c r="L973"/>
  <c r="P973"/>
  <c r="J974"/>
  <c r="N974"/>
  <c r="R974"/>
  <c r="M975"/>
  <c r="Q975"/>
  <c r="M976"/>
  <c r="Q976"/>
  <c r="N977"/>
  <c r="R977"/>
  <c r="P978"/>
  <c r="O979"/>
  <c r="O980"/>
  <c r="P981"/>
  <c r="R982"/>
  <c r="F947"/>
  <c r="F940"/>
  <c r="F944"/>
  <c r="F948"/>
  <c r="F952"/>
  <c r="F943"/>
  <c r="F951"/>
  <c r="F942"/>
  <c r="F946"/>
  <c r="F950"/>
  <c r="F954"/>
  <c r="F941"/>
  <c r="F945"/>
  <c r="F949"/>
  <c r="D947"/>
  <c r="E947" s="1"/>
  <c r="E950"/>
  <c r="E953"/>
  <c r="E951"/>
  <c r="E954"/>
  <c r="D672"/>
  <c r="K728"/>
  <c r="K729" s="1"/>
  <c r="E945"/>
  <c r="B956"/>
  <c r="E940"/>
  <c r="H939" s="1"/>
  <c r="D585"/>
  <c r="D587"/>
  <c r="G490"/>
  <c r="O490"/>
  <c r="E582"/>
  <c r="E586" s="1"/>
  <c r="D671"/>
  <c r="G723"/>
  <c r="D628"/>
  <c r="F723"/>
  <c r="I627"/>
  <c r="L490"/>
  <c r="D626"/>
  <c r="D629"/>
  <c r="H585"/>
  <c r="D584"/>
  <c r="D627"/>
  <c r="I670"/>
  <c r="E667"/>
  <c r="D670"/>
  <c r="E624"/>
  <c r="D669"/>
  <c r="C724"/>
  <c r="F724" s="1"/>
  <c r="I671"/>
  <c r="A672"/>
  <c r="I628"/>
  <c r="A629"/>
  <c r="K490"/>
  <c r="Q490"/>
  <c r="I531"/>
  <c r="D534"/>
  <c r="I490"/>
  <c r="M490"/>
  <c r="P490"/>
  <c r="D533"/>
  <c r="D530"/>
  <c r="J490"/>
  <c r="N490"/>
  <c r="R490"/>
  <c r="D531"/>
  <c r="E528"/>
  <c r="E533" s="1"/>
  <c r="A587"/>
  <c r="H587" s="1"/>
  <c r="I532"/>
  <c r="A533"/>
  <c r="H490"/>
  <c r="S490"/>
  <c r="Q447"/>
  <c r="R447" s="1"/>
  <c r="N444"/>
  <c r="O445"/>
  <c r="D431"/>
  <c r="N443" s="1"/>
  <c r="C433"/>
  <c r="C448" s="1"/>
  <c r="E435"/>
  <c r="H438"/>
  <c r="K440"/>
  <c r="M443"/>
  <c r="P446"/>
  <c r="D434"/>
  <c r="J440"/>
  <c r="B448"/>
  <c r="I439"/>
  <c r="L442"/>
  <c r="F436"/>
  <c r="G437"/>
  <c r="E419"/>
  <c r="C420" s="1"/>
  <c r="D420" s="1"/>
  <c r="E420" s="1"/>
  <c r="C421" s="1"/>
  <c r="I337"/>
  <c r="J338"/>
  <c r="M341"/>
  <c r="D364"/>
  <c r="R300"/>
  <c r="O343"/>
  <c r="P344"/>
  <c r="D361"/>
  <c r="D362"/>
  <c r="I362"/>
  <c r="N300"/>
  <c r="N342"/>
  <c r="Q345"/>
  <c r="R345" s="1"/>
  <c r="D363"/>
  <c r="D365"/>
  <c r="F300"/>
  <c r="K339"/>
  <c r="L340"/>
  <c r="I363"/>
  <c r="A364"/>
  <c r="J300"/>
  <c r="H336"/>
  <c r="G300"/>
  <c r="K300"/>
  <c r="O300"/>
  <c r="F301"/>
  <c r="M301" s="1"/>
  <c r="E330"/>
  <c r="I300"/>
  <c r="M300"/>
  <c r="Q300"/>
  <c r="D332"/>
  <c r="D347" s="1"/>
  <c r="G335"/>
  <c r="E314"/>
  <c r="H300"/>
  <c r="L300"/>
  <c r="E333"/>
  <c r="A335"/>
  <c r="D222"/>
  <c r="D221"/>
  <c r="E217"/>
  <c r="D220"/>
  <c r="D219"/>
  <c r="A222"/>
  <c r="I221"/>
  <c r="I220"/>
  <c r="I170"/>
  <c r="I178"/>
  <c r="I175"/>
  <c r="I174"/>
  <c r="I182"/>
  <c r="I171"/>
  <c r="I179"/>
  <c r="D169"/>
  <c r="I173"/>
  <c r="I177"/>
  <c r="I181"/>
  <c r="I172"/>
  <c r="I176"/>
  <c r="I180"/>
  <c r="D172"/>
  <c r="E167"/>
  <c r="D171"/>
  <c r="D170"/>
  <c r="M125"/>
  <c r="M127"/>
  <c r="M123"/>
  <c r="M126"/>
  <c r="M128"/>
  <c r="M124"/>
  <c r="C110"/>
  <c r="C111" s="1"/>
  <c r="D111" s="1"/>
  <c r="E111" s="1"/>
  <c r="G111" s="1"/>
  <c r="G67"/>
  <c r="I127"/>
  <c r="B133" s="1"/>
  <c r="F133" s="1"/>
  <c r="I124"/>
  <c r="B130" s="1"/>
  <c r="L130" s="1"/>
  <c r="I126"/>
  <c r="B132" s="1"/>
  <c r="E132" s="1"/>
  <c r="I128"/>
  <c r="B134" s="1"/>
  <c r="L134" s="1"/>
  <c r="I123"/>
  <c r="I125"/>
  <c r="B131" s="1"/>
  <c r="L131" s="1"/>
  <c r="G109"/>
  <c r="F82"/>
  <c r="D67"/>
  <c r="K956" l="1"/>
  <c r="F985"/>
  <c r="F495"/>
  <c r="G16"/>
  <c r="L16" s="1"/>
  <c r="I16"/>
  <c r="G940"/>
  <c r="L940" s="1"/>
  <c r="K741"/>
  <c r="F956"/>
  <c r="K736"/>
  <c r="D956"/>
  <c r="K730"/>
  <c r="K734"/>
  <c r="K740"/>
  <c r="K739"/>
  <c r="K733"/>
  <c r="K731"/>
  <c r="L728"/>
  <c r="L729" s="1"/>
  <c r="K732"/>
  <c r="K735"/>
  <c r="K738"/>
  <c r="K737"/>
  <c r="E956"/>
  <c r="E587"/>
  <c r="E585"/>
  <c r="E584"/>
  <c r="F582"/>
  <c r="F584" s="1"/>
  <c r="E628"/>
  <c r="E626"/>
  <c r="E629"/>
  <c r="F624"/>
  <c r="E630"/>
  <c r="E627"/>
  <c r="E532"/>
  <c r="E531"/>
  <c r="D724"/>
  <c r="E671"/>
  <c r="E672"/>
  <c r="E669"/>
  <c r="E673"/>
  <c r="F667"/>
  <c r="E670"/>
  <c r="I672"/>
  <c r="A673"/>
  <c r="I629"/>
  <c r="A630"/>
  <c r="E534"/>
  <c r="E530"/>
  <c r="F528"/>
  <c r="A588"/>
  <c r="H588" s="1"/>
  <c r="A534"/>
  <c r="I533"/>
  <c r="L301"/>
  <c r="Q301"/>
  <c r="H301"/>
  <c r="F435"/>
  <c r="M442"/>
  <c r="Q446"/>
  <c r="R446" s="1"/>
  <c r="O444"/>
  <c r="G436"/>
  <c r="E434"/>
  <c r="L441"/>
  <c r="I438"/>
  <c r="P445"/>
  <c r="H437"/>
  <c r="I301"/>
  <c r="D433"/>
  <c r="D448" s="1"/>
  <c r="E431"/>
  <c r="J439"/>
  <c r="D421"/>
  <c r="E421" s="1"/>
  <c r="C422" s="1"/>
  <c r="D422" s="1"/>
  <c r="E422" s="1"/>
  <c r="C423" s="1"/>
  <c r="F314"/>
  <c r="E364"/>
  <c r="E362"/>
  <c r="E365"/>
  <c r="E363"/>
  <c r="E361"/>
  <c r="I336"/>
  <c r="N341"/>
  <c r="K338"/>
  <c r="M340"/>
  <c r="L339"/>
  <c r="P343"/>
  <c r="O342"/>
  <c r="J337"/>
  <c r="Q344"/>
  <c r="R344" s="1"/>
  <c r="I364"/>
  <c r="A365"/>
  <c r="P301"/>
  <c r="G302"/>
  <c r="R301"/>
  <c r="J301"/>
  <c r="K301"/>
  <c r="N301"/>
  <c r="O301"/>
  <c r="G301"/>
  <c r="F330"/>
  <c r="G334"/>
  <c r="F333"/>
  <c r="H335"/>
  <c r="E332"/>
  <c r="E347" s="1"/>
  <c r="A336"/>
  <c r="E222"/>
  <c r="E223"/>
  <c r="E219"/>
  <c r="E220"/>
  <c r="F217"/>
  <c r="E221"/>
  <c r="A223"/>
  <c r="I222"/>
  <c r="D110"/>
  <c r="E110" s="1"/>
  <c r="G110" s="1"/>
  <c r="G133"/>
  <c r="C68"/>
  <c r="E68" s="1"/>
  <c r="G68" s="1"/>
  <c r="G130"/>
  <c r="E172"/>
  <c r="E170"/>
  <c r="E171"/>
  <c r="E173"/>
  <c r="E169"/>
  <c r="F167"/>
  <c r="H134"/>
  <c r="C112"/>
  <c r="D112" s="1"/>
  <c r="E112" s="1"/>
  <c r="G112" s="1"/>
  <c r="D134"/>
  <c r="C133"/>
  <c r="E134"/>
  <c r="D133"/>
  <c r="G134"/>
  <c r="G132"/>
  <c r="F134"/>
  <c r="C134"/>
  <c r="C130"/>
  <c r="E130"/>
  <c r="H130"/>
  <c r="F132"/>
  <c r="C132"/>
  <c r="E131"/>
  <c r="B129"/>
  <c r="H131"/>
  <c r="D130"/>
  <c r="F130"/>
  <c r="C131"/>
  <c r="L133"/>
  <c r="H132"/>
  <c r="L132"/>
  <c r="D131"/>
  <c r="F131"/>
  <c r="H133"/>
  <c r="E133"/>
  <c r="G131"/>
  <c r="D132"/>
  <c r="J22" l="1"/>
  <c r="G985"/>
  <c r="L730"/>
  <c r="L731" s="1"/>
  <c r="L732" s="1"/>
  <c r="L733" s="1"/>
  <c r="L734" s="1"/>
  <c r="L735" s="1"/>
  <c r="L736" s="1"/>
  <c r="L737" s="1"/>
  <c r="L738" s="1"/>
  <c r="L739" s="1"/>
  <c r="L740" s="1"/>
  <c r="L741" s="1"/>
  <c r="D129"/>
  <c r="M728"/>
  <c r="M729" s="1"/>
  <c r="F585"/>
  <c r="G585" s="1"/>
  <c r="F587"/>
  <c r="G587" s="1"/>
  <c r="F586"/>
  <c r="G586" s="1"/>
  <c r="E724"/>
  <c r="C725" s="1"/>
  <c r="G724"/>
  <c r="G667"/>
  <c r="F670"/>
  <c r="F671"/>
  <c r="F672"/>
  <c r="F669"/>
  <c r="F673"/>
  <c r="G624"/>
  <c r="F630"/>
  <c r="F627"/>
  <c r="F626"/>
  <c r="F628"/>
  <c r="F629"/>
  <c r="I673"/>
  <c r="A674"/>
  <c r="I630"/>
  <c r="A631"/>
  <c r="G528"/>
  <c r="G584"/>
  <c r="F533"/>
  <c r="F530"/>
  <c r="F532"/>
  <c r="F534"/>
  <c r="F531"/>
  <c r="A589"/>
  <c r="H589" s="1"/>
  <c r="I534"/>
  <c r="A535"/>
  <c r="F431"/>
  <c r="E433"/>
  <c r="Q445"/>
  <c r="R445" s="1"/>
  <c r="P444"/>
  <c r="I437"/>
  <c r="H436"/>
  <c r="M441"/>
  <c r="N442"/>
  <c r="J438"/>
  <c r="L440"/>
  <c r="F434"/>
  <c r="G435"/>
  <c r="K439"/>
  <c r="O443"/>
  <c r="D423"/>
  <c r="E423" s="1"/>
  <c r="C424" s="1"/>
  <c r="D424" s="1"/>
  <c r="E424" s="1"/>
  <c r="C425" s="1"/>
  <c r="F362"/>
  <c r="F361"/>
  <c r="F364"/>
  <c r="F365"/>
  <c r="F363"/>
  <c r="G314"/>
  <c r="J336"/>
  <c r="Q343"/>
  <c r="R343" s="1"/>
  <c r="O341"/>
  <c r="L338"/>
  <c r="K337"/>
  <c r="N340"/>
  <c r="M339"/>
  <c r="P342"/>
  <c r="I365"/>
  <c r="A366"/>
  <c r="G330"/>
  <c r="H334"/>
  <c r="G333"/>
  <c r="I335"/>
  <c r="F332"/>
  <c r="F347" s="1"/>
  <c r="H303"/>
  <c r="L302"/>
  <c r="N302"/>
  <c r="I302"/>
  <c r="P302"/>
  <c r="K302"/>
  <c r="J302"/>
  <c r="O302"/>
  <c r="Q302"/>
  <c r="H302"/>
  <c r="R302"/>
  <c r="M302"/>
  <c r="D68"/>
  <c r="C69" s="1"/>
  <c r="E69" s="1"/>
  <c r="A337"/>
  <c r="G217"/>
  <c r="F221"/>
  <c r="F222"/>
  <c r="F223"/>
  <c r="F219"/>
  <c r="F220"/>
  <c r="A224"/>
  <c r="I223"/>
  <c r="C113"/>
  <c r="D113" s="1"/>
  <c r="E113" s="1"/>
  <c r="G113" s="1"/>
  <c r="G116" s="1"/>
  <c r="I134"/>
  <c r="G167"/>
  <c r="F170"/>
  <c r="F173"/>
  <c r="F171"/>
  <c r="F172"/>
  <c r="F169"/>
  <c r="M134"/>
  <c r="F129"/>
  <c r="M133"/>
  <c r="I130"/>
  <c r="B136" s="1"/>
  <c r="H136" s="1"/>
  <c r="M132"/>
  <c r="I132"/>
  <c r="F143" s="1"/>
  <c r="M130"/>
  <c r="E129"/>
  <c r="H129"/>
  <c r="G129"/>
  <c r="C129"/>
  <c r="I131"/>
  <c r="B137" s="1"/>
  <c r="L137" s="1"/>
  <c r="L129"/>
  <c r="M131"/>
  <c r="I133"/>
  <c r="H985" l="1"/>
  <c r="D136"/>
  <c r="M730"/>
  <c r="M731" s="1"/>
  <c r="M732" s="1"/>
  <c r="M733" s="1"/>
  <c r="M734" s="1"/>
  <c r="M735" s="1"/>
  <c r="M736" s="1"/>
  <c r="M737" s="1"/>
  <c r="M738" s="1"/>
  <c r="M739" s="1"/>
  <c r="M740" s="1"/>
  <c r="M741" s="1"/>
  <c r="D725"/>
  <c r="F725"/>
  <c r="G630"/>
  <c r="H630" s="1"/>
  <c r="G627"/>
  <c r="H627" s="1"/>
  <c r="G628"/>
  <c r="H628" s="1"/>
  <c r="G626"/>
  <c r="H626" s="1"/>
  <c r="G629"/>
  <c r="H629" s="1"/>
  <c r="G672"/>
  <c r="H672" s="1"/>
  <c r="G673"/>
  <c r="H673" s="1"/>
  <c r="G670"/>
  <c r="H670" s="1"/>
  <c r="G671"/>
  <c r="H671" s="1"/>
  <c r="G669"/>
  <c r="H669" s="1"/>
  <c r="A675"/>
  <c r="I674"/>
  <c r="A632"/>
  <c r="I631"/>
  <c r="J585"/>
  <c r="K585"/>
  <c r="J587"/>
  <c r="K587"/>
  <c r="J586"/>
  <c r="K586"/>
  <c r="G533"/>
  <c r="H533" s="1"/>
  <c r="G531"/>
  <c r="H531" s="1"/>
  <c r="G534"/>
  <c r="H534" s="1"/>
  <c r="G530"/>
  <c r="H530" s="1"/>
  <c r="G532"/>
  <c r="H532" s="1"/>
  <c r="J584"/>
  <c r="K584"/>
  <c r="A590"/>
  <c r="H590" s="1"/>
  <c r="A536"/>
  <c r="I535"/>
  <c r="G431"/>
  <c r="P443"/>
  <c r="H435"/>
  <c r="F433"/>
  <c r="F448" s="1"/>
  <c r="J437"/>
  <c r="M440"/>
  <c r="G434"/>
  <c r="O442"/>
  <c r="Q444"/>
  <c r="R444" s="1"/>
  <c r="N441"/>
  <c r="L439"/>
  <c r="I436"/>
  <c r="K438"/>
  <c r="E448"/>
  <c r="D69"/>
  <c r="C70" s="1"/>
  <c r="D425"/>
  <c r="E425" s="1"/>
  <c r="C426" s="1"/>
  <c r="H314"/>
  <c r="K336"/>
  <c r="Q342"/>
  <c r="R342" s="1"/>
  <c r="L337"/>
  <c r="O340"/>
  <c r="N339"/>
  <c r="P341"/>
  <c r="M338"/>
  <c r="G365"/>
  <c r="H365" s="1"/>
  <c r="G363"/>
  <c r="H363" s="1"/>
  <c r="G362"/>
  <c r="H362" s="1"/>
  <c r="G361"/>
  <c r="H361" s="1"/>
  <c r="G364"/>
  <c r="H364" s="1"/>
  <c r="I366"/>
  <c r="A367"/>
  <c r="H330"/>
  <c r="J335"/>
  <c r="G332"/>
  <c r="G347" s="1"/>
  <c r="I334"/>
  <c r="H333"/>
  <c r="O303"/>
  <c r="R303"/>
  <c r="I303"/>
  <c r="I304"/>
  <c r="N303"/>
  <c r="L303"/>
  <c r="J303"/>
  <c r="K303"/>
  <c r="Q303"/>
  <c r="M303"/>
  <c r="P303"/>
  <c r="A338"/>
  <c r="G220"/>
  <c r="H220" s="1"/>
  <c r="G221"/>
  <c r="H221" s="1"/>
  <c r="G222"/>
  <c r="H222" s="1"/>
  <c r="G223"/>
  <c r="H223" s="1"/>
  <c r="G219"/>
  <c r="H219" s="1"/>
  <c r="A225"/>
  <c r="I224"/>
  <c r="C114"/>
  <c r="D114" s="1"/>
  <c r="D116" s="1"/>
  <c r="G172"/>
  <c r="H172" s="1"/>
  <c r="G171"/>
  <c r="H171" s="1"/>
  <c r="G173"/>
  <c r="H173" s="1"/>
  <c r="G169"/>
  <c r="H169" s="1"/>
  <c r="L169" s="1"/>
  <c r="G170"/>
  <c r="H170" s="1"/>
  <c r="E136"/>
  <c r="F136"/>
  <c r="L136"/>
  <c r="C136"/>
  <c r="M136" s="1"/>
  <c r="G136"/>
  <c r="G137"/>
  <c r="H137"/>
  <c r="D137"/>
  <c r="F137"/>
  <c r="E137"/>
  <c r="C137"/>
  <c r="M137" s="1"/>
  <c r="M129"/>
  <c r="I129"/>
  <c r="E116"/>
  <c r="G69"/>
  <c r="E70"/>
  <c r="G70" s="1"/>
  <c r="I21" l="1"/>
  <c r="G21"/>
  <c r="I985"/>
  <c r="E725"/>
  <c r="C726" s="1"/>
  <c r="G725"/>
  <c r="L626"/>
  <c r="K626"/>
  <c r="L673"/>
  <c r="K673"/>
  <c r="K628"/>
  <c r="L628"/>
  <c r="L670"/>
  <c r="K670"/>
  <c r="L627"/>
  <c r="K627"/>
  <c r="L671"/>
  <c r="K671"/>
  <c r="K630"/>
  <c r="L630"/>
  <c r="K669"/>
  <c r="L669"/>
  <c r="K672"/>
  <c r="L672"/>
  <c r="K629"/>
  <c r="L629"/>
  <c r="L587"/>
  <c r="B591" s="1"/>
  <c r="I675"/>
  <c r="A676"/>
  <c r="I632"/>
  <c r="A633"/>
  <c r="K530"/>
  <c r="L530"/>
  <c r="L533"/>
  <c r="K533"/>
  <c r="K532"/>
  <c r="L532"/>
  <c r="L534"/>
  <c r="K534"/>
  <c r="L531"/>
  <c r="K531"/>
  <c r="L586"/>
  <c r="B590" s="1"/>
  <c r="L585"/>
  <c r="B589" s="1"/>
  <c r="L584"/>
  <c r="B588" s="1"/>
  <c r="A591"/>
  <c r="H591" s="1"/>
  <c r="I536"/>
  <c r="A537"/>
  <c r="D70"/>
  <c r="C71" s="1"/>
  <c r="H431"/>
  <c r="O441"/>
  <c r="N440"/>
  <c r="G433"/>
  <c r="G448" s="1"/>
  <c r="P442"/>
  <c r="L438"/>
  <c r="H434"/>
  <c r="K437"/>
  <c r="I435"/>
  <c r="M439"/>
  <c r="Q443"/>
  <c r="R443" s="1"/>
  <c r="J436"/>
  <c r="D426"/>
  <c r="E426" s="1"/>
  <c r="L364"/>
  <c r="K364"/>
  <c r="K362"/>
  <c r="L362"/>
  <c r="L336"/>
  <c r="P340"/>
  <c r="O339"/>
  <c r="M337"/>
  <c r="N338"/>
  <c r="Q341"/>
  <c r="R341" s="1"/>
  <c r="K361"/>
  <c r="L361"/>
  <c r="K365"/>
  <c r="L365"/>
  <c r="L363"/>
  <c r="K363"/>
  <c r="A368"/>
  <c r="I367"/>
  <c r="P304"/>
  <c r="K304"/>
  <c r="N304"/>
  <c r="J304"/>
  <c r="M304"/>
  <c r="Q304"/>
  <c r="O304"/>
  <c r="J305"/>
  <c r="L304"/>
  <c r="R304"/>
  <c r="I314"/>
  <c r="I330"/>
  <c r="J334"/>
  <c r="I333"/>
  <c r="K335"/>
  <c r="H332"/>
  <c r="H347" s="1"/>
  <c r="A339"/>
  <c r="K219"/>
  <c r="L219"/>
  <c r="L220"/>
  <c r="K220"/>
  <c r="L221"/>
  <c r="K221"/>
  <c r="K222"/>
  <c r="L222"/>
  <c r="L223"/>
  <c r="K223"/>
  <c r="A226"/>
  <c r="I225"/>
  <c r="K171"/>
  <c r="L171"/>
  <c r="K173"/>
  <c r="L173"/>
  <c r="K172"/>
  <c r="L172"/>
  <c r="K170"/>
  <c r="L170"/>
  <c r="I136"/>
  <c r="K169"/>
  <c r="M169" s="1"/>
  <c r="B174" s="1"/>
  <c r="I137"/>
  <c r="B135"/>
  <c r="B138" s="1"/>
  <c r="F145"/>
  <c r="D71"/>
  <c r="C72" s="1"/>
  <c r="E71"/>
  <c r="G71" s="1"/>
  <c r="J985" l="1"/>
  <c r="M530"/>
  <c r="B535" s="1"/>
  <c r="G535" s="1"/>
  <c r="M627"/>
  <c r="B632" s="1"/>
  <c r="E632" s="1"/>
  <c r="D726"/>
  <c r="F726"/>
  <c r="M669"/>
  <c r="B674" s="1"/>
  <c r="G674" s="1"/>
  <c r="M628"/>
  <c r="B633" s="1"/>
  <c r="C633" s="1"/>
  <c r="F589"/>
  <c r="C589"/>
  <c r="E589"/>
  <c r="D589"/>
  <c r="M629"/>
  <c r="B634" s="1"/>
  <c r="F588"/>
  <c r="E588"/>
  <c r="C588"/>
  <c r="D588"/>
  <c r="M671"/>
  <c r="B676" s="1"/>
  <c r="M670"/>
  <c r="B675" s="1"/>
  <c r="M626"/>
  <c r="B631" s="1"/>
  <c r="E591"/>
  <c r="F591"/>
  <c r="D591"/>
  <c r="C591"/>
  <c r="M672"/>
  <c r="B677" s="1"/>
  <c r="M630"/>
  <c r="B635" s="1"/>
  <c r="E590"/>
  <c r="D590"/>
  <c r="C590"/>
  <c r="F590"/>
  <c r="M673"/>
  <c r="B678" s="1"/>
  <c r="I676"/>
  <c r="A677"/>
  <c r="I633"/>
  <c r="A634"/>
  <c r="M534"/>
  <c r="B539" s="1"/>
  <c r="F539" s="1"/>
  <c r="M533"/>
  <c r="B538" s="1"/>
  <c r="E538" s="1"/>
  <c r="M531"/>
  <c r="B536" s="1"/>
  <c r="M532"/>
  <c r="B537" s="1"/>
  <c r="A592"/>
  <c r="H592" s="1"/>
  <c r="I537"/>
  <c r="A538"/>
  <c r="M362"/>
  <c r="B367" s="1"/>
  <c r="D367" s="1"/>
  <c r="I431"/>
  <c r="H433"/>
  <c r="H448" s="1"/>
  <c r="N439"/>
  <c r="O440"/>
  <c r="J435"/>
  <c r="P441"/>
  <c r="I434"/>
  <c r="K436"/>
  <c r="Q442"/>
  <c r="R442" s="1"/>
  <c r="L437"/>
  <c r="M438"/>
  <c r="M364"/>
  <c r="B369" s="1"/>
  <c r="E369" s="1"/>
  <c r="M365"/>
  <c r="B370" s="1"/>
  <c r="G370" s="1"/>
  <c r="M363"/>
  <c r="B368" s="1"/>
  <c r="M336"/>
  <c r="O338"/>
  <c r="Q340"/>
  <c r="R340" s="1"/>
  <c r="P339"/>
  <c r="N337"/>
  <c r="M361"/>
  <c r="B366" s="1"/>
  <c r="I368"/>
  <c r="A369"/>
  <c r="J314"/>
  <c r="P305"/>
  <c r="M305"/>
  <c r="K305"/>
  <c r="Q305"/>
  <c r="O305"/>
  <c r="N305"/>
  <c r="R305"/>
  <c r="L305"/>
  <c r="K306"/>
  <c r="J330"/>
  <c r="K334"/>
  <c r="J333"/>
  <c r="L335"/>
  <c r="I332"/>
  <c r="I347" s="1"/>
  <c r="A340"/>
  <c r="M222"/>
  <c r="B227" s="1"/>
  <c r="N227" s="1"/>
  <c r="M223"/>
  <c r="B228" s="1"/>
  <c r="D228" s="1"/>
  <c r="M221"/>
  <c r="B226" s="1"/>
  <c r="E226" s="1"/>
  <c r="M219"/>
  <c r="B224" s="1"/>
  <c r="E224" s="1"/>
  <c r="M220"/>
  <c r="B225" s="1"/>
  <c r="A227"/>
  <c r="I226"/>
  <c r="M170"/>
  <c r="B175" s="1"/>
  <c r="M172"/>
  <c r="B177" s="1"/>
  <c r="M171"/>
  <c r="B176" s="1"/>
  <c r="M173"/>
  <c r="B178" s="1"/>
  <c r="G178" s="1"/>
  <c r="N174"/>
  <c r="C174"/>
  <c r="D174"/>
  <c r="E174"/>
  <c r="F174"/>
  <c r="G174"/>
  <c r="G135"/>
  <c r="G138" s="1"/>
  <c r="F142"/>
  <c r="H135"/>
  <c r="H138" s="1"/>
  <c r="F135"/>
  <c r="F138" s="1"/>
  <c r="E135"/>
  <c r="E138" s="1"/>
  <c r="C135"/>
  <c r="C138" s="1"/>
  <c r="D135"/>
  <c r="D138" s="1"/>
  <c r="L135"/>
  <c r="L138" s="1"/>
  <c r="D72"/>
  <c r="C73" s="1"/>
  <c r="E72"/>
  <c r="G72" s="1"/>
  <c r="K985" l="1"/>
  <c r="N535"/>
  <c r="E535"/>
  <c r="D535"/>
  <c r="F535"/>
  <c r="C535"/>
  <c r="N538"/>
  <c r="N674"/>
  <c r="D632"/>
  <c r="E539"/>
  <c r="C632"/>
  <c r="G632"/>
  <c r="F632"/>
  <c r="N539"/>
  <c r="N632"/>
  <c r="F674"/>
  <c r="C674"/>
  <c r="F633"/>
  <c r="F538"/>
  <c r="G539"/>
  <c r="E674"/>
  <c r="D633"/>
  <c r="D674"/>
  <c r="N633"/>
  <c r="G633"/>
  <c r="F367"/>
  <c r="C539"/>
  <c r="E633"/>
  <c r="E726"/>
  <c r="C727" s="1"/>
  <c r="G726"/>
  <c r="D538"/>
  <c r="E675"/>
  <c r="F675"/>
  <c r="C675"/>
  <c r="D675"/>
  <c r="G675"/>
  <c r="N675"/>
  <c r="G631"/>
  <c r="F631"/>
  <c r="D631"/>
  <c r="E631"/>
  <c r="C631"/>
  <c r="N631"/>
  <c r="G538"/>
  <c r="G677"/>
  <c r="D677"/>
  <c r="F677"/>
  <c r="C677"/>
  <c r="E677"/>
  <c r="N677"/>
  <c r="G588"/>
  <c r="G678"/>
  <c r="F678"/>
  <c r="D678"/>
  <c r="E678"/>
  <c r="C678"/>
  <c r="N678"/>
  <c r="G635"/>
  <c r="F635"/>
  <c r="D635"/>
  <c r="E635"/>
  <c r="C635"/>
  <c r="N635"/>
  <c r="G676"/>
  <c r="E676"/>
  <c r="F676"/>
  <c r="C676"/>
  <c r="D676"/>
  <c r="N676"/>
  <c r="D634"/>
  <c r="G634"/>
  <c r="E634"/>
  <c r="C634"/>
  <c r="F634"/>
  <c r="N634"/>
  <c r="C538"/>
  <c r="I677"/>
  <c r="A678"/>
  <c r="I634"/>
  <c r="A635"/>
  <c r="D539"/>
  <c r="G591"/>
  <c r="G589"/>
  <c r="N536"/>
  <c r="E536"/>
  <c r="F536"/>
  <c r="D536"/>
  <c r="C536"/>
  <c r="G536"/>
  <c r="G537"/>
  <c r="E537"/>
  <c r="N537"/>
  <c r="F537"/>
  <c r="D537"/>
  <c r="C537"/>
  <c r="H535"/>
  <c r="G590"/>
  <c r="A593"/>
  <c r="H593" s="1"/>
  <c r="I538"/>
  <c r="A539"/>
  <c r="E367"/>
  <c r="N367"/>
  <c r="G367"/>
  <c r="C367"/>
  <c r="N228"/>
  <c r="C369"/>
  <c r="K314"/>
  <c r="F370"/>
  <c r="D369"/>
  <c r="N369"/>
  <c r="G369"/>
  <c r="F369"/>
  <c r="J431"/>
  <c r="I433"/>
  <c r="I448" s="1"/>
  <c r="M437"/>
  <c r="L436"/>
  <c r="P440"/>
  <c r="N438"/>
  <c r="J434"/>
  <c r="K435"/>
  <c r="Q441"/>
  <c r="R441" s="1"/>
  <c r="O439"/>
  <c r="E370"/>
  <c r="N370"/>
  <c r="D370"/>
  <c r="C370"/>
  <c r="N336"/>
  <c r="P338"/>
  <c r="O337"/>
  <c r="Q339"/>
  <c r="R339" s="1"/>
  <c r="N368"/>
  <c r="G368"/>
  <c r="C368"/>
  <c r="F368"/>
  <c r="D368"/>
  <c r="E368"/>
  <c r="G366"/>
  <c r="E366"/>
  <c r="N366"/>
  <c r="D366"/>
  <c r="C366"/>
  <c r="F366"/>
  <c r="G228"/>
  <c r="I369"/>
  <c r="A370"/>
  <c r="Q306"/>
  <c r="P306"/>
  <c r="L307"/>
  <c r="O306"/>
  <c r="R306"/>
  <c r="M306"/>
  <c r="L306"/>
  <c r="L314" s="1"/>
  <c r="N306"/>
  <c r="K330"/>
  <c r="L334"/>
  <c r="K333"/>
  <c r="M335"/>
  <c r="J332"/>
  <c r="J347" s="1"/>
  <c r="E228"/>
  <c r="D226"/>
  <c r="C226"/>
  <c r="D227"/>
  <c r="F227"/>
  <c r="E227"/>
  <c r="A341"/>
  <c r="C228"/>
  <c r="F228"/>
  <c r="G227"/>
  <c r="C227"/>
  <c r="N226"/>
  <c r="C224"/>
  <c r="G226"/>
  <c r="G224"/>
  <c r="F226"/>
  <c r="D224"/>
  <c r="F224"/>
  <c r="N224"/>
  <c r="G225"/>
  <c r="N225"/>
  <c r="D225"/>
  <c r="C225"/>
  <c r="F225"/>
  <c r="E225"/>
  <c r="A228"/>
  <c r="I227"/>
  <c r="D175"/>
  <c r="N175"/>
  <c r="C175"/>
  <c r="G175"/>
  <c r="F175"/>
  <c r="E175"/>
  <c r="D177"/>
  <c r="F177"/>
  <c r="E177"/>
  <c r="N177"/>
  <c r="G177"/>
  <c r="C177"/>
  <c r="D176"/>
  <c r="N176"/>
  <c r="G176"/>
  <c r="C176"/>
  <c r="F176"/>
  <c r="E176"/>
  <c r="C178"/>
  <c r="N178"/>
  <c r="E178"/>
  <c r="D178"/>
  <c r="F178"/>
  <c r="H174"/>
  <c r="L174" s="1"/>
  <c r="M135"/>
  <c r="I135"/>
  <c r="I138" s="1"/>
  <c r="F144"/>
  <c r="I11" s="1"/>
  <c r="F146"/>
  <c r="D73"/>
  <c r="C74" s="1"/>
  <c r="E73"/>
  <c r="G73" s="1"/>
  <c r="L985" l="1"/>
  <c r="H632"/>
  <c r="L632" s="1"/>
  <c r="G11"/>
  <c r="H538"/>
  <c r="M138"/>
  <c r="H633"/>
  <c r="K633" s="1"/>
  <c r="H674"/>
  <c r="K674" s="1"/>
  <c r="H539"/>
  <c r="L539" s="1"/>
  <c r="D727"/>
  <c r="F727"/>
  <c r="H634"/>
  <c r="L634" s="1"/>
  <c r="H677"/>
  <c r="L677" s="1"/>
  <c r="H678"/>
  <c r="L678" s="1"/>
  <c r="L633"/>
  <c r="H635"/>
  <c r="H367"/>
  <c r="K367" s="1"/>
  <c r="H676"/>
  <c r="H675"/>
  <c r="K588"/>
  <c r="J588"/>
  <c r="H631"/>
  <c r="A679"/>
  <c r="I678"/>
  <c r="A636"/>
  <c r="I635"/>
  <c r="H537"/>
  <c r="K537" s="1"/>
  <c r="K591"/>
  <c r="J591"/>
  <c r="J589"/>
  <c r="K589"/>
  <c r="K538"/>
  <c r="L538"/>
  <c r="K535"/>
  <c r="L535"/>
  <c r="K590"/>
  <c r="J590"/>
  <c r="H536"/>
  <c r="A594"/>
  <c r="H594" s="1"/>
  <c r="A540"/>
  <c r="I539"/>
  <c r="H370"/>
  <c r="L370" s="1"/>
  <c r="H369"/>
  <c r="K369" s="1"/>
  <c r="H228"/>
  <c r="L228" s="1"/>
  <c r="K431"/>
  <c r="L435"/>
  <c r="J433"/>
  <c r="J448" s="1"/>
  <c r="P439"/>
  <c r="M436"/>
  <c r="O438"/>
  <c r="N437"/>
  <c r="Q440"/>
  <c r="R440" s="1"/>
  <c r="K434"/>
  <c r="H227"/>
  <c r="L227" s="1"/>
  <c r="H226"/>
  <c r="K226" s="1"/>
  <c r="H368"/>
  <c r="L368" s="1"/>
  <c r="O336"/>
  <c r="P337"/>
  <c r="Q338"/>
  <c r="R338" s="1"/>
  <c r="H366"/>
  <c r="L367"/>
  <c r="I370"/>
  <c r="A371"/>
  <c r="O307"/>
  <c r="M307"/>
  <c r="N307"/>
  <c r="P307"/>
  <c r="Q307"/>
  <c r="R307"/>
  <c r="M308"/>
  <c r="L330"/>
  <c r="N335"/>
  <c r="K332"/>
  <c r="K347" s="1"/>
  <c r="M334"/>
  <c r="L333"/>
  <c r="A342"/>
  <c r="H224"/>
  <c r="K224" s="1"/>
  <c r="H225"/>
  <c r="A229"/>
  <c r="I228"/>
  <c r="H175"/>
  <c r="H176"/>
  <c r="H177"/>
  <c r="H178"/>
  <c r="K174"/>
  <c r="D74"/>
  <c r="C75" s="1"/>
  <c r="E74"/>
  <c r="G74" s="1"/>
  <c r="M985" l="1"/>
  <c r="K632"/>
  <c r="F147"/>
  <c r="K11"/>
  <c r="L11" s="1"/>
  <c r="L674"/>
  <c r="M674" s="1"/>
  <c r="B679" s="1"/>
  <c r="F679" s="1"/>
  <c r="K539"/>
  <c r="M539" s="1"/>
  <c r="B544" s="1"/>
  <c r="F544" s="1"/>
  <c r="K678"/>
  <c r="M678" s="1"/>
  <c r="B683" s="1"/>
  <c r="N683" s="1"/>
  <c r="K228"/>
  <c r="M228" s="1"/>
  <c r="B233" s="1"/>
  <c r="N233" s="1"/>
  <c r="K677"/>
  <c r="M677" s="1"/>
  <c r="B682" s="1"/>
  <c r="C682" s="1"/>
  <c r="M632"/>
  <c r="B637" s="1"/>
  <c r="D637" s="1"/>
  <c r="E727"/>
  <c r="C728" s="1"/>
  <c r="G727"/>
  <c r="M633"/>
  <c r="B638" s="1"/>
  <c r="G638" s="1"/>
  <c r="L537"/>
  <c r="M537" s="1"/>
  <c r="B542" s="1"/>
  <c r="L588"/>
  <c r="B592" s="1"/>
  <c r="F592" s="1"/>
  <c r="K634"/>
  <c r="M634" s="1"/>
  <c r="B639" s="1"/>
  <c r="N639" s="1"/>
  <c r="L676"/>
  <c r="K676"/>
  <c r="L675"/>
  <c r="K675"/>
  <c r="K631"/>
  <c r="L631"/>
  <c r="L635"/>
  <c r="K635"/>
  <c r="I679"/>
  <c r="A680"/>
  <c r="I636"/>
  <c r="A637"/>
  <c r="L591"/>
  <c r="B595" s="1"/>
  <c r="L590"/>
  <c r="B594" s="1"/>
  <c r="D544"/>
  <c r="L226"/>
  <c r="M226" s="1"/>
  <c r="B231" s="1"/>
  <c r="K370"/>
  <c r="M370" s="1"/>
  <c r="B375" s="1"/>
  <c r="M535"/>
  <c r="B540" s="1"/>
  <c r="N540" s="1"/>
  <c r="C544"/>
  <c r="L589"/>
  <c r="B593" s="1"/>
  <c r="L536"/>
  <c r="K536"/>
  <c r="M538"/>
  <c r="B543" s="1"/>
  <c r="A595"/>
  <c r="H595" s="1"/>
  <c r="I540"/>
  <c r="A541"/>
  <c r="L369"/>
  <c r="M369" s="1"/>
  <c r="B374" s="1"/>
  <c r="K227"/>
  <c r="M227" s="1"/>
  <c r="B232" s="1"/>
  <c r="G232" s="1"/>
  <c r="L431"/>
  <c r="K433"/>
  <c r="K448" s="1"/>
  <c r="P438"/>
  <c r="L434"/>
  <c r="N436"/>
  <c r="M435"/>
  <c r="Q439"/>
  <c r="R439" s="1"/>
  <c r="O437"/>
  <c r="M367"/>
  <c r="B372" s="1"/>
  <c r="N372" s="1"/>
  <c r="K368"/>
  <c r="M368" s="1"/>
  <c r="B373" s="1"/>
  <c r="N373" s="1"/>
  <c r="P336"/>
  <c r="Q337"/>
  <c r="R337" s="1"/>
  <c r="K366"/>
  <c r="L366"/>
  <c r="A372"/>
  <c r="I371"/>
  <c r="M314"/>
  <c r="M330"/>
  <c r="Q336" s="1"/>
  <c r="N334"/>
  <c r="M333"/>
  <c r="O335"/>
  <c r="L332"/>
  <c r="L347" s="1"/>
  <c r="N308"/>
  <c r="R308"/>
  <c r="P308"/>
  <c r="Q308"/>
  <c r="N309"/>
  <c r="O308"/>
  <c r="A343"/>
  <c r="L224"/>
  <c r="M224" s="1"/>
  <c r="D233"/>
  <c r="F233"/>
  <c r="C233"/>
  <c r="G233"/>
  <c r="E233"/>
  <c r="L225"/>
  <c r="K225"/>
  <c r="I229"/>
  <c r="A230"/>
  <c r="L175"/>
  <c r="K175"/>
  <c r="K176"/>
  <c r="L176"/>
  <c r="K177"/>
  <c r="L177"/>
  <c r="L178"/>
  <c r="K178"/>
  <c r="M174"/>
  <c r="D75"/>
  <c r="C76" s="1"/>
  <c r="E75"/>
  <c r="G75" s="1"/>
  <c r="F639" l="1"/>
  <c r="N985"/>
  <c r="E637"/>
  <c r="E544"/>
  <c r="D639"/>
  <c r="G544"/>
  <c r="N638"/>
  <c r="E679"/>
  <c r="N679"/>
  <c r="C679"/>
  <c r="G679"/>
  <c r="D679"/>
  <c r="F638"/>
  <c r="C638"/>
  <c r="G682"/>
  <c r="E638"/>
  <c r="D638"/>
  <c r="E682"/>
  <c r="D682"/>
  <c r="F637"/>
  <c r="N682"/>
  <c r="C639"/>
  <c r="N544"/>
  <c r="E639"/>
  <c r="G639"/>
  <c r="E683"/>
  <c r="F683"/>
  <c r="D683"/>
  <c r="G683"/>
  <c r="C683"/>
  <c r="N637"/>
  <c r="C637"/>
  <c r="G637"/>
  <c r="F682"/>
  <c r="C592"/>
  <c r="F542"/>
  <c r="N542"/>
  <c r="G542"/>
  <c r="C542"/>
  <c r="E542"/>
  <c r="D542"/>
  <c r="D728"/>
  <c r="F728"/>
  <c r="D592"/>
  <c r="E592"/>
  <c r="M676"/>
  <c r="B681" s="1"/>
  <c r="F681" s="1"/>
  <c r="D540"/>
  <c r="M536"/>
  <c r="B541" s="1"/>
  <c r="C541" s="1"/>
  <c r="M631"/>
  <c r="M635"/>
  <c r="B640" s="1"/>
  <c r="M675"/>
  <c r="B680" s="1"/>
  <c r="D372"/>
  <c r="H639"/>
  <c r="I680"/>
  <c r="A681"/>
  <c r="A638"/>
  <c r="I637"/>
  <c r="F593"/>
  <c r="C593"/>
  <c r="D593"/>
  <c r="E593"/>
  <c r="E595"/>
  <c r="F595"/>
  <c r="C595"/>
  <c r="D595"/>
  <c r="E594"/>
  <c r="F594"/>
  <c r="C594"/>
  <c r="D594"/>
  <c r="G540"/>
  <c r="E540"/>
  <c r="C540"/>
  <c r="F540"/>
  <c r="G543"/>
  <c r="C543"/>
  <c r="F543"/>
  <c r="E543"/>
  <c r="N543"/>
  <c r="D543"/>
  <c r="A596"/>
  <c r="H596" s="1"/>
  <c r="I541"/>
  <c r="A542"/>
  <c r="G374"/>
  <c r="F374"/>
  <c r="N374"/>
  <c r="E374"/>
  <c r="D374"/>
  <c r="C374"/>
  <c r="F232"/>
  <c r="N232"/>
  <c r="C232"/>
  <c r="E232"/>
  <c r="D232"/>
  <c r="C372"/>
  <c r="M431"/>
  <c r="L433"/>
  <c r="L448" s="1"/>
  <c r="M434"/>
  <c r="O436"/>
  <c r="P437"/>
  <c r="N435"/>
  <c r="Q438"/>
  <c r="R438" s="1"/>
  <c r="E372"/>
  <c r="G372"/>
  <c r="N314"/>
  <c r="F372"/>
  <c r="E373"/>
  <c r="G373"/>
  <c r="D373"/>
  <c r="C373"/>
  <c r="F373"/>
  <c r="N375"/>
  <c r="D375"/>
  <c r="C375"/>
  <c r="G375"/>
  <c r="F375"/>
  <c r="E375"/>
  <c r="M366"/>
  <c r="R336"/>
  <c r="I372"/>
  <c r="A373"/>
  <c r="N330"/>
  <c r="O334"/>
  <c r="N333"/>
  <c r="P335"/>
  <c r="M332"/>
  <c r="M347" s="1"/>
  <c r="O310"/>
  <c r="O309"/>
  <c r="Q309"/>
  <c r="P309"/>
  <c r="R309"/>
  <c r="A344"/>
  <c r="M225"/>
  <c r="B230" s="1"/>
  <c r="G230" s="1"/>
  <c r="H233"/>
  <c r="M176"/>
  <c r="B181" s="1"/>
  <c r="D181" s="1"/>
  <c r="B229"/>
  <c r="G231"/>
  <c r="N231"/>
  <c r="E231"/>
  <c r="C231"/>
  <c r="F231"/>
  <c r="D231"/>
  <c r="I230"/>
  <c r="A231"/>
  <c r="M177"/>
  <c r="B182" s="1"/>
  <c r="E182" s="1"/>
  <c r="M175"/>
  <c r="B180" s="1"/>
  <c r="M178"/>
  <c r="B183" s="1"/>
  <c r="B179"/>
  <c r="D76"/>
  <c r="C77" s="1"/>
  <c r="E76"/>
  <c r="G76" s="1"/>
  <c r="H679" l="1"/>
  <c r="G691" s="1"/>
  <c r="H544"/>
  <c r="O985"/>
  <c r="H638"/>
  <c r="F179"/>
  <c r="F541"/>
  <c r="G549"/>
  <c r="N541"/>
  <c r="H682"/>
  <c r="H683"/>
  <c r="G592"/>
  <c r="H637"/>
  <c r="G541"/>
  <c r="C681"/>
  <c r="E541"/>
  <c r="E681"/>
  <c r="D681"/>
  <c r="B545"/>
  <c r="G681"/>
  <c r="N681"/>
  <c r="H542"/>
  <c r="D541"/>
  <c r="D545" s="1"/>
  <c r="G595"/>
  <c r="J595" s="1"/>
  <c r="E728"/>
  <c r="C729" s="1"/>
  <c r="G728"/>
  <c r="C545"/>
  <c r="N680"/>
  <c r="E680"/>
  <c r="E684" s="1"/>
  <c r="G680"/>
  <c r="D680"/>
  <c r="D684" s="1"/>
  <c r="G688"/>
  <c r="F680"/>
  <c r="F684" s="1"/>
  <c r="C680"/>
  <c r="B684"/>
  <c r="J592"/>
  <c r="K592"/>
  <c r="G640"/>
  <c r="D640"/>
  <c r="N640"/>
  <c r="F640"/>
  <c r="C640"/>
  <c r="E640"/>
  <c r="G645"/>
  <c r="B636"/>
  <c r="G593"/>
  <c r="K593" s="1"/>
  <c r="A682"/>
  <c r="I681"/>
  <c r="L679"/>
  <c r="L684" s="1"/>
  <c r="K679"/>
  <c r="I638"/>
  <c r="A639"/>
  <c r="K595"/>
  <c r="G594"/>
  <c r="J594" s="1"/>
  <c r="E545"/>
  <c r="H540"/>
  <c r="G553" s="1"/>
  <c r="N545"/>
  <c r="G554"/>
  <c r="G545"/>
  <c r="H543"/>
  <c r="H541"/>
  <c r="H232"/>
  <c r="F545"/>
  <c r="A597"/>
  <c r="H597" s="1"/>
  <c r="A543"/>
  <c r="I542"/>
  <c r="H374"/>
  <c r="N230"/>
  <c r="H372"/>
  <c r="N431"/>
  <c r="M433"/>
  <c r="M448" s="1"/>
  <c r="Q437"/>
  <c r="R437" s="1"/>
  <c r="P436"/>
  <c r="N434"/>
  <c r="O435"/>
  <c r="E181"/>
  <c r="H373"/>
  <c r="H375"/>
  <c r="B371"/>
  <c r="A374"/>
  <c r="I373"/>
  <c r="O314"/>
  <c r="O330"/>
  <c r="P334"/>
  <c r="O333"/>
  <c r="Q335"/>
  <c r="R335" s="1"/>
  <c r="N332"/>
  <c r="N347" s="1"/>
  <c r="Q310"/>
  <c r="R310"/>
  <c r="P310"/>
  <c r="P311"/>
  <c r="G181"/>
  <c r="A345"/>
  <c r="N181"/>
  <c r="F182"/>
  <c r="D182"/>
  <c r="F181"/>
  <c r="C181"/>
  <c r="E230"/>
  <c r="C230"/>
  <c r="F230"/>
  <c r="G238"/>
  <c r="D230"/>
  <c r="G243"/>
  <c r="H231"/>
  <c r="G229"/>
  <c r="G234" s="1"/>
  <c r="N229"/>
  <c r="D229"/>
  <c r="B234"/>
  <c r="C229"/>
  <c r="F229"/>
  <c r="E229"/>
  <c r="A232"/>
  <c r="I231"/>
  <c r="C182"/>
  <c r="G182"/>
  <c r="N182"/>
  <c r="N179"/>
  <c r="G180"/>
  <c r="D180"/>
  <c r="N180"/>
  <c r="C180"/>
  <c r="E180"/>
  <c r="F180"/>
  <c r="E179"/>
  <c r="C179"/>
  <c r="G179"/>
  <c r="N183"/>
  <c r="F183"/>
  <c r="G183"/>
  <c r="C183"/>
  <c r="E183"/>
  <c r="G188"/>
  <c r="D183"/>
  <c r="B184"/>
  <c r="D179"/>
  <c r="D77"/>
  <c r="C78" s="1"/>
  <c r="E77"/>
  <c r="G77" s="1"/>
  <c r="G552" l="1"/>
  <c r="K17"/>
  <c r="J20"/>
  <c r="P985"/>
  <c r="G551"/>
  <c r="I17" s="1"/>
  <c r="H681"/>
  <c r="L592"/>
  <c r="B596" s="1"/>
  <c r="D596" s="1"/>
  <c r="L595"/>
  <c r="G604" s="1"/>
  <c r="N684"/>
  <c r="K594"/>
  <c r="K599" s="1"/>
  <c r="F729"/>
  <c r="D729"/>
  <c r="G649"/>
  <c r="F636"/>
  <c r="F641" s="1"/>
  <c r="E636"/>
  <c r="E641" s="1"/>
  <c r="C636"/>
  <c r="D636"/>
  <c r="D641" s="1"/>
  <c r="G636"/>
  <c r="G641" s="1"/>
  <c r="N636"/>
  <c r="N641" s="1"/>
  <c r="B641"/>
  <c r="H680"/>
  <c r="G690"/>
  <c r="I20" s="1"/>
  <c r="C684"/>
  <c r="G684"/>
  <c r="G692"/>
  <c r="G607"/>
  <c r="H640"/>
  <c r="G647"/>
  <c r="J593"/>
  <c r="L593" s="1"/>
  <c r="B597" s="1"/>
  <c r="E597" s="1"/>
  <c r="M679"/>
  <c r="K684"/>
  <c r="I682"/>
  <c r="A683"/>
  <c r="I683" s="1"/>
  <c r="A640"/>
  <c r="I640" s="1"/>
  <c r="I639"/>
  <c r="K540"/>
  <c r="K545" s="1"/>
  <c r="L540"/>
  <c r="L545" s="1"/>
  <c r="H545"/>
  <c r="F234"/>
  <c r="L594"/>
  <c r="J599"/>
  <c r="A598"/>
  <c r="H598" s="1"/>
  <c r="I543"/>
  <c r="A544"/>
  <c r="I544" s="1"/>
  <c r="N234"/>
  <c r="O431"/>
  <c r="P435"/>
  <c r="N433"/>
  <c r="N448" s="1"/>
  <c r="O434"/>
  <c r="Q436"/>
  <c r="R436" s="1"/>
  <c r="P314"/>
  <c r="G371"/>
  <c r="G376" s="1"/>
  <c r="B376"/>
  <c r="C371"/>
  <c r="F371"/>
  <c r="F376" s="1"/>
  <c r="E371"/>
  <c r="E376" s="1"/>
  <c r="N371"/>
  <c r="N376" s="1"/>
  <c r="D371"/>
  <c r="D376" s="1"/>
  <c r="I374"/>
  <c r="A375"/>
  <c r="I375" s="1"/>
  <c r="P330"/>
  <c r="O332"/>
  <c r="O347" s="1"/>
  <c r="Q334"/>
  <c r="R334" s="1"/>
  <c r="P333"/>
  <c r="R311"/>
  <c r="Q312"/>
  <c r="Q311"/>
  <c r="H181"/>
  <c r="A346"/>
  <c r="E234"/>
  <c r="D234"/>
  <c r="G240"/>
  <c r="D184"/>
  <c r="H230"/>
  <c r="C234"/>
  <c r="H229"/>
  <c r="E184"/>
  <c r="F184"/>
  <c r="H182"/>
  <c r="I232"/>
  <c r="A233"/>
  <c r="I233" s="1"/>
  <c r="C184"/>
  <c r="G184"/>
  <c r="N184"/>
  <c r="H180"/>
  <c r="G190"/>
  <c r="H183"/>
  <c r="G192"/>
  <c r="H179"/>
  <c r="D78"/>
  <c r="C79" s="1"/>
  <c r="E78"/>
  <c r="G78" s="1"/>
  <c r="J18" l="1"/>
  <c r="G650"/>
  <c r="K19"/>
  <c r="G693"/>
  <c r="K20"/>
  <c r="R985"/>
  <c r="Q985"/>
  <c r="J17"/>
  <c r="H684"/>
  <c r="G193"/>
  <c r="K12"/>
  <c r="L229"/>
  <c r="L234" s="1"/>
  <c r="K229"/>
  <c r="L179"/>
  <c r="L184" s="1"/>
  <c r="K179"/>
  <c r="G241"/>
  <c r="K13"/>
  <c r="E596"/>
  <c r="C596"/>
  <c r="F596"/>
  <c r="C597"/>
  <c r="F597"/>
  <c r="D597"/>
  <c r="E729"/>
  <c r="C730" s="1"/>
  <c r="G729"/>
  <c r="C641"/>
  <c r="H636"/>
  <c r="M684"/>
  <c r="G689"/>
  <c r="G20" s="1"/>
  <c r="L20" s="1"/>
  <c r="L599"/>
  <c r="B598"/>
  <c r="G603" s="1"/>
  <c r="M540"/>
  <c r="G550" s="1"/>
  <c r="G17" s="1"/>
  <c r="L17" s="1"/>
  <c r="P431"/>
  <c r="O433"/>
  <c r="O448" s="1"/>
  <c r="Q435"/>
  <c r="R435" s="1"/>
  <c r="P434"/>
  <c r="C376"/>
  <c r="H371"/>
  <c r="Q330"/>
  <c r="Q332" s="1"/>
  <c r="Q333"/>
  <c r="R333" s="1"/>
  <c r="P332"/>
  <c r="P347" s="1"/>
  <c r="R313"/>
  <c r="R312"/>
  <c r="Q314"/>
  <c r="G242"/>
  <c r="I13" s="1"/>
  <c r="H234"/>
  <c r="G239"/>
  <c r="G13" s="1"/>
  <c r="L13" s="1"/>
  <c r="G191"/>
  <c r="I12" s="1"/>
  <c r="G189"/>
  <c r="G12" s="1"/>
  <c r="L12" s="1"/>
  <c r="H184"/>
  <c r="D79"/>
  <c r="C80" s="1"/>
  <c r="E79"/>
  <c r="G79" s="1"/>
  <c r="R332" l="1"/>
  <c r="G23"/>
  <c r="L23" s="1"/>
  <c r="I23"/>
  <c r="K23" s="1"/>
  <c r="G596"/>
  <c r="J12"/>
  <c r="J13"/>
  <c r="M229"/>
  <c r="M234" s="1"/>
  <c r="K234"/>
  <c r="M179"/>
  <c r="M184" s="1"/>
  <c r="K184"/>
  <c r="G597"/>
  <c r="M545"/>
  <c r="D730"/>
  <c r="F730"/>
  <c r="L636"/>
  <c r="L641" s="1"/>
  <c r="H641"/>
  <c r="G648"/>
  <c r="I19" s="1"/>
  <c r="K636"/>
  <c r="E598"/>
  <c r="E599" s="1"/>
  <c r="F598"/>
  <c r="F599" s="1"/>
  <c r="C598"/>
  <c r="G605" s="1"/>
  <c r="I18" s="1"/>
  <c r="D598"/>
  <c r="B599"/>
  <c r="Q431"/>
  <c r="Q433" s="1"/>
  <c r="P433"/>
  <c r="P448" s="1"/>
  <c r="Q434"/>
  <c r="R434" s="1"/>
  <c r="L371"/>
  <c r="L376" s="1"/>
  <c r="K371"/>
  <c r="R314"/>
  <c r="H376"/>
  <c r="Q347"/>
  <c r="R347"/>
  <c r="E383" s="1"/>
  <c r="D80"/>
  <c r="C81" s="1"/>
  <c r="C82" s="1"/>
  <c r="I10" s="1"/>
  <c r="E80"/>
  <c r="G80" s="1"/>
  <c r="I14" l="1"/>
  <c r="G18"/>
  <c r="L18" s="1"/>
  <c r="J14"/>
  <c r="J19"/>
  <c r="E382"/>
  <c r="E730"/>
  <c r="C731" s="1"/>
  <c r="G730"/>
  <c r="R433"/>
  <c r="R448" s="1"/>
  <c r="D599"/>
  <c r="G608"/>
  <c r="M636"/>
  <c r="K641"/>
  <c r="G598"/>
  <c r="G599" s="1"/>
  <c r="C599"/>
  <c r="Q448"/>
  <c r="M371"/>
  <c r="E384" s="1"/>
  <c r="K376"/>
  <c r="D81"/>
  <c r="G10" s="1"/>
  <c r="E81"/>
  <c r="G454" l="1"/>
  <c r="I15" s="1"/>
  <c r="G456"/>
  <c r="D731"/>
  <c r="F731"/>
  <c r="G646"/>
  <c r="G19" s="1"/>
  <c r="L19" s="1"/>
  <c r="M641"/>
  <c r="E386"/>
  <c r="G14" s="1"/>
  <c r="L14" s="1"/>
  <c r="M376"/>
  <c r="G81"/>
  <c r="G82" s="1"/>
  <c r="K10" s="1"/>
  <c r="L10" s="1"/>
  <c r="E82"/>
  <c r="J15" l="1"/>
  <c r="G453"/>
  <c r="G15" s="1"/>
  <c r="L15" s="1"/>
  <c r="E731"/>
  <c r="C732" s="1"/>
  <c r="G731"/>
  <c r="F732" l="1"/>
  <c r="D732"/>
  <c r="E732" l="1"/>
  <c r="C733" s="1"/>
  <c r="G732"/>
  <c r="D733" l="1"/>
  <c r="F733"/>
  <c r="E733" l="1"/>
  <c r="C734" s="1"/>
  <c r="G733"/>
  <c r="D734" l="1"/>
  <c r="F734"/>
  <c r="E734" l="1"/>
  <c r="C735" s="1"/>
  <c r="G734"/>
  <c r="D735" l="1"/>
  <c r="F735"/>
  <c r="E735" l="1"/>
  <c r="C736" s="1"/>
  <c r="G735"/>
  <c r="D736" l="1"/>
  <c r="F736"/>
  <c r="E736" l="1"/>
  <c r="C737" s="1"/>
  <c r="G736"/>
  <c r="D737" l="1"/>
  <c r="F737"/>
  <c r="E737" l="1"/>
  <c r="C738" s="1"/>
  <c r="G737"/>
  <c r="D738" l="1"/>
  <c r="F738"/>
  <c r="E738" l="1"/>
  <c r="C739" s="1"/>
  <c r="G738"/>
  <c r="D739" l="1"/>
  <c r="F739"/>
  <c r="E739" l="1"/>
  <c r="C740" s="1"/>
  <c r="G739"/>
  <c r="D740" l="1"/>
  <c r="F740"/>
  <c r="E740" l="1"/>
  <c r="C741" s="1"/>
  <c r="G740"/>
  <c r="D741" l="1"/>
  <c r="F741"/>
  <c r="E741" l="1"/>
  <c r="C742" s="1"/>
  <c r="G741"/>
  <c r="D742" l="1"/>
  <c r="F742"/>
  <c r="E742" l="1"/>
  <c r="C743" s="1"/>
  <c r="G742"/>
  <c r="D743" l="1"/>
  <c r="F743"/>
  <c r="E743" l="1"/>
  <c r="C744" s="1"/>
  <c r="G743"/>
  <c r="D744" l="1"/>
  <c r="F744"/>
  <c r="E744" l="1"/>
  <c r="C745" s="1"/>
  <c r="G744"/>
  <c r="D745" l="1"/>
  <c r="F745"/>
  <c r="E745" l="1"/>
  <c r="C746" s="1"/>
  <c r="G745"/>
  <c r="D746" l="1"/>
  <c r="F746"/>
  <c r="E746" l="1"/>
  <c r="C747" s="1"/>
  <c r="G746"/>
  <c r="D747" l="1"/>
  <c r="F747"/>
  <c r="E747" l="1"/>
  <c r="C748" s="1"/>
  <c r="G747"/>
  <c r="D748" l="1"/>
  <c r="F748"/>
  <c r="E748" l="1"/>
  <c r="C749" s="1"/>
  <c r="G748"/>
  <c r="D749" l="1"/>
  <c r="F749"/>
  <c r="E749" l="1"/>
  <c r="C750" s="1"/>
  <c r="G749"/>
  <c r="D750" l="1"/>
  <c r="F750"/>
  <c r="E750" l="1"/>
  <c r="C751" s="1"/>
  <c r="G750"/>
  <c r="D751" l="1"/>
  <c r="F751"/>
  <c r="E751" l="1"/>
  <c r="C752" s="1"/>
  <c r="G751"/>
  <c r="D752" l="1"/>
  <c r="F752"/>
  <c r="E752" l="1"/>
  <c r="C753" s="1"/>
  <c r="G752"/>
  <c r="D753" l="1"/>
  <c r="F753"/>
  <c r="E753" l="1"/>
  <c r="C754" s="1"/>
  <c r="G753"/>
  <c r="D754" l="1"/>
  <c r="F754"/>
  <c r="E754" l="1"/>
  <c r="C755" s="1"/>
  <c r="G754"/>
  <c r="D755" l="1"/>
  <c r="F755"/>
  <c r="E755" l="1"/>
  <c r="C756" s="1"/>
  <c r="G755"/>
  <c r="D756" l="1"/>
  <c r="F756"/>
  <c r="E756" l="1"/>
  <c r="C757" s="1"/>
  <c r="G756"/>
  <c r="D757" l="1"/>
  <c r="F757"/>
  <c r="E757" l="1"/>
  <c r="C758" s="1"/>
  <c r="G757"/>
  <c r="D758" l="1"/>
  <c r="F758"/>
  <c r="E758" l="1"/>
  <c r="C759" s="1"/>
  <c r="G758"/>
  <c r="D759" l="1"/>
  <c r="F759"/>
  <c r="E759" l="1"/>
  <c r="C760" s="1"/>
  <c r="G759"/>
  <c r="D760" l="1"/>
  <c r="F760"/>
  <c r="E760" l="1"/>
  <c r="C761" s="1"/>
  <c r="G760"/>
  <c r="D761" l="1"/>
  <c r="F761"/>
  <c r="E761" l="1"/>
  <c r="C762" s="1"/>
  <c r="G761"/>
  <c r="D762" l="1"/>
  <c r="F762"/>
  <c r="E762" l="1"/>
  <c r="C763" s="1"/>
  <c r="G762"/>
  <c r="D763" l="1"/>
  <c r="F763"/>
  <c r="E763" l="1"/>
  <c r="C764" s="1"/>
  <c r="G763"/>
  <c r="D764" l="1"/>
  <c r="F764"/>
  <c r="E764" l="1"/>
  <c r="C765" s="1"/>
  <c r="G764"/>
  <c r="D765" l="1"/>
  <c r="F765"/>
  <c r="E765" l="1"/>
  <c r="C766" s="1"/>
  <c r="G765"/>
  <c r="D766" l="1"/>
  <c r="F766"/>
  <c r="E766" l="1"/>
  <c r="C767" s="1"/>
  <c r="G766"/>
  <c r="D767" l="1"/>
  <c r="F767"/>
  <c r="E767" l="1"/>
  <c r="C768" s="1"/>
  <c r="G767"/>
  <c r="D768" l="1"/>
  <c r="F768"/>
  <c r="E768" l="1"/>
  <c r="C769" s="1"/>
  <c r="G768"/>
  <c r="D769" l="1"/>
  <c r="F769"/>
  <c r="E769" l="1"/>
  <c r="C770" s="1"/>
  <c r="G769"/>
  <c r="D770" l="1"/>
  <c r="F770"/>
  <c r="E770" l="1"/>
  <c r="C771" s="1"/>
  <c r="G770"/>
  <c r="D771" l="1"/>
  <c r="F771"/>
  <c r="E771" l="1"/>
  <c r="C772" s="1"/>
  <c r="G771"/>
  <c r="D772" l="1"/>
  <c r="F772"/>
  <c r="E772" l="1"/>
  <c r="C773" s="1"/>
  <c r="G772"/>
  <c r="D773" l="1"/>
  <c r="F773"/>
  <c r="E773" l="1"/>
  <c r="C774" s="1"/>
  <c r="G773"/>
  <c r="D774" l="1"/>
  <c r="F774"/>
  <c r="E774" l="1"/>
  <c r="C775" s="1"/>
  <c r="G774"/>
  <c r="D775" l="1"/>
  <c r="F775"/>
  <c r="E775" l="1"/>
  <c r="C776" s="1"/>
  <c r="G775"/>
  <c r="D776" l="1"/>
  <c r="F776"/>
  <c r="E776" l="1"/>
  <c r="C777" s="1"/>
  <c r="G776"/>
  <c r="D777" l="1"/>
  <c r="F777"/>
  <c r="E777" l="1"/>
  <c r="C778" s="1"/>
  <c r="G777"/>
  <c r="D778" l="1"/>
  <c r="F778"/>
  <c r="E778" l="1"/>
  <c r="C779" s="1"/>
  <c r="G778"/>
  <c r="D779" l="1"/>
  <c r="F779"/>
  <c r="E779" l="1"/>
  <c r="C780" s="1"/>
  <c r="G779"/>
  <c r="D780" l="1"/>
  <c r="F780"/>
  <c r="E780" l="1"/>
  <c r="C781" s="1"/>
  <c r="G780"/>
  <c r="D781" l="1"/>
  <c r="F781"/>
  <c r="E781" l="1"/>
  <c r="C782" s="1"/>
  <c r="G781"/>
  <c r="D782" l="1"/>
  <c r="F782"/>
  <c r="E782" l="1"/>
  <c r="C783" s="1"/>
  <c r="G782"/>
  <c r="D783" l="1"/>
  <c r="F783"/>
  <c r="E783" l="1"/>
  <c r="C784" s="1"/>
  <c r="G783"/>
  <c r="D784" l="1"/>
  <c r="F784"/>
  <c r="E784" l="1"/>
  <c r="C785" s="1"/>
  <c r="G784"/>
  <c r="D785" l="1"/>
  <c r="F785"/>
  <c r="E785" l="1"/>
  <c r="C786" s="1"/>
  <c r="G785"/>
  <c r="D786" l="1"/>
  <c r="F786"/>
  <c r="E786" l="1"/>
  <c r="C787" s="1"/>
  <c r="G786"/>
  <c r="D787" l="1"/>
  <c r="F787"/>
  <c r="E787" l="1"/>
  <c r="C788" s="1"/>
  <c r="G787"/>
  <c r="D788" l="1"/>
  <c r="F788"/>
  <c r="E788" l="1"/>
  <c r="C789" s="1"/>
  <c r="G788"/>
  <c r="D789" l="1"/>
  <c r="F789"/>
  <c r="E789" l="1"/>
  <c r="C790" s="1"/>
  <c r="G789"/>
  <c r="D790" l="1"/>
  <c r="F790"/>
  <c r="E790" l="1"/>
  <c r="C791" s="1"/>
  <c r="G790"/>
  <c r="D791" l="1"/>
  <c r="F791"/>
  <c r="E791" l="1"/>
  <c r="C792" s="1"/>
  <c r="G791"/>
  <c r="D792" l="1"/>
  <c r="F792"/>
  <c r="E792" l="1"/>
  <c r="C793" s="1"/>
  <c r="G792"/>
  <c r="D793" l="1"/>
  <c r="F793"/>
  <c r="E793" l="1"/>
  <c r="C794" s="1"/>
  <c r="G793"/>
  <c r="D794" l="1"/>
  <c r="F794"/>
  <c r="E794" l="1"/>
  <c r="C795" s="1"/>
  <c r="G794"/>
  <c r="D795" l="1"/>
  <c r="F795"/>
  <c r="E795" l="1"/>
  <c r="C796" s="1"/>
  <c r="G795"/>
  <c r="D796" l="1"/>
  <c r="F796"/>
  <c r="E796" l="1"/>
  <c r="C797" s="1"/>
  <c r="G796"/>
  <c r="D797" l="1"/>
  <c r="F797"/>
  <c r="E797" l="1"/>
  <c r="C798" s="1"/>
  <c r="G797"/>
  <c r="D798" l="1"/>
  <c r="F798"/>
  <c r="E798" l="1"/>
  <c r="C799" s="1"/>
  <c r="G798"/>
  <c r="D799" l="1"/>
  <c r="F799"/>
  <c r="E799" l="1"/>
  <c r="C800" s="1"/>
  <c r="G799"/>
  <c r="D800" l="1"/>
  <c r="F800"/>
  <c r="E800" l="1"/>
  <c r="C801" s="1"/>
  <c r="G800"/>
  <c r="D801" l="1"/>
  <c r="F801"/>
  <c r="E801" l="1"/>
  <c r="C802" s="1"/>
  <c r="G801"/>
  <c r="D802" l="1"/>
  <c r="F802"/>
  <c r="E802" l="1"/>
  <c r="C803" s="1"/>
  <c r="G802"/>
  <c r="D803" l="1"/>
  <c r="F803"/>
  <c r="E803" l="1"/>
  <c r="C804" s="1"/>
  <c r="G803"/>
  <c r="D804" l="1"/>
  <c r="F804"/>
  <c r="E804" l="1"/>
  <c r="C805" s="1"/>
  <c r="G804"/>
  <c r="D805" l="1"/>
  <c r="F805"/>
  <c r="E805" l="1"/>
  <c r="C806" s="1"/>
  <c r="G805"/>
  <c r="D806" l="1"/>
  <c r="F806"/>
  <c r="E806" l="1"/>
  <c r="C807" s="1"/>
  <c r="G806"/>
  <c r="D807" l="1"/>
  <c r="F807"/>
  <c r="E807" l="1"/>
  <c r="C808" s="1"/>
  <c r="G807"/>
  <c r="D808" l="1"/>
  <c r="F808"/>
  <c r="E808" l="1"/>
  <c r="C809" s="1"/>
  <c r="G808"/>
  <c r="D809" l="1"/>
  <c r="F809"/>
  <c r="E809" l="1"/>
  <c r="C810" s="1"/>
  <c r="G809"/>
  <c r="D810" l="1"/>
  <c r="F810"/>
  <c r="E810" l="1"/>
  <c r="C811" s="1"/>
  <c r="G810"/>
  <c r="D811" l="1"/>
  <c r="F811"/>
  <c r="E811" l="1"/>
  <c r="C812" s="1"/>
  <c r="G811"/>
  <c r="D812" l="1"/>
  <c r="F812"/>
  <c r="E812" l="1"/>
  <c r="C813" s="1"/>
  <c r="G812"/>
  <c r="D813" l="1"/>
  <c r="F813"/>
  <c r="E813" l="1"/>
  <c r="C814" s="1"/>
  <c r="G813"/>
  <c r="D814" l="1"/>
  <c r="F814"/>
  <c r="E814" l="1"/>
  <c r="C815" s="1"/>
  <c r="G814"/>
  <c r="D815" l="1"/>
  <c r="F815"/>
  <c r="E815" l="1"/>
  <c r="C816" s="1"/>
  <c r="G815"/>
  <c r="D816" l="1"/>
  <c r="F816"/>
  <c r="E816" l="1"/>
  <c r="C817" s="1"/>
  <c r="G816"/>
  <c r="D817" l="1"/>
  <c r="F817"/>
  <c r="E817" l="1"/>
  <c r="C818" s="1"/>
  <c r="G817"/>
  <c r="D818" l="1"/>
  <c r="F818"/>
  <c r="E818" l="1"/>
  <c r="C819" s="1"/>
  <c r="G818"/>
  <c r="D819" l="1"/>
  <c r="F819"/>
  <c r="E819" l="1"/>
  <c r="C820" s="1"/>
  <c r="G819"/>
  <c r="D820" l="1"/>
  <c r="F820"/>
  <c r="E820" l="1"/>
  <c r="C821" s="1"/>
  <c r="G820"/>
  <c r="D821" l="1"/>
  <c r="F821"/>
  <c r="E821" l="1"/>
  <c r="C822" s="1"/>
  <c r="G821"/>
  <c r="D822" l="1"/>
  <c r="F822"/>
  <c r="E822" l="1"/>
  <c r="C823" s="1"/>
  <c r="G822"/>
  <c r="D823" l="1"/>
  <c r="F823"/>
  <c r="E823" l="1"/>
  <c r="C824" s="1"/>
  <c r="G823"/>
  <c r="D824" l="1"/>
  <c r="F824"/>
  <c r="E824" l="1"/>
  <c r="C825" s="1"/>
  <c r="G824"/>
  <c r="D825" l="1"/>
  <c r="F825"/>
  <c r="E825" l="1"/>
  <c r="C826" s="1"/>
  <c r="G825"/>
  <c r="D826" l="1"/>
  <c r="F826"/>
  <c r="E826" l="1"/>
  <c r="C827" s="1"/>
  <c r="G826"/>
  <c r="D827" l="1"/>
  <c r="F827"/>
  <c r="E827" l="1"/>
  <c r="C828" s="1"/>
  <c r="G827"/>
  <c r="D828" l="1"/>
  <c r="F828"/>
  <c r="E828" l="1"/>
  <c r="C829" s="1"/>
  <c r="G828"/>
  <c r="D829" l="1"/>
  <c r="F829"/>
  <c r="E829" l="1"/>
  <c r="C830" s="1"/>
  <c r="G829"/>
  <c r="D830" l="1"/>
  <c r="F830"/>
  <c r="E830" l="1"/>
  <c r="C831" s="1"/>
  <c r="G830"/>
  <c r="D831" l="1"/>
  <c r="F831"/>
  <c r="E831" l="1"/>
  <c r="C832" s="1"/>
  <c r="G831"/>
  <c r="D832" l="1"/>
  <c r="F832"/>
  <c r="E832" l="1"/>
  <c r="C833" s="1"/>
  <c r="G832"/>
  <c r="D833" l="1"/>
  <c r="F833"/>
  <c r="E833" l="1"/>
  <c r="C834" s="1"/>
  <c r="G833"/>
  <c r="D834" l="1"/>
  <c r="F834"/>
  <c r="E834" l="1"/>
  <c r="C835" s="1"/>
  <c r="G834"/>
  <c r="D835" l="1"/>
  <c r="F835"/>
  <c r="E835" l="1"/>
  <c r="C836" s="1"/>
  <c r="G835"/>
  <c r="D836" l="1"/>
  <c r="F836"/>
  <c r="E836" l="1"/>
  <c r="C837" s="1"/>
  <c r="G836"/>
  <c r="D837" l="1"/>
  <c r="F837"/>
  <c r="E837" l="1"/>
  <c r="C838" s="1"/>
  <c r="G837"/>
  <c r="D838" l="1"/>
  <c r="F838"/>
  <c r="E838" l="1"/>
  <c r="C839" s="1"/>
  <c r="G838"/>
  <c r="D839" l="1"/>
  <c r="F839"/>
  <c r="E839" l="1"/>
  <c r="C840" s="1"/>
  <c r="G839"/>
  <c r="D840" l="1"/>
  <c r="F840"/>
  <c r="E840" l="1"/>
  <c r="C841" s="1"/>
  <c r="G840"/>
  <c r="D841" l="1"/>
  <c r="F841"/>
  <c r="E841" l="1"/>
  <c r="C842" s="1"/>
  <c r="G841"/>
  <c r="D842" l="1"/>
  <c r="F842"/>
  <c r="E842" l="1"/>
  <c r="C843" s="1"/>
  <c r="G842"/>
  <c r="D843" l="1"/>
  <c r="F843"/>
  <c r="E843" l="1"/>
  <c r="C844" s="1"/>
  <c r="G843"/>
  <c r="D844" l="1"/>
  <c r="F844"/>
  <c r="E844" l="1"/>
  <c r="C845" s="1"/>
  <c r="G844"/>
  <c r="D845" l="1"/>
  <c r="F845"/>
  <c r="E845" l="1"/>
  <c r="C846" s="1"/>
  <c r="G845"/>
  <c r="D846" l="1"/>
  <c r="F846"/>
  <c r="E846" l="1"/>
  <c r="C847" s="1"/>
  <c r="G846"/>
  <c r="D847" l="1"/>
  <c r="F847"/>
  <c r="E847" l="1"/>
  <c r="C848" s="1"/>
  <c r="G847"/>
  <c r="D848" l="1"/>
  <c r="F848"/>
  <c r="E848" l="1"/>
  <c r="C849" s="1"/>
  <c r="G848"/>
  <c r="D849" l="1"/>
  <c r="F849"/>
  <c r="E849" l="1"/>
  <c r="C850" s="1"/>
  <c r="G849"/>
  <c r="D850" l="1"/>
  <c r="F850"/>
  <c r="E850" l="1"/>
  <c r="C851" s="1"/>
  <c r="G850"/>
  <c r="D851" l="1"/>
  <c r="F851"/>
  <c r="E851" l="1"/>
  <c r="C852" s="1"/>
  <c r="G851"/>
  <c r="D852" l="1"/>
  <c r="F852"/>
  <c r="E852" l="1"/>
  <c r="C853" s="1"/>
  <c r="G852"/>
  <c r="D853" l="1"/>
  <c r="F853"/>
  <c r="E853" l="1"/>
  <c r="C854" s="1"/>
  <c r="G853"/>
  <c r="D854" l="1"/>
  <c r="F854"/>
  <c r="E854" l="1"/>
  <c r="C855" s="1"/>
  <c r="G854"/>
  <c r="D855" l="1"/>
  <c r="F855"/>
  <c r="E855" l="1"/>
  <c r="C856" s="1"/>
  <c r="G855"/>
  <c r="D856" l="1"/>
  <c r="F856"/>
  <c r="E856" l="1"/>
  <c r="C857" s="1"/>
  <c r="G856"/>
  <c r="D857" l="1"/>
  <c r="F857"/>
  <c r="E857" l="1"/>
  <c r="C858" s="1"/>
  <c r="G857"/>
  <c r="D858" l="1"/>
  <c r="F858"/>
  <c r="E858" l="1"/>
  <c r="C859" s="1"/>
  <c r="G858"/>
  <c r="D859" l="1"/>
  <c r="F859"/>
  <c r="E859" l="1"/>
  <c r="C860" s="1"/>
  <c r="G859"/>
  <c r="D860" l="1"/>
  <c r="F860"/>
  <c r="E860" l="1"/>
  <c r="C861" s="1"/>
  <c r="G860"/>
  <c r="D861" l="1"/>
  <c r="F861"/>
  <c r="E861" l="1"/>
  <c r="C862" s="1"/>
  <c r="G861"/>
  <c r="D862" l="1"/>
  <c r="F862"/>
  <c r="E862" l="1"/>
  <c r="C863" s="1"/>
  <c r="G862"/>
  <c r="D863" l="1"/>
  <c r="F863"/>
  <c r="E863" l="1"/>
  <c r="C864" s="1"/>
  <c r="G863"/>
  <c r="D864" l="1"/>
  <c r="F864"/>
  <c r="E864" l="1"/>
  <c r="C865" s="1"/>
  <c r="G864"/>
  <c r="D865" l="1"/>
  <c r="F865"/>
  <c r="E865" l="1"/>
  <c r="C866" s="1"/>
  <c r="G865"/>
  <c r="D866" l="1"/>
  <c r="F866"/>
  <c r="E866" l="1"/>
  <c r="C867" s="1"/>
  <c r="G866"/>
  <c r="D867" l="1"/>
  <c r="F867"/>
  <c r="E867" l="1"/>
  <c r="C868" s="1"/>
  <c r="G867"/>
  <c r="D868" l="1"/>
  <c r="F868"/>
  <c r="E868" l="1"/>
  <c r="C869" s="1"/>
  <c r="G868"/>
  <c r="D869" l="1"/>
  <c r="F869"/>
  <c r="E869" l="1"/>
  <c r="C870" s="1"/>
  <c r="G869"/>
  <c r="D870" l="1"/>
  <c r="F870"/>
  <c r="E870" l="1"/>
  <c r="C871" s="1"/>
  <c r="G870"/>
  <c r="D871" l="1"/>
  <c r="F871"/>
  <c r="E871" l="1"/>
  <c r="C872" s="1"/>
  <c r="G871"/>
  <c r="D872" l="1"/>
  <c r="F872"/>
  <c r="E872" l="1"/>
  <c r="C873" s="1"/>
  <c r="G872"/>
  <c r="D873" l="1"/>
  <c r="F873"/>
  <c r="E873" l="1"/>
  <c r="C874" s="1"/>
  <c r="G873"/>
  <c r="D874" l="1"/>
  <c r="F874"/>
  <c r="E874" l="1"/>
  <c r="C875" s="1"/>
  <c r="G874"/>
  <c r="D875" l="1"/>
  <c r="F875"/>
  <c r="E875" l="1"/>
  <c r="C876" s="1"/>
  <c r="G875"/>
  <c r="D876" l="1"/>
  <c r="F876"/>
  <c r="E876" l="1"/>
  <c r="C877" s="1"/>
  <c r="G876"/>
  <c r="D877" l="1"/>
  <c r="F877"/>
  <c r="E877" l="1"/>
  <c r="C878" s="1"/>
  <c r="G877"/>
  <c r="D878" l="1"/>
  <c r="F878"/>
  <c r="E878" l="1"/>
  <c r="C879" s="1"/>
  <c r="G878"/>
  <c r="D879" l="1"/>
  <c r="F879"/>
  <c r="E879" l="1"/>
  <c r="C880" s="1"/>
  <c r="G879"/>
  <c r="D880" l="1"/>
  <c r="F880"/>
  <c r="E880" l="1"/>
  <c r="C881" s="1"/>
  <c r="G880"/>
  <c r="D881" l="1"/>
  <c r="F881"/>
  <c r="E881" l="1"/>
  <c r="C882" s="1"/>
  <c r="G881"/>
  <c r="D882" l="1"/>
  <c r="F882"/>
  <c r="E882" l="1"/>
  <c r="C883" s="1"/>
  <c r="G882"/>
  <c r="D883" l="1"/>
  <c r="F883"/>
  <c r="E883" l="1"/>
  <c r="C884" s="1"/>
  <c r="G883"/>
  <c r="D884" l="1"/>
  <c r="F884"/>
  <c r="E884" l="1"/>
  <c r="C885" s="1"/>
  <c r="G884"/>
  <c r="D885" l="1"/>
  <c r="F885"/>
  <c r="E885" l="1"/>
  <c r="C886" s="1"/>
  <c r="G885"/>
  <c r="D886" l="1"/>
  <c r="F886"/>
  <c r="E886" l="1"/>
  <c r="C887" s="1"/>
  <c r="G886"/>
  <c r="D887" l="1"/>
  <c r="F887"/>
  <c r="E887" l="1"/>
  <c r="C888" s="1"/>
  <c r="G887"/>
  <c r="D888" l="1"/>
  <c r="F888"/>
  <c r="E888" l="1"/>
  <c r="C889" s="1"/>
  <c r="G888"/>
  <c r="D889" l="1"/>
  <c r="F889"/>
  <c r="E889" l="1"/>
  <c r="C890" s="1"/>
  <c r="G889"/>
  <c r="D890" l="1"/>
  <c r="F890"/>
  <c r="E890" l="1"/>
  <c r="C891" s="1"/>
  <c r="G890"/>
  <c r="D891" l="1"/>
  <c r="F891"/>
  <c r="E891" l="1"/>
  <c r="C892" s="1"/>
  <c r="G891"/>
  <c r="D892" l="1"/>
  <c r="F892"/>
  <c r="E892" l="1"/>
  <c r="C893" s="1"/>
  <c r="G892"/>
  <c r="D893" l="1"/>
  <c r="F893"/>
  <c r="E893" l="1"/>
  <c r="C894" s="1"/>
  <c r="G893"/>
  <c r="D894" l="1"/>
  <c r="F894"/>
  <c r="E894" l="1"/>
  <c r="C895" s="1"/>
  <c r="G894"/>
  <c r="D895" l="1"/>
  <c r="F895"/>
  <c r="E895" l="1"/>
  <c r="C896" s="1"/>
  <c r="G895"/>
  <c r="D896" l="1"/>
  <c r="F896"/>
  <c r="E896" l="1"/>
  <c r="C897" s="1"/>
  <c r="G896"/>
  <c r="D897" l="1"/>
  <c r="F897"/>
  <c r="E897" l="1"/>
  <c r="C898" s="1"/>
  <c r="G897"/>
  <c r="D898" l="1"/>
  <c r="F898"/>
  <c r="E898" l="1"/>
  <c r="C899" s="1"/>
  <c r="G898"/>
  <c r="D899" l="1"/>
  <c r="F899"/>
  <c r="E899" l="1"/>
  <c r="C900" s="1"/>
  <c r="G899"/>
  <c r="D900" l="1"/>
  <c r="F900"/>
  <c r="E900" l="1"/>
  <c r="C901" s="1"/>
  <c r="G900"/>
  <c r="D901" l="1"/>
  <c r="F901"/>
  <c r="E901" l="1"/>
  <c r="C902" s="1"/>
  <c r="G901"/>
  <c r="F902" l="1"/>
  <c r="F903" s="1"/>
  <c r="D902"/>
  <c r="C903"/>
  <c r="E902" l="1"/>
  <c r="G902"/>
  <c r="G903" s="1"/>
  <c r="K21" s="1"/>
  <c r="L21" s="1"/>
  <c r="D903"/>
  <c r="H940"/>
  <c r="J940" s="1"/>
  <c r="G941" l="1"/>
  <c r="L941" s="1"/>
  <c r="H941" l="1"/>
  <c r="J941" l="1"/>
  <c r="G942"/>
  <c r="L942" s="1"/>
  <c r="H942" l="1"/>
  <c r="I942" s="1"/>
  <c r="G943" l="1"/>
  <c r="J942"/>
  <c r="H943" l="1"/>
  <c r="J943" s="1"/>
  <c r="L943"/>
  <c r="I943" l="1"/>
  <c r="G944"/>
  <c r="L944" s="1"/>
  <c r="H944" l="1"/>
  <c r="G945" s="1"/>
  <c r="L945" s="1"/>
  <c r="J944" l="1"/>
  <c r="I944"/>
  <c r="H945"/>
  <c r="I945" l="1"/>
  <c r="J945"/>
  <c r="G946"/>
  <c r="L946" s="1"/>
  <c r="H946" l="1"/>
  <c r="G947" s="1"/>
  <c r="H947" l="1"/>
  <c r="G948" s="1"/>
  <c r="L948" s="1"/>
  <c r="L947"/>
  <c r="I946"/>
  <c r="J946"/>
  <c r="I947" l="1"/>
  <c r="J947"/>
  <c r="H948"/>
  <c r="G949" l="1"/>
  <c r="L949" s="1"/>
  <c r="I948"/>
  <c r="J948"/>
  <c r="H949" l="1"/>
  <c r="I949" l="1"/>
  <c r="J949"/>
  <c r="G950"/>
  <c r="L950" s="1"/>
  <c r="H950" l="1"/>
  <c r="J950" l="1"/>
  <c r="G951"/>
  <c r="L951" s="1"/>
  <c r="I950"/>
  <c r="H951" l="1"/>
  <c r="J951" l="1"/>
  <c r="G952"/>
  <c r="L952" s="1"/>
  <c r="I951"/>
  <c r="H952" l="1"/>
  <c r="J952" l="1"/>
  <c r="G953"/>
  <c r="L953" s="1"/>
  <c r="I952"/>
  <c r="H953" l="1"/>
  <c r="J953" s="1"/>
  <c r="G954" l="1"/>
  <c r="I953"/>
  <c r="H954" l="1"/>
  <c r="G22" s="1"/>
  <c r="L954"/>
  <c r="L956" s="1"/>
  <c r="K22" s="1"/>
  <c r="G956"/>
  <c r="I22" s="1"/>
  <c r="L22" l="1"/>
  <c r="I954"/>
  <c r="J954"/>
  <c r="M22" l="1"/>
  <c r="M16"/>
  <c r="M13"/>
  <c r="M15"/>
  <c r="M19"/>
  <c r="M10"/>
  <c r="M11"/>
  <c r="M18"/>
  <c r="M14"/>
  <c r="M20"/>
  <c r="M12"/>
  <c r="M21"/>
  <c r="M23"/>
  <c r="M17"/>
</calcChain>
</file>

<file path=xl/sharedStrings.xml><?xml version="1.0" encoding="utf-8"?>
<sst xmlns="http://schemas.openxmlformats.org/spreadsheetml/2006/main" count="705" uniqueCount="394">
  <si>
    <t>Public Provident Fund Account</t>
  </si>
  <si>
    <t>Reasonable Return</t>
  </si>
  <si>
    <t>Tax Free Interest (EEE Regime)</t>
  </si>
  <si>
    <t>Safety</t>
  </si>
  <si>
    <t>Retirement Planning Tool</t>
  </si>
  <si>
    <t>Compound Interest</t>
  </si>
  <si>
    <t>No Wealth Tax</t>
  </si>
  <si>
    <t>Long Term Investment</t>
  </si>
  <si>
    <t>Equivalent to 12.5% Interest if a person is in the 30% tax bracket</t>
  </si>
  <si>
    <t>Investment can be made in Spouse Name</t>
  </si>
  <si>
    <t>Minor Child &amp; Parent:  Combined Contribution cannot exceed Rs. 100,000/-</t>
  </si>
  <si>
    <t>Ideal for Childs Education needs. Better than any Child plan of Insurers</t>
  </si>
  <si>
    <t>Account Opening can be made at Head Post Offices or Designated Nationalized Banks</t>
  </si>
  <si>
    <t>Account term is 15 years + 5 years extension</t>
  </si>
  <si>
    <t>Joint Accounts are not permitted</t>
  </si>
  <si>
    <t>Investment can be made in multiples of 500 Rs. Either Lumpsum or Installment.  Installment cannot exceed 12 a year.</t>
  </si>
  <si>
    <t>Interest Rate on PPF is 8.8% Compounded annually</t>
  </si>
  <si>
    <t>Interest is allowed at the lowest balance at the credit of account between close of 5th day and end of the month</t>
  </si>
  <si>
    <t>Deduction upto Rs. 100,000/- U/s 80C of Income tax Act</t>
  </si>
  <si>
    <t>In PPF date of realisation of cheque is taken as the date of Deposit</t>
  </si>
  <si>
    <t>PPF a/c cannot be kept as security in any bank</t>
  </si>
  <si>
    <t>Form A has to be filled to open a PPF Account</t>
  </si>
  <si>
    <t>SLNo</t>
  </si>
  <si>
    <t>Investment</t>
  </si>
  <si>
    <t>Interest</t>
  </si>
  <si>
    <t>Balance</t>
  </si>
  <si>
    <t>Assumptions</t>
  </si>
  <si>
    <t>Rs. 100,000/- is invested in the beginning of each year for 15 years</t>
  </si>
  <si>
    <t>Investment is made at 8.8% compounded annually</t>
  </si>
  <si>
    <t>Tax Savings</t>
  </si>
  <si>
    <t>30% Slab</t>
  </si>
  <si>
    <t>On Interest</t>
  </si>
  <si>
    <t>On 80C</t>
  </si>
  <si>
    <t>TOTAL</t>
  </si>
  <si>
    <t>National Savings Certificate VIII Issue</t>
  </si>
  <si>
    <t>Scheme Specially Designed for Government Employees, businessmen and other salaried assessees</t>
  </si>
  <si>
    <t xml:space="preserve">No maximum limit for Investment </t>
  </si>
  <si>
    <t>No TDS</t>
  </si>
  <si>
    <t>Certificates can be kept as collateral security to get loan from banks</t>
  </si>
  <si>
    <t>Investment upto Rs. 100,000/- INR qualifies for rebate U/s 80C of IT Act</t>
  </si>
  <si>
    <t>Trusts &amp; HUF cannot Invest</t>
  </si>
  <si>
    <t>Interest %</t>
  </si>
  <si>
    <t>Rate of Interest is 8% compounded semi annually. Effective yearly rate is 8.16% compounded annually</t>
  </si>
  <si>
    <t>On Investment</t>
  </si>
  <si>
    <t>Interest received in the year of maturity is taxabe as it is not deemed to be reinvested</t>
  </si>
  <si>
    <t>Year</t>
  </si>
  <si>
    <t>1st year</t>
  </si>
  <si>
    <t>2nd year</t>
  </si>
  <si>
    <t>3rd year</t>
  </si>
  <si>
    <t>4th year</t>
  </si>
  <si>
    <t>5th year</t>
  </si>
  <si>
    <t>6th year</t>
  </si>
  <si>
    <t>NSC VIII Issue Interest Table</t>
  </si>
  <si>
    <t>Status</t>
  </si>
  <si>
    <t>Matured</t>
  </si>
  <si>
    <t>Total Interest</t>
  </si>
  <si>
    <t>INTEREST EARNED FROM 1ST YEAR TO 6TH YEAR</t>
  </si>
  <si>
    <t>Running</t>
  </si>
  <si>
    <t>Summary at the End of 15 years</t>
  </si>
  <si>
    <t>Tax Savings till date</t>
  </si>
  <si>
    <t>Total Interest Earned till date</t>
  </si>
  <si>
    <t>Accrued Interest on NSC till date (Unmatured- Marked yellow)</t>
  </si>
  <si>
    <t>Tax Savings on Interest</t>
  </si>
  <si>
    <t>Tax Savings on Investment</t>
  </si>
  <si>
    <t>Tax Savings on Investment is taken @30% of Rs. 100,000/-</t>
  </si>
  <si>
    <t xml:space="preserve">Every year (i.e for 15 years)  Investment is made in NSC of Rs. 100,000 VIII Issue </t>
  </si>
  <si>
    <t>Tax Savings on Interest in taken at 30% from Interest earned from year 1 to year 5 as Accrued Interest is deemed to be reinvested</t>
  </si>
  <si>
    <t>6th year Interest in taxable as it is not deemed to be reinvested</t>
  </si>
  <si>
    <t>Investment made in 9th year will get matured at the end of 14th year</t>
  </si>
  <si>
    <t>Maturity Proceeds Reinvested</t>
  </si>
  <si>
    <t>Investment at hand: Unmatured NSC (Year 11 to 15)</t>
  </si>
  <si>
    <t>Proceeds in Bank of Matured NSC of year 10 yet to be Reinvested</t>
  </si>
  <si>
    <t>Tax Benefit for NSC Interest is given even though Total Investment in NSC cannot exceed Rs 100,000/- (Suitable Changes in Investment Portfolio to be made to avail exemption)</t>
  </si>
  <si>
    <t>Interest yet to Accrue</t>
  </si>
  <si>
    <t>5 Year Tax Saver Fixed Deposits</t>
  </si>
  <si>
    <t>Resident Individuals and HUF can invest</t>
  </si>
  <si>
    <t>Tenure - 5 years (Lock in Period)</t>
  </si>
  <si>
    <t>In case of Joint holders of FD, deduction U/s 80C is available only to first account holder</t>
  </si>
  <si>
    <t>Rate of Interest is as per prevailing rates i.e 9.25% for Ordinary citizen and 9.75% for Senior Citizen</t>
  </si>
  <si>
    <t>Monthly or quarterly interest payout options</t>
  </si>
  <si>
    <t>Other than Payout option available: i.e Interest is compounded every quarter</t>
  </si>
  <si>
    <t>TDS is deducted at applicable rates i.e 10% for Interest payable or reinvested if it is over Rs. 10,000 per customer per branch</t>
  </si>
  <si>
    <t>Interest received is fully taxable</t>
  </si>
  <si>
    <t>SOURCE:  http://www.hdfcbank.com/personal/product/productdetails/5-year-tax-saving-fixed-deposit/gts8miow</t>
  </si>
  <si>
    <t>Total</t>
  </si>
  <si>
    <t>Reinvestment year</t>
  </si>
  <si>
    <t>Investment at hand: Unmatured FD (Year 12 to 15)</t>
  </si>
  <si>
    <t>Tax Savings is on Interest earned on PPF &amp; 80C Benefit on the assumption that it would otherwise be taxable @30%</t>
  </si>
  <si>
    <t>Proceeds in Bank of Matured FD of year 11 yet to be Reinvested</t>
  </si>
  <si>
    <t>Accrued Interest on FD till date (Unmatured- Marked yellow)</t>
  </si>
  <si>
    <t>Total Interest Earned till date (Marked in Green)</t>
  </si>
  <si>
    <t>Reinvestment Amount (before tax)</t>
  </si>
  <si>
    <t>Tax on Interest@30%</t>
  </si>
  <si>
    <t>Reinvestment Amount after tax</t>
  </si>
  <si>
    <t>Post Office Time Deposit</t>
  </si>
  <si>
    <t>An adult singly or Jointly or on behalf of minor can open an account</t>
  </si>
  <si>
    <t>Minimum Investment Rs. 200/-. Investment should be made in multiples of Rs. 50. No upper limit.</t>
  </si>
  <si>
    <t>1 to 5 years maturity periods</t>
  </si>
  <si>
    <t>Period</t>
  </si>
  <si>
    <t>Interest Rate</t>
  </si>
  <si>
    <t>upto 30.11.2011</t>
  </si>
  <si>
    <t>w.e.f. 01.12.2011</t>
  </si>
  <si>
    <t>w.e.f. 01.04.2012</t>
  </si>
  <si>
    <t>One Year</t>
  </si>
  <si>
    <t>Two years</t>
  </si>
  <si>
    <t>Three years</t>
  </si>
  <si>
    <t>Five Years</t>
  </si>
  <si>
    <t>Interest is calculated on quarterly compounding basis paid annually to POSB A/c</t>
  </si>
  <si>
    <t>80C benefit is available for deposits</t>
  </si>
  <si>
    <t>Interest is taxable</t>
  </si>
  <si>
    <t>SOURCE : http://finotax.com/itp/potd.htm</t>
  </si>
  <si>
    <t>POTD is kept for a period of 5 years and every year 100,000/- is invested</t>
  </si>
  <si>
    <t>Investment at hand: Unmatured POTD (Year 12 to 15)</t>
  </si>
  <si>
    <t>New Pension Scheme/National Pension Scheme</t>
  </si>
  <si>
    <t>Defined Contribution based Pension System introduced by Govt of India w.e.f 1st Jan 2004</t>
  </si>
  <si>
    <t>It offers a wide gamut of Investment options to employees</t>
  </si>
  <si>
    <t>Individuals can decide where to invest their money</t>
  </si>
  <si>
    <t>The scheme is structured into 2 tiers</t>
  </si>
  <si>
    <t>Tier I Account: Does not allow premature withdrawal</t>
  </si>
  <si>
    <t>Tier II Account: Permits premature withdrawal</t>
  </si>
  <si>
    <t>NPS of Central Govt Employees are managed by Professional Pension Fund Managers in line with Investment Guidelines of Govt for Non Govt Provident Funds</t>
  </si>
  <si>
    <t>22 State/UT have Notified NPS for its employees</t>
  </si>
  <si>
    <t>NPS is regulated by PFRDA (Pension fund Regulatory and Development Authority</t>
  </si>
  <si>
    <t>http://www.investmentkit.com/articles/2011/02/why-not-to-invest-in-new-pension-scheme-nps/</t>
  </si>
  <si>
    <t>For Govt servents, 10% of Basic Salary, DA, DP will be deducted. Employer will make a matching contribution</t>
  </si>
  <si>
    <t xml:space="preserve"> Pension fund managers will manage three separate schemes, each investing in a different asset class</t>
  </si>
  <si>
    <t>2. G Class: Investment would be in Government securities like GOI bonds and State Govt. bonds</t>
  </si>
  <si>
    <t>3. C Class: Investment would be in fixed income securities other than Government Securities</t>
  </si>
  <si>
    <t xml:space="preserve">   1. E Class: Investment would primarily be in Equity market instruments. It would invest in Index funds that replicate the portfolio of either BSE Sensitive index or NSE Nifty 50 index.</t>
  </si>
  <si>
    <t>http://www.icicibank.com/Personal-Banking/account-deposit/New-Pension-System/pdf/nps_offer.pdf</t>
  </si>
  <si>
    <t>http://en.wikipedia.org/wiki/National_Pension_Scheme#Past_investment_returns</t>
  </si>
  <si>
    <t xml:space="preserve">SOURCE: </t>
  </si>
  <si>
    <t>Till the of age 35 years</t>
  </si>
  <si>
    <t>At age 55 Years</t>
  </si>
  <si>
    <t>E</t>
  </si>
  <si>
    <t>C</t>
  </si>
  <si>
    <t>G</t>
  </si>
  <si>
    <t>Class</t>
  </si>
  <si>
    <t>NPS levies extremely low Investment management charge of 0.00010% on net AUM (Asset Under Management)</t>
  </si>
  <si>
    <t>If subscriber exits before 60 years of age, he/she has to invest 80% of accumulated saving to purchase a life annuity from IRDA regulated life insurer. The remaining 20% may be withdrawn as lump sum. On exit after age 60 years from the pension system, the subscriber would be required to invest at least 40% of pension wealth to purchase an annuity. In case of Government employees, the annuity should provide for pension for the lifetime of the employee and his dependent parents and his spouse at the time of retirement. If subscriber does not exit the system at or before 70 years, account would be closed with the benefits transferred to subscriber in lump sum. If a subscriber dies, the nominee has the option to receive the entire pension wealth as a lump sum.</t>
  </si>
  <si>
    <t>Employee contribution to NPS qualifies for deduction U/s 80CCD of the IT Act</t>
  </si>
  <si>
    <t>Employer contribution is to be included in total income, but qualifies for deduction U/s 80CCD of the IT Act.(In this case limit of Rs. 100,000/- U/s 80C does not apply)</t>
  </si>
  <si>
    <t>Withdrawals from NPS will be taxable as per EET (Exempt Exempt Taxable) Regime. (i.e Contributions &amp; Accruals Exempt, withdrawals taxable)</t>
  </si>
  <si>
    <t>http://www.pankajbatra.com/india/new-pension-scheme-nps-india/</t>
  </si>
  <si>
    <t>NPS is a voluntary Pension Scheme. But it mandatory for Employees of Central Govt. Any one between 18 to 60 years can invest</t>
  </si>
  <si>
    <t>http://bse-1991-2000.blogspot.in/p/bse-sensex-historical-prices-in-year_7768.html</t>
  </si>
  <si>
    <t>http://www.bseindia.com/histdata/hindices2.asp</t>
  </si>
  <si>
    <t>Tier I is compulsory with contributions from the Govt. Wheras Tier II is Voluntary with no contributions from the central Govt</t>
  </si>
  <si>
    <t>Rs.50,000i.e (50% of Rs. 100,000/--is invested every year in  Class E i.e in the equity market. The investments are made in index funds that replicate the portfolio of BSE SENSEX</t>
  </si>
  <si>
    <t>Since predicting the Stock market is difficult, the behaviour of BSE SENSEX is considered of past 15 years</t>
  </si>
  <si>
    <t>BSE closing rates as at the beginning of the year i.e is 1st Janaury are considered</t>
  </si>
  <si>
    <t>BSE SENSEX at year beginning</t>
  </si>
  <si>
    <t>RETURNS ON "E"CLASS: Investments in Equity Portfolio of BSE Sensitive Index</t>
  </si>
  <si>
    <t>It Is proposed to bring the NPS under the EEE (Exempt Exempt Exempt Regime under the proposed DTC (Direct Tax Code)</t>
  </si>
  <si>
    <t>RETURNS ON "G"CLASS: Investments in GOI Bonds/State Govt Bonds</t>
  </si>
  <si>
    <t>BSE SENSEX (Closing Points)</t>
  </si>
  <si>
    <t>Dividend Payouts by Companies if any are ignored (As a Contingency for stock market uncertanities)</t>
  </si>
  <si>
    <t>Since It is compounded every quarter effective interest rate will be 9.575% compounded per annum</t>
  </si>
  <si>
    <t>Historically GOI Bonds have had an average return of 8% (GOI 10Y Bond - 1998-2012)</t>
  </si>
  <si>
    <t>http://www.tradingeconomics.com/india/government-bond-yield</t>
  </si>
  <si>
    <t>SOURCE</t>
  </si>
  <si>
    <t>http://www.bloomberg.com/quote/GIND10YR:IND</t>
  </si>
  <si>
    <t>8% compound Interest is taken on the assumption that</t>
  </si>
  <si>
    <t>RETURNS ON "C"CLASS: Investments in Fixed Income Securities other than Govt Securities</t>
  </si>
  <si>
    <t>Rs. 30,000 is invested every year in FD in Scheduled Banks</t>
  </si>
  <si>
    <t>Summary as a result of Investment in NPS</t>
  </si>
  <si>
    <t>Amount of Wealth in hand after 15 years</t>
  </si>
  <si>
    <t xml:space="preserve">In "E" Class </t>
  </si>
  <si>
    <t xml:space="preserve">In "G" Class </t>
  </si>
  <si>
    <t xml:space="preserve">In "C" Class </t>
  </si>
  <si>
    <t>Rs.20,000/- i.e (20% of Rs. 100,000/-is invested every year in  Class G i.e in GOI Bonds/State Govt Bonds</t>
  </si>
  <si>
    <t>a)</t>
  </si>
  <si>
    <t>b)</t>
  </si>
  <si>
    <t>c)</t>
  </si>
  <si>
    <t>Disadvantages</t>
  </si>
  <si>
    <t>It is a Pension Scheme and as such it is not liquid. One cannot withdraw his funds as and one he pleases.</t>
  </si>
  <si>
    <t>50% of the funds go into equity Investments and one cannot accurately predict the behavior of the stock market</t>
  </si>
  <si>
    <t>The returns are dependant on how well the Fund Managers handle your savings.</t>
  </si>
  <si>
    <t>The corpus accumalated till date is very low and the scheme has not become very popular</t>
  </si>
  <si>
    <t>Kisan Vikas Patra (K.V.P)</t>
  </si>
  <si>
    <t>It is a Savings Scheme introduced by Govt of India</t>
  </si>
  <si>
    <t>It doubles the money invested in 8 years and 7 months</t>
  </si>
  <si>
    <t>It is available in Post offices throughout the country and any citizen of India can invest in it</t>
  </si>
  <si>
    <t>It can be encashed after 2.5 years from the date of purchase along with Invested amount and accrued interest for the period</t>
  </si>
  <si>
    <t>http://www.kisanvikaspatra.com/</t>
  </si>
  <si>
    <t>It is NOT only for farmers. It means that the revenue mobilised will be used for the welfare schemes for farmers</t>
  </si>
  <si>
    <t>A adult citizen can buy KVP either in his own name or in the name of his minor child or jointly with  another adult</t>
  </si>
  <si>
    <t>Minimum Investment is Rs. 100/-. There is no upper limit</t>
  </si>
  <si>
    <t>Interest Accrued on KVP is fully taxable</t>
  </si>
  <si>
    <t>No TDS at the time of receipt of Interest on maturity</t>
  </si>
  <si>
    <t>8 years 7 months</t>
  </si>
  <si>
    <t>Accumalated Balance</t>
  </si>
  <si>
    <t>80C benefit is not available for KVP</t>
  </si>
  <si>
    <t>Invested Amount (Incl Int)</t>
  </si>
  <si>
    <t>Investment at hand:</t>
  </si>
  <si>
    <t>Accrued Interest on KVP</t>
  </si>
  <si>
    <t>NIL</t>
  </si>
  <si>
    <t>*</t>
  </si>
  <si>
    <t>Tax Savings till date*</t>
  </si>
  <si>
    <t>STATEMENT SHOWING INTEREST EARNED ON KISAN VIKAS PATRA</t>
  </si>
  <si>
    <t>Assumed that Rs. 100,000/- is spent for Buying Gold every year</t>
  </si>
  <si>
    <t>The rate for Gold is taken for 24 carat gold per gram at the beginning of the year</t>
  </si>
  <si>
    <t>http://goldpricenetwork.com/gold-price-history/?country_id=368&amp;mm=01&amp;yy=1998</t>
  </si>
  <si>
    <t>As predicting the future gold prices is difficult, the trend seen in the past 15 years is considered</t>
  </si>
  <si>
    <t>Gold Prices at year beginning per Gram for 24 carat</t>
  </si>
  <si>
    <t>Growth in %</t>
  </si>
  <si>
    <t>-</t>
  </si>
  <si>
    <t>80C Deduction is not available to KVP &amp; Interest Income is fully taxable</t>
  </si>
  <si>
    <t>There can be no tax Savings for Investment in Gold as there is no 80C benefit</t>
  </si>
  <si>
    <t>It is a stagnant asset and there will be no accruals in the form of Interest</t>
  </si>
  <si>
    <t>Since gold is a capital asset, it attracts capital gains tax when it is disposed off</t>
  </si>
  <si>
    <t>Gold prices are highly unpredictable and as such investment in gold may not be lucrative if the prices go down</t>
  </si>
  <si>
    <t>Senior Citizen Savings Scheme (SCSS)</t>
  </si>
  <si>
    <t>http://www.raagvamdatt.com/all-you-wanted-to-know-about-senior-citizen-savings-scheme-scss</t>
  </si>
  <si>
    <t>Senior Citizens Savings Scheme is a deposit scheme specially meant for elderly citizens</t>
  </si>
  <si>
    <t>Investment can be made by only those who are above 60 years or 55 years in case of VRS. Defence People can invest at any age</t>
  </si>
  <si>
    <t>Only Resident Individuals can invest. NRI (non resident Indians), PIO (persons of Indian Origin) and HUF cannot invest</t>
  </si>
  <si>
    <t>The Senior Citizen’s Savings Scheme has a maturity of 5 years, which is extendable by 3 years.</t>
  </si>
  <si>
    <t>Interest rate is 9% per annum</t>
  </si>
  <si>
    <t>The interest is computed and paid out every quarter. That is, the interest is paid out every three months.</t>
  </si>
  <si>
    <t>80C benefit is available for Investments made but Interest earned is taxable &amp; TDS is also applicable</t>
  </si>
  <si>
    <t>Minimum Investment Is Rs. 1000 &amp; maximim is Rs. 15,00,000/-. And investment can be made in multiples of 1000</t>
  </si>
  <si>
    <t>Account can be opened jointly with Spouse</t>
  </si>
  <si>
    <t>The SCSS is backed by the Government of India</t>
  </si>
  <si>
    <t>A Senior Citizen Savings Scheme account can be opened at any designated post office throughout the country.</t>
  </si>
  <si>
    <t>TABLE SHOWING INVESTMENT IN SENIOR CITIZEN SAVINGS SCHEME</t>
  </si>
  <si>
    <t>Rs. 100,000/- is invested every year in SCSS</t>
  </si>
  <si>
    <t>9% interest paid out every quarter equals 9.308% compounded annually assuming the interest amount is reinvested</t>
  </si>
  <si>
    <t>Investment at hand: Unmatured SCSS (Year 12 to 15)</t>
  </si>
  <si>
    <t>Proceeds in Bank of Matured SCSS of year 11 yet to be Reinvested</t>
  </si>
  <si>
    <t>Accrued Interest on SCSS till date (Unmatured- Marked Green)</t>
  </si>
  <si>
    <t>Total Interest Earned till date (Marked in Yellow)</t>
  </si>
  <si>
    <r>
      <t xml:space="preserve">The deposit placed by investors with companies for a fixed term carrying a prescribed rate of interest is called Company Fixed Deposit. Financial institutions and Non-Banking Finance Companies (NBFCs) also accept such deposits. Deposits thus mobilised are governed by the </t>
    </r>
    <r>
      <rPr>
        <b/>
        <sz val="11"/>
        <color theme="1"/>
        <rFont val="Calibri"/>
        <family val="2"/>
        <scheme val="minor"/>
      </rPr>
      <t>Companies Act under Section 58A</t>
    </r>
    <r>
      <rPr>
        <sz val="11"/>
        <color theme="1"/>
        <rFont val="Calibri"/>
        <family val="2"/>
        <scheme val="minor"/>
      </rPr>
      <t xml:space="preserve">. These deposits are </t>
    </r>
    <r>
      <rPr>
        <b/>
        <sz val="11"/>
        <color theme="1"/>
        <rFont val="Calibri"/>
        <family val="2"/>
        <scheme val="minor"/>
      </rPr>
      <t>unsecured</t>
    </r>
    <r>
      <rPr>
        <sz val="11"/>
        <color theme="1"/>
        <rFont val="Calibri"/>
        <family val="2"/>
        <scheme val="minor"/>
      </rPr>
      <t>, i.e., if the company defaults, the investor cannot sell the documents to recover his capital, thus making them a risky investment option.</t>
    </r>
  </si>
  <si>
    <t>http://www.moneycontrol.com/fixed-income/company-deposits/</t>
  </si>
  <si>
    <t>Features</t>
  </si>
  <si>
    <t>These deposits are completely unsecured</t>
  </si>
  <si>
    <t>The period varies from less than 1 year to more than 5 years</t>
  </si>
  <si>
    <t>http://www.moneycontrol.com/fixed-income/company-deposits/shriram-transport-finance-shriram-unnati-rates-ST01.html</t>
  </si>
  <si>
    <t>Interest Rate on these deposits varies from company to company</t>
  </si>
  <si>
    <t>Interest rate on one of the deposit kept for 4 years is 10.34% pa</t>
  </si>
  <si>
    <t>Interest is compounded quarterly</t>
  </si>
  <si>
    <t>Interest on these deposits is completely taxable</t>
  </si>
  <si>
    <t>80C benefit is not available on these deposits</t>
  </si>
  <si>
    <t>Effective rate of Interest per annum comes to 10.748%</t>
  </si>
  <si>
    <t>Investment at hand: Unmatured Company FD's (Year 13 to 15)</t>
  </si>
  <si>
    <t>Proceeds in Bank of Matured Co. FD's of year 12 yet to be Reinvested</t>
  </si>
  <si>
    <t>Interest yet to Accrue (Marked in Green)</t>
  </si>
  <si>
    <t>Accrued Interest on C-FD's till date (Marked Yellow)</t>
  </si>
  <si>
    <t>Total Interest Earned till date (Marked in Orange)</t>
  </si>
  <si>
    <t>http://nhb.org.in/Deposit_Scheme/SALIENT_FEATURES_NHB_SUVRIDDHI.php</t>
  </si>
  <si>
    <t xml:space="preserve">National Housing Bank is wholly owned by the RBI </t>
  </si>
  <si>
    <t>NHB SUVRIDDHI (Tax Saving )Term Deposit Scheme fetches interest of 9.25% pa compounded quarterly</t>
  </si>
  <si>
    <t>Minimum of Rs. 10,000 and higher in multiples thereof up to maximum of Rs. 1,00,000/- per financial year.</t>
  </si>
  <si>
    <t>Individuals and HUF Can deposit</t>
  </si>
  <si>
    <t>80C benefit is available for investments in NHB Deposit</t>
  </si>
  <si>
    <t>Interest on NHB deposit is fully taxable and TDS is applicable U/s 194A of the Income tax act</t>
  </si>
  <si>
    <t>NABARD stands for National Bank for Agriculture and Rural Development</t>
  </si>
  <si>
    <t>These Bonds qualify for exemption U/s 80C of the Income tax act</t>
  </si>
  <si>
    <t xml:space="preserve">The tenure of the Bonds are 5 years from the date of allotment. The Lock in period is 5 years </t>
  </si>
  <si>
    <t>http://www.nabard.org/pdf/RuralBonds_TC.pdf</t>
  </si>
  <si>
    <t>The face value of each Bond is 1000/- and the minimum investment is 5 Bonds</t>
  </si>
  <si>
    <t>Investment can either be held in physical form or in demat form.</t>
  </si>
  <si>
    <t>http://www.nabard.org/newsletter/newsletter_jan08.asp</t>
  </si>
  <si>
    <t>Interest rate on NABARD bonds is 8.25% pa and for Senior Citizens it is 8.75% (i.e 50 bps higher)</t>
  </si>
  <si>
    <t>Interest on NABARD bonds is completely taxable whereas investment made in NABARD bonds qualify for 80C deduction</t>
  </si>
  <si>
    <t>The interest on NABARD bonds is not compounded thus making it a less preferred investment avenue</t>
  </si>
  <si>
    <t>Investment at hand: Unmatured NABARD Bonds (Year 12 to 15)</t>
  </si>
  <si>
    <t>Proceeds in Bank of Matured NABARD Bond of year 11 yet to be Reinvested</t>
  </si>
  <si>
    <t>Accrued Interest on Bonds till date (Unmatured- Marked yellow)</t>
  </si>
  <si>
    <t>http://www.housingindia.info/NHBStatisticsResult.aspx?pathid%20=%20StatisticsContent/en-US/Residex.html</t>
  </si>
  <si>
    <t>http://timesofindia.indiatimes.com/business/india-business/SBI-cuts-interest-rates-on-home-car-loans/articleshow/15317425.cms?</t>
  </si>
  <si>
    <t xml:space="preserve">If Rs. 100,000/- could be invested each year i.e pay an EMI of </t>
  </si>
  <si>
    <t>Per month, then we have to see the value of</t>
  </si>
  <si>
    <t>the House after 15 years to decide whether it Is a worthwhile Investment</t>
  </si>
  <si>
    <t xml:space="preserve">Other considerations also governs this investment like the Security &amp; comfort of owning your own House </t>
  </si>
  <si>
    <t>Loan Amount</t>
  </si>
  <si>
    <t>Percentage Interest</t>
  </si>
  <si>
    <t>EMI</t>
  </si>
  <si>
    <t>Principal</t>
  </si>
  <si>
    <t>Loan Balance</t>
  </si>
  <si>
    <t>SL No</t>
  </si>
  <si>
    <t>The Total Cost of this house over a period of 15 years is Rs. 15,00,000/- i.e EMI's of 8,333/- was paid every month for 180 months i.e 15 years</t>
  </si>
  <si>
    <t>However when the house was first purchased the value of the house was Rs. 758,092 i.e equal to the Loan borrowed</t>
  </si>
  <si>
    <t>Tax Savings on Principal</t>
  </si>
  <si>
    <t xml:space="preserve">The Prevailing Interest Rate on Housing Loan is 10.4% pa </t>
  </si>
  <si>
    <t>We will have to see the value of the House after a period of 15 years.</t>
  </si>
  <si>
    <t>METHODOLOGY TO ESTIMATE HOUSING PRICES AFTER 15 YEARS</t>
  </si>
  <si>
    <t>National Housing Bank has come up with an index to value the prices of properties. It is called the NHB Residex</t>
  </si>
  <si>
    <t>It considers the actual movement of prices of Residential properties in 15 cities</t>
  </si>
  <si>
    <t>We will consider this as a base for valuation of our house property</t>
  </si>
  <si>
    <t>TABLE SHOWING THE PRICE OF HOUSE PROPERTY AFTER 15 YEARS</t>
  </si>
  <si>
    <t>SL.No</t>
  </si>
  <si>
    <t>Value of the House Property</t>
  </si>
  <si>
    <t>% Increase</t>
  </si>
  <si>
    <t>NHB Residex</t>
  </si>
  <si>
    <t>There are various life Insurance schemes available in the market</t>
  </si>
  <si>
    <t>http://www.licindia.in/bima_account1_features.html</t>
  </si>
  <si>
    <t>Under this scheme, the sum assured is 10 times the Annualised Premium</t>
  </si>
  <si>
    <t>LIC Bima I Account earns an Interest rate of 6% p.a</t>
  </si>
  <si>
    <t>Expenses and Commission charges are as under</t>
  </si>
  <si>
    <t>2nd &amp; 3rd year</t>
  </si>
  <si>
    <t>The maturity period is 7 years</t>
  </si>
  <si>
    <t>Thereafter</t>
  </si>
  <si>
    <t>STATEMENT SHOWING INVESTMENT IN LIC BIMA ACCOUNT I</t>
  </si>
  <si>
    <t>SL.NO</t>
  </si>
  <si>
    <t>Annual Premium</t>
  </si>
  <si>
    <t>Net Premuim</t>
  </si>
  <si>
    <t>% of Commission &amp; Expenses</t>
  </si>
  <si>
    <t>Commission &amp; Expenses</t>
  </si>
  <si>
    <t>Age</t>
  </si>
  <si>
    <t>Rs</t>
  </si>
  <si>
    <t>Assumed that age of the Insured is 30 years</t>
  </si>
  <si>
    <t xml:space="preserve">The sum assured is Rs. </t>
  </si>
  <si>
    <t>Balance in account</t>
  </si>
  <si>
    <t>Interest @6%</t>
  </si>
  <si>
    <t>Surrender Value</t>
  </si>
  <si>
    <t>Death Benefit</t>
  </si>
  <si>
    <t>http://www.licindia.in/bima_account1_illustration.html</t>
  </si>
  <si>
    <t>I.</t>
  </si>
  <si>
    <t xml:space="preserve">PPF account is immune from attachement. </t>
  </si>
  <si>
    <t>TABLE SHOWING INVESTMENT IN PPF ACCOUNT OVER 15 YEARS</t>
  </si>
  <si>
    <t>II.</t>
  </si>
  <si>
    <t>Maturity period of NSC is 6 years</t>
  </si>
  <si>
    <t>Investment made from 11th year onwards will not be matured and hence only accrued interest is considered</t>
  </si>
  <si>
    <t>STATEMENT SHOWING INVESTMENT MADE IN NSC OVER A PERIOD OF 15 YEARS</t>
  </si>
  <si>
    <t>Matured to be reinvested</t>
  </si>
  <si>
    <t>III</t>
  </si>
  <si>
    <t>IV</t>
  </si>
  <si>
    <t>V</t>
  </si>
  <si>
    <t>VI</t>
  </si>
  <si>
    <t>VII</t>
  </si>
  <si>
    <t>VIII</t>
  </si>
  <si>
    <t>IX</t>
  </si>
  <si>
    <t>X</t>
  </si>
  <si>
    <t>XI</t>
  </si>
  <si>
    <t>Various Other Considerations also govern this investment, like security and compensation to family members in case of death of assured</t>
  </si>
  <si>
    <t>For our purpose, I have chosen LIC's - Bima I Account</t>
  </si>
  <si>
    <t>The Policy can be extended for another 8 years</t>
  </si>
  <si>
    <t>Mortality Charges per Rs. 1000/- Sum Assured (Excluding Service tax 12.36%)</t>
  </si>
  <si>
    <t>Risk Premium (Mortality Charge) - 1.46 &amp; 2.57 per Rs.1000 (Sum assured)</t>
  </si>
  <si>
    <t>XII</t>
  </si>
  <si>
    <t>Lets assume that the property is in Delhi</t>
  </si>
  <si>
    <t>Jan-June 2008</t>
  </si>
  <si>
    <t>Jan-June 2009</t>
  </si>
  <si>
    <t>Jan-March 2010</t>
  </si>
  <si>
    <t>Jan-March 2011</t>
  </si>
  <si>
    <t>XIII</t>
  </si>
  <si>
    <t>Value of the House during Purchase</t>
  </si>
  <si>
    <t>The duration of the deposit is 60 months and the effective Interest rate p.a works out to be 9.575%</t>
  </si>
  <si>
    <t>STATEMENT SHOWING INVESTMENT MADE IN TAX SAVER FD OVER A PERIOD OF 15 YEARS</t>
  </si>
  <si>
    <t>COMPARISON STATEMENT SHOWING THE RESULTS OF INVESTING Rs. 100,000/- EVERY YEAR FOR 15 YEARS  IN VARIOUS INVESTMENTS</t>
  </si>
  <si>
    <t>SLNO</t>
  </si>
  <si>
    <t>Name of the Investment</t>
  </si>
  <si>
    <t>Wealth in Hand after 15 years</t>
  </si>
  <si>
    <t>Ranking</t>
  </si>
  <si>
    <t xml:space="preserve">ANALYSIS OF INVESTMENTS U/S 80C OF THE INCOME TAX ACT AND OTHER INVESTMENTS </t>
  </si>
  <si>
    <t>I</t>
  </si>
  <si>
    <t>II</t>
  </si>
  <si>
    <t>See below</t>
  </si>
  <si>
    <t>Annually</t>
  </si>
  <si>
    <t>Interest Compounded</t>
  </si>
  <si>
    <t>Semi Annually</t>
  </si>
  <si>
    <t>Quarterly</t>
  </si>
  <si>
    <t>A) Investment of Rs. 100,000/- is made consistently every year for 15 years</t>
  </si>
  <si>
    <t>B) The test to decide which the better Investment is to see how much wealth you would have after 15 years</t>
  </si>
  <si>
    <t>3 Tier Scheme</t>
  </si>
  <si>
    <t>NA</t>
  </si>
  <si>
    <t>The Interest rate on KVP is 8.40% compounded annually</t>
  </si>
  <si>
    <t>Tax on Interest Income till Date</t>
  </si>
  <si>
    <t>Investment in Gold</t>
  </si>
  <si>
    <t>Price Rise</t>
  </si>
  <si>
    <t>Interest Earned/Accrued/Increase in Prices</t>
  </si>
  <si>
    <t>Rate of Return pa</t>
  </si>
  <si>
    <t>Company Deposits</t>
  </si>
  <si>
    <t>Deposit With National Housing Bank</t>
  </si>
  <si>
    <t>NABARD Bonds</t>
  </si>
  <si>
    <t>XIV</t>
  </si>
  <si>
    <t>Housing Loan</t>
  </si>
  <si>
    <t>Note</t>
  </si>
  <si>
    <t>Life Insurance</t>
  </si>
  <si>
    <t>Tax Savings of Investment</t>
  </si>
  <si>
    <t>Shares &amp; Index Funds</t>
  </si>
  <si>
    <t>Since predicting the movement of Share prices are very difficult, the past 15 years trend of BSE is considered</t>
  </si>
  <si>
    <t>The BSE SENSEX is an Index which tracks the movement/change in the prices of 30 Major Bluechip companies</t>
  </si>
  <si>
    <t>Index Funds are Mutual Funds which invest in companies which make up the BSE Index. i.e the NAV of these funds move</t>
  </si>
  <si>
    <t>in the Exact Same direction as the BSE SENSEX</t>
  </si>
  <si>
    <t xml:space="preserve"> TABLE SHOWING RETURNS ON  SHARES AND INDEX FUNDS</t>
  </si>
  <si>
    <t>Tax Savings on Accruals on Gold and House are not considered since they attract Capital Gains tax at the time of Sale</t>
  </si>
  <si>
    <t>Tax Deducted /paid on Interest/
Others</t>
  </si>
  <si>
    <t>Tax Savings on Increase in the Price of Shares is recognised since it does not attract Capital Gains tax at the time of Sale</t>
  </si>
  <si>
    <t>Wealth + Tax Savings</t>
  </si>
  <si>
    <t>END</t>
  </si>
  <si>
    <t>Written By: Vignesh Killur</t>
  </si>
  <si>
    <t>DISCLAIMER: This material is not meant to be a substitute for Professional Investment Advise. It aims to provide a basic understanding of various Investments and help the Investors in making an Informed decision</t>
  </si>
</sst>
</file>

<file path=xl/styles.xml><?xml version="1.0" encoding="utf-8"?>
<styleSheet xmlns="http://schemas.openxmlformats.org/spreadsheetml/2006/main">
  <numFmts count="4">
    <numFmt numFmtId="43" formatCode="_ * #,##0.00_ ;_ * \-#,##0.00_ ;_ * &quot;-&quot;??_ ;_ @_ "/>
    <numFmt numFmtId="164" formatCode="0.000%"/>
    <numFmt numFmtId="165" formatCode="0.0"/>
    <numFmt numFmtId="166" formatCode="_ * #,##0_ ;_ * \-#,##0_ ;_ * &quot;-&quot;??_ ;_ @_ "/>
  </numFmts>
  <fonts count="28">
    <font>
      <sz val="11"/>
      <color theme="1"/>
      <name val="Calibri"/>
      <family val="2"/>
      <scheme val="minor"/>
    </font>
    <font>
      <b/>
      <sz val="11"/>
      <color theme="1"/>
      <name val="Calibri"/>
      <family val="2"/>
      <scheme val="minor"/>
    </font>
    <font>
      <i/>
      <sz val="11"/>
      <color theme="1"/>
      <name val="Calibri"/>
      <family val="2"/>
      <scheme val="minor"/>
    </font>
    <font>
      <b/>
      <sz val="16"/>
      <color theme="1"/>
      <name val="Calibri"/>
      <family val="2"/>
      <scheme val="minor"/>
    </font>
    <font>
      <b/>
      <i/>
      <sz val="11"/>
      <color theme="1"/>
      <name val="Calibri"/>
      <family val="2"/>
      <scheme val="minor"/>
    </font>
    <font>
      <sz val="11"/>
      <name val="Calibri"/>
      <family val="2"/>
      <scheme val="minor"/>
    </font>
    <font>
      <sz val="14"/>
      <color theme="1"/>
      <name val="Calibri"/>
      <family val="2"/>
      <scheme val="minor"/>
    </font>
    <font>
      <b/>
      <sz val="14"/>
      <color theme="1"/>
      <name val="Calibri"/>
      <family val="2"/>
      <scheme val="minor"/>
    </font>
    <font>
      <b/>
      <sz val="18"/>
      <color theme="1"/>
      <name val="Calibri"/>
      <family val="2"/>
      <scheme val="minor"/>
    </font>
    <font>
      <sz val="11"/>
      <color rgb="FF9C6500"/>
      <name val="Calibri"/>
      <family val="2"/>
      <scheme val="minor"/>
    </font>
    <font>
      <sz val="11"/>
      <color theme="0"/>
      <name val="Calibri"/>
      <family val="2"/>
      <scheme val="minor"/>
    </font>
    <font>
      <b/>
      <sz val="16"/>
      <color theme="0"/>
      <name val="Calibri"/>
      <family val="2"/>
      <scheme val="minor"/>
    </font>
    <font>
      <sz val="11"/>
      <color theme="1"/>
      <name val="Calibri"/>
      <family val="2"/>
      <scheme val="minor"/>
    </font>
    <font>
      <b/>
      <sz val="11"/>
      <color theme="0"/>
      <name val="Calibri"/>
      <family val="2"/>
      <scheme val="minor"/>
    </font>
    <font>
      <b/>
      <sz val="11"/>
      <name val="Calibri"/>
      <family val="2"/>
      <scheme val="minor"/>
    </font>
    <font>
      <b/>
      <sz val="12"/>
      <color theme="0"/>
      <name val="Calibri"/>
      <family val="2"/>
      <scheme val="minor"/>
    </font>
    <font>
      <b/>
      <sz val="14"/>
      <color theme="0"/>
      <name val="Calibri"/>
      <family val="2"/>
      <scheme val="minor"/>
    </font>
    <font>
      <sz val="11"/>
      <color rgb="FFFF0000"/>
      <name val="Calibri"/>
      <family val="2"/>
      <scheme val="minor"/>
    </font>
    <font>
      <b/>
      <sz val="16"/>
      <color theme="1"/>
      <name val="Times New Roman"/>
      <family val="1"/>
    </font>
    <font>
      <b/>
      <sz val="16"/>
      <color theme="0"/>
      <name val="Times New Roman"/>
      <family val="1"/>
    </font>
    <font>
      <b/>
      <sz val="16"/>
      <name val="Times New Roman"/>
      <family val="1"/>
    </font>
    <font>
      <b/>
      <sz val="16"/>
      <name val="Calibri"/>
      <family val="2"/>
      <scheme val="minor"/>
    </font>
    <font>
      <b/>
      <sz val="16"/>
      <color rgb="FFFFFF00"/>
      <name val="Calibri"/>
      <family val="2"/>
      <scheme val="minor"/>
    </font>
    <font>
      <sz val="11"/>
      <color rgb="FFFFFF00"/>
      <name val="Calibri"/>
      <family val="2"/>
      <scheme val="minor"/>
    </font>
    <font>
      <u/>
      <sz val="11.65"/>
      <color theme="10"/>
      <name val="Calibri"/>
      <family val="2"/>
    </font>
    <font>
      <sz val="11"/>
      <color rgb="FFC00000"/>
      <name val="Calibri"/>
      <family val="2"/>
      <scheme val="minor"/>
    </font>
    <font>
      <b/>
      <sz val="16"/>
      <color rgb="FFFFFF00"/>
      <name val="Times New Roman"/>
      <family val="1"/>
    </font>
    <font>
      <b/>
      <sz val="28"/>
      <color theme="1"/>
      <name val="Calibri"/>
      <family val="2"/>
      <scheme val="minor"/>
    </font>
  </fonts>
  <fills count="2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00B050"/>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rgb="FFFFEB9C"/>
      </patternFill>
    </fill>
    <fill>
      <patternFill patternType="solid">
        <fgColor rgb="FF92D050"/>
        <bgColor indexed="64"/>
      </patternFill>
    </fill>
    <fill>
      <patternFill patternType="solid">
        <fgColor rgb="FFFFC000"/>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rgb="FF002060"/>
        <bgColor indexed="64"/>
      </patternFill>
    </fill>
    <fill>
      <patternFill patternType="solid">
        <fgColor theme="1"/>
        <bgColor indexed="64"/>
      </patternFill>
    </fill>
    <fill>
      <patternFill patternType="solid">
        <fgColor rgb="FF6600FF"/>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rgb="FF66FFFF"/>
        <bgColor indexed="64"/>
      </patternFill>
    </fill>
    <fill>
      <patternFill patternType="solid">
        <fgColor rgb="FFFF0000"/>
        <bgColor indexed="64"/>
      </patternFill>
    </fill>
    <fill>
      <patternFill patternType="solid">
        <fgColor theme="0" tint="-0.249977111117893"/>
        <bgColor indexed="64"/>
      </patternFill>
    </fill>
    <fill>
      <patternFill patternType="solid">
        <fgColor rgb="FF000066"/>
        <bgColor indexed="64"/>
      </patternFill>
    </fill>
    <fill>
      <patternFill patternType="solid">
        <fgColor rgb="FF663300"/>
        <bgColor indexed="64"/>
      </patternFill>
    </fill>
    <fill>
      <patternFill patternType="solid">
        <fgColor rgb="FF00B0F0"/>
        <bgColor indexed="64"/>
      </patternFill>
    </fill>
    <fill>
      <patternFill patternType="solid">
        <fgColor theme="6" tint="0.59999389629810485"/>
        <bgColor indexed="64"/>
      </patternFill>
    </fill>
    <fill>
      <patternFill patternType="solid">
        <fgColor theme="8"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9" fillId="7" borderId="0" applyNumberFormat="0" applyBorder="0" applyAlignment="0" applyProtection="0"/>
    <xf numFmtId="43" fontId="12" fillId="0" borderId="0" applyFont="0" applyFill="0" applyBorder="0" applyAlignment="0" applyProtection="0"/>
    <xf numFmtId="0" fontId="24" fillId="0" borderId="0" applyNumberFormat="0" applyFill="0" applyBorder="0" applyAlignment="0" applyProtection="0">
      <alignment vertical="top"/>
      <protection locked="0"/>
    </xf>
  </cellStyleXfs>
  <cellXfs count="222">
    <xf numFmtId="0" fontId="0" fillId="0" borderId="0" xfId="0"/>
    <xf numFmtId="0" fontId="1" fillId="0" borderId="0" xfId="0" applyFont="1"/>
    <xf numFmtId="2" fontId="0" fillId="0" borderId="0" xfId="0" applyNumberFormat="1"/>
    <xf numFmtId="3" fontId="0" fillId="0" borderId="0" xfId="0" applyNumberFormat="1"/>
    <xf numFmtId="0" fontId="0" fillId="0" borderId="0" xfId="0" applyAlignment="1">
      <alignment horizontal="center"/>
    </xf>
    <xf numFmtId="0" fontId="0" fillId="0" borderId="0" xfId="0" applyFont="1"/>
    <xf numFmtId="3" fontId="0" fillId="0" borderId="0" xfId="0" applyNumberFormat="1" applyFont="1"/>
    <xf numFmtId="0" fontId="0" fillId="0" borderId="1" xfId="0" applyBorder="1"/>
    <xf numFmtId="0" fontId="2" fillId="0" borderId="1" xfId="0" applyFont="1" applyBorder="1"/>
    <xf numFmtId="10" fontId="1" fillId="0" borderId="1" xfId="0" applyNumberFormat="1" applyFont="1" applyBorder="1"/>
    <xf numFmtId="3" fontId="0" fillId="0" borderId="1" xfId="0" applyNumberFormat="1" applyBorder="1"/>
    <xf numFmtId="0" fontId="1" fillId="0" borderId="1" xfId="0" applyFont="1" applyBorder="1"/>
    <xf numFmtId="0" fontId="1" fillId="0" borderId="1" xfId="0" applyFont="1" applyBorder="1" applyAlignment="1">
      <alignment horizontal="right"/>
    </xf>
    <xf numFmtId="3" fontId="1" fillId="0" borderId="1" xfId="0" applyNumberFormat="1" applyFont="1" applyBorder="1" applyAlignment="1">
      <alignment horizontal="right"/>
    </xf>
    <xf numFmtId="3" fontId="1" fillId="0" borderId="1" xfId="0" applyNumberFormat="1" applyFont="1" applyBorder="1"/>
    <xf numFmtId="10" fontId="0" fillId="0" borderId="0" xfId="0" applyNumberFormat="1" applyAlignment="1">
      <alignment horizontal="right" indent="21"/>
    </xf>
    <xf numFmtId="9" fontId="0" fillId="0" borderId="0" xfId="0" applyNumberFormat="1"/>
    <xf numFmtId="10" fontId="0" fillId="0" borderId="1" xfId="0" applyNumberFormat="1" applyBorder="1"/>
    <xf numFmtId="0" fontId="3" fillId="2" borderId="0" xfId="0" applyFont="1" applyFill="1"/>
    <xf numFmtId="0" fontId="0" fillId="2" borderId="0" xfId="0" applyFill="1"/>
    <xf numFmtId="3" fontId="0" fillId="2" borderId="0" xfId="0" applyNumberFormat="1" applyFill="1"/>
    <xf numFmtId="3" fontId="2" fillId="0" borderId="1" xfId="0" applyNumberFormat="1" applyFont="1" applyBorder="1"/>
    <xf numFmtId="0" fontId="1" fillId="0" borderId="1" xfId="0" applyFont="1" applyBorder="1" applyAlignment="1">
      <alignment horizontal="center"/>
    </xf>
    <xf numFmtId="3" fontId="1" fillId="0" borderId="1" xfId="0" applyNumberFormat="1" applyFont="1" applyBorder="1" applyAlignment="1">
      <alignment horizontal="center"/>
    </xf>
    <xf numFmtId="0" fontId="0" fillId="0" borderId="1" xfId="0" applyBorder="1" applyAlignment="1">
      <alignment horizontal="center"/>
    </xf>
    <xf numFmtId="3" fontId="0" fillId="2" borderId="1" xfId="0" applyNumberFormat="1" applyFill="1" applyBorder="1"/>
    <xf numFmtId="0" fontId="0" fillId="2" borderId="1" xfId="0" applyFill="1" applyBorder="1"/>
    <xf numFmtId="3" fontId="0" fillId="3" borderId="1" xfId="0" applyNumberFormat="1" applyFill="1" applyBorder="1"/>
    <xf numFmtId="3" fontId="0" fillId="0" borderId="1" xfId="0" applyNumberFormat="1" applyFill="1" applyBorder="1"/>
    <xf numFmtId="3" fontId="1" fillId="4" borderId="1" xfId="0" applyNumberFormat="1" applyFont="1" applyFill="1" applyBorder="1"/>
    <xf numFmtId="0" fontId="0" fillId="0" borderId="1" xfId="0" applyBorder="1" applyAlignment="1">
      <alignment wrapText="1"/>
    </xf>
    <xf numFmtId="3" fontId="1" fillId="0" borderId="1" xfId="0" applyNumberFormat="1" applyFont="1" applyBorder="1" applyAlignment="1">
      <alignment horizontal="center" wrapText="1"/>
    </xf>
    <xf numFmtId="0" fontId="2" fillId="0" borderId="1" xfId="0" applyFont="1" applyBorder="1" applyAlignment="1">
      <alignment horizontal="center"/>
    </xf>
    <xf numFmtId="10" fontId="0" fillId="0" borderId="0" xfId="0" applyNumberFormat="1"/>
    <xf numFmtId="164" fontId="0" fillId="0" borderId="1" xfId="0" applyNumberFormat="1" applyBorder="1"/>
    <xf numFmtId="1" fontId="0" fillId="0" borderId="0" xfId="0" applyNumberFormat="1"/>
    <xf numFmtId="0" fontId="5" fillId="0" borderId="0" xfId="0" applyFont="1" applyFill="1"/>
    <xf numFmtId="10" fontId="5" fillId="0" borderId="0" xfId="0" applyNumberFormat="1" applyFont="1" applyFill="1"/>
    <xf numFmtId="1" fontId="5" fillId="0" borderId="0" xfId="0" applyNumberFormat="1" applyFont="1" applyFill="1"/>
    <xf numFmtId="3" fontId="1" fillId="0" borderId="1" xfId="0" applyNumberFormat="1" applyFont="1" applyBorder="1" applyAlignment="1">
      <alignment wrapText="1"/>
    </xf>
    <xf numFmtId="0" fontId="2" fillId="0" borderId="0" xfId="0" applyFont="1"/>
    <xf numFmtId="3" fontId="0" fillId="0" borderId="1" xfId="0" applyNumberFormat="1" applyBorder="1" applyAlignment="1">
      <alignment wrapText="1"/>
    </xf>
    <xf numFmtId="3" fontId="0" fillId="4" borderId="1" xfId="0" applyNumberFormat="1" applyFill="1" applyBorder="1"/>
    <xf numFmtId="3" fontId="5" fillId="0" borderId="0" xfId="0" applyNumberFormat="1" applyFont="1" applyFill="1"/>
    <xf numFmtId="16" fontId="5" fillId="0" borderId="0" xfId="0" applyNumberFormat="1" applyFont="1" applyFill="1"/>
    <xf numFmtId="0" fontId="1" fillId="0" borderId="1" xfId="0" applyFont="1" applyBorder="1" applyAlignment="1">
      <alignment horizontal="center" vertical="center" wrapText="1"/>
    </xf>
    <xf numFmtId="10" fontId="0" fillId="0" borderId="1" xfId="0" applyNumberFormat="1" applyBorder="1" applyAlignment="1">
      <alignment wrapText="1"/>
    </xf>
    <xf numFmtId="10" fontId="0" fillId="3" borderId="1" xfId="0" applyNumberFormat="1" applyFill="1" applyBorder="1" applyAlignment="1">
      <alignment wrapText="1"/>
    </xf>
    <xf numFmtId="0" fontId="0" fillId="0" borderId="0" xfId="0" applyFill="1" applyBorder="1" applyAlignment="1"/>
    <xf numFmtId="164" fontId="0" fillId="0" borderId="0" xfId="0" applyNumberFormat="1" applyBorder="1"/>
    <xf numFmtId="0" fontId="0" fillId="0" borderId="0" xfId="0" applyAlignment="1">
      <alignment horizontal="left" indent="1"/>
    </xf>
    <xf numFmtId="9" fontId="0" fillId="0" borderId="1" xfId="0" applyNumberFormat="1" applyBorder="1" applyAlignment="1">
      <alignment wrapText="1"/>
    </xf>
    <xf numFmtId="0" fontId="0" fillId="0" borderId="0" xfId="0" applyAlignment="1">
      <alignment horizontal="left"/>
    </xf>
    <xf numFmtId="0" fontId="0" fillId="0" borderId="0" xfId="0" applyAlignment="1">
      <alignment vertical="top"/>
    </xf>
    <xf numFmtId="0" fontId="1" fillId="0" borderId="0" xfId="0" applyFont="1" applyAlignment="1">
      <alignment horizontal="left" indent="1"/>
    </xf>
    <xf numFmtId="4" fontId="0" fillId="0" borderId="1" xfId="0" applyNumberFormat="1" applyBorder="1"/>
    <xf numFmtId="0" fontId="1" fillId="0" borderId="1" xfId="0" applyFont="1" applyBorder="1" applyAlignment="1">
      <alignment horizontal="center" wrapText="1"/>
    </xf>
    <xf numFmtId="4" fontId="1" fillId="0" borderId="1" xfId="0" applyNumberFormat="1" applyFont="1" applyBorder="1"/>
    <xf numFmtId="0" fontId="6" fillId="0" borderId="1" xfId="0" applyFont="1" applyBorder="1"/>
    <xf numFmtId="3" fontId="7" fillId="0" borderId="1" xfId="0" applyNumberFormat="1" applyFont="1" applyBorder="1"/>
    <xf numFmtId="0" fontId="6" fillId="0" borderId="0" xfId="0" applyFont="1"/>
    <xf numFmtId="4" fontId="0" fillId="0" borderId="0" xfId="0" applyNumberFormat="1"/>
    <xf numFmtId="4" fontId="0" fillId="5" borderId="1" xfId="0" applyNumberFormat="1" applyFont="1" applyFill="1" applyBorder="1"/>
    <xf numFmtId="4" fontId="1" fillId="5" borderId="1" xfId="0" applyNumberFormat="1" applyFont="1" applyFill="1" applyBorder="1"/>
    <xf numFmtId="0" fontId="0" fillId="5" borderId="1" xfId="0" applyFill="1" applyBorder="1" applyAlignment="1">
      <alignment horizontal="center" wrapText="1"/>
    </xf>
    <xf numFmtId="3" fontId="0" fillId="0" borderId="1" xfId="0" applyNumberFormat="1" applyFont="1" applyBorder="1"/>
    <xf numFmtId="3" fontId="1" fillId="0" borderId="0" xfId="0" applyNumberFormat="1" applyFont="1"/>
    <xf numFmtId="3" fontId="0" fillId="6" borderId="1" xfId="0" applyNumberFormat="1" applyFill="1" applyBorder="1"/>
    <xf numFmtId="0" fontId="0" fillId="0" borderId="1" xfId="0" applyBorder="1" applyAlignment="1">
      <alignment horizontal="right" wrapText="1"/>
    </xf>
    <xf numFmtId="0" fontId="0" fillId="3" borderId="1" xfId="0" applyFill="1" applyBorder="1"/>
    <xf numFmtId="3" fontId="1" fillId="0" borderId="0" xfId="0" applyNumberFormat="1" applyFont="1" applyAlignment="1">
      <alignment horizontal="right"/>
    </xf>
    <xf numFmtId="0" fontId="0" fillId="0" borderId="0" xfId="0" applyAlignment="1">
      <alignment horizontal="right"/>
    </xf>
    <xf numFmtId="0" fontId="8" fillId="3" borderId="0" xfId="0" applyFont="1" applyFill="1"/>
    <xf numFmtId="0" fontId="0" fillId="3" borderId="0" xfId="0" applyFill="1"/>
    <xf numFmtId="3" fontId="0" fillId="3" borderId="0" xfId="0" applyNumberFormat="1" applyFill="1"/>
    <xf numFmtId="0" fontId="0" fillId="3" borderId="1" xfId="0" applyFill="1" applyBorder="1" applyAlignment="1">
      <alignment horizontal="center" wrapText="1"/>
    </xf>
    <xf numFmtId="4" fontId="0" fillId="3" borderId="1" xfId="0" applyNumberFormat="1" applyFont="1" applyFill="1" applyBorder="1"/>
    <xf numFmtId="4" fontId="0" fillId="0" borderId="1" xfId="0" applyNumberFormat="1" applyFont="1" applyBorder="1"/>
    <xf numFmtId="4" fontId="0" fillId="0" borderId="1" xfId="0" applyNumberFormat="1" applyBorder="1" applyAlignment="1">
      <alignment horizontal="center"/>
    </xf>
    <xf numFmtId="4" fontId="0" fillId="0" borderId="0" xfId="0" applyNumberFormat="1" applyFont="1" applyFill="1" applyBorder="1"/>
    <xf numFmtId="0" fontId="1" fillId="3" borderId="1" xfId="0" applyFont="1" applyFill="1" applyBorder="1" applyAlignment="1">
      <alignment horizontal="center"/>
    </xf>
    <xf numFmtId="0" fontId="1" fillId="3" borderId="1" xfId="0" applyFont="1" applyFill="1" applyBorder="1" applyAlignment="1">
      <alignment horizontal="center" wrapText="1"/>
    </xf>
    <xf numFmtId="4" fontId="0" fillId="3" borderId="1" xfId="0" applyNumberFormat="1" applyFill="1" applyBorder="1"/>
    <xf numFmtId="3" fontId="7" fillId="3" borderId="1" xfId="0" applyNumberFormat="1" applyFont="1" applyFill="1" applyBorder="1"/>
    <xf numFmtId="165" fontId="0" fillId="0" borderId="0" xfId="0" applyNumberFormat="1"/>
    <xf numFmtId="3" fontId="5" fillId="0" borderId="1" xfId="1" applyNumberFormat="1" applyFont="1" applyFill="1" applyBorder="1"/>
    <xf numFmtId="3" fontId="0" fillId="8" borderId="1" xfId="0" applyNumberFormat="1" applyFill="1" applyBorder="1"/>
    <xf numFmtId="3" fontId="1" fillId="0" borderId="1" xfId="0" applyNumberFormat="1" applyFont="1" applyFill="1" applyBorder="1" applyAlignment="1">
      <alignment horizontal="center"/>
    </xf>
    <xf numFmtId="3" fontId="0" fillId="9" borderId="1" xfId="0" applyNumberFormat="1" applyFill="1" applyBorder="1"/>
    <xf numFmtId="164" fontId="0" fillId="0" borderId="0" xfId="0" applyNumberFormat="1"/>
    <xf numFmtId="0" fontId="14" fillId="10" borderId="1" xfId="0" applyFont="1" applyFill="1" applyBorder="1" applyAlignment="1">
      <alignment horizontal="center"/>
    </xf>
    <xf numFmtId="3" fontId="14" fillId="10" borderId="1" xfId="0" applyNumberFormat="1" applyFont="1" applyFill="1" applyBorder="1" applyAlignment="1">
      <alignment horizontal="center"/>
    </xf>
    <xf numFmtId="0" fontId="0" fillId="11" borderId="1" xfId="0" applyFill="1" applyBorder="1"/>
    <xf numFmtId="3" fontId="0" fillId="11" borderId="1" xfId="0" applyNumberFormat="1" applyFill="1" applyBorder="1"/>
    <xf numFmtId="3" fontId="16" fillId="12" borderId="1" xfId="0" applyNumberFormat="1" applyFont="1" applyFill="1" applyBorder="1"/>
    <xf numFmtId="0" fontId="14" fillId="10" borderId="1" xfId="0" applyFont="1" applyFill="1" applyBorder="1" applyAlignment="1">
      <alignment horizontal="center" wrapText="1"/>
    </xf>
    <xf numFmtId="0" fontId="13" fillId="13" borderId="0" xfId="0" applyFont="1" applyFill="1"/>
    <xf numFmtId="0" fontId="10" fillId="13" borderId="0" xfId="0" applyFont="1" applyFill="1"/>
    <xf numFmtId="3" fontId="13" fillId="13" borderId="0" xfId="0" applyNumberFormat="1" applyFont="1" applyFill="1"/>
    <xf numFmtId="10" fontId="0" fillId="0" borderId="1" xfId="0" applyNumberFormat="1" applyBorder="1" applyAlignment="1">
      <alignment horizontal="center"/>
    </xf>
    <xf numFmtId="0" fontId="15" fillId="14" borderId="1" xfId="0" applyFont="1" applyFill="1" applyBorder="1" applyAlignment="1">
      <alignment horizontal="center"/>
    </xf>
    <xf numFmtId="10" fontId="15" fillId="14" borderId="1" xfId="0" applyNumberFormat="1" applyFont="1" applyFill="1" applyBorder="1" applyAlignment="1">
      <alignment horizontal="center"/>
    </xf>
    <xf numFmtId="3" fontId="15" fillId="14" borderId="1" xfId="0" applyNumberFormat="1" applyFont="1" applyFill="1" applyBorder="1"/>
    <xf numFmtId="10" fontId="10" fillId="14" borderId="1" xfId="0" applyNumberFormat="1" applyFont="1" applyFill="1" applyBorder="1" applyAlignment="1">
      <alignment horizontal="center"/>
    </xf>
    <xf numFmtId="0" fontId="0" fillId="0" borderId="1" xfId="0" applyFont="1" applyBorder="1" applyAlignment="1">
      <alignment horizontal="center"/>
    </xf>
    <xf numFmtId="3" fontId="0" fillId="0" borderId="1" xfId="0" applyNumberFormat="1" applyFont="1" applyBorder="1" applyAlignment="1">
      <alignment horizontal="center"/>
    </xf>
    <xf numFmtId="10" fontId="0" fillId="0" borderId="0" xfId="0" applyNumberFormat="1" applyBorder="1" applyAlignment="1">
      <alignment horizontal="center"/>
    </xf>
    <xf numFmtId="10" fontId="0" fillId="0" borderId="0" xfId="0" applyNumberFormat="1" applyBorder="1" applyAlignment="1">
      <alignment horizontal="left"/>
    </xf>
    <xf numFmtId="10" fontId="1" fillId="0" borderId="0" xfId="0" applyNumberFormat="1" applyFont="1" applyBorder="1" applyAlignment="1">
      <alignment horizontal="left"/>
    </xf>
    <xf numFmtId="1" fontId="0" fillId="0" borderId="1" xfId="0" applyNumberFormat="1" applyBorder="1" applyAlignment="1">
      <alignment horizontal="center"/>
    </xf>
    <xf numFmtId="2" fontId="0" fillId="0" borderId="1" xfId="0" applyNumberFormat="1" applyBorder="1" applyAlignment="1">
      <alignment horizontal="center"/>
    </xf>
    <xf numFmtId="10" fontId="1" fillId="0" borderId="1" xfId="0" applyNumberFormat="1" applyFont="1" applyBorder="1" applyAlignment="1">
      <alignment horizontal="center"/>
    </xf>
    <xf numFmtId="3" fontId="1" fillId="15" borderId="0" xfId="0" applyNumberFormat="1" applyFont="1" applyFill="1"/>
    <xf numFmtId="166" fontId="1" fillId="0" borderId="1" xfId="2" applyNumberFormat="1" applyFont="1" applyBorder="1"/>
    <xf numFmtId="0" fontId="1" fillId="0" borderId="1" xfId="0" applyFont="1" applyBorder="1" applyAlignment="1">
      <alignment wrapText="1"/>
    </xf>
    <xf numFmtId="3" fontId="0" fillId="0" borderId="1" xfId="0" applyNumberFormat="1" applyFont="1" applyBorder="1" applyAlignment="1">
      <alignment wrapText="1"/>
    </xf>
    <xf numFmtId="0" fontId="18" fillId="2" borderId="0" xfId="0" applyFont="1" applyFill="1" applyAlignment="1">
      <alignment horizontal="center"/>
    </xf>
    <xf numFmtId="0" fontId="0" fillId="0" borderId="5" xfId="0" applyBorder="1"/>
    <xf numFmtId="3" fontId="0" fillId="0" borderId="5" xfId="0" applyNumberFormat="1" applyBorder="1"/>
    <xf numFmtId="0" fontId="3" fillId="0" borderId="0" xfId="0" applyFont="1" applyFill="1"/>
    <xf numFmtId="0" fontId="3" fillId="16" borderId="0" xfId="0" applyFont="1" applyFill="1"/>
    <xf numFmtId="0" fontId="11" fillId="16" borderId="0" xfId="0" applyFont="1" applyFill="1"/>
    <xf numFmtId="0" fontId="20" fillId="16" borderId="0" xfId="0" applyFont="1" applyFill="1" applyAlignment="1">
      <alignment horizontal="center"/>
    </xf>
    <xf numFmtId="0" fontId="21" fillId="16" borderId="0" xfId="0" applyFont="1" applyFill="1"/>
    <xf numFmtId="0" fontId="20" fillId="0" borderId="0" xfId="0" applyFont="1" applyFill="1" applyAlignment="1">
      <alignment horizontal="center"/>
    </xf>
    <xf numFmtId="0" fontId="21" fillId="0" borderId="0" xfId="0" applyFont="1" applyFill="1"/>
    <xf numFmtId="0" fontId="11" fillId="0" borderId="0" xfId="0" applyFont="1" applyFill="1"/>
    <xf numFmtId="0" fontId="0" fillId="0" borderId="0" xfId="0" applyFill="1"/>
    <xf numFmtId="164" fontId="2" fillId="0" borderId="1" xfId="0" applyNumberFormat="1" applyFont="1" applyBorder="1"/>
    <xf numFmtId="0" fontId="17" fillId="0" borderId="1" xfId="0" applyFont="1" applyBorder="1"/>
    <xf numFmtId="0" fontId="3" fillId="17" borderId="0" xfId="0" applyFont="1" applyFill="1"/>
    <xf numFmtId="0" fontId="0" fillId="17" borderId="0" xfId="0" applyFill="1"/>
    <xf numFmtId="0" fontId="18" fillId="17" borderId="0" xfId="0" applyFont="1" applyFill="1" applyAlignment="1">
      <alignment horizontal="center"/>
    </xf>
    <xf numFmtId="0" fontId="5" fillId="0" borderId="5" xfId="0" applyFont="1" applyFill="1" applyBorder="1"/>
    <xf numFmtId="0" fontId="19" fillId="18" borderId="0" xfId="0" applyFont="1" applyFill="1" applyAlignment="1">
      <alignment horizontal="center"/>
    </xf>
    <xf numFmtId="0" fontId="11" fillId="18" borderId="0" xfId="0" applyFont="1" applyFill="1"/>
    <xf numFmtId="0" fontId="10" fillId="18" borderId="0" xfId="0" applyFont="1" applyFill="1"/>
    <xf numFmtId="3" fontId="10" fillId="18" borderId="0" xfId="0" applyNumberFormat="1" applyFont="1" applyFill="1"/>
    <xf numFmtId="0" fontId="3" fillId="9" borderId="0" xfId="0" applyFont="1" applyFill="1"/>
    <xf numFmtId="0" fontId="0" fillId="9" borderId="0" xfId="0" applyFill="1"/>
    <xf numFmtId="0" fontId="20" fillId="9" borderId="0" xfId="0" applyFont="1" applyFill="1" applyAlignment="1">
      <alignment horizontal="center"/>
    </xf>
    <xf numFmtId="0" fontId="20" fillId="3" borderId="0" xfId="0" applyFont="1" applyFill="1" applyAlignment="1">
      <alignment horizontal="center"/>
    </xf>
    <xf numFmtId="0" fontId="20" fillId="8" borderId="0" xfId="0" applyFont="1" applyFill="1" applyAlignment="1">
      <alignment horizontal="center"/>
    </xf>
    <xf numFmtId="0" fontId="3" fillId="8" borderId="0" xfId="0" applyFont="1" applyFill="1"/>
    <xf numFmtId="0" fontId="0" fillId="8" borderId="0" xfId="0" applyFill="1"/>
    <xf numFmtId="2" fontId="0" fillId="0" borderId="5" xfId="0" applyNumberFormat="1" applyBorder="1"/>
    <xf numFmtId="0" fontId="20" fillId="19" borderId="0" xfId="0" applyFont="1" applyFill="1" applyAlignment="1">
      <alignment horizontal="center"/>
    </xf>
    <xf numFmtId="0" fontId="8" fillId="19" borderId="0" xfId="0" applyFont="1" applyFill="1"/>
    <xf numFmtId="0" fontId="19" fillId="13" borderId="0" xfId="0" applyFont="1" applyFill="1" applyAlignment="1">
      <alignment horizontal="center"/>
    </xf>
    <xf numFmtId="0" fontId="11" fillId="13" borderId="0" xfId="0" applyFont="1" applyFill="1"/>
    <xf numFmtId="1" fontId="10" fillId="13" borderId="0" xfId="0" applyNumberFormat="1" applyFont="1" applyFill="1"/>
    <xf numFmtId="165" fontId="10" fillId="13" borderId="0" xfId="0" applyNumberFormat="1" applyFont="1" applyFill="1"/>
    <xf numFmtId="0" fontId="19" fillId="20" borderId="0" xfId="0" applyFont="1" applyFill="1" applyAlignment="1">
      <alignment horizontal="center"/>
    </xf>
    <xf numFmtId="0" fontId="11" fillId="20" borderId="0" xfId="0" applyFont="1" applyFill="1"/>
    <xf numFmtId="0" fontId="10" fillId="20" borderId="0" xfId="0" applyFont="1" applyFill="1"/>
    <xf numFmtId="0" fontId="10" fillId="21" borderId="0" xfId="0" applyFont="1" applyFill="1"/>
    <xf numFmtId="0" fontId="11" fillId="21" borderId="0" xfId="0" applyFont="1" applyFill="1"/>
    <xf numFmtId="0" fontId="19" fillId="21" borderId="0" xfId="0" applyFont="1" applyFill="1"/>
    <xf numFmtId="0" fontId="1" fillId="15" borderId="0" xfId="0" applyFont="1" applyFill="1"/>
    <xf numFmtId="10" fontId="1" fillId="15" borderId="0" xfId="0" applyNumberFormat="1" applyFont="1" applyFill="1" applyBorder="1" applyAlignment="1">
      <alignment horizontal="left"/>
    </xf>
    <xf numFmtId="10" fontId="1" fillId="15" borderId="0" xfId="0" applyNumberFormat="1" applyFont="1" applyFill="1" applyBorder="1" applyAlignment="1">
      <alignment horizontal="center"/>
    </xf>
    <xf numFmtId="0" fontId="0" fillId="0" borderId="0" xfId="0" applyFont="1" applyFill="1"/>
    <xf numFmtId="166" fontId="0" fillId="0" borderId="0" xfId="0" applyNumberFormat="1"/>
    <xf numFmtId="0" fontId="22" fillId="22" borderId="0" xfId="0" applyFont="1" applyFill="1"/>
    <xf numFmtId="0" fontId="23" fillId="22" borderId="0" xfId="0" applyFont="1" applyFill="1"/>
    <xf numFmtId="3" fontId="16" fillId="13" borderId="1" xfId="0" applyNumberFormat="1" applyFont="1" applyFill="1" applyBorder="1"/>
    <xf numFmtId="0" fontId="18" fillId="10" borderId="0" xfId="0" applyFont="1" applyFill="1"/>
    <xf numFmtId="0" fontId="3" fillId="10" borderId="0" xfId="0" applyFont="1" applyFill="1"/>
    <xf numFmtId="0" fontId="0" fillId="10" borderId="0" xfId="0" applyFill="1"/>
    <xf numFmtId="0" fontId="1" fillId="22" borderId="1" xfId="0" applyFont="1" applyFill="1" applyBorder="1" applyAlignment="1">
      <alignment wrapText="1"/>
    </xf>
    <xf numFmtId="3" fontId="1" fillId="22" borderId="1" xfId="0" applyNumberFormat="1" applyFont="1" applyFill="1" applyBorder="1" applyAlignment="1">
      <alignment wrapText="1"/>
    </xf>
    <xf numFmtId="3" fontId="16" fillId="0" borderId="0" xfId="0" applyNumberFormat="1" applyFont="1" applyFill="1" applyBorder="1"/>
    <xf numFmtId="166" fontId="11" fillId="13" borderId="0" xfId="2" applyNumberFormat="1" applyFont="1" applyFill="1" applyAlignment="1">
      <alignment horizontal="center"/>
    </xf>
    <xf numFmtId="3" fontId="5" fillId="0" borderId="1" xfId="0" applyNumberFormat="1" applyFont="1" applyBorder="1" applyAlignment="1">
      <alignment wrapText="1"/>
    </xf>
    <xf numFmtId="0" fontId="23" fillId="0" borderId="0" xfId="0" applyFont="1" applyFill="1"/>
    <xf numFmtId="0" fontId="0" fillId="0" borderId="0" xfId="0" applyBorder="1"/>
    <xf numFmtId="3" fontId="25" fillId="23" borderId="1" xfId="0" applyNumberFormat="1" applyFont="1" applyFill="1" applyBorder="1"/>
    <xf numFmtId="49" fontId="5" fillId="0" borderId="1" xfId="0" applyNumberFormat="1" applyFont="1" applyFill="1" applyBorder="1" applyAlignment="1">
      <alignment horizontal="center"/>
    </xf>
    <xf numFmtId="0" fontId="26" fillId="22" borderId="0" xfId="0" applyFont="1" applyFill="1"/>
    <xf numFmtId="3" fontId="10" fillId="13" borderId="0" xfId="0" applyNumberFormat="1" applyFont="1" applyFill="1"/>
    <xf numFmtId="0" fontId="15" fillId="24" borderId="1" xfId="0" applyFont="1" applyFill="1" applyBorder="1"/>
    <xf numFmtId="3" fontId="15" fillId="24" borderId="1" xfId="0" applyNumberFormat="1" applyFont="1" applyFill="1" applyBorder="1" applyAlignment="1">
      <alignment wrapText="1"/>
    </xf>
    <xf numFmtId="0" fontId="15" fillId="24" borderId="1" xfId="0" applyFont="1" applyFill="1" applyBorder="1" applyAlignment="1">
      <alignment wrapText="1"/>
    </xf>
    <xf numFmtId="3" fontId="24" fillId="0" borderId="1" xfId="3" applyNumberFormat="1" applyBorder="1" applyAlignment="1" applyProtection="1"/>
    <xf numFmtId="0" fontId="0" fillId="0" borderId="2" xfId="0" applyBorder="1"/>
    <xf numFmtId="10" fontId="1" fillId="0" borderId="2" xfId="0" applyNumberFormat="1" applyFont="1" applyBorder="1"/>
    <xf numFmtId="0" fontId="1" fillId="0" borderId="2" xfId="0" applyFont="1" applyBorder="1"/>
    <xf numFmtId="0" fontId="1" fillId="0" borderId="0" xfId="0" applyFont="1" applyFill="1" applyBorder="1" applyAlignment="1"/>
    <xf numFmtId="0" fontId="1" fillId="0" borderId="0" xfId="0" applyFont="1" applyFill="1" applyBorder="1"/>
    <xf numFmtId="0" fontId="19" fillId="0" borderId="0" xfId="0" applyFont="1" applyFill="1" applyAlignment="1">
      <alignment horizontal="center"/>
    </xf>
    <xf numFmtId="0" fontId="10" fillId="0" borderId="0" xfId="0" applyFont="1" applyFill="1"/>
    <xf numFmtId="1" fontId="10" fillId="0" borderId="0" xfId="0" applyNumberFormat="1" applyFont="1" applyFill="1"/>
    <xf numFmtId="165" fontId="10" fillId="0" borderId="0" xfId="0" applyNumberFormat="1" applyFont="1" applyFill="1"/>
    <xf numFmtId="0" fontId="14" fillId="0" borderId="0" xfId="0" applyFont="1" applyFill="1"/>
    <xf numFmtId="166" fontId="1" fillId="0" borderId="1" xfId="0" applyNumberFormat="1" applyFont="1" applyBorder="1"/>
    <xf numFmtId="0" fontId="15" fillId="24" borderId="1" xfId="0" applyFont="1" applyFill="1" applyBorder="1" applyAlignment="1">
      <alignment horizontal="left" wrapText="1"/>
    </xf>
    <xf numFmtId="0" fontId="0" fillId="0" borderId="1" xfId="0" applyFont="1" applyBorder="1" applyAlignment="1">
      <alignment wrapText="1"/>
    </xf>
    <xf numFmtId="166" fontId="0" fillId="0" borderId="1" xfId="2" applyNumberFormat="1" applyFont="1" applyBorder="1" applyAlignment="1">
      <alignment wrapText="1"/>
    </xf>
    <xf numFmtId="1" fontId="0" fillId="0" borderId="5" xfId="0" applyNumberFormat="1" applyBorder="1"/>
    <xf numFmtId="0" fontId="20" fillId="17" borderId="0" xfId="0" applyFont="1" applyFill="1"/>
    <xf numFmtId="0" fontId="21" fillId="17" borderId="0" xfId="0" applyFont="1" applyFill="1"/>
    <xf numFmtId="0" fontId="5" fillId="17" borderId="0" xfId="0" applyFont="1" applyFill="1"/>
    <xf numFmtId="3" fontId="7" fillId="0" borderId="0" xfId="0" applyNumberFormat="1" applyFont="1" applyFill="1" applyBorder="1"/>
    <xf numFmtId="3" fontId="5" fillId="0" borderId="0" xfId="0" applyNumberFormat="1" applyFont="1"/>
    <xf numFmtId="0" fontId="5" fillId="0" borderId="0" xfId="0" applyFont="1"/>
    <xf numFmtId="166" fontId="5" fillId="0" borderId="0" xfId="0" applyNumberFormat="1" applyFont="1"/>
    <xf numFmtId="3" fontId="1" fillId="0" borderId="2" xfId="0" applyNumberFormat="1" applyFont="1" applyFill="1" applyBorder="1" applyAlignment="1">
      <alignment horizontal="center"/>
    </xf>
    <xf numFmtId="0" fontId="1" fillId="0" borderId="4" xfId="0" applyFont="1" applyFill="1"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1" fillId="0" borderId="2" xfId="0" applyFont="1" applyBorder="1" applyAlignment="1">
      <alignment horizontal="left"/>
    </xf>
    <xf numFmtId="0" fontId="1" fillId="0" borderId="4" xfId="0" applyFont="1" applyBorder="1" applyAlignment="1">
      <alignment horizontal="left"/>
    </xf>
    <xf numFmtId="0" fontId="15" fillId="24" borderId="1" xfId="0" applyFont="1" applyFill="1" applyBorder="1" applyAlignment="1">
      <alignment horizontal="center"/>
    </xf>
    <xf numFmtId="0" fontId="1" fillId="0" borderId="0" xfId="0" applyFont="1" applyAlignment="1">
      <alignment horizontal="left" vertical="top" wrapText="1"/>
    </xf>
    <xf numFmtId="0" fontId="0" fillId="0" borderId="0" xfId="0" applyAlignment="1">
      <alignment horizontal="left" wrapText="1"/>
    </xf>
    <xf numFmtId="0" fontId="1" fillId="2" borderId="1" xfId="0" applyFont="1" applyFill="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1" fillId="0" borderId="1" xfId="0" applyFont="1" applyBorder="1" applyAlignment="1">
      <alignment horizontal="center" vertical="center" wrapText="1"/>
    </xf>
    <xf numFmtId="0" fontId="27" fillId="0" borderId="0" xfId="0" applyFont="1" applyAlignment="1">
      <alignment horizontal="center"/>
    </xf>
    <xf numFmtId="0" fontId="3" fillId="0" borderId="0" xfId="0" applyFont="1"/>
  </cellXfs>
  <cellStyles count="4">
    <cellStyle name="Comma" xfId="2" builtinId="3"/>
    <cellStyle name="Hyperlink" xfId="3" builtinId="8"/>
    <cellStyle name="Neutral" xfId="1" builtinId="28"/>
    <cellStyle name="Normal" xfId="0" builtinId="0"/>
  </cellStyles>
  <dxfs count="0"/>
  <tableStyles count="0" defaultTableStyle="TableStyleMedium9" defaultPivotStyle="PivotStyleLight16"/>
  <colors>
    <mruColors>
      <color rgb="FF66FFFF"/>
      <color rgb="FF663300"/>
      <color rgb="FF000066"/>
      <color rgb="FF800000"/>
      <color rgb="FF993300"/>
      <color rgb="FFCCCCFF"/>
      <color rgb="FF6600FF"/>
      <color rgb="FFCCFF66"/>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gif"/><Relationship Id="rId3" Type="http://schemas.openxmlformats.org/officeDocument/2006/relationships/image" Target="../media/image3.jpeg"/><Relationship Id="rId21" Type="http://schemas.openxmlformats.org/officeDocument/2006/relationships/image" Target="../media/image21.gif"/><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gif"/><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gif"/><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6</xdr:col>
      <xdr:colOff>548136</xdr:colOff>
      <xdr:row>29</xdr:row>
      <xdr:rowOff>71887</xdr:rowOff>
    </xdr:from>
    <xdr:to>
      <xdr:col>11</xdr:col>
      <xdr:colOff>961485</xdr:colOff>
      <xdr:row>45</xdr:row>
      <xdr:rowOff>61238</xdr:rowOff>
    </xdr:to>
    <xdr:pic>
      <xdr:nvPicPr>
        <xdr:cNvPr id="2" name="Picture 1" descr="sbi-ppf-passbook.jpg"/>
        <xdr:cNvPicPr>
          <a:picLocks noChangeAspect="1"/>
        </xdr:cNvPicPr>
      </xdr:nvPicPr>
      <xdr:blipFill>
        <a:blip xmlns:r="http://schemas.openxmlformats.org/officeDocument/2006/relationships" r:embed="rId1"/>
        <a:stretch>
          <a:fillRect/>
        </a:stretch>
      </xdr:blipFill>
      <xdr:spPr>
        <a:xfrm>
          <a:off x="5697028" y="341462"/>
          <a:ext cx="5409481" cy="3206285"/>
        </a:xfrm>
        <a:prstGeom prst="rect">
          <a:avLst/>
        </a:prstGeom>
      </xdr:spPr>
    </xdr:pic>
    <xdr:clientData/>
  </xdr:twoCellAnchor>
  <xdr:twoCellAnchor>
    <xdr:from>
      <xdr:col>7</xdr:col>
      <xdr:colOff>116816</xdr:colOff>
      <xdr:row>46</xdr:row>
      <xdr:rowOff>17971</xdr:rowOff>
    </xdr:from>
    <xdr:to>
      <xdr:col>11</xdr:col>
      <xdr:colOff>637995</xdr:colOff>
      <xdr:row>48</xdr:row>
      <xdr:rowOff>107829</xdr:rowOff>
    </xdr:to>
    <xdr:sp macro="" textlink="">
      <xdr:nvSpPr>
        <xdr:cNvPr id="5" name="TextBox 4"/>
        <xdr:cNvSpPr txBox="1"/>
      </xdr:nvSpPr>
      <xdr:spPr>
        <a:xfrm>
          <a:off x="6326038" y="3693183"/>
          <a:ext cx="4214363" cy="664953"/>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IN" sz="1400" b="1">
              <a:solidFill>
                <a:sysClr val="windowText" lastClr="000000"/>
              </a:solidFill>
            </a:rPr>
            <a:t>PPF ACCOUNT IS IMMUNE</a:t>
          </a:r>
          <a:r>
            <a:rPr lang="en-IN" sz="1400" b="1" baseline="0">
              <a:solidFill>
                <a:sysClr val="windowText" lastClr="000000"/>
              </a:solidFill>
            </a:rPr>
            <a:t> FROM ATTACHMENTS. IT CANNOT BE ATTACHED BY A COURT OF LAW IN SETTLEMENT OF DEBTS</a:t>
          </a:r>
        </a:p>
        <a:p>
          <a:pPr algn="ctr"/>
          <a:endParaRPr lang="en-IN" sz="1400" b="1">
            <a:solidFill>
              <a:sysClr val="windowText" lastClr="000000"/>
            </a:solidFill>
          </a:endParaRPr>
        </a:p>
      </xdr:txBody>
    </xdr:sp>
    <xdr:clientData/>
  </xdr:twoCellAnchor>
  <xdr:twoCellAnchor editAs="oneCell">
    <xdr:from>
      <xdr:col>7</xdr:col>
      <xdr:colOff>727854</xdr:colOff>
      <xdr:row>70</xdr:row>
      <xdr:rowOff>179717</xdr:rowOff>
    </xdr:from>
    <xdr:to>
      <xdr:col>11</xdr:col>
      <xdr:colOff>602052</xdr:colOff>
      <xdr:row>81</xdr:row>
      <xdr:rowOff>80873</xdr:rowOff>
    </xdr:to>
    <xdr:pic>
      <xdr:nvPicPr>
        <xdr:cNvPr id="10" name="Picture 9" descr="Safety_Matters.gif"/>
        <xdr:cNvPicPr>
          <a:picLocks noChangeAspect="1"/>
        </xdr:cNvPicPr>
      </xdr:nvPicPr>
      <xdr:blipFill>
        <a:blip xmlns:r="http://schemas.openxmlformats.org/officeDocument/2006/relationships" r:embed="rId2"/>
        <a:stretch>
          <a:fillRect/>
        </a:stretch>
      </xdr:blipFill>
      <xdr:spPr>
        <a:xfrm>
          <a:off x="6937076" y="9048750"/>
          <a:ext cx="3810000" cy="1976887"/>
        </a:xfrm>
        <a:prstGeom prst="rect">
          <a:avLst/>
        </a:prstGeom>
      </xdr:spPr>
    </xdr:pic>
    <xdr:clientData/>
  </xdr:twoCellAnchor>
  <xdr:twoCellAnchor>
    <xdr:from>
      <xdr:col>7</xdr:col>
      <xdr:colOff>709882</xdr:colOff>
      <xdr:row>63</xdr:row>
      <xdr:rowOff>161746</xdr:rowOff>
    </xdr:from>
    <xdr:to>
      <xdr:col>13</xdr:col>
      <xdr:colOff>8986</xdr:colOff>
      <xdr:row>69</xdr:row>
      <xdr:rowOff>53915</xdr:rowOff>
    </xdr:to>
    <xdr:sp macro="" textlink="">
      <xdr:nvSpPr>
        <xdr:cNvPr id="11" name="TextBox 10"/>
        <xdr:cNvSpPr txBox="1"/>
      </xdr:nvSpPr>
      <xdr:spPr>
        <a:xfrm>
          <a:off x="6919104" y="7107807"/>
          <a:ext cx="4879316" cy="1024386"/>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IN" sz="2000" b="1"/>
            <a:t>INVESTMENT IN PPF &amp; INTEREST THEREON IS COMPLETELY TAX FREE. (EEE REGIME)</a:t>
          </a:r>
        </a:p>
      </xdr:txBody>
    </xdr:sp>
    <xdr:clientData/>
  </xdr:twoCellAnchor>
  <xdr:twoCellAnchor editAs="oneCell">
    <xdr:from>
      <xdr:col>7</xdr:col>
      <xdr:colOff>80872</xdr:colOff>
      <xdr:row>49</xdr:row>
      <xdr:rowOff>350449</xdr:rowOff>
    </xdr:from>
    <xdr:to>
      <xdr:col>11</xdr:col>
      <xdr:colOff>650395</xdr:colOff>
      <xdr:row>58</xdr:row>
      <xdr:rowOff>89858</xdr:rowOff>
    </xdr:to>
    <xdr:pic>
      <xdr:nvPicPr>
        <xdr:cNvPr id="12" name="Picture 11" descr="fish hook.jpg"/>
        <xdr:cNvPicPr>
          <a:picLocks noChangeAspect="1"/>
        </xdr:cNvPicPr>
      </xdr:nvPicPr>
      <xdr:blipFill>
        <a:blip xmlns:r="http://schemas.openxmlformats.org/officeDocument/2006/relationships" r:embed="rId3"/>
        <a:stretch>
          <a:fillRect/>
        </a:stretch>
      </xdr:blipFill>
      <xdr:spPr>
        <a:xfrm>
          <a:off x="6290094" y="4789458"/>
          <a:ext cx="4505325" cy="1680353"/>
        </a:xfrm>
        <a:prstGeom prst="rect">
          <a:avLst/>
        </a:prstGeom>
      </xdr:spPr>
    </xdr:pic>
    <xdr:clientData/>
  </xdr:twoCellAnchor>
  <xdr:twoCellAnchor>
    <xdr:from>
      <xdr:col>7</xdr:col>
      <xdr:colOff>152759</xdr:colOff>
      <xdr:row>49</xdr:row>
      <xdr:rowOff>422335</xdr:rowOff>
    </xdr:from>
    <xdr:to>
      <xdr:col>11</xdr:col>
      <xdr:colOff>871627</xdr:colOff>
      <xdr:row>58</xdr:row>
      <xdr:rowOff>26957</xdr:rowOff>
    </xdr:to>
    <xdr:cxnSp macro="">
      <xdr:nvCxnSpPr>
        <xdr:cNvPr id="14" name="Straight Connector 13"/>
        <xdr:cNvCxnSpPr/>
      </xdr:nvCxnSpPr>
      <xdr:spPr>
        <a:xfrm>
          <a:off x="6361981" y="4861344"/>
          <a:ext cx="4412052" cy="1545566"/>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62901</xdr:colOff>
      <xdr:row>49</xdr:row>
      <xdr:rowOff>368419</xdr:rowOff>
    </xdr:from>
    <xdr:to>
      <xdr:col>11</xdr:col>
      <xdr:colOff>880613</xdr:colOff>
      <xdr:row>58</xdr:row>
      <xdr:rowOff>71886</xdr:rowOff>
    </xdr:to>
    <xdr:cxnSp macro="">
      <xdr:nvCxnSpPr>
        <xdr:cNvPr id="16" name="Straight Connector 15"/>
        <xdr:cNvCxnSpPr/>
      </xdr:nvCxnSpPr>
      <xdr:spPr>
        <a:xfrm rot="10800000" flipV="1">
          <a:off x="6272123" y="4807428"/>
          <a:ext cx="4510896" cy="1644411"/>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8</xdr:col>
      <xdr:colOff>206675</xdr:colOff>
      <xdr:row>85</xdr:row>
      <xdr:rowOff>161745</xdr:rowOff>
    </xdr:from>
    <xdr:to>
      <xdr:col>13</xdr:col>
      <xdr:colOff>118254</xdr:colOff>
      <xdr:row>102</xdr:row>
      <xdr:rowOff>137484</xdr:rowOff>
    </xdr:to>
    <xdr:pic>
      <xdr:nvPicPr>
        <xdr:cNvPr id="17" name="Picture 16" descr="NSC.jpg"/>
        <xdr:cNvPicPr>
          <a:picLocks noChangeAspect="1"/>
        </xdr:cNvPicPr>
      </xdr:nvPicPr>
      <xdr:blipFill>
        <a:blip xmlns:r="http://schemas.openxmlformats.org/officeDocument/2006/relationships" r:embed="rId4"/>
        <a:stretch>
          <a:fillRect/>
        </a:stretch>
      </xdr:blipFill>
      <xdr:spPr>
        <a:xfrm>
          <a:off x="7368397" y="11753490"/>
          <a:ext cx="4629150" cy="3381375"/>
        </a:xfrm>
        <a:prstGeom prst="rect">
          <a:avLst/>
        </a:prstGeom>
      </xdr:spPr>
    </xdr:pic>
    <xdr:clientData/>
  </xdr:twoCellAnchor>
  <xdr:twoCellAnchor editAs="oneCell">
    <xdr:from>
      <xdr:col>8</xdr:col>
      <xdr:colOff>700896</xdr:colOff>
      <xdr:row>106</xdr:row>
      <xdr:rowOff>143774</xdr:rowOff>
    </xdr:from>
    <xdr:to>
      <xdr:col>11</xdr:col>
      <xdr:colOff>632604</xdr:colOff>
      <xdr:row>117</xdr:row>
      <xdr:rowOff>62901</xdr:rowOff>
    </xdr:to>
    <xdr:pic>
      <xdr:nvPicPr>
        <xdr:cNvPr id="18" name="Picture 17" descr="piggy_bank.jpg"/>
        <xdr:cNvPicPr>
          <a:picLocks noChangeAspect="1"/>
        </xdr:cNvPicPr>
      </xdr:nvPicPr>
      <xdr:blipFill>
        <a:blip xmlns:r="http://schemas.openxmlformats.org/officeDocument/2006/relationships" r:embed="rId5"/>
        <a:stretch>
          <a:fillRect/>
        </a:stretch>
      </xdr:blipFill>
      <xdr:spPr>
        <a:xfrm>
          <a:off x="7862618" y="16399175"/>
          <a:ext cx="2762250" cy="1994858"/>
        </a:xfrm>
        <a:prstGeom prst="rect">
          <a:avLst/>
        </a:prstGeom>
      </xdr:spPr>
    </xdr:pic>
    <xdr:clientData/>
  </xdr:twoCellAnchor>
  <xdr:twoCellAnchor>
    <xdr:from>
      <xdr:col>8</xdr:col>
      <xdr:colOff>431320</xdr:colOff>
      <xdr:row>103</xdr:row>
      <xdr:rowOff>206675</xdr:rowOff>
    </xdr:from>
    <xdr:to>
      <xdr:col>13</xdr:col>
      <xdr:colOff>107830</xdr:colOff>
      <xdr:row>105</xdr:row>
      <xdr:rowOff>71887</xdr:rowOff>
    </xdr:to>
    <xdr:sp macro="" textlink="">
      <xdr:nvSpPr>
        <xdr:cNvPr id="19" name="TextBox 18"/>
        <xdr:cNvSpPr txBox="1"/>
      </xdr:nvSpPr>
      <xdr:spPr>
        <a:xfrm>
          <a:off x="7593042" y="15662335"/>
          <a:ext cx="4304222" cy="4762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IN" sz="1400" b="1"/>
            <a:t>NSC WAS STARTED WITH THE IDEA TO</a:t>
          </a:r>
          <a:r>
            <a:rPr lang="en-IN" sz="1400" b="1" baseline="0"/>
            <a:t> PROMOTE SAVINGS AMONG THE MIDDLE CLASS</a:t>
          </a:r>
          <a:endParaRPr lang="en-IN" sz="1400" b="1"/>
        </a:p>
      </xdr:txBody>
    </xdr:sp>
    <xdr:clientData/>
  </xdr:twoCellAnchor>
  <xdr:twoCellAnchor editAs="oneCell">
    <xdr:from>
      <xdr:col>8</xdr:col>
      <xdr:colOff>988442</xdr:colOff>
      <xdr:row>149</xdr:row>
      <xdr:rowOff>266247</xdr:rowOff>
    </xdr:from>
    <xdr:to>
      <xdr:col>12</xdr:col>
      <xdr:colOff>895621</xdr:colOff>
      <xdr:row>163</xdr:row>
      <xdr:rowOff>44930</xdr:rowOff>
    </xdr:to>
    <xdr:pic>
      <xdr:nvPicPr>
        <xdr:cNvPr id="20" name="Picture 19" descr="certificate.jpg"/>
        <xdr:cNvPicPr>
          <a:picLocks noChangeAspect="1"/>
        </xdr:cNvPicPr>
      </xdr:nvPicPr>
      <xdr:blipFill>
        <a:blip xmlns:r="http://schemas.openxmlformats.org/officeDocument/2006/relationships" r:embed="rId6"/>
        <a:stretch>
          <a:fillRect/>
        </a:stretch>
      </xdr:blipFill>
      <xdr:spPr>
        <a:xfrm>
          <a:off x="8150164" y="25022261"/>
          <a:ext cx="3717179" cy="2501395"/>
        </a:xfrm>
        <a:prstGeom prst="rect">
          <a:avLst/>
        </a:prstGeom>
      </xdr:spPr>
    </xdr:pic>
    <xdr:clientData/>
  </xdr:twoCellAnchor>
  <xdr:twoCellAnchor editAs="oneCell">
    <xdr:from>
      <xdr:col>7</xdr:col>
      <xdr:colOff>762440</xdr:colOff>
      <xdr:row>185</xdr:row>
      <xdr:rowOff>6665</xdr:rowOff>
    </xdr:from>
    <xdr:to>
      <xdr:col>10</xdr:col>
      <xdr:colOff>44929</xdr:colOff>
      <xdr:row>193</xdr:row>
      <xdr:rowOff>35945</xdr:rowOff>
    </xdr:to>
    <xdr:pic>
      <xdr:nvPicPr>
        <xdr:cNvPr id="21" name="Picture 20" descr="reserve-bank-india1.jpg"/>
        <xdr:cNvPicPr>
          <a:picLocks noChangeAspect="1"/>
        </xdr:cNvPicPr>
      </xdr:nvPicPr>
      <xdr:blipFill>
        <a:blip xmlns:r="http://schemas.openxmlformats.org/officeDocument/2006/relationships" r:embed="rId7"/>
        <a:stretch>
          <a:fillRect/>
        </a:stretch>
      </xdr:blipFill>
      <xdr:spPr>
        <a:xfrm>
          <a:off x="6971662" y="31861500"/>
          <a:ext cx="2310720" cy="1538902"/>
        </a:xfrm>
        <a:prstGeom prst="rect">
          <a:avLst/>
        </a:prstGeom>
      </xdr:spPr>
    </xdr:pic>
    <xdr:clientData/>
  </xdr:twoCellAnchor>
  <xdr:twoCellAnchor editAs="oneCell">
    <xdr:from>
      <xdr:col>10</xdr:col>
      <xdr:colOff>593066</xdr:colOff>
      <xdr:row>196</xdr:row>
      <xdr:rowOff>89861</xdr:rowOff>
    </xdr:from>
    <xdr:to>
      <xdr:col>13</xdr:col>
      <xdr:colOff>589472</xdr:colOff>
      <xdr:row>215</xdr:row>
      <xdr:rowOff>37145</xdr:rowOff>
    </xdr:to>
    <xdr:pic>
      <xdr:nvPicPr>
        <xdr:cNvPr id="22" name="Picture 21" descr="post box.jpg"/>
        <xdr:cNvPicPr>
          <a:picLocks noChangeAspect="1"/>
        </xdr:cNvPicPr>
      </xdr:nvPicPr>
      <xdr:blipFill>
        <a:blip xmlns:r="http://schemas.openxmlformats.org/officeDocument/2006/relationships" r:embed="rId8"/>
        <a:stretch>
          <a:fillRect/>
        </a:stretch>
      </xdr:blipFill>
      <xdr:spPr>
        <a:xfrm>
          <a:off x="10207924" y="40939531"/>
          <a:ext cx="2791006" cy="3721341"/>
        </a:xfrm>
        <a:prstGeom prst="rect">
          <a:avLst/>
        </a:prstGeom>
      </xdr:spPr>
    </xdr:pic>
    <xdr:clientData/>
  </xdr:twoCellAnchor>
  <xdr:twoCellAnchor editAs="oneCell">
    <xdr:from>
      <xdr:col>7</xdr:col>
      <xdr:colOff>243632</xdr:colOff>
      <xdr:row>196</xdr:row>
      <xdr:rowOff>170733</xdr:rowOff>
    </xdr:from>
    <xdr:to>
      <xdr:col>9</xdr:col>
      <xdr:colOff>579946</xdr:colOff>
      <xdr:row>214</xdr:row>
      <xdr:rowOff>98844</xdr:rowOff>
    </xdr:to>
    <xdr:pic>
      <xdr:nvPicPr>
        <xdr:cNvPr id="23" name="Picture 22" descr="POSB.jpg"/>
        <xdr:cNvPicPr>
          <a:picLocks noChangeAspect="1"/>
        </xdr:cNvPicPr>
      </xdr:nvPicPr>
      <xdr:blipFill>
        <a:blip xmlns:r="http://schemas.openxmlformats.org/officeDocument/2006/relationships" r:embed="rId9" cstate="print"/>
        <a:stretch>
          <a:fillRect/>
        </a:stretch>
      </xdr:blipFill>
      <xdr:spPr>
        <a:xfrm>
          <a:off x="6830259" y="41020403"/>
          <a:ext cx="2519876" cy="3513465"/>
        </a:xfrm>
        <a:prstGeom prst="rect">
          <a:avLst/>
        </a:prstGeom>
      </xdr:spPr>
    </xdr:pic>
    <xdr:clientData/>
  </xdr:twoCellAnchor>
  <xdr:twoCellAnchor editAs="oneCell">
    <xdr:from>
      <xdr:col>9</xdr:col>
      <xdr:colOff>323490</xdr:colOff>
      <xdr:row>247</xdr:row>
      <xdr:rowOff>125803</xdr:rowOff>
    </xdr:from>
    <xdr:to>
      <xdr:col>13</xdr:col>
      <xdr:colOff>437071</xdr:colOff>
      <xdr:row>259</xdr:row>
      <xdr:rowOff>167138</xdr:rowOff>
    </xdr:to>
    <xdr:pic>
      <xdr:nvPicPr>
        <xdr:cNvPr id="24" name="Picture 23" descr="New-Pension-Scheme.jpg"/>
        <xdr:cNvPicPr>
          <a:picLocks noChangeAspect="1"/>
        </xdr:cNvPicPr>
      </xdr:nvPicPr>
      <xdr:blipFill>
        <a:blip xmlns:r="http://schemas.openxmlformats.org/officeDocument/2006/relationships" r:embed="rId10"/>
        <a:stretch>
          <a:fillRect/>
        </a:stretch>
      </xdr:blipFill>
      <xdr:spPr>
        <a:xfrm>
          <a:off x="9093679" y="51255284"/>
          <a:ext cx="3752850" cy="2476500"/>
        </a:xfrm>
        <a:prstGeom prst="rect">
          <a:avLst/>
        </a:prstGeom>
      </xdr:spPr>
    </xdr:pic>
    <xdr:clientData/>
  </xdr:twoCellAnchor>
  <xdr:twoCellAnchor editAs="oneCell">
    <xdr:from>
      <xdr:col>8</xdr:col>
      <xdr:colOff>53914</xdr:colOff>
      <xdr:row>276</xdr:row>
      <xdr:rowOff>35943</xdr:rowOff>
    </xdr:from>
    <xdr:to>
      <xdr:col>13</xdr:col>
      <xdr:colOff>35942</xdr:colOff>
      <xdr:row>288</xdr:row>
      <xdr:rowOff>130715</xdr:rowOff>
    </xdr:to>
    <xdr:pic>
      <xdr:nvPicPr>
        <xdr:cNvPr id="25" name="Picture 24" descr="NPS-2.jpg"/>
        <xdr:cNvPicPr>
          <a:picLocks noChangeAspect="1"/>
        </xdr:cNvPicPr>
      </xdr:nvPicPr>
      <xdr:blipFill>
        <a:blip xmlns:r="http://schemas.openxmlformats.org/officeDocument/2006/relationships" r:embed="rId11"/>
        <a:stretch>
          <a:fillRect/>
        </a:stretch>
      </xdr:blipFill>
      <xdr:spPr>
        <a:xfrm>
          <a:off x="7215636" y="50770047"/>
          <a:ext cx="4699599" cy="2359206"/>
        </a:xfrm>
        <a:prstGeom prst="rect">
          <a:avLst/>
        </a:prstGeom>
      </xdr:spPr>
    </xdr:pic>
    <xdr:clientData/>
  </xdr:twoCellAnchor>
  <xdr:twoCellAnchor editAs="oneCell">
    <xdr:from>
      <xdr:col>5</xdr:col>
      <xdr:colOff>934529</xdr:colOff>
      <xdr:row>415</xdr:row>
      <xdr:rowOff>31450</xdr:rowOff>
    </xdr:from>
    <xdr:to>
      <xdr:col>13</xdr:col>
      <xdr:colOff>422334</xdr:colOff>
      <xdr:row>427</xdr:row>
      <xdr:rowOff>80873</xdr:rowOff>
    </xdr:to>
    <xdr:pic>
      <xdr:nvPicPr>
        <xdr:cNvPr id="26" name="Picture 25" descr="agriculture 1.jpg"/>
        <xdr:cNvPicPr>
          <a:picLocks noChangeAspect="1"/>
        </xdr:cNvPicPr>
      </xdr:nvPicPr>
      <xdr:blipFill>
        <a:blip xmlns:r="http://schemas.openxmlformats.org/officeDocument/2006/relationships" r:embed="rId12"/>
        <a:stretch>
          <a:fillRect/>
        </a:stretch>
      </xdr:blipFill>
      <xdr:spPr>
        <a:xfrm>
          <a:off x="5112949" y="78145436"/>
          <a:ext cx="7341438" cy="3140555"/>
        </a:xfrm>
        <a:prstGeom prst="rect">
          <a:avLst/>
        </a:prstGeom>
      </xdr:spPr>
    </xdr:pic>
    <xdr:clientData/>
  </xdr:twoCellAnchor>
  <xdr:twoCellAnchor editAs="oneCell">
    <xdr:from>
      <xdr:col>8</xdr:col>
      <xdr:colOff>242616</xdr:colOff>
      <xdr:row>399</xdr:row>
      <xdr:rowOff>0</xdr:rowOff>
    </xdr:from>
    <xdr:to>
      <xdr:col>13</xdr:col>
      <xdr:colOff>404362</xdr:colOff>
      <xdr:row>412</xdr:row>
      <xdr:rowOff>170730</xdr:rowOff>
    </xdr:to>
    <xdr:pic>
      <xdr:nvPicPr>
        <xdr:cNvPr id="27" name="Picture 26" descr="KVP.jpg"/>
        <xdr:cNvPicPr>
          <a:picLocks noChangeAspect="1"/>
        </xdr:cNvPicPr>
      </xdr:nvPicPr>
      <xdr:blipFill>
        <a:blip xmlns:r="http://schemas.openxmlformats.org/officeDocument/2006/relationships" r:embed="rId13"/>
        <a:stretch>
          <a:fillRect/>
        </a:stretch>
      </xdr:blipFill>
      <xdr:spPr>
        <a:xfrm>
          <a:off x="7404338" y="75094741"/>
          <a:ext cx="4879317" cy="2821556"/>
        </a:xfrm>
        <a:prstGeom prst="rect">
          <a:avLst/>
        </a:prstGeom>
      </xdr:spPr>
    </xdr:pic>
    <xdr:clientData/>
  </xdr:twoCellAnchor>
  <xdr:twoCellAnchor editAs="oneCell">
    <xdr:from>
      <xdr:col>7</xdr:col>
      <xdr:colOff>341461</xdr:colOff>
      <xdr:row>460</xdr:row>
      <xdr:rowOff>179716</xdr:rowOff>
    </xdr:from>
    <xdr:to>
      <xdr:col>12</xdr:col>
      <xdr:colOff>898584</xdr:colOff>
      <xdr:row>471</xdr:row>
      <xdr:rowOff>89858</xdr:rowOff>
    </xdr:to>
    <xdr:pic>
      <xdr:nvPicPr>
        <xdr:cNvPr id="28" name="Picture 27" descr="gold-bullion-vault.jpg"/>
        <xdr:cNvPicPr>
          <a:picLocks noChangeAspect="1"/>
        </xdr:cNvPicPr>
      </xdr:nvPicPr>
      <xdr:blipFill>
        <a:blip xmlns:r="http://schemas.openxmlformats.org/officeDocument/2006/relationships" r:embed="rId14"/>
        <a:stretch>
          <a:fillRect/>
        </a:stretch>
      </xdr:blipFill>
      <xdr:spPr>
        <a:xfrm>
          <a:off x="6550683" y="87800730"/>
          <a:ext cx="5472383" cy="2093703"/>
        </a:xfrm>
        <a:prstGeom prst="rect">
          <a:avLst/>
        </a:prstGeom>
      </xdr:spPr>
    </xdr:pic>
    <xdr:clientData/>
  </xdr:twoCellAnchor>
  <xdr:twoCellAnchor editAs="oneCell">
    <xdr:from>
      <xdr:col>9</xdr:col>
      <xdr:colOff>188703</xdr:colOff>
      <xdr:row>507</xdr:row>
      <xdr:rowOff>0</xdr:rowOff>
    </xdr:from>
    <xdr:to>
      <xdr:col>13</xdr:col>
      <xdr:colOff>597559</xdr:colOff>
      <xdr:row>519</xdr:row>
      <xdr:rowOff>107832</xdr:rowOff>
    </xdr:to>
    <xdr:pic>
      <xdr:nvPicPr>
        <xdr:cNvPr id="29" name="Picture 28" descr="senior citizen couple.jpg"/>
        <xdr:cNvPicPr>
          <a:picLocks noChangeAspect="1"/>
        </xdr:cNvPicPr>
      </xdr:nvPicPr>
      <xdr:blipFill>
        <a:blip xmlns:r="http://schemas.openxmlformats.org/officeDocument/2006/relationships" r:embed="rId15"/>
        <a:stretch>
          <a:fillRect/>
        </a:stretch>
      </xdr:blipFill>
      <xdr:spPr>
        <a:xfrm>
          <a:off x="8338868" y="97523419"/>
          <a:ext cx="4048125" cy="2372266"/>
        </a:xfrm>
        <a:prstGeom prst="rect">
          <a:avLst/>
        </a:prstGeom>
      </xdr:spPr>
    </xdr:pic>
    <xdr:clientData/>
  </xdr:twoCellAnchor>
  <xdr:twoCellAnchor editAs="oneCell">
    <xdr:from>
      <xdr:col>6</xdr:col>
      <xdr:colOff>359434</xdr:colOff>
      <xdr:row>568</xdr:row>
      <xdr:rowOff>8985</xdr:rowOff>
    </xdr:from>
    <xdr:to>
      <xdr:col>12</xdr:col>
      <xdr:colOff>889598</xdr:colOff>
      <xdr:row>580</xdr:row>
      <xdr:rowOff>1796</xdr:rowOff>
    </xdr:to>
    <xdr:pic>
      <xdr:nvPicPr>
        <xdr:cNvPr id="30" name="Picture 29" descr="corporate.jpg"/>
        <xdr:cNvPicPr>
          <a:picLocks noChangeAspect="1"/>
        </xdr:cNvPicPr>
      </xdr:nvPicPr>
      <xdr:blipFill>
        <a:blip xmlns:r="http://schemas.openxmlformats.org/officeDocument/2006/relationships" r:embed="rId16"/>
        <a:stretch>
          <a:fillRect/>
        </a:stretch>
      </xdr:blipFill>
      <xdr:spPr>
        <a:xfrm>
          <a:off x="5508326" y="109663301"/>
          <a:ext cx="6505754" cy="2257245"/>
        </a:xfrm>
        <a:prstGeom prst="rect">
          <a:avLst/>
        </a:prstGeom>
      </xdr:spPr>
    </xdr:pic>
    <xdr:clientData/>
  </xdr:twoCellAnchor>
  <xdr:twoCellAnchor editAs="oneCell">
    <xdr:from>
      <xdr:col>10</xdr:col>
      <xdr:colOff>431321</xdr:colOff>
      <xdr:row>611</xdr:row>
      <xdr:rowOff>116815</xdr:rowOff>
    </xdr:from>
    <xdr:to>
      <xdr:col>12</xdr:col>
      <xdr:colOff>652492</xdr:colOff>
      <xdr:row>620</xdr:row>
      <xdr:rowOff>56790</xdr:rowOff>
    </xdr:to>
    <xdr:pic>
      <xdr:nvPicPr>
        <xdr:cNvPr id="31" name="Picture 30" descr="National Housing Bank NHB.jpg"/>
        <xdr:cNvPicPr>
          <a:picLocks noChangeAspect="1"/>
        </xdr:cNvPicPr>
      </xdr:nvPicPr>
      <xdr:blipFill>
        <a:blip xmlns:r="http://schemas.openxmlformats.org/officeDocument/2006/relationships" r:embed="rId17"/>
        <a:stretch>
          <a:fillRect/>
        </a:stretch>
      </xdr:blipFill>
      <xdr:spPr>
        <a:xfrm>
          <a:off x="9426156" y="118352617"/>
          <a:ext cx="2108200" cy="1638300"/>
        </a:xfrm>
        <a:prstGeom prst="rect">
          <a:avLst/>
        </a:prstGeom>
      </xdr:spPr>
    </xdr:pic>
    <xdr:clientData/>
  </xdr:twoCellAnchor>
  <xdr:twoCellAnchor editAs="oneCell">
    <xdr:from>
      <xdr:col>10</xdr:col>
      <xdr:colOff>197689</xdr:colOff>
      <xdr:row>653</xdr:row>
      <xdr:rowOff>35942</xdr:rowOff>
    </xdr:from>
    <xdr:to>
      <xdr:col>13</xdr:col>
      <xdr:colOff>202361</xdr:colOff>
      <xdr:row>664</xdr:row>
      <xdr:rowOff>147142</xdr:rowOff>
    </xdr:to>
    <xdr:pic>
      <xdr:nvPicPr>
        <xdr:cNvPr id="32" name="Picture 31" descr="NABARD.gif"/>
        <xdr:cNvPicPr>
          <a:picLocks noChangeAspect="1"/>
        </xdr:cNvPicPr>
      </xdr:nvPicPr>
      <xdr:blipFill>
        <a:blip xmlns:r="http://schemas.openxmlformats.org/officeDocument/2006/relationships" r:embed="rId18"/>
        <a:stretch>
          <a:fillRect/>
        </a:stretch>
      </xdr:blipFill>
      <xdr:spPr>
        <a:xfrm>
          <a:off x="9192524" y="126664527"/>
          <a:ext cx="2799272" cy="2186931"/>
        </a:xfrm>
        <a:prstGeom prst="rect">
          <a:avLst/>
        </a:prstGeom>
      </xdr:spPr>
    </xdr:pic>
    <xdr:clientData/>
  </xdr:twoCellAnchor>
  <xdr:twoCellAnchor editAs="oneCell">
    <xdr:from>
      <xdr:col>9</xdr:col>
      <xdr:colOff>96449</xdr:colOff>
      <xdr:row>697</xdr:row>
      <xdr:rowOff>143772</xdr:rowOff>
    </xdr:from>
    <xdr:to>
      <xdr:col>13</xdr:col>
      <xdr:colOff>686520</xdr:colOff>
      <xdr:row>713</xdr:row>
      <xdr:rowOff>35942</xdr:rowOff>
    </xdr:to>
    <xdr:pic>
      <xdr:nvPicPr>
        <xdr:cNvPr id="33" name="Picture 32" descr="house.jpg"/>
        <xdr:cNvPicPr>
          <a:picLocks noChangeAspect="1"/>
        </xdr:cNvPicPr>
      </xdr:nvPicPr>
      <xdr:blipFill>
        <a:blip xmlns:r="http://schemas.openxmlformats.org/officeDocument/2006/relationships" r:embed="rId19"/>
        <a:stretch>
          <a:fillRect/>
        </a:stretch>
      </xdr:blipFill>
      <xdr:spPr>
        <a:xfrm>
          <a:off x="8246614" y="135542546"/>
          <a:ext cx="4229340" cy="3172005"/>
        </a:xfrm>
        <a:prstGeom prst="rect">
          <a:avLst/>
        </a:prstGeom>
      </xdr:spPr>
    </xdr:pic>
    <xdr:clientData/>
  </xdr:twoCellAnchor>
  <xdr:twoCellAnchor editAs="oneCell">
    <xdr:from>
      <xdr:col>8</xdr:col>
      <xdr:colOff>673939</xdr:colOff>
      <xdr:row>910</xdr:row>
      <xdr:rowOff>143773</xdr:rowOff>
    </xdr:from>
    <xdr:to>
      <xdr:col>13</xdr:col>
      <xdr:colOff>467264</xdr:colOff>
      <xdr:row>933</xdr:row>
      <xdr:rowOff>80872</xdr:rowOff>
    </xdr:to>
    <xdr:pic>
      <xdr:nvPicPr>
        <xdr:cNvPr id="34" name="Picture 33" descr="insurance-jobs-1.jpg"/>
        <xdr:cNvPicPr>
          <a:picLocks noChangeAspect="1"/>
        </xdr:cNvPicPr>
      </xdr:nvPicPr>
      <xdr:blipFill>
        <a:blip xmlns:r="http://schemas.openxmlformats.org/officeDocument/2006/relationships" r:embed="rId20"/>
        <a:stretch>
          <a:fillRect/>
        </a:stretch>
      </xdr:blipFill>
      <xdr:spPr>
        <a:xfrm>
          <a:off x="7835661" y="176706721"/>
          <a:ext cx="4510896" cy="4510896"/>
        </a:xfrm>
        <a:prstGeom prst="rect">
          <a:avLst/>
        </a:prstGeom>
      </xdr:spPr>
    </xdr:pic>
    <xdr:clientData/>
  </xdr:twoCellAnchor>
  <xdr:twoCellAnchor editAs="oneCell">
    <xdr:from>
      <xdr:col>8</xdr:col>
      <xdr:colOff>8986</xdr:colOff>
      <xdr:row>746</xdr:row>
      <xdr:rowOff>0</xdr:rowOff>
    </xdr:from>
    <xdr:to>
      <xdr:col>12</xdr:col>
      <xdr:colOff>709882</xdr:colOff>
      <xdr:row>763</xdr:row>
      <xdr:rowOff>183587</xdr:rowOff>
    </xdr:to>
    <xdr:pic>
      <xdr:nvPicPr>
        <xdr:cNvPr id="35" name="Picture 34" descr="house.loanj.pg.gif"/>
        <xdr:cNvPicPr>
          <a:picLocks noChangeAspect="1"/>
        </xdr:cNvPicPr>
      </xdr:nvPicPr>
      <xdr:blipFill>
        <a:blip xmlns:r="http://schemas.openxmlformats.org/officeDocument/2006/relationships" r:embed="rId21"/>
        <a:stretch>
          <a:fillRect/>
        </a:stretch>
      </xdr:blipFill>
      <xdr:spPr>
        <a:xfrm>
          <a:off x="7170708" y="145660613"/>
          <a:ext cx="4510896" cy="3391535"/>
        </a:xfrm>
        <a:prstGeom prst="rect">
          <a:avLst/>
        </a:prstGeom>
      </xdr:spPr>
    </xdr:pic>
    <xdr:clientData/>
  </xdr:twoCellAnchor>
  <xdr:twoCellAnchor editAs="oneCell">
    <xdr:from>
      <xdr:col>7</xdr:col>
      <xdr:colOff>709881</xdr:colOff>
      <xdr:row>765</xdr:row>
      <xdr:rowOff>125802</xdr:rowOff>
    </xdr:from>
    <xdr:to>
      <xdr:col>14</xdr:col>
      <xdr:colOff>311508</xdr:colOff>
      <xdr:row>798</xdr:row>
      <xdr:rowOff>182713</xdr:rowOff>
    </xdr:to>
    <xdr:pic>
      <xdr:nvPicPr>
        <xdr:cNvPr id="36" name="Picture 35" descr="Home-loan-3.jpg"/>
        <xdr:cNvPicPr>
          <a:picLocks noChangeAspect="1"/>
        </xdr:cNvPicPr>
      </xdr:nvPicPr>
      <xdr:blipFill>
        <a:blip xmlns:r="http://schemas.openxmlformats.org/officeDocument/2006/relationships" r:embed="rId22"/>
        <a:stretch>
          <a:fillRect/>
        </a:stretch>
      </xdr:blipFill>
      <xdr:spPr>
        <a:xfrm>
          <a:off x="6919103" y="149371769"/>
          <a:ext cx="6350000" cy="6284104"/>
        </a:xfrm>
        <a:prstGeom prst="rect">
          <a:avLst/>
        </a:prstGeom>
      </xdr:spPr>
    </xdr:pic>
    <xdr:clientData/>
  </xdr:twoCellAnchor>
  <xdr:twoCellAnchor editAs="oneCell">
    <xdr:from>
      <xdr:col>8</xdr:col>
      <xdr:colOff>89858</xdr:colOff>
      <xdr:row>802</xdr:row>
      <xdr:rowOff>165694</xdr:rowOff>
    </xdr:from>
    <xdr:to>
      <xdr:col>14</xdr:col>
      <xdr:colOff>413349</xdr:colOff>
      <xdr:row>823</xdr:row>
      <xdr:rowOff>71887</xdr:rowOff>
    </xdr:to>
    <xdr:pic>
      <xdr:nvPicPr>
        <xdr:cNvPr id="37" name="Picture 36" descr="homeloan1.jpg"/>
        <xdr:cNvPicPr>
          <a:picLocks noChangeAspect="1"/>
        </xdr:cNvPicPr>
      </xdr:nvPicPr>
      <xdr:blipFill>
        <a:blip xmlns:r="http://schemas.openxmlformats.org/officeDocument/2006/relationships" r:embed="rId23"/>
        <a:stretch>
          <a:fillRect/>
        </a:stretch>
      </xdr:blipFill>
      <xdr:spPr>
        <a:xfrm>
          <a:off x="7251580" y="156393666"/>
          <a:ext cx="5966604" cy="3868952"/>
        </a:xfrm>
        <a:prstGeom prst="rect">
          <a:avLst/>
        </a:prstGeom>
      </xdr:spPr>
    </xdr:pic>
    <xdr:clientData/>
  </xdr:twoCellAnchor>
  <xdr:twoCellAnchor editAs="oneCell">
    <xdr:from>
      <xdr:col>8</xdr:col>
      <xdr:colOff>26957</xdr:colOff>
      <xdr:row>827</xdr:row>
      <xdr:rowOff>89857</xdr:rowOff>
    </xdr:from>
    <xdr:to>
      <xdr:col>14</xdr:col>
      <xdr:colOff>301565</xdr:colOff>
      <xdr:row>903</xdr:row>
      <xdr:rowOff>53914</xdr:rowOff>
    </xdr:to>
    <xdr:pic>
      <xdr:nvPicPr>
        <xdr:cNvPr id="38" name="Picture 37" descr="mukesh.jpg"/>
        <xdr:cNvPicPr>
          <a:picLocks noChangeAspect="1"/>
        </xdr:cNvPicPr>
      </xdr:nvPicPr>
      <xdr:blipFill>
        <a:blip xmlns:r="http://schemas.openxmlformats.org/officeDocument/2006/relationships" r:embed="rId24"/>
        <a:stretch>
          <a:fillRect/>
        </a:stretch>
      </xdr:blipFill>
      <xdr:spPr>
        <a:xfrm>
          <a:off x="7188679" y="160666980"/>
          <a:ext cx="5917721" cy="14359387"/>
        </a:xfrm>
        <a:prstGeom prst="rect">
          <a:avLst/>
        </a:prstGeom>
      </xdr:spPr>
    </xdr:pic>
    <xdr:clientData/>
  </xdr:twoCellAnchor>
  <xdr:twoCellAnchor>
    <xdr:from>
      <xdr:col>8</xdr:col>
      <xdr:colOff>314504</xdr:colOff>
      <xdr:row>450</xdr:row>
      <xdr:rowOff>98844</xdr:rowOff>
    </xdr:from>
    <xdr:to>
      <xdr:col>14</xdr:col>
      <xdr:colOff>682925</xdr:colOff>
      <xdr:row>454</xdr:row>
      <xdr:rowOff>98844</xdr:rowOff>
    </xdr:to>
    <xdr:sp macro="" textlink="">
      <xdr:nvSpPr>
        <xdr:cNvPr id="39" name="TextBox 38"/>
        <xdr:cNvSpPr txBox="1"/>
      </xdr:nvSpPr>
      <xdr:spPr>
        <a:xfrm>
          <a:off x="7476226" y="90361698"/>
          <a:ext cx="5921675" cy="754811"/>
        </a:xfrm>
        <a:prstGeom prst="rect">
          <a:avLst/>
        </a:prstGeom>
        <a:solidFill>
          <a:srgbClr val="00B050"/>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IN" sz="1800" b="1">
              <a:solidFill>
                <a:schemeClr val="bg1"/>
              </a:solidFill>
            </a:rPr>
            <a:t>KISAN</a:t>
          </a:r>
          <a:r>
            <a:rPr lang="en-IN" sz="1800" b="1" baseline="0">
              <a:solidFill>
                <a:schemeClr val="bg1"/>
              </a:solidFill>
            </a:rPr>
            <a:t> VIKAS PATRA IS AN INVESTMENT WHICH DOUBLES ITSELF IN 8 YEARS AND 7 MONTHS</a:t>
          </a:r>
        </a:p>
        <a:p>
          <a:endParaRPr lang="en-IN"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991"/>
  <sheetViews>
    <sheetView tabSelected="1" zoomScale="106" zoomScaleNormal="106" workbookViewId="0">
      <selection activeCell="A992" sqref="A992"/>
    </sheetView>
  </sheetViews>
  <sheetFormatPr defaultRowHeight="15"/>
  <cols>
    <col min="1" max="1" width="7.140625" customWidth="1"/>
    <col min="2" max="2" width="14.5703125" customWidth="1"/>
    <col min="3" max="3" width="20.42578125" customWidth="1"/>
    <col min="4" max="4" width="12.140625" style="3" customWidth="1"/>
    <col min="5" max="5" width="14" customWidth="1"/>
    <col min="6" max="6" width="14.5703125" customWidth="1"/>
    <col min="7" max="7" width="15.85546875" customWidth="1"/>
    <col min="8" max="8" width="16.5703125" customWidth="1"/>
    <col min="9" max="9" width="16.140625" customWidth="1"/>
    <col min="10" max="10" width="12.7109375" customWidth="1"/>
    <col min="11" max="11" width="13.5703125" customWidth="1"/>
    <col min="12" max="12" width="14.7109375" customWidth="1"/>
    <col min="13" max="13" width="13.5703125" customWidth="1"/>
    <col min="14" max="14" width="13.85546875" bestFit="1" customWidth="1"/>
    <col min="15" max="15" width="12.140625" customWidth="1"/>
    <col min="16" max="16" width="12.28515625" customWidth="1"/>
    <col min="17" max="17" width="12" customWidth="1"/>
    <col min="18" max="18" width="13" customWidth="1"/>
    <col min="19" max="19" width="15.42578125" customWidth="1"/>
    <col min="20" max="20" width="12.7109375" bestFit="1" customWidth="1"/>
    <col min="21" max="21" width="14" bestFit="1" customWidth="1"/>
    <col min="23" max="23" width="16.5703125" customWidth="1"/>
    <col min="25" max="26" width="9.28515625" bestFit="1" customWidth="1"/>
  </cols>
  <sheetData>
    <row r="1" spans="1:22" ht="21">
      <c r="A1" s="149" t="s">
        <v>355</v>
      </c>
      <c r="B1" s="149"/>
      <c r="C1" s="149"/>
      <c r="D1" s="149"/>
      <c r="E1" s="149"/>
      <c r="F1" s="149"/>
      <c r="G1" s="149"/>
      <c r="H1" s="149"/>
      <c r="I1" s="149"/>
      <c r="J1" s="149"/>
      <c r="K1" s="149"/>
      <c r="L1" s="149"/>
      <c r="M1" s="149"/>
    </row>
    <row r="3" spans="1:22" ht="21">
      <c r="A3" s="149" t="s">
        <v>350</v>
      </c>
      <c r="B3" s="97"/>
      <c r="C3" s="97"/>
      <c r="D3" s="179"/>
      <c r="E3" s="97"/>
      <c r="F3" s="97"/>
      <c r="G3" s="97"/>
      <c r="H3" s="97"/>
      <c r="I3" s="97"/>
      <c r="J3" s="97"/>
      <c r="K3" s="97"/>
      <c r="L3" s="97"/>
      <c r="M3" s="97"/>
    </row>
    <row r="5" spans="1:22">
      <c r="A5" s="1" t="s">
        <v>363</v>
      </c>
      <c r="P5" s="204"/>
      <c r="Q5" s="204"/>
      <c r="R5" s="204"/>
      <c r="S5" s="204"/>
      <c r="T5" s="204"/>
      <c r="U5" s="204"/>
    </row>
    <row r="6" spans="1:22">
      <c r="A6" s="1" t="s">
        <v>364</v>
      </c>
      <c r="P6" s="204"/>
      <c r="Q6" s="204"/>
      <c r="R6" s="204"/>
      <c r="S6" s="204"/>
      <c r="T6" s="204"/>
      <c r="U6" s="204"/>
    </row>
    <row r="7" spans="1:22">
      <c r="P7" s="204"/>
      <c r="Q7" s="204"/>
      <c r="R7" s="204"/>
      <c r="S7" s="204"/>
      <c r="T7" s="204"/>
      <c r="U7" s="204"/>
    </row>
    <row r="8" spans="1:22" ht="93" customHeight="1">
      <c r="A8" s="180" t="s">
        <v>351</v>
      </c>
      <c r="B8" s="212" t="s">
        <v>352</v>
      </c>
      <c r="C8" s="212"/>
      <c r="D8" s="180" t="s">
        <v>234</v>
      </c>
      <c r="E8" s="181" t="s">
        <v>372</v>
      </c>
      <c r="F8" s="181" t="s">
        <v>360</v>
      </c>
      <c r="G8" s="212" t="s">
        <v>353</v>
      </c>
      <c r="H8" s="212"/>
      <c r="I8" s="182" t="s">
        <v>371</v>
      </c>
      <c r="J8" s="195" t="s">
        <v>388</v>
      </c>
      <c r="K8" s="180" t="s">
        <v>29</v>
      </c>
      <c r="L8" s="182" t="s">
        <v>390</v>
      </c>
      <c r="M8" s="180" t="s">
        <v>354</v>
      </c>
      <c r="P8" s="204"/>
      <c r="Q8" s="204"/>
      <c r="R8" s="204"/>
      <c r="S8" s="204"/>
      <c r="T8" s="204"/>
      <c r="U8" s="204"/>
    </row>
    <row r="9" spans="1:22">
      <c r="A9" s="7"/>
      <c r="B9" s="208"/>
      <c r="C9" s="209"/>
      <c r="D9" s="10"/>
      <c r="E9" s="7"/>
      <c r="F9" s="184"/>
      <c r="G9" s="208"/>
      <c r="H9" s="209"/>
      <c r="I9" s="7"/>
      <c r="J9" s="7"/>
      <c r="K9" s="7"/>
      <c r="L9" s="7"/>
      <c r="M9" s="7"/>
      <c r="P9" s="204"/>
      <c r="Q9" s="204"/>
      <c r="R9" s="204"/>
      <c r="S9" s="204"/>
      <c r="T9" s="204"/>
      <c r="U9" s="204"/>
    </row>
    <row r="10" spans="1:22" ht="15.75">
      <c r="A10" s="22" t="s">
        <v>356</v>
      </c>
      <c r="B10" s="210" t="str">
        <f>B29</f>
        <v>Public Provident Fund Account</v>
      </c>
      <c r="C10" s="211"/>
      <c r="D10" s="183" t="s">
        <v>358</v>
      </c>
      <c r="E10" s="9">
        <v>8.7999999999999995E-2</v>
      </c>
      <c r="F10" s="185" t="s">
        <v>359</v>
      </c>
      <c r="G10" s="206">
        <f>D81</f>
        <v>3144700.9296171977</v>
      </c>
      <c r="H10" s="207"/>
      <c r="I10" s="14">
        <f>C82</f>
        <v>1644700.9296171975</v>
      </c>
      <c r="J10" s="14">
        <v>0</v>
      </c>
      <c r="K10" s="14">
        <f>G82</f>
        <v>943410.27888515918</v>
      </c>
      <c r="L10" s="14">
        <f>G10+K10</f>
        <v>4088111.2085023569</v>
      </c>
      <c r="M10" s="22">
        <f>RANK($L$10:$L$23,$L$10:$L$23,)</f>
        <v>4</v>
      </c>
      <c r="P10" s="204"/>
      <c r="Q10" s="204"/>
      <c r="R10" s="203"/>
      <c r="S10" s="204"/>
      <c r="T10" s="203"/>
      <c r="U10" s="204"/>
    </row>
    <row r="11" spans="1:22" ht="15.75">
      <c r="A11" s="22" t="s">
        <v>357</v>
      </c>
      <c r="B11" s="210" t="str">
        <f>B84</f>
        <v>National Savings Certificate VIII Issue</v>
      </c>
      <c r="C11" s="211"/>
      <c r="D11" s="183" t="s">
        <v>358</v>
      </c>
      <c r="E11" s="9">
        <v>0.08</v>
      </c>
      <c r="F11" s="186" t="s">
        <v>361</v>
      </c>
      <c r="G11" s="206">
        <f>F142+F143+F144</f>
        <v>2973601.4054482663</v>
      </c>
      <c r="H11" s="207"/>
      <c r="I11" s="14">
        <f>F144+F145</f>
        <v>1473601.4054482668</v>
      </c>
      <c r="J11" s="14">
        <v>0</v>
      </c>
      <c r="K11" s="14">
        <f>L138+M138</f>
        <v>832637.79673326237</v>
      </c>
      <c r="L11" s="14">
        <f t="shared" ref="L11:L23" si="0">G11+K11</f>
        <v>3806239.2021815288</v>
      </c>
      <c r="M11" s="22">
        <f t="shared" ref="M11:M23" si="1">RANK($L$10:$L$23,$L$10:$L$23,)</f>
        <v>5</v>
      </c>
      <c r="P11" s="204"/>
      <c r="Q11" s="204"/>
      <c r="R11" s="203"/>
      <c r="S11" s="204"/>
      <c r="T11" s="203"/>
      <c r="U11" s="204"/>
      <c r="V11" s="33"/>
    </row>
    <row r="12" spans="1:22" ht="15.75">
      <c r="A12" s="22" t="s">
        <v>326</v>
      </c>
      <c r="B12" s="210" t="str">
        <f>B150</f>
        <v>5 Year Tax Saver Fixed Deposits</v>
      </c>
      <c r="C12" s="211"/>
      <c r="D12" s="183" t="s">
        <v>358</v>
      </c>
      <c r="E12" s="9">
        <v>9.2499999999999999E-2</v>
      </c>
      <c r="F12" s="186" t="s">
        <v>362</v>
      </c>
      <c r="G12" s="206">
        <f>G188+G189+G190</f>
        <v>2830424.0888809813</v>
      </c>
      <c r="H12" s="207"/>
      <c r="I12" s="14">
        <f>G190+G191</f>
        <v>1702735.5838557016</v>
      </c>
      <c r="J12" s="14">
        <f>L184</f>
        <v>372311.49497472041</v>
      </c>
      <c r="K12" s="14">
        <f>N184</f>
        <v>450000</v>
      </c>
      <c r="L12" s="14">
        <f t="shared" si="0"/>
        <v>3280424.0888809813</v>
      </c>
      <c r="M12" s="22">
        <f t="shared" si="1"/>
        <v>7</v>
      </c>
      <c r="P12" s="204"/>
      <c r="Q12" s="204"/>
      <c r="R12" s="203"/>
      <c r="S12" s="203"/>
      <c r="T12" s="203"/>
      <c r="U12" s="204"/>
    </row>
    <row r="13" spans="1:22" ht="15.75">
      <c r="A13" s="22" t="s">
        <v>327</v>
      </c>
      <c r="B13" s="210" t="str">
        <f>B195</f>
        <v>Post Office Time Deposit</v>
      </c>
      <c r="C13" s="211"/>
      <c r="D13" s="183" t="s">
        <v>358</v>
      </c>
      <c r="E13" s="9">
        <v>8.5000000000000006E-2</v>
      </c>
      <c r="F13" s="186" t="s">
        <v>362</v>
      </c>
      <c r="G13" s="206">
        <f>G238+G239+G240</f>
        <v>2676169.2456535688</v>
      </c>
      <c r="H13" s="207"/>
      <c r="I13" s="14">
        <f>G240+G242</f>
        <v>1506506.0985488065</v>
      </c>
      <c r="J13" s="14">
        <f>L234</f>
        <v>330336.85289523791</v>
      </c>
      <c r="K13" s="14">
        <f>N234</f>
        <v>450000</v>
      </c>
      <c r="L13" s="14">
        <f t="shared" si="0"/>
        <v>3126169.2456535688</v>
      </c>
      <c r="M13" s="22">
        <f t="shared" si="1"/>
        <v>10</v>
      </c>
      <c r="P13" s="204"/>
      <c r="Q13" s="204"/>
      <c r="R13" s="203"/>
      <c r="S13" s="203"/>
      <c r="T13" s="203"/>
      <c r="U13" s="204"/>
    </row>
    <row r="14" spans="1:22" ht="15.75">
      <c r="A14" s="22" t="s">
        <v>328</v>
      </c>
      <c r="B14" s="210" t="str">
        <f>B245</f>
        <v>New Pension Scheme/National Pension Scheme</v>
      </c>
      <c r="C14" s="211"/>
      <c r="D14" s="183" t="s">
        <v>358</v>
      </c>
      <c r="E14" s="11" t="s">
        <v>365</v>
      </c>
      <c r="F14" s="186" t="s">
        <v>366</v>
      </c>
      <c r="G14" s="206">
        <f>E386</f>
        <v>3353818.0548814959</v>
      </c>
      <c r="H14" s="207"/>
      <c r="I14" s="113">
        <f>R314-50000*15+R347+SUM(H361:H371)+SUM(C372:F372)+SUM(C373:E373)+SUM(C374:D374)+C375</f>
        <v>1965511.5033739123</v>
      </c>
      <c r="J14" s="14">
        <f>L376</f>
        <v>111693.44849241609</v>
      </c>
      <c r="K14" s="14">
        <f>100000*15*30%</f>
        <v>450000</v>
      </c>
      <c r="L14" s="14">
        <f t="shared" si="0"/>
        <v>3803818.0548814959</v>
      </c>
      <c r="M14" s="22">
        <f t="shared" si="1"/>
        <v>6</v>
      </c>
      <c r="P14" s="204"/>
      <c r="Q14" s="204"/>
      <c r="R14" s="203"/>
      <c r="S14" s="203"/>
      <c r="T14" s="203"/>
      <c r="U14" s="204"/>
    </row>
    <row r="15" spans="1:22" ht="15.75">
      <c r="A15" s="22" t="s">
        <v>329</v>
      </c>
      <c r="B15" s="210" t="str">
        <f>B397</f>
        <v>Kisan Vikas Patra (K.V.P)</v>
      </c>
      <c r="C15" s="211"/>
      <c r="D15" s="183" t="s">
        <v>358</v>
      </c>
      <c r="E15" s="9">
        <v>8.4000000000000005E-2</v>
      </c>
      <c r="F15" s="186" t="s">
        <v>359</v>
      </c>
      <c r="G15" s="206">
        <f>G453</f>
        <v>2575582.9445681511</v>
      </c>
      <c r="H15" s="207"/>
      <c r="I15" s="14">
        <f>G454</f>
        <v>1536547.0636687877</v>
      </c>
      <c r="J15" s="14">
        <f>G456</f>
        <v>460964.11910063628</v>
      </c>
      <c r="K15" s="12">
        <v>0</v>
      </c>
      <c r="L15" s="14">
        <f t="shared" si="0"/>
        <v>2575582.9445681511</v>
      </c>
      <c r="M15" s="22">
        <f t="shared" si="1"/>
        <v>14</v>
      </c>
      <c r="P15" s="204"/>
      <c r="Q15" s="204"/>
      <c r="R15" s="203"/>
      <c r="S15" s="203"/>
      <c r="T15" s="203"/>
      <c r="U15" s="204"/>
    </row>
    <row r="16" spans="1:22" ht="15.75">
      <c r="A16" s="22" t="s">
        <v>330</v>
      </c>
      <c r="B16" s="210" t="str">
        <f>B462</f>
        <v>Investment in Gold</v>
      </c>
      <c r="C16" s="211"/>
      <c r="D16" s="183" t="s">
        <v>358</v>
      </c>
      <c r="E16" s="11" t="s">
        <v>370</v>
      </c>
      <c r="F16" s="186" t="s">
        <v>366</v>
      </c>
      <c r="G16" s="206">
        <f>S490</f>
        <v>6264416.4219839368</v>
      </c>
      <c r="H16" s="207"/>
      <c r="I16" s="14">
        <f>S490-100000*15</f>
        <v>4764416.4219839368</v>
      </c>
      <c r="J16" s="11">
        <v>0</v>
      </c>
      <c r="K16" s="11">
        <v>0</v>
      </c>
      <c r="L16" s="14">
        <f t="shared" si="0"/>
        <v>6264416.4219839368</v>
      </c>
      <c r="M16" s="22">
        <f t="shared" si="1"/>
        <v>1</v>
      </c>
      <c r="P16" s="204"/>
      <c r="Q16" s="204"/>
      <c r="R16" s="203"/>
      <c r="S16" s="204"/>
      <c r="T16" s="203"/>
      <c r="U16" s="204"/>
    </row>
    <row r="17" spans="1:21" ht="15.75">
      <c r="A17" s="22" t="s">
        <v>331</v>
      </c>
      <c r="B17" s="210" t="str">
        <f>B506</f>
        <v>Senior Citizen Savings Scheme (SCSS)</v>
      </c>
      <c r="C17" s="211"/>
      <c r="D17" s="183" t="s">
        <v>358</v>
      </c>
      <c r="E17" s="9">
        <v>0.09</v>
      </c>
      <c r="F17" s="186" t="s">
        <v>362</v>
      </c>
      <c r="G17" s="206">
        <f>G549+G550+G551</f>
        <v>2777822.0265101902</v>
      </c>
      <c r="H17" s="207"/>
      <c r="I17" s="14">
        <f>G551+G553</f>
        <v>1635848.6712921963</v>
      </c>
      <c r="J17" s="14">
        <f>L545</f>
        <v>358026.64478200587</v>
      </c>
      <c r="K17" s="14">
        <f>N545</f>
        <v>450000</v>
      </c>
      <c r="L17" s="14">
        <f t="shared" si="0"/>
        <v>3227822.0265101902</v>
      </c>
      <c r="M17" s="22">
        <f t="shared" si="1"/>
        <v>9</v>
      </c>
      <c r="P17" s="204"/>
      <c r="Q17" s="204"/>
      <c r="R17" s="203"/>
      <c r="S17" s="203"/>
      <c r="T17" s="203"/>
      <c r="U17" s="204"/>
    </row>
    <row r="18" spans="1:21" ht="15.75">
      <c r="A18" s="22" t="s">
        <v>332</v>
      </c>
      <c r="B18" s="210" t="str">
        <f>B558</f>
        <v>Company Deposits</v>
      </c>
      <c r="C18" s="211"/>
      <c r="D18" s="183" t="s">
        <v>358</v>
      </c>
      <c r="E18" s="9">
        <v>0.10340000000000001</v>
      </c>
      <c r="F18" s="186" t="s">
        <v>362</v>
      </c>
      <c r="G18" s="206">
        <f>G603+G604+G605</f>
        <v>3025428.3812000118</v>
      </c>
      <c r="H18" s="207"/>
      <c r="I18" s="14">
        <f>G607+G605</f>
        <v>1981551.4990882194</v>
      </c>
      <c r="J18" s="14">
        <f>K599</f>
        <v>456123.11788820784</v>
      </c>
      <c r="K18" s="14">
        <f>G606</f>
        <v>0</v>
      </c>
      <c r="L18" s="14">
        <f t="shared" si="0"/>
        <v>3025428.3812000118</v>
      </c>
      <c r="M18" s="22">
        <f t="shared" si="1"/>
        <v>12</v>
      </c>
      <c r="P18" s="204"/>
      <c r="Q18" s="204"/>
      <c r="R18" s="203"/>
      <c r="S18" s="203"/>
      <c r="T18" s="203"/>
      <c r="U18" s="204"/>
    </row>
    <row r="19" spans="1:21" ht="15.75">
      <c r="A19" s="22" t="s">
        <v>333</v>
      </c>
      <c r="B19" s="210" t="str">
        <f>B611</f>
        <v>Deposit With National Housing Bank</v>
      </c>
      <c r="C19" s="211"/>
      <c r="D19" s="183" t="s">
        <v>358</v>
      </c>
      <c r="E19" s="9">
        <v>9.2499999999999999E-2</v>
      </c>
      <c r="F19" s="186" t="s">
        <v>362</v>
      </c>
      <c r="G19" s="206">
        <f>G645+G646+G647</f>
        <v>2830424.0888809813</v>
      </c>
      <c r="H19" s="207"/>
      <c r="I19" s="14">
        <f>G648+G647</f>
        <v>1702735.5838557016</v>
      </c>
      <c r="J19" s="14">
        <f>L641</f>
        <v>372311.49497472041</v>
      </c>
      <c r="K19" s="14">
        <f>N641</f>
        <v>450000</v>
      </c>
      <c r="L19" s="14">
        <f t="shared" si="0"/>
        <v>3280424.0888809813</v>
      </c>
      <c r="M19" s="22">
        <f t="shared" si="1"/>
        <v>7</v>
      </c>
      <c r="P19" s="204"/>
      <c r="Q19" s="204"/>
      <c r="R19" s="203"/>
      <c r="S19" s="203"/>
      <c r="T19" s="203"/>
      <c r="U19" s="204"/>
    </row>
    <row r="20" spans="1:21" ht="15.75">
      <c r="A20" s="22" t="s">
        <v>334</v>
      </c>
      <c r="B20" s="210" t="str">
        <f>B652</f>
        <v>NABARD Bonds</v>
      </c>
      <c r="C20" s="211"/>
      <c r="D20" s="183" t="s">
        <v>358</v>
      </c>
      <c r="E20" s="9">
        <v>8.2500000000000004E-2</v>
      </c>
      <c r="F20" s="186" t="s">
        <v>359</v>
      </c>
      <c r="G20" s="206">
        <f>G688+G689+G690</f>
        <v>2580250.6880569169</v>
      </c>
      <c r="H20" s="207"/>
      <c r="I20" s="14">
        <f>G691+G690</f>
        <v>1384353.9167039136</v>
      </c>
      <c r="J20" s="14">
        <f>L684</f>
        <v>304103.22864699672</v>
      </c>
      <c r="K20" s="14">
        <f>N684</f>
        <v>450000</v>
      </c>
      <c r="L20" s="14">
        <f t="shared" si="0"/>
        <v>3030250.6880569169</v>
      </c>
      <c r="M20" s="22">
        <f t="shared" si="1"/>
        <v>11</v>
      </c>
      <c r="P20" s="204"/>
      <c r="Q20" s="204"/>
      <c r="R20" s="203"/>
      <c r="S20" s="203"/>
      <c r="T20" s="203"/>
      <c r="U20" s="204"/>
    </row>
    <row r="21" spans="1:21" ht="15.75">
      <c r="A21" s="22" t="s">
        <v>340</v>
      </c>
      <c r="B21" s="210" t="str">
        <f>B697</f>
        <v>Housing Loan</v>
      </c>
      <c r="C21" s="211"/>
      <c r="D21" s="183" t="s">
        <v>358</v>
      </c>
      <c r="E21" s="11" t="s">
        <v>370</v>
      </c>
      <c r="F21" s="186" t="s">
        <v>366</v>
      </c>
      <c r="G21" s="206">
        <f>M741</f>
        <v>3760050.3272198616</v>
      </c>
      <c r="H21" s="207"/>
      <c r="I21" s="14">
        <f>M741-100000*15</f>
        <v>2260050.3272198616</v>
      </c>
      <c r="J21" s="11">
        <v>0</v>
      </c>
      <c r="K21" s="14">
        <f>F903+G903</f>
        <v>449982</v>
      </c>
      <c r="L21" s="14">
        <f t="shared" si="0"/>
        <v>4210032.3272198616</v>
      </c>
      <c r="M21" s="22">
        <f t="shared" si="1"/>
        <v>3</v>
      </c>
      <c r="P21" s="204"/>
      <c r="Q21" s="204"/>
      <c r="R21" s="203"/>
      <c r="S21" s="204"/>
      <c r="T21" s="203"/>
      <c r="U21" s="204"/>
    </row>
    <row r="22" spans="1:21" ht="15.75">
      <c r="A22" s="22" t="s">
        <v>346</v>
      </c>
      <c r="B22" s="210" t="str">
        <f>B909</f>
        <v>Life Insurance</v>
      </c>
      <c r="C22" s="211"/>
      <c r="D22" s="183" t="s">
        <v>358</v>
      </c>
      <c r="E22" s="9">
        <v>0.06</v>
      </c>
      <c r="F22" s="186" t="s">
        <v>359</v>
      </c>
      <c r="G22" s="206">
        <f>H954</f>
        <v>2231062.8839514861</v>
      </c>
      <c r="H22" s="207"/>
      <c r="I22" s="194">
        <f>G956</f>
        <v>864402.8839514862</v>
      </c>
      <c r="J22" s="194">
        <f>D956+F956</f>
        <v>133340</v>
      </c>
      <c r="K22" s="194">
        <f>K956+L956</f>
        <v>709320.86518544587</v>
      </c>
      <c r="L22" s="14">
        <f t="shared" si="0"/>
        <v>2940383.7491369322</v>
      </c>
      <c r="M22" s="22">
        <f t="shared" si="1"/>
        <v>13</v>
      </c>
      <c r="P22" s="204"/>
      <c r="Q22" s="204"/>
      <c r="R22" s="203"/>
      <c r="S22" s="205"/>
      <c r="T22" s="203"/>
      <c r="U22" s="204"/>
    </row>
    <row r="23" spans="1:21" ht="15.75">
      <c r="A23" s="22" t="s">
        <v>376</v>
      </c>
      <c r="B23" s="210" t="str">
        <f>B958</f>
        <v>Shares &amp; Index Funds</v>
      </c>
      <c r="C23" s="211"/>
      <c r="D23" s="183" t="s">
        <v>358</v>
      </c>
      <c r="E23" s="11" t="s">
        <v>370</v>
      </c>
      <c r="F23" s="186" t="s">
        <v>366</v>
      </c>
      <c r="G23" s="206">
        <f>R985</f>
        <v>3812113.9075134918</v>
      </c>
      <c r="H23" s="207"/>
      <c r="I23" s="194">
        <f>R985-100000*15</f>
        <v>2312113.9075134918</v>
      </c>
      <c r="J23" s="11">
        <v>0</v>
      </c>
      <c r="K23" s="194">
        <f>I23*30%</f>
        <v>693634.17225404747</v>
      </c>
      <c r="L23" s="14">
        <f t="shared" si="0"/>
        <v>4505748.0797675392</v>
      </c>
      <c r="M23" s="22">
        <f t="shared" si="1"/>
        <v>2</v>
      </c>
      <c r="P23" s="204"/>
      <c r="Q23" s="204"/>
      <c r="R23" s="203"/>
      <c r="S23" s="205"/>
      <c r="T23" s="203"/>
      <c r="U23" s="204"/>
    </row>
    <row r="24" spans="1:21">
      <c r="A24" s="1" t="s">
        <v>378</v>
      </c>
      <c r="R24" s="204"/>
      <c r="S24" s="204"/>
      <c r="T24" s="204"/>
      <c r="U24" s="204"/>
    </row>
    <row r="25" spans="1:21">
      <c r="A25" s="1">
        <v>1</v>
      </c>
      <c r="B25" s="1" t="s">
        <v>387</v>
      </c>
      <c r="R25" s="204"/>
      <c r="S25" s="204"/>
      <c r="T25" s="204"/>
      <c r="U25" s="204"/>
    </row>
    <row r="26" spans="1:21">
      <c r="A26" s="1">
        <f>A25+1</f>
        <v>2</v>
      </c>
      <c r="B26" s="1" t="s">
        <v>389</v>
      </c>
      <c r="R26" s="204"/>
      <c r="S26" s="204"/>
      <c r="T26" s="204"/>
      <c r="U26" s="204"/>
    </row>
    <row r="27" spans="1:21">
      <c r="R27" s="204"/>
      <c r="S27" s="204"/>
      <c r="T27" s="204"/>
      <c r="U27" s="204"/>
    </row>
    <row r="29" spans="1:21" ht="21">
      <c r="A29" s="116" t="s">
        <v>318</v>
      </c>
      <c r="B29" s="18" t="s">
        <v>0</v>
      </c>
      <c r="C29" s="19"/>
      <c r="D29" s="20"/>
      <c r="E29" s="18"/>
      <c r="F29" s="18"/>
      <c r="G29" s="18"/>
      <c r="H29" s="18"/>
      <c r="I29" s="18"/>
      <c r="J29" s="18"/>
      <c r="K29" s="18"/>
      <c r="L29" s="18"/>
      <c r="M29" s="18"/>
      <c r="N29" s="18"/>
    </row>
    <row r="31" spans="1:21">
      <c r="B31" s="1" t="s">
        <v>234</v>
      </c>
    </row>
    <row r="33" spans="1:11">
      <c r="A33" s="4">
        <f>1</f>
        <v>1</v>
      </c>
      <c r="B33" t="s">
        <v>1</v>
      </c>
    </row>
    <row r="34" spans="1:11">
      <c r="A34" s="4">
        <f>A33+1</f>
        <v>2</v>
      </c>
      <c r="B34" t="s">
        <v>2</v>
      </c>
    </row>
    <row r="35" spans="1:11">
      <c r="A35" s="4">
        <f t="shared" ref="A35:A54" si="2">A34+1</f>
        <v>3</v>
      </c>
      <c r="B35" t="s">
        <v>3</v>
      </c>
    </row>
    <row r="36" spans="1:11">
      <c r="A36" s="4">
        <f t="shared" si="2"/>
        <v>4</v>
      </c>
      <c r="B36" t="s">
        <v>4</v>
      </c>
    </row>
    <row r="37" spans="1:11">
      <c r="A37" s="4">
        <f t="shared" si="2"/>
        <v>5</v>
      </c>
      <c r="B37" t="s">
        <v>5</v>
      </c>
    </row>
    <row r="38" spans="1:11">
      <c r="A38" s="4">
        <f t="shared" si="2"/>
        <v>6</v>
      </c>
      <c r="B38" t="s">
        <v>6</v>
      </c>
    </row>
    <row r="39" spans="1:11">
      <c r="A39" s="4">
        <f t="shared" si="2"/>
        <v>7</v>
      </c>
      <c r="B39" t="s">
        <v>18</v>
      </c>
    </row>
    <row r="40" spans="1:11">
      <c r="A40" s="4">
        <f t="shared" si="2"/>
        <v>8</v>
      </c>
      <c r="B40" t="s">
        <v>7</v>
      </c>
    </row>
    <row r="41" spans="1:11">
      <c r="A41" s="4">
        <f t="shared" si="2"/>
        <v>9</v>
      </c>
      <c r="B41" t="s">
        <v>8</v>
      </c>
    </row>
    <row r="42" spans="1:11">
      <c r="A42" s="4">
        <f t="shared" si="2"/>
        <v>10</v>
      </c>
      <c r="B42" t="s">
        <v>9</v>
      </c>
      <c r="K42" s="2"/>
    </row>
    <row r="43" spans="1:11">
      <c r="A43" s="4">
        <f t="shared" si="2"/>
        <v>11</v>
      </c>
      <c r="B43" t="s">
        <v>10</v>
      </c>
    </row>
    <row r="44" spans="1:11">
      <c r="A44" s="4">
        <f t="shared" si="2"/>
        <v>12</v>
      </c>
      <c r="B44" t="s">
        <v>11</v>
      </c>
    </row>
    <row r="45" spans="1:11" ht="30.75" customHeight="1">
      <c r="A45" s="4">
        <f t="shared" si="2"/>
        <v>13</v>
      </c>
      <c r="B45" s="214" t="s">
        <v>12</v>
      </c>
      <c r="C45" s="214"/>
      <c r="D45" s="214"/>
      <c r="E45" s="214"/>
      <c r="F45" s="214"/>
    </row>
    <row r="46" spans="1:11">
      <c r="A46" s="4">
        <f t="shared" si="2"/>
        <v>14</v>
      </c>
      <c r="B46" t="s">
        <v>13</v>
      </c>
    </row>
    <row r="47" spans="1:11">
      <c r="A47" s="4">
        <f t="shared" si="2"/>
        <v>15</v>
      </c>
      <c r="B47" t="s">
        <v>14</v>
      </c>
    </row>
    <row r="48" spans="1:11" ht="30.75" customHeight="1">
      <c r="A48" s="4">
        <f t="shared" si="2"/>
        <v>16</v>
      </c>
      <c r="B48" s="214" t="s">
        <v>15</v>
      </c>
      <c r="C48" s="214"/>
      <c r="D48" s="214"/>
      <c r="E48" s="214"/>
      <c r="F48" s="214"/>
    </row>
    <row r="49" spans="1:10">
      <c r="A49" s="4">
        <f t="shared" si="2"/>
        <v>17</v>
      </c>
      <c r="B49" s="1" t="s">
        <v>16</v>
      </c>
    </row>
    <row r="50" spans="1:10" ht="33.75" customHeight="1">
      <c r="A50" s="4">
        <f t="shared" si="2"/>
        <v>18</v>
      </c>
      <c r="B50" s="214" t="s">
        <v>17</v>
      </c>
      <c r="C50" s="214"/>
      <c r="D50" s="214"/>
      <c r="E50" s="214"/>
      <c r="F50" s="214"/>
    </row>
    <row r="51" spans="1:10">
      <c r="A51" s="4">
        <f t="shared" si="2"/>
        <v>19</v>
      </c>
      <c r="B51" s="1" t="s">
        <v>319</v>
      </c>
    </row>
    <row r="52" spans="1:10">
      <c r="A52" s="4">
        <f t="shared" si="2"/>
        <v>20</v>
      </c>
      <c r="B52" t="s">
        <v>19</v>
      </c>
    </row>
    <row r="53" spans="1:10">
      <c r="A53" s="4">
        <f t="shared" si="2"/>
        <v>21</v>
      </c>
      <c r="B53" t="s">
        <v>20</v>
      </c>
    </row>
    <row r="54" spans="1:10">
      <c r="A54" s="4">
        <f t="shared" si="2"/>
        <v>22</v>
      </c>
      <c r="B54" t="s">
        <v>21</v>
      </c>
    </row>
    <row r="56" spans="1:10">
      <c r="B56" s="1" t="s">
        <v>26</v>
      </c>
    </row>
    <row r="57" spans="1:10">
      <c r="B57" s="1"/>
    </row>
    <row r="58" spans="1:10" s="5" customFormat="1">
      <c r="A58" s="5">
        <v>1</v>
      </c>
      <c r="B58" t="s">
        <v>27</v>
      </c>
      <c r="D58" s="6"/>
    </row>
    <row r="59" spans="1:10">
      <c r="A59">
        <f>A58+1</f>
        <v>2</v>
      </c>
      <c r="B59" t="s">
        <v>28</v>
      </c>
      <c r="D59"/>
    </row>
    <row r="60" spans="1:10" ht="32.25" customHeight="1">
      <c r="A60">
        <f>A59+1</f>
        <v>3</v>
      </c>
      <c r="B60" s="214" t="s">
        <v>87</v>
      </c>
      <c r="C60" s="214"/>
      <c r="D60" s="214"/>
      <c r="E60" s="214"/>
      <c r="F60" s="214"/>
      <c r="H60" s="5"/>
      <c r="I60" s="5"/>
      <c r="J60" s="5"/>
    </row>
    <row r="61" spans="1:10">
      <c r="D61"/>
    </row>
    <row r="62" spans="1:10">
      <c r="A62" s="1" t="s">
        <v>320</v>
      </c>
      <c r="D62"/>
    </row>
    <row r="63" spans="1:10">
      <c r="D63"/>
    </row>
    <row r="64" spans="1:10">
      <c r="A64" s="7"/>
      <c r="B64" s="7"/>
      <c r="C64" s="7"/>
      <c r="D64" s="7"/>
      <c r="E64" s="216" t="s">
        <v>29</v>
      </c>
      <c r="F64" s="217"/>
      <c r="G64" s="218"/>
    </row>
    <row r="65" spans="1:17">
      <c r="A65" s="7"/>
      <c r="B65" s="7"/>
      <c r="C65" s="9">
        <v>8.7999999999999995E-2</v>
      </c>
      <c r="D65" s="10"/>
      <c r="E65" s="11" t="s">
        <v>30</v>
      </c>
      <c r="F65" s="7"/>
      <c r="G65" s="7"/>
    </row>
    <row r="66" spans="1:17">
      <c r="A66" s="12" t="s">
        <v>22</v>
      </c>
      <c r="B66" s="12" t="s">
        <v>23</v>
      </c>
      <c r="C66" s="13" t="s">
        <v>24</v>
      </c>
      <c r="D66" s="13" t="s">
        <v>25</v>
      </c>
      <c r="E66" s="8" t="s">
        <v>31</v>
      </c>
      <c r="F66" s="8" t="s">
        <v>32</v>
      </c>
      <c r="G66" s="7" t="s">
        <v>33</v>
      </c>
      <c r="P66" s="33"/>
    </row>
    <row r="67" spans="1:17">
      <c r="A67" s="7">
        <v>1</v>
      </c>
      <c r="B67" s="10">
        <v>100000</v>
      </c>
      <c r="C67" s="10">
        <f>B67*C65</f>
        <v>8800</v>
      </c>
      <c r="D67" s="10">
        <f>B67+C67</f>
        <v>108800</v>
      </c>
      <c r="E67" s="10">
        <f>C67*30%</f>
        <v>2640</v>
      </c>
      <c r="F67" s="10">
        <f>B67*30%</f>
        <v>30000</v>
      </c>
      <c r="G67" s="10">
        <f>E67+F67</f>
        <v>32640</v>
      </c>
      <c r="P67" s="35"/>
      <c r="Q67" s="35"/>
    </row>
    <row r="68" spans="1:17">
      <c r="A68" s="7">
        <f>A67+1</f>
        <v>2</v>
      </c>
      <c r="B68" s="10">
        <v>100000</v>
      </c>
      <c r="C68" s="10">
        <f>(D67+B68)*$C$65</f>
        <v>18374.399999999998</v>
      </c>
      <c r="D68" s="10">
        <f>D67+B68+C68</f>
        <v>227174.39999999999</v>
      </c>
      <c r="E68" s="10">
        <f t="shared" ref="E68:E81" si="3">C68*30%</f>
        <v>5512.3199999999988</v>
      </c>
      <c r="F68" s="10">
        <f t="shared" ref="F68:F81" si="4">B68*30%</f>
        <v>30000</v>
      </c>
      <c r="G68" s="10">
        <f t="shared" ref="G68:G80" si="5">E68+F68</f>
        <v>35512.32</v>
      </c>
      <c r="P68" s="35"/>
      <c r="Q68" s="35"/>
    </row>
    <row r="69" spans="1:17">
      <c r="A69" s="7">
        <f t="shared" ref="A69:A81" si="6">A68+1</f>
        <v>3</v>
      </c>
      <c r="B69" s="10">
        <v>100000</v>
      </c>
      <c r="C69" s="10">
        <f t="shared" ref="C69:C81" si="7">(D68+B69)*$C$65</f>
        <v>28791.3472</v>
      </c>
      <c r="D69" s="10">
        <f t="shared" ref="D69:D81" si="8">D68+B69+C69</f>
        <v>355965.74720000004</v>
      </c>
      <c r="E69" s="10">
        <f t="shared" si="3"/>
        <v>8637.40416</v>
      </c>
      <c r="F69" s="10">
        <f t="shared" si="4"/>
        <v>30000</v>
      </c>
      <c r="G69" s="10">
        <f t="shared" si="5"/>
        <v>38637.404159999998</v>
      </c>
      <c r="P69" s="35"/>
      <c r="Q69" s="35"/>
    </row>
    <row r="70" spans="1:17">
      <c r="A70" s="7">
        <f t="shared" si="6"/>
        <v>4</v>
      </c>
      <c r="B70" s="10">
        <v>100000</v>
      </c>
      <c r="C70" s="10">
        <f t="shared" si="7"/>
        <v>40124.985753599998</v>
      </c>
      <c r="D70" s="10">
        <f t="shared" si="8"/>
        <v>496090.73295360006</v>
      </c>
      <c r="E70" s="10">
        <f t="shared" si="3"/>
        <v>12037.495726079998</v>
      </c>
      <c r="F70" s="10">
        <f t="shared" si="4"/>
        <v>30000</v>
      </c>
      <c r="G70" s="10">
        <f t="shared" si="5"/>
        <v>42037.49572608</v>
      </c>
      <c r="P70" s="35"/>
      <c r="Q70" s="35"/>
    </row>
    <row r="71" spans="1:17">
      <c r="A71" s="7">
        <f t="shared" si="6"/>
        <v>5</v>
      </c>
      <c r="B71" s="10">
        <v>100000</v>
      </c>
      <c r="C71" s="10">
        <f t="shared" si="7"/>
        <v>52455.984499916805</v>
      </c>
      <c r="D71" s="10">
        <f t="shared" si="8"/>
        <v>648546.7174535169</v>
      </c>
      <c r="E71" s="10">
        <f t="shared" si="3"/>
        <v>15736.79534997504</v>
      </c>
      <c r="F71" s="10">
        <f t="shared" si="4"/>
        <v>30000</v>
      </c>
      <c r="G71" s="10">
        <f t="shared" si="5"/>
        <v>45736.795349975044</v>
      </c>
      <c r="P71" s="35"/>
      <c r="Q71" s="35"/>
    </row>
    <row r="72" spans="1:17">
      <c r="A72" s="7">
        <f t="shared" si="6"/>
        <v>6</v>
      </c>
      <c r="B72" s="10">
        <v>100000</v>
      </c>
      <c r="C72" s="10">
        <f t="shared" si="7"/>
        <v>65872.111135909479</v>
      </c>
      <c r="D72" s="10">
        <f t="shared" si="8"/>
        <v>814418.82858942635</v>
      </c>
      <c r="E72" s="10">
        <f t="shared" si="3"/>
        <v>19761.633340772842</v>
      </c>
      <c r="F72" s="10">
        <f t="shared" si="4"/>
        <v>30000</v>
      </c>
      <c r="G72" s="10">
        <f>E72+F72</f>
        <v>49761.633340772838</v>
      </c>
      <c r="P72" s="35"/>
      <c r="Q72" s="35"/>
    </row>
    <row r="73" spans="1:17">
      <c r="A73" s="7">
        <f t="shared" si="6"/>
        <v>7</v>
      </c>
      <c r="B73" s="10">
        <v>100000</v>
      </c>
      <c r="C73" s="10">
        <f t="shared" si="7"/>
        <v>80468.856915869517</v>
      </c>
      <c r="D73" s="10">
        <f t="shared" si="8"/>
        <v>994887.68550529587</v>
      </c>
      <c r="E73" s="10">
        <f t="shared" si="3"/>
        <v>24140.657074760853</v>
      </c>
      <c r="F73" s="10">
        <f t="shared" si="4"/>
        <v>30000</v>
      </c>
      <c r="G73" s="10">
        <f t="shared" si="5"/>
        <v>54140.657074760849</v>
      </c>
      <c r="P73" s="35"/>
      <c r="Q73" s="35"/>
    </row>
    <row r="74" spans="1:17">
      <c r="A74" s="7">
        <f t="shared" si="6"/>
        <v>8</v>
      </c>
      <c r="B74" s="10">
        <v>100000</v>
      </c>
      <c r="C74" s="10">
        <f t="shared" si="7"/>
        <v>96350.116324466027</v>
      </c>
      <c r="D74" s="10">
        <f t="shared" si="8"/>
        <v>1191237.8018297618</v>
      </c>
      <c r="E74" s="10">
        <f t="shared" si="3"/>
        <v>28905.034897339807</v>
      </c>
      <c r="F74" s="10">
        <f t="shared" si="4"/>
        <v>30000</v>
      </c>
      <c r="G74" s="10">
        <f t="shared" si="5"/>
        <v>58905.034897339807</v>
      </c>
      <c r="P74" s="35"/>
      <c r="Q74" s="35"/>
    </row>
    <row r="75" spans="1:17">
      <c r="A75" s="7">
        <f t="shared" si="6"/>
        <v>9</v>
      </c>
      <c r="B75" s="10">
        <v>100000</v>
      </c>
      <c r="C75" s="10">
        <f t="shared" si="7"/>
        <v>113628.92656101903</v>
      </c>
      <c r="D75" s="10">
        <f t="shared" si="8"/>
        <v>1404866.7283907807</v>
      </c>
      <c r="E75" s="10">
        <f t="shared" si="3"/>
        <v>34088.67796830571</v>
      </c>
      <c r="F75" s="10">
        <f t="shared" si="4"/>
        <v>30000</v>
      </c>
      <c r="G75" s="10">
        <f t="shared" si="5"/>
        <v>64088.67796830571</v>
      </c>
      <c r="P75" s="35"/>
      <c r="Q75" s="35"/>
    </row>
    <row r="76" spans="1:17">
      <c r="A76" s="7">
        <f t="shared" si="6"/>
        <v>10</v>
      </c>
      <c r="B76" s="10">
        <v>100000</v>
      </c>
      <c r="C76" s="10">
        <f t="shared" si="7"/>
        <v>132428.2720983887</v>
      </c>
      <c r="D76" s="10">
        <f t="shared" si="8"/>
        <v>1637295.0004891695</v>
      </c>
      <c r="E76" s="10">
        <f t="shared" si="3"/>
        <v>39728.481629516609</v>
      </c>
      <c r="F76" s="10">
        <f t="shared" si="4"/>
        <v>30000</v>
      </c>
      <c r="G76" s="10">
        <f t="shared" si="5"/>
        <v>69728.481629516609</v>
      </c>
      <c r="P76" s="35"/>
      <c r="Q76" s="35"/>
    </row>
    <row r="77" spans="1:17">
      <c r="A77" s="7">
        <f t="shared" si="6"/>
        <v>11</v>
      </c>
      <c r="B77" s="10">
        <v>100000</v>
      </c>
      <c r="C77" s="10">
        <f t="shared" si="7"/>
        <v>152881.96004304691</v>
      </c>
      <c r="D77" s="10">
        <f t="shared" si="8"/>
        <v>1890176.9605322164</v>
      </c>
      <c r="E77" s="10">
        <f t="shared" si="3"/>
        <v>45864.588012914071</v>
      </c>
      <c r="F77" s="10">
        <f t="shared" si="4"/>
        <v>30000</v>
      </c>
      <c r="G77" s="10">
        <f t="shared" si="5"/>
        <v>75864.588012914071</v>
      </c>
      <c r="P77" s="35"/>
      <c r="Q77" s="35"/>
    </row>
    <row r="78" spans="1:17">
      <c r="A78" s="7">
        <f t="shared" si="6"/>
        <v>12</v>
      </c>
      <c r="B78" s="10">
        <v>100000</v>
      </c>
      <c r="C78" s="10">
        <f t="shared" si="7"/>
        <v>175135.57252683502</v>
      </c>
      <c r="D78" s="10">
        <f t="shared" si="8"/>
        <v>2165312.5330590513</v>
      </c>
      <c r="E78" s="10">
        <f t="shared" si="3"/>
        <v>52540.671758050506</v>
      </c>
      <c r="F78" s="10">
        <f t="shared" si="4"/>
        <v>30000</v>
      </c>
      <c r="G78" s="10">
        <f t="shared" si="5"/>
        <v>82540.671758050506</v>
      </c>
      <c r="P78" s="35"/>
      <c r="Q78" s="35"/>
    </row>
    <row r="79" spans="1:17">
      <c r="A79" s="7">
        <f t="shared" si="6"/>
        <v>13</v>
      </c>
      <c r="B79" s="10">
        <v>100000</v>
      </c>
      <c r="C79" s="10">
        <f t="shared" si="7"/>
        <v>199347.50290919651</v>
      </c>
      <c r="D79" s="10">
        <f t="shared" si="8"/>
        <v>2464660.0359682478</v>
      </c>
      <c r="E79" s="10">
        <f t="shared" si="3"/>
        <v>59804.250872758952</v>
      </c>
      <c r="F79" s="10">
        <f t="shared" si="4"/>
        <v>30000</v>
      </c>
      <c r="G79" s="10">
        <f t="shared" si="5"/>
        <v>89804.250872758945</v>
      </c>
      <c r="P79" s="35"/>
      <c r="Q79" s="35"/>
    </row>
    <row r="80" spans="1:17">
      <c r="A80" s="7">
        <f t="shared" si="6"/>
        <v>14</v>
      </c>
      <c r="B80" s="10">
        <v>100000</v>
      </c>
      <c r="C80" s="10">
        <f t="shared" si="7"/>
        <v>225690.08316520578</v>
      </c>
      <c r="D80" s="10">
        <f t="shared" si="8"/>
        <v>2790350.1191334538</v>
      </c>
      <c r="E80" s="10">
        <f t="shared" si="3"/>
        <v>67707.024949561732</v>
      </c>
      <c r="F80" s="10">
        <f t="shared" si="4"/>
        <v>30000</v>
      </c>
      <c r="G80" s="10">
        <f t="shared" si="5"/>
        <v>97707.024949561732</v>
      </c>
      <c r="P80" s="35"/>
      <c r="Q80" s="35"/>
    </row>
    <row r="81" spans="1:21">
      <c r="A81" s="7">
        <f t="shared" si="6"/>
        <v>15</v>
      </c>
      <c r="B81" s="10">
        <v>100000</v>
      </c>
      <c r="C81" s="10">
        <f t="shared" si="7"/>
        <v>254350.81048374393</v>
      </c>
      <c r="D81" s="14">
        <f t="shared" si="8"/>
        <v>3144700.9296171977</v>
      </c>
      <c r="E81" s="10">
        <f t="shared" si="3"/>
        <v>76305.243145123182</v>
      </c>
      <c r="F81" s="10">
        <f t="shared" si="4"/>
        <v>30000</v>
      </c>
      <c r="G81" s="10">
        <f>E81+F81</f>
        <v>106305.24314512318</v>
      </c>
      <c r="P81" s="35"/>
      <c r="Q81" s="35"/>
    </row>
    <row r="82" spans="1:21">
      <c r="A82" s="7"/>
      <c r="B82" s="14">
        <f>SUM(B67:B81)</f>
        <v>1500000</v>
      </c>
      <c r="C82" s="14">
        <f t="shared" ref="C82:G82" si="9">SUM(C67:C81)</f>
        <v>1644700.9296171975</v>
      </c>
      <c r="D82" s="14"/>
      <c r="E82" s="14">
        <f t="shared" si="9"/>
        <v>493410.27888515935</v>
      </c>
      <c r="F82" s="14">
        <f t="shared" si="9"/>
        <v>450000</v>
      </c>
      <c r="G82" s="14">
        <f t="shared" si="9"/>
        <v>943410.27888515918</v>
      </c>
    </row>
    <row r="83" spans="1:21">
      <c r="A83" s="117"/>
      <c r="B83" s="117"/>
      <c r="C83" s="117"/>
      <c r="D83" s="118"/>
      <c r="E83" s="117"/>
      <c r="F83" s="117"/>
      <c r="G83" s="117"/>
      <c r="H83" s="117"/>
      <c r="I83" s="117"/>
      <c r="J83" s="117"/>
      <c r="K83" s="117"/>
      <c r="L83" s="117"/>
      <c r="M83" s="117"/>
      <c r="N83" s="117"/>
      <c r="P83" s="35"/>
      <c r="U83" s="15"/>
    </row>
    <row r="84" spans="1:21" ht="21">
      <c r="A84" s="122" t="s">
        <v>321</v>
      </c>
      <c r="B84" s="123" t="s">
        <v>34</v>
      </c>
      <c r="C84" s="123"/>
      <c r="D84" s="123"/>
      <c r="E84" s="123"/>
      <c r="F84" s="123"/>
      <c r="G84" s="121"/>
      <c r="H84" s="120"/>
      <c r="I84" s="120"/>
      <c r="J84" s="120"/>
      <c r="K84" s="120"/>
      <c r="L84" s="120"/>
      <c r="M84" s="120"/>
      <c r="N84" s="120"/>
    </row>
    <row r="85" spans="1:21" s="127" customFormat="1" ht="21">
      <c r="A85" s="124"/>
      <c r="B85" s="1" t="s">
        <v>234</v>
      </c>
      <c r="C85" s="125"/>
      <c r="D85" s="125"/>
      <c r="E85" s="125"/>
      <c r="F85" s="125"/>
      <c r="G85" s="126"/>
      <c r="H85" s="119"/>
      <c r="I85" s="119"/>
      <c r="J85" s="119"/>
      <c r="K85" s="119"/>
      <c r="L85" s="119"/>
      <c r="M85" s="119"/>
      <c r="N85" s="119"/>
    </row>
    <row r="87" spans="1:21">
      <c r="A87">
        <v>1</v>
      </c>
      <c r="B87" t="s">
        <v>35</v>
      </c>
    </row>
    <row r="88" spans="1:21">
      <c r="A88">
        <f>A87+1</f>
        <v>2</v>
      </c>
      <c r="B88" t="s">
        <v>36</v>
      </c>
    </row>
    <row r="89" spans="1:21">
      <c r="A89">
        <f>A88+1</f>
        <v>3</v>
      </c>
      <c r="B89" t="s">
        <v>37</v>
      </c>
    </row>
    <row r="90" spans="1:21">
      <c r="A90">
        <f>A89+1</f>
        <v>4</v>
      </c>
      <c r="B90" t="s">
        <v>38</v>
      </c>
    </row>
    <row r="91" spans="1:21">
      <c r="A91">
        <f>A90+1</f>
        <v>5</v>
      </c>
      <c r="B91" t="s">
        <v>39</v>
      </c>
    </row>
    <row r="92" spans="1:21">
      <c r="A92">
        <f>A91+1</f>
        <v>6</v>
      </c>
      <c r="B92" t="s">
        <v>40</v>
      </c>
    </row>
    <row r="93" spans="1:21">
      <c r="A93" s="1">
        <f t="shared" ref="A93:A94" si="10">A92+1</f>
        <v>7</v>
      </c>
      <c r="B93" s="1" t="s">
        <v>42</v>
      </c>
    </row>
    <row r="94" spans="1:21">
      <c r="A94" s="1">
        <f t="shared" si="10"/>
        <v>8</v>
      </c>
      <c r="B94" s="1" t="s">
        <v>322</v>
      </c>
    </row>
    <row r="96" spans="1:21">
      <c r="B96" s="1" t="s">
        <v>26</v>
      </c>
    </row>
    <row r="97" spans="1:11">
      <c r="A97">
        <v>1</v>
      </c>
      <c r="B97" t="s">
        <v>65</v>
      </c>
    </row>
    <row r="98" spans="1:11">
      <c r="A98">
        <f t="shared" ref="A98:A104" si="11">A97+1</f>
        <v>2</v>
      </c>
      <c r="B98" t="s">
        <v>68</v>
      </c>
    </row>
    <row r="99" spans="1:11">
      <c r="A99">
        <f t="shared" si="11"/>
        <v>3</v>
      </c>
      <c r="B99" t="s">
        <v>323</v>
      </c>
    </row>
    <row r="100" spans="1:11">
      <c r="A100">
        <f t="shared" si="11"/>
        <v>4</v>
      </c>
      <c r="B100" t="s">
        <v>44</v>
      </c>
    </row>
    <row r="101" spans="1:11">
      <c r="A101">
        <f t="shared" si="11"/>
        <v>5</v>
      </c>
      <c r="B101" t="s">
        <v>64</v>
      </c>
    </row>
    <row r="102" spans="1:11" ht="30.75" customHeight="1">
      <c r="A102" s="53">
        <f t="shared" si="11"/>
        <v>6</v>
      </c>
      <c r="B102" s="214" t="s">
        <v>66</v>
      </c>
      <c r="C102" s="214"/>
      <c r="D102" s="214"/>
      <c r="E102" s="214"/>
      <c r="F102" s="214"/>
      <c r="G102" s="214"/>
      <c r="H102" s="214"/>
    </row>
    <row r="103" spans="1:11">
      <c r="A103">
        <f t="shared" si="11"/>
        <v>7</v>
      </c>
      <c r="B103" t="s">
        <v>67</v>
      </c>
    </row>
    <row r="104" spans="1:11" ht="33" customHeight="1">
      <c r="A104">
        <f t="shared" si="11"/>
        <v>8</v>
      </c>
      <c r="B104" s="214" t="s">
        <v>72</v>
      </c>
      <c r="C104" s="214"/>
      <c r="D104" s="214"/>
      <c r="E104" s="214"/>
      <c r="F104" s="214"/>
      <c r="G104" s="214"/>
      <c r="H104" s="214"/>
    </row>
    <row r="106" spans="1:11">
      <c r="A106" s="1" t="s">
        <v>52</v>
      </c>
      <c r="C106" s="3"/>
    </row>
    <row r="107" spans="1:11">
      <c r="A107" s="7"/>
      <c r="B107" s="7"/>
      <c r="C107" s="17">
        <v>8.1600000000000006E-2</v>
      </c>
      <c r="D107" s="10"/>
      <c r="E107" s="21" t="s">
        <v>29</v>
      </c>
      <c r="F107" s="10"/>
      <c r="G107" s="10"/>
    </row>
    <row r="108" spans="1:11">
      <c r="A108" s="11" t="s">
        <v>45</v>
      </c>
      <c r="B108" s="11" t="s">
        <v>23</v>
      </c>
      <c r="C108" s="11" t="s">
        <v>41</v>
      </c>
      <c r="D108" s="14" t="s">
        <v>24</v>
      </c>
      <c r="E108" s="8" t="s">
        <v>31</v>
      </c>
      <c r="F108" s="8" t="s">
        <v>43</v>
      </c>
      <c r="G108" s="7" t="s">
        <v>33</v>
      </c>
    </row>
    <row r="109" spans="1:11">
      <c r="A109" s="7">
        <v>1</v>
      </c>
      <c r="B109" s="10">
        <v>100000</v>
      </c>
      <c r="C109" s="34">
        <f>C107</f>
        <v>8.1600000000000006E-2</v>
      </c>
      <c r="D109" s="10">
        <f>$B$109*C109</f>
        <v>8160.0000000000009</v>
      </c>
      <c r="E109" s="10">
        <f>D109*30%</f>
        <v>2448</v>
      </c>
      <c r="F109" s="10">
        <f>B109*30%</f>
        <v>30000</v>
      </c>
      <c r="G109" s="10">
        <f>E109+F109</f>
        <v>32448</v>
      </c>
      <c r="K109" s="16"/>
    </row>
    <row r="110" spans="1:11">
      <c r="A110" s="7">
        <f>A109+1</f>
        <v>2</v>
      </c>
      <c r="B110" s="7"/>
      <c r="C110" s="34">
        <f>C109+(C109*$C$107)</f>
        <v>8.8258560000000014E-2</v>
      </c>
      <c r="D110" s="10">
        <f t="shared" ref="D110:D114" si="12">$B$109*C110</f>
        <v>8825.8560000000016</v>
      </c>
      <c r="E110" s="10">
        <f t="shared" ref="E110:E113" si="13">D110*30%</f>
        <v>2647.7568000000006</v>
      </c>
      <c r="F110" s="10"/>
      <c r="G110" s="10">
        <f t="shared" ref="G110:G113" si="14">E110+F110</f>
        <v>2647.7568000000006</v>
      </c>
    </row>
    <row r="111" spans="1:11">
      <c r="A111" s="7">
        <f t="shared" ref="A111:A114" si="15">A110+1</f>
        <v>3</v>
      </c>
      <c r="B111" s="7"/>
      <c r="C111" s="34">
        <f t="shared" ref="C111:C114" si="16">C110+(C110*$C$107)</f>
        <v>9.5460458496000017E-2</v>
      </c>
      <c r="D111" s="10">
        <f t="shared" si="12"/>
        <v>9546.045849600001</v>
      </c>
      <c r="E111" s="10">
        <f t="shared" si="13"/>
        <v>2863.81375488</v>
      </c>
      <c r="F111" s="10"/>
      <c r="G111" s="10">
        <f t="shared" si="14"/>
        <v>2863.81375488</v>
      </c>
    </row>
    <row r="112" spans="1:11">
      <c r="A112" s="7">
        <f t="shared" si="15"/>
        <v>4</v>
      </c>
      <c r="B112" s="7"/>
      <c r="C112" s="34">
        <f t="shared" si="16"/>
        <v>0.10325003190927362</v>
      </c>
      <c r="D112" s="10">
        <f t="shared" si="12"/>
        <v>10325.003190927362</v>
      </c>
      <c r="E112" s="10">
        <f t="shared" si="13"/>
        <v>3097.5009572782087</v>
      </c>
      <c r="F112" s="10"/>
      <c r="G112" s="10">
        <f t="shared" si="14"/>
        <v>3097.5009572782087</v>
      </c>
    </row>
    <row r="113" spans="1:13">
      <c r="A113" s="7">
        <f t="shared" si="15"/>
        <v>5</v>
      </c>
      <c r="B113" s="7"/>
      <c r="C113" s="34">
        <f t="shared" si="16"/>
        <v>0.11167523451307035</v>
      </c>
      <c r="D113" s="10">
        <f t="shared" si="12"/>
        <v>11167.523451307035</v>
      </c>
      <c r="E113" s="10">
        <f t="shared" si="13"/>
        <v>3350.2570353921105</v>
      </c>
      <c r="F113" s="10"/>
      <c r="G113" s="10">
        <f t="shared" si="14"/>
        <v>3350.2570353921105</v>
      </c>
    </row>
    <row r="114" spans="1:13">
      <c r="A114" s="7">
        <f t="shared" si="15"/>
        <v>6</v>
      </c>
      <c r="B114" s="7"/>
      <c r="C114" s="34">
        <f t="shared" si="16"/>
        <v>0.12078793364933689</v>
      </c>
      <c r="D114" s="10">
        <f t="shared" si="12"/>
        <v>12078.793364933688</v>
      </c>
      <c r="E114" s="10"/>
      <c r="F114" s="10"/>
      <c r="G114" s="10"/>
    </row>
    <row r="115" spans="1:13">
      <c r="A115" s="7"/>
      <c r="B115" s="7"/>
      <c r="C115" s="7"/>
      <c r="D115" s="10"/>
      <c r="E115" s="10"/>
      <c r="F115" s="10"/>
      <c r="G115" s="10"/>
    </row>
    <row r="116" spans="1:13">
      <c r="A116" s="7"/>
      <c r="B116" s="14">
        <f>SUM(B109:B115)</f>
        <v>100000</v>
      </c>
      <c r="C116" s="7"/>
      <c r="D116" s="14">
        <f>SUM(D109:D115)</f>
        <v>60103.221856768097</v>
      </c>
      <c r="E116" s="14">
        <f>SUM(E109:E115)</f>
        <v>14407.328547550322</v>
      </c>
      <c r="F116" s="14">
        <f>SUM(F109:F115)</f>
        <v>30000</v>
      </c>
      <c r="G116" s="14">
        <f>SUM(G109:G115)</f>
        <v>44407.328547550322</v>
      </c>
    </row>
    <row r="118" spans="1:13">
      <c r="A118" s="1" t="s">
        <v>324</v>
      </c>
    </row>
    <row r="120" spans="1:13">
      <c r="C120" s="215" t="s">
        <v>56</v>
      </c>
      <c r="D120" s="215"/>
      <c r="E120" s="215"/>
      <c r="F120" s="215"/>
      <c r="G120" s="215"/>
      <c r="H120" s="215"/>
    </row>
    <row r="121" spans="1:13" ht="45">
      <c r="A121" s="7"/>
      <c r="B121" s="22" t="s">
        <v>23</v>
      </c>
      <c r="C121" s="23" t="s">
        <v>46</v>
      </c>
      <c r="D121" s="23" t="s">
        <v>47</v>
      </c>
      <c r="E121" s="23" t="s">
        <v>48</v>
      </c>
      <c r="F121" s="23" t="s">
        <v>49</v>
      </c>
      <c r="G121" s="23" t="s">
        <v>50</v>
      </c>
      <c r="H121" s="23" t="s">
        <v>51</v>
      </c>
      <c r="I121" s="23" t="s">
        <v>55</v>
      </c>
      <c r="J121" s="31" t="s">
        <v>69</v>
      </c>
      <c r="K121" s="23" t="s">
        <v>53</v>
      </c>
      <c r="L121" s="30" t="s">
        <v>63</v>
      </c>
      <c r="M121" s="30" t="s">
        <v>62</v>
      </c>
    </row>
    <row r="122" spans="1:13">
      <c r="A122" s="22" t="s">
        <v>45</v>
      </c>
      <c r="B122" s="8"/>
      <c r="C122" s="128">
        <v>8.1600000000000006E-2</v>
      </c>
      <c r="D122" s="128">
        <v>8.8258560000000014E-2</v>
      </c>
      <c r="E122" s="128">
        <v>9.5460458496000017E-2</v>
      </c>
      <c r="F122" s="128">
        <v>0.10325003190927362</v>
      </c>
      <c r="G122" s="128">
        <v>0.11167523451307035</v>
      </c>
      <c r="H122" s="128">
        <v>0.12078793364933689</v>
      </c>
      <c r="I122" s="8"/>
      <c r="J122" s="32" t="s">
        <v>45</v>
      </c>
      <c r="K122" s="7"/>
      <c r="L122" s="7"/>
      <c r="M122" s="7"/>
    </row>
    <row r="123" spans="1:13">
      <c r="A123" s="24">
        <v>1</v>
      </c>
      <c r="B123" s="25">
        <v>100000</v>
      </c>
      <c r="C123" s="25">
        <f t="shared" ref="C123:H123" si="17">$B$123*C122</f>
        <v>8160.0000000000009</v>
      </c>
      <c r="D123" s="25">
        <f t="shared" si="17"/>
        <v>8825.8560000000016</v>
      </c>
      <c r="E123" s="25">
        <f t="shared" si="17"/>
        <v>9546.045849600001</v>
      </c>
      <c r="F123" s="25">
        <f t="shared" si="17"/>
        <v>10325.003190927362</v>
      </c>
      <c r="G123" s="25">
        <f t="shared" si="17"/>
        <v>11167.523451307035</v>
      </c>
      <c r="H123" s="25">
        <f t="shared" si="17"/>
        <v>12078.793364933688</v>
      </c>
      <c r="I123" s="29">
        <f>SUM(C123:H123)</f>
        <v>60103.221856768097</v>
      </c>
      <c r="J123" s="26">
        <v>7</v>
      </c>
      <c r="K123" s="7" t="s">
        <v>54</v>
      </c>
      <c r="L123" s="10">
        <f>MIN(B123*30%,30000)</f>
        <v>30000</v>
      </c>
      <c r="M123" s="10">
        <f>SUM(C123:G123)*30%</f>
        <v>14407.328547550322</v>
      </c>
    </row>
    <row r="124" spans="1:13">
      <c r="A124" s="24">
        <f>A123+1</f>
        <v>2</v>
      </c>
      <c r="B124" s="25">
        <v>100000</v>
      </c>
      <c r="C124" s="25">
        <f t="shared" ref="C124:H124" si="18">$B$124*C122</f>
        <v>8160.0000000000009</v>
      </c>
      <c r="D124" s="25">
        <f t="shared" si="18"/>
        <v>8825.8560000000016</v>
      </c>
      <c r="E124" s="25">
        <f t="shared" si="18"/>
        <v>9546.045849600001</v>
      </c>
      <c r="F124" s="25">
        <f t="shared" si="18"/>
        <v>10325.003190927362</v>
      </c>
      <c r="G124" s="25">
        <f t="shared" si="18"/>
        <v>11167.523451307035</v>
      </c>
      <c r="H124" s="25">
        <f t="shared" si="18"/>
        <v>12078.793364933688</v>
      </c>
      <c r="I124" s="29">
        <f>SUM(C124:H124)</f>
        <v>60103.221856768097</v>
      </c>
      <c r="J124" s="25">
        <f>J123+1</f>
        <v>8</v>
      </c>
      <c r="K124" s="7" t="s">
        <v>54</v>
      </c>
      <c r="L124" s="10">
        <f t="shared" ref="L124:L137" si="19">MIN(B124*30%,30000)</f>
        <v>30000</v>
      </c>
      <c r="M124" s="10">
        <f t="shared" ref="M124:M132" si="20">SUM(C124:G124)*30%</f>
        <v>14407.328547550322</v>
      </c>
    </row>
    <row r="125" spans="1:13">
      <c r="A125" s="24">
        <f t="shared" ref="A125:A137" si="21">A124+1</f>
        <v>3</v>
      </c>
      <c r="B125" s="25">
        <v>100000</v>
      </c>
      <c r="C125" s="25">
        <f t="shared" ref="C125:H125" si="22">$B$125*C122</f>
        <v>8160.0000000000009</v>
      </c>
      <c r="D125" s="25">
        <f t="shared" si="22"/>
        <v>8825.8560000000016</v>
      </c>
      <c r="E125" s="25">
        <f t="shared" si="22"/>
        <v>9546.045849600001</v>
      </c>
      <c r="F125" s="25">
        <f t="shared" si="22"/>
        <v>10325.003190927362</v>
      </c>
      <c r="G125" s="25">
        <f t="shared" si="22"/>
        <v>11167.523451307035</v>
      </c>
      <c r="H125" s="25">
        <f t="shared" si="22"/>
        <v>12078.793364933688</v>
      </c>
      <c r="I125" s="29">
        <f t="shared" ref="I125:I137" si="23">SUM(C125:H125)</f>
        <v>60103.221856768097</v>
      </c>
      <c r="J125" s="25">
        <f t="shared" ref="J125:J137" si="24">J124+1</f>
        <v>9</v>
      </c>
      <c r="K125" s="7" t="s">
        <v>54</v>
      </c>
      <c r="L125" s="10">
        <f t="shared" si="19"/>
        <v>30000</v>
      </c>
      <c r="M125" s="10">
        <f t="shared" si="20"/>
        <v>14407.328547550322</v>
      </c>
    </row>
    <row r="126" spans="1:13">
      <c r="A126" s="24">
        <f t="shared" si="21"/>
        <v>4</v>
      </c>
      <c r="B126" s="25">
        <v>100000</v>
      </c>
      <c r="C126" s="25">
        <f t="shared" ref="C126:H126" si="25">$B$126*C122</f>
        <v>8160.0000000000009</v>
      </c>
      <c r="D126" s="25">
        <f t="shared" si="25"/>
        <v>8825.8560000000016</v>
      </c>
      <c r="E126" s="25">
        <f t="shared" si="25"/>
        <v>9546.045849600001</v>
      </c>
      <c r="F126" s="25">
        <f t="shared" si="25"/>
        <v>10325.003190927362</v>
      </c>
      <c r="G126" s="25">
        <f t="shared" si="25"/>
        <v>11167.523451307035</v>
      </c>
      <c r="H126" s="25">
        <f t="shared" si="25"/>
        <v>12078.793364933688</v>
      </c>
      <c r="I126" s="29">
        <f t="shared" si="23"/>
        <v>60103.221856768097</v>
      </c>
      <c r="J126" s="25">
        <f t="shared" si="24"/>
        <v>10</v>
      </c>
      <c r="K126" s="7" t="s">
        <v>54</v>
      </c>
      <c r="L126" s="10">
        <f t="shared" si="19"/>
        <v>30000</v>
      </c>
      <c r="M126" s="10">
        <f t="shared" si="20"/>
        <v>14407.328547550322</v>
      </c>
    </row>
    <row r="127" spans="1:13">
      <c r="A127" s="24">
        <f t="shared" si="21"/>
        <v>5</v>
      </c>
      <c r="B127" s="25">
        <v>100000</v>
      </c>
      <c r="C127" s="25">
        <f t="shared" ref="C127:H127" si="26">$B$127*C122</f>
        <v>8160.0000000000009</v>
      </c>
      <c r="D127" s="25">
        <f t="shared" si="26"/>
        <v>8825.8560000000016</v>
      </c>
      <c r="E127" s="25">
        <f t="shared" si="26"/>
        <v>9546.045849600001</v>
      </c>
      <c r="F127" s="25">
        <f t="shared" si="26"/>
        <v>10325.003190927362</v>
      </c>
      <c r="G127" s="25">
        <f t="shared" si="26"/>
        <v>11167.523451307035</v>
      </c>
      <c r="H127" s="25">
        <f t="shared" si="26"/>
        <v>12078.793364933688</v>
      </c>
      <c r="I127" s="29">
        <f t="shared" si="23"/>
        <v>60103.221856768097</v>
      </c>
      <c r="J127" s="25">
        <f t="shared" si="24"/>
        <v>11</v>
      </c>
      <c r="K127" s="7" t="s">
        <v>54</v>
      </c>
      <c r="L127" s="10">
        <f t="shared" si="19"/>
        <v>30000</v>
      </c>
      <c r="M127" s="10">
        <f t="shared" si="20"/>
        <v>14407.328547550322</v>
      </c>
    </row>
    <row r="128" spans="1:13">
      <c r="A128" s="24">
        <f t="shared" si="21"/>
        <v>6</v>
      </c>
      <c r="B128" s="25">
        <v>100000</v>
      </c>
      <c r="C128" s="25">
        <f t="shared" ref="C128:H128" si="27">$B$128*C122</f>
        <v>8160.0000000000009</v>
      </c>
      <c r="D128" s="25">
        <f t="shared" si="27"/>
        <v>8825.8560000000016</v>
      </c>
      <c r="E128" s="25">
        <f t="shared" si="27"/>
        <v>9546.045849600001</v>
      </c>
      <c r="F128" s="25">
        <f t="shared" si="27"/>
        <v>10325.003190927362</v>
      </c>
      <c r="G128" s="25">
        <f t="shared" si="27"/>
        <v>11167.523451307035</v>
      </c>
      <c r="H128" s="25">
        <f t="shared" si="27"/>
        <v>12078.793364933688</v>
      </c>
      <c r="I128" s="29">
        <f t="shared" si="23"/>
        <v>60103.221856768097</v>
      </c>
      <c r="J128" s="25">
        <f t="shared" si="24"/>
        <v>12</v>
      </c>
      <c r="K128" s="7" t="s">
        <v>54</v>
      </c>
      <c r="L128" s="10">
        <f t="shared" si="19"/>
        <v>30000</v>
      </c>
      <c r="M128" s="10">
        <f t="shared" si="20"/>
        <v>14407.328547550322</v>
      </c>
    </row>
    <row r="129" spans="1:13">
      <c r="A129" s="24">
        <f t="shared" si="21"/>
        <v>7</v>
      </c>
      <c r="B129" s="25">
        <f>100000+I123+B123</f>
        <v>260103.2218567681</v>
      </c>
      <c r="C129" s="25">
        <f t="shared" ref="C129:H129" si="28">$B$129*C122</f>
        <v>21224.422903512277</v>
      </c>
      <c r="D129" s="25">
        <f t="shared" si="28"/>
        <v>22956.335812438883</v>
      </c>
      <c r="E129" s="25">
        <f t="shared" si="28"/>
        <v>24829.572814733896</v>
      </c>
      <c r="F129" s="25">
        <f t="shared" si="28"/>
        <v>26855.665956416182</v>
      </c>
      <c r="G129" s="25">
        <f t="shared" si="28"/>
        <v>29047.088298459741</v>
      </c>
      <c r="H129" s="25">
        <f t="shared" si="28"/>
        <v>31417.330703614058</v>
      </c>
      <c r="I129" s="29">
        <f t="shared" si="23"/>
        <v>156330.41648917503</v>
      </c>
      <c r="J129" s="25">
        <f t="shared" si="24"/>
        <v>13</v>
      </c>
      <c r="K129" s="7" t="s">
        <v>54</v>
      </c>
      <c r="L129" s="10">
        <f t="shared" si="19"/>
        <v>30000</v>
      </c>
      <c r="M129" s="10">
        <f t="shared" si="20"/>
        <v>37473.925735668294</v>
      </c>
    </row>
    <row r="130" spans="1:13">
      <c r="A130" s="24">
        <f t="shared" si="21"/>
        <v>8</v>
      </c>
      <c r="B130" s="25">
        <f t="shared" ref="B130:B137" si="29">100000+I124+B124</f>
        <v>260103.2218567681</v>
      </c>
      <c r="C130" s="25">
        <f t="shared" ref="C130:H130" si="30">$B$130*C122</f>
        <v>21224.422903512277</v>
      </c>
      <c r="D130" s="25">
        <f t="shared" si="30"/>
        <v>22956.335812438883</v>
      </c>
      <c r="E130" s="25">
        <f t="shared" si="30"/>
        <v>24829.572814733896</v>
      </c>
      <c r="F130" s="25">
        <f t="shared" si="30"/>
        <v>26855.665956416182</v>
      </c>
      <c r="G130" s="25">
        <f t="shared" si="30"/>
        <v>29047.088298459741</v>
      </c>
      <c r="H130" s="25">
        <f t="shared" si="30"/>
        <v>31417.330703614058</v>
      </c>
      <c r="I130" s="29">
        <f t="shared" si="23"/>
        <v>156330.41648917503</v>
      </c>
      <c r="J130" s="25">
        <f t="shared" si="24"/>
        <v>14</v>
      </c>
      <c r="K130" s="7" t="s">
        <v>54</v>
      </c>
      <c r="L130" s="10">
        <f t="shared" si="19"/>
        <v>30000</v>
      </c>
      <c r="M130" s="10">
        <f t="shared" si="20"/>
        <v>37473.925735668294</v>
      </c>
    </row>
    <row r="131" spans="1:13">
      <c r="A131" s="24">
        <f t="shared" si="21"/>
        <v>9</v>
      </c>
      <c r="B131" s="25">
        <f t="shared" si="29"/>
        <v>260103.2218567681</v>
      </c>
      <c r="C131" s="25">
        <f t="shared" ref="C131:H131" si="31">$B$131*C122</f>
        <v>21224.422903512277</v>
      </c>
      <c r="D131" s="25">
        <f t="shared" si="31"/>
        <v>22956.335812438883</v>
      </c>
      <c r="E131" s="25">
        <f t="shared" si="31"/>
        <v>24829.572814733896</v>
      </c>
      <c r="F131" s="25">
        <f t="shared" si="31"/>
        <v>26855.665956416182</v>
      </c>
      <c r="G131" s="25">
        <f t="shared" si="31"/>
        <v>29047.088298459741</v>
      </c>
      <c r="H131" s="25">
        <f t="shared" si="31"/>
        <v>31417.330703614058</v>
      </c>
      <c r="I131" s="29">
        <f t="shared" si="23"/>
        <v>156330.41648917503</v>
      </c>
      <c r="J131" s="25">
        <f t="shared" si="24"/>
        <v>15</v>
      </c>
      <c r="K131" s="7" t="s">
        <v>54</v>
      </c>
      <c r="L131" s="10">
        <f t="shared" si="19"/>
        <v>30000</v>
      </c>
      <c r="M131" s="10">
        <f t="shared" si="20"/>
        <v>37473.925735668294</v>
      </c>
    </row>
    <row r="132" spans="1:13">
      <c r="A132" s="24">
        <f t="shared" si="21"/>
        <v>10</v>
      </c>
      <c r="B132" s="25">
        <f t="shared" si="29"/>
        <v>260103.2218567681</v>
      </c>
      <c r="C132" s="25">
        <f t="shared" ref="C132:H132" si="32">$B$132*C122</f>
        <v>21224.422903512277</v>
      </c>
      <c r="D132" s="25">
        <f t="shared" si="32"/>
        <v>22956.335812438883</v>
      </c>
      <c r="E132" s="25">
        <f t="shared" si="32"/>
        <v>24829.572814733896</v>
      </c>
      <c r="F132" s="25">
        <f t="shared" si="32"/>
        <v>26855.665956416182</v>
      </c>
      <c r="G132" s="25">
        <f t="shared" si="32"/>
        <v>29047.088298459741</v>
      </c>
      <c r="H132" s="25">
        <f t="shared" si="32"/>
        <v>31417.330703614058</v>
      </c>
      <c r="I132" s="29">
        <f t="shared" si="23"/>
        <v>156330.41648917503</v>
      </c>
      <c r="J132" s="25">
        <f t="shared" si="24"/>
        <v>16</v>
      </c>
      <c r="K132" s="129" t="s">
        <v>325</v>
      </c>
      <c r="L132" s="10">
        <f t="shared" si="19"/>
        <v>30000</v>
      </c>
      <c r="M132" s="10">
        <f t="shared" si="20"/>
        <v>37473.925735668294</v>
      </c>
    </row>
    <row r="133" spans="1:13">
      <c r="A133" s="24">
        <f t="shared" si="21"/>
        <v>11</v>
      </c>
      <c r="B133" s="28">
        <f t="shared" si="29"/>
        <v>260103.2218567681</v>
      </c>
      <c r="C133" s="27">
        <f t="shared" ref="C133:H133" si="33">$B$133*C122</f>
        <v>21224.422903512277</v>
      </c>
      <c r="D133" s="27">
        <f t="shared" si="33"/>
        <v>22956.335812438883</v>
      </c>
      <c r="E133" s="27">
        <f t="shared" si="33"/>
        <v>24829.572814733896</v>
      </c>
      <c r="F133" s="27">
        <f t="shared" si="33"/>
        <v>26855.665956416182</v>
      </c>
      <c r="G133" s="27">
        <f t="shared" si="33"/>
        <v>29047.088298459741</v>
      </c>
      <c r="H133" s="10">
        <f t="shared" si="33"/>
        <v>31417.330703614058</v>
      </c>
      <c r="I133" s="14">
        <f t="shared" si="23"/>
        <v>156330.41648917503</v>
      </c>
      <c r="J133" s="10">
        <f t="shared" si="24"/>
        <v>17</v>
      </c>
      <c r="K133" s="8" t="s">
        <v>57</v>
      </c>
      <c r="L133" s="10">
        <f t="shared" si="19"/>
        <v>30000</v>
      </c>
      <c r="M133" s="10">
        <f>SUM(C133:G133)*30%</f>
        <v>37473.925735668294</v>
      </c>
    </row>
    <row r="134" spans="1:13">
      <c r="A134" s="24">
        <f t="shared" si="21"/>
        <v>12</v>
      </c>
      <c r="B134" s="28">
        <f t="shared" si="29"/>
        <v>260103.2218567681</v>
      </c>
      <c r="C134" s="27">
        <f t="shared" ref="C134:H134" si="34">$B$134*C122</f>
        <v>21224.422903512277</v>
      </c>
      <c r="D134" s="27">
        <f t="shared" si="34"/>
        <v>22956.335812438883</v>
      </c>
      <c r="E134" s="27">
        <f t="shared" si="34"/>
        <v>24829.572814733896</v>
      </c>
      <c r="F134" s="27">
        <f t="shared" si="34"/>
        <v>26855.665956416182</v>
      </c>
      <c r="G134" s="28">
        <f t="shared" si="34"/>
        <v>29047.088298459741</v>
      </c>
      <c r="H134" s="10">
        <f t="shared" si="34"/>
        <v>31417.330703614058</v>
      </c>
      <c r="I134" s="14">
        <f t="shared" si="23"/>
        <v>156330.41648917503</v>
      </c>
      <c r="J134" s="10">
        <f t="shared" si="24"/>
        <v>18</v>
      </c>
      <c r="K134" s="8" t="s">
        <v>57</v>
      </c>
      <c r="L134" s="10">
        <f t="shared" si="19"/>
        <v>30000</v>
      </c>
      <c r="M134" s="10">
        <f>SUM(C134:F134)*30%</f>
        <v>28759.799246130369</v>
      </c>
    </row>
    <row r="135" spans="1:13">
      <c r="A135" s="24">
        <f t="shared" si="21"/>
        <v>13</v>
      </c>
      <c r="B135" s="28">
        <f t="shared" si="29"/>
        <v>516433.63834594312</v>
      </c>
      <c r="C135" s="27">
        <f t="shared" ref="C135:H135" si="35">$B$135*C122</f>
        <v>42140.984889028965</v>
      </c>
      <c r="D135" s="27">
        <f t="shared" si="35"/>
        <v>45579.689255973732</v>
      </c>
      <c r="E135" s="27">
        <f t="shared" si="35"/>
        <v>49298.991899261186</v>
      </c>
      <c r="F135" s="10">
        <f t="shared" si="35"/>
        <v>53321.789638240902</v>
      </c>
      <c r="G135" s="10">
        <f t="shared" si="35"/>
        <v>57672.847672721357</v>
      </c>
      <c r="H135" s="10">
        <f t="shared" si="35"/>
        <v>62378.952042815421</v>
      </c>
      <c r="I135" s="14">
        <f t="shared" si="23"/>
        <v>310393.25539804157</v>
      </c>
      <c r="J135" s="10">
        <f t="shared" si="24"/>
        <v>19</v>
      </c>
      <c r="K135" s="8" t="s">
        <v>57</v>
      </c>
      <c r="L135" s="10">
        <f t="shared" si="19"/>
        <v>30000</v>
      </c>
      <c r="M135" s="10">
        <f>SUM(C135:E135)*30%</f>
        <v>41105.899813279168</v>
      </c>
    </row>
    <row r="136" spans="1:13">
      <c r="A136" s="24">
        <f t="shared" si="21"/>
        <v>14</v>
      </c>
      <c r="B136" s="28">
        <f t="shared" si="29"/>
        <v>516433.63834594312</v>
      </c>
      <c r="C136" s="27">
        <f t="shared" ref="C136:H136" si="36">$B$136*C122</f>
        <v>42140.984889028965</v>
      </c>
      <c r="D136" s="27">
        <f t="shared" si="36"/>
        <v>45579.689255973732</v>
      </c>
      <c r="E136" s="10">
        <f t="shared" si="36"/>
        <v>49298.991899261186</v>
      </c>
      <c r="F136" s="10">
        <f t="shared" si="36"/>
        <v>53321.789638240902</v>
      </c>
      <c r="G136" s="10">
        <f t="shared" si="36"/>
        <v>57672.847672721357</v>
      </c>
      <c r="H136" s="10">
        <f t="shared" si="36"/>
        <v>62378.952042815421</v>
      </c>
      <c r="I136" s="14">
        <f t="shared" si="23"/>
        <v>310393.25539804157</v>
      </c>
      <c r="J136" s="10">
        <f t="shared" si="24"/>
        <v>20</v>
      </c>
      <c r="K136" s="8" t="s">
        <v>57</v>
      </c>
      <c r="L136" s="10">
        <f t="shared" si="19"/>
        <v>30000</v>
      </c>
      <c r="M136" s="10">
        <f>SUM(C136:D136)*30%</f>
        <v>26316.202243500811</v>
      </c>
    </row>
    <row r="137" spans="1:13">
      <c r="A137" s="24">
        <f t="shared" si="21"/>
        <v>15</v>
      </c>
      <c r="B137" s="28">
        <f t="shared" si="29"/>
        <v>516433.63834594312</v>
      </c>
      <c r="C137" s="27">
        <f t="shared" ref="C137:H137" si="37">$B$137*C122</f>
        <v>42140.984889028965</v>
      </c>
      <c r="D137" s="10">
        <f t="shared" si="37"/>
        <v>45579.689255973732</v>
      </c>
      <c r="E137" s="10">
        <f t="shared" si="37"/>
        <v>49298.991899261186</v>
      </c>
      <c r="F137" s="10">
        <f t="shared" si="37"/>
        <v>53321.789638240902</v>
      </c>
      <c r="G137" s="10">
        <f t="shared" si="37"/>
        <v>57672.847672721357</v>
      </c>
      <c r="H137" s="10">
        <f t="shared" si="37"/>
        <v>62378.952042815421</v>
      </c>
      <c r="I137" s="14">
        <f t="shared" si="23"/>
        <v>310393.25539804157</v>
      </c>
      <c r="J137" s="10">
        <f t="shared" si="24"/>
        <v>21</v>
      </c>
      <c r="K137" s="8" t="s">
        <v>57</v>
      </c>
      <c r="L137" s="10">
        <f t="shared" si="19"/>
        <v>30000</v>
      </c>
      <c r="M137" s="10">
        <f>SUM(C137)*30%</f>
        <v>12642.295466708689</v>
      </c>
    </row>
    <row r="138" spans="1:13">
      <c r="A138" s="10"/>
      <c r="B138" s="14">
        <f>SUM(B123:B137)</f>
        <v>3709920.2461784384</v>
      </c>
      <c r="C138" s="14">
        <f t="shared" ref="C138:I138" si="38">SUM(C123:C137)</f>
        <v>302729.49208816059</v>
      </c>
      <c r="D138" s="14">
        <f t="shared" si="38"/>
        <v>327432.21864255454</v>
      </c>
      <c r="E138" s="14">
        <f t="shared" si="38"/>
        <v>354150.68768378696</v>
      </c>
      <c r="F138" s="14">
        <f t="shared" si="38"/>
        <v>383049.38379878388</v>
      </c>
      <c r="G138" s="14">
        <f t="shared" si="38"/>
        <v>414306.21351676475</v>
      </c>
      <c r="H138" s="14">
        <f t="shared" si="38"/>
        <v>448113.60053973261</v>
      </c>
      <c r="I138" s="14">
        <f t="shared" si="38"/>
        <v>2229781.5962697836</v>
      </c>
      <c r="J138" s="10"/>
      <c r="K138" s="10"/>
      <c r="L138" s="14">
        <f t="shared" ref="L138:M138" si="39">SUM(L123:L137)</f>
        <v>450000</v>
      </c>
      <c r="M138" s="14">
        <f t="shared" si="39"/>
        <v>382637.79673326237</v>
      </c>
    </row>
    <row r="140" spans="1:13">
      <c r="B140" s="1" t="s">
        <v>58</v>
      </c>
    </row>
    <row r="142" spans="1:13">
      <c r="A142">
        <v>1</v>
      </c>
      <c r="B142" t="s">
        <v>70</v>
      </c>
      <c r="F142" s="3">
        <f>SUM(B133:B137)</f>
        <v>2069507.3587513654</v>
      </c>
      <c r="H142" s="3"/>
      <c r="J142" s="3"/>
    </row>
    <row r="143" spans="1:13">
      <c r="A143">
        <f>A142+1</f>
        <v>2</v>
      </c>
      <c r="B143" t="s">
        <v>71</v>
      </c>
      <c r="F143" s="3">
        <f>B132+I132</f>
        <v>416433.63834594312</v>
      </c>
      <c r="J143" s="3"/>
    </row>
    <row r="144" spans="1:13">
      <c r="A144">
        <f t="shared" ref="A144:A147" si="40">A143+1</f>
        <v>3</v>
      </c>
      <c r="B144" t="s">
        <v>61</v>
      </c>
      <c r="F144" s="3">
        <f>SUM(C133:G133)+SUM(C134:F134)+SUM(C135:E135)+SUM(C136:D136)+C137</f>
        <v>487660.40835095779</v>
      </c>
    </row>
    <row r="145" spans="1:14">
      <c r="A145">
        <f t="shared" si="40"/>
        <v>4</v>
      </c>
      <c r="B145" t="s">
        <v>60</v>
      </c>
      <c r="F145" s="3">
        <f>SUM(I123:I132)</f>
        <v>985940.99709730886</v>
      </c>
      <c r="H145" s="3"/>
      <c r="J145" s="3"/>
    </row>
    <row r="146" spans="1:14">
      <c r="A146">
        <f t="shared" si="40"/>
        <v>5</v>
      </c>
      <c r="B146" t="s">
        <v>73</v>
      </c>
      <c r="F146" s="3">
        <f>H133+SUM(G134:H134)+SUM(F135:H135)+SUM(E136:H136)+SUM(D137:H137)</f>
        <v>756180.19082151703</v>
      </c>
      <c r="H146" s="3"/>
      <c r="J146" s="3"/>
    </row>
    <row r="147" spans="1:14">
      <c r="A147">
        <f t="shared" si="40"/>
        <v>6</v>
      </c>
      <c r="B147" t="s">
        <v>59</v>
      </c>
      <c r="F147" s="3">
        <f>L138+M138</f>
        <v>832637.79673326237</v>
      </c>
      <c r="H147" s="3"/>
      <c r="J147" s="3"/>
    </row>
    <row r="149" spans="1:14">
      <c r="A149" s="117"/>
      <c r="B149" s="117"/>
      <c r="C149" s="117"/>
      <c r="D149" s="118"/>
      <c r="E149" s="117"/>
      <c r="F149" s="117"/>
      <c r="G149" s="117"/>
      <c r="H149" s="118"/>
      <c r="I149" s="117"/>
      <c r="J149" s="118"/>
      <c r="K149" s="118"/>
      <c r="L149" s="117"/>
      <c r="M149" s="117"/>
      <c r="N149" s="117"/>
    </row>
    <row r="150" spans="1:14" ht="21">
      <c r="A150" s="132" t="s">
        <v>326</v>
      </c>
      <c r="B150" s="130" t="s">
        <v>74</v>
      </c>
      <c r="C150" s="130"/>
      <c r="D150" s="130"/>
      <c r="E150" s="131"/>
      <c r="F150" s="131"/>
      <c r="G150" s="131"/>
      <c r="H150" s="131"/>
      <c r="I150" s="131"/>
      <c r="J150" s="131"/>
      <c r="K150" s="131"/>
      <c r="L150" s="131"/>
      <c r="M150" s="131"/>
      <c r="N150" s="131"/>
    </row>
    <row r="151" spans="1:14">
      <c r="F151" s="3"/>
    </row>
    <row r="152" spans="1:14">
      <c r="B152" s="1" t="s">
        <v>234</v>
      </c>
    </row>
    <row r="153" spans="1:14">
      <c r="A153">
        <v>1</v>
      </c>
      <c r="B153" t="s">
        <v>75</v>
      </c>
    </row>
    <row r="154" spans="1:14">
      <c r="A154">
        <f>A153+1</f>
        <v>2</v>
      </c>
      <c r="B154" t="s">
        <v>76</v>
      </c>
    </row>
    <row r="155" spans="1:14">
      <c r="A155">
        <f t="shared" ref="A155:A161" si="41">A154+1</f>
        <v>3</v>
      </c>
      <c r="B155" t="s">
        <v>77</v>
      </c>
      <c r="F155" s="3"/>
      <c r="H155" s="3"/>
      <c r="I155" s="3"/>
    </row>
    <row r="156" spans="1:14">
      <c r="A156">
        <f t="shared" si="41"/>
        <v>4</v>
      </c>
      <c r="B156" s="1" t="s">
        <v>78</v>
      </c>
    </row>
    <row r="157" spans="1:14">
      <c r="A157">
        <f t="shared" si="41"/>
        <v>5</v>
      </c>
      <c r="B157" t="s">
        <v>79</v>
      </c>
    </row>
    <row r="158" spans="1:14">
      <c r="A158">
        <f t="shared" si="41"/>
        <v>6</v>
      </c>
      <c r="B158" s="1" t="s">
        <v>80</v>
      </c>
    </row>
    <row r="159" spans="1:14">
      <c r="A159">
        <f t="shared" si="41"/>
        <v>7</v>
      </c>
      <c r="B159" t="s">
        <v>81</v>
      </c>
    </row>
    <row r="160" spans="1:14">
      <c r="A160">
        <f t="shared" si="41"/>
        <v>8</v>
      </c>
      <c r="B160" s="1" t="s">
        <v>157</v>
      </c>
    </row>
    <row r="161" spans="1:22">
      <c r="A161">
        <f t="shared" si="41"/>
        <v>9</v>
      </c>
      <c r="B161" t="s">
        <v>82</v>
      </c>
    </row>
    <row r="162" spans="1:22">
      <c r="K162" s="36"/>
      <c r="L162" s="36"/>
      <c r="M162" s="36"/>
      <c r="N162" s="36"/>
      <c r="O162" s="37"/>
      <c r="P162" s="36"/>
      <c r="Q162" s="36"/>
      <c r="R162" s="36"/>
      <c r="S162" s="36"/>
    </row>
    <row r="163" spans="1:22">
      <c r="B163" s="40" t="s">
        <v>83</v>
      </c>
      <c r="K163" s="36"/>
      <c r="L163" s="36"/>
      <c r="M163" s="36"/>
      <c r="N163" s="36"/>
      <c r="O163" s="36"/>
      <c r="P163" s="36"/>
      <c r="Q163" s="36"/>
      <c r="R163" s="36"/>
      <c r="S163" s="36"/>
    </row>
    <row r="164" spans="1:22">
      <c r="K164" s="36"/>
      <c r="L164" s="36"/>
      <c r="M164" s="38"/>
      <c r="N164" s="36"/>
      <c r="O164" s="36"/>
      <c r="P164" s="36"/>
      <c r="Q164" s="36"/>
      <c r="R164" s="36"/>
      <c r="S164" s="36"/>
    </row>
    <row r="165" spans="1:22">
      <c r="A165" s="1" t="s">
        <v>349</v>
      </c>
      <c r="K165" s="36"/>
      <c r="L165" s="36"/>
      <c r="M165" s="38"/>
      <c r="N165" s="36"/>
      <c r="O165" s="36"/>
      <c r="P165" s="36"/>
      <c r="Q165" s="36"/>
      <c r="R165" s="36"/>
      <c r="S165" s="36"/>
    </row>
    <row r="166" spans="1:22">
      <c r="K166" s="36"/>
      <c r="L166" s="36"/>
      <c r="M166" s="38"/>
      <c r="N166" s="36"/>
      <c r="O166" s="36"/>
      <c r="P166" s="36"/>
      <c r="Q166" s="36"/>
      <c r="R166" s="36"/>
      <c r="S166" s="36"/>
    </row>
    <row r="167" spans="1:22">
      <c r="A167" s="7"/>
      <c r="B167" s="17"/>
      <c r="C167" s="34">
        <v>9.5750000000000002E-2</v>
      </c>
      <c r="D167" s="34">
        <f>C167+C167*$C$167</f>
        <v>0.10491806250000001</v>
      </c>
      <c r="E167" s="34">
        <f>D167+D167*$C$167</f>
        <v>0.11496396698437501</v>
      </c>
      <c r="F167" s="34">
        <f t="shared" ref="F167:G167" si="42">E167+E167*$C$167</f>
        <v>0.12597176682312891</v>
      </c>
      <c r="G167" s="34">
        <f t="shared" si="42"/>
        <v>0.1380335634964435</v>
      </c>
      <c r="H167" s="10"/>
      <c r="I167" s="10"/>
      <c r="J167" s="10"/>
      <c r="K167" s="10"/>
      <c r="L167" s="10"/>
      <c r="M167" s="10"/>
      <c r="N167" s="10"/>
      <c r="O167" s="36"/>
      <c r="P167" s="38"/>
      <c r="Q167" s="36"/>
      <c r="R167" s="36"/>
      <c r="S167" s="36"/>
      <c r="T167" s="36"/>
      <c r="U167" s="36"/>
      <c r="V167" s="36"/>
    </row>
    <row r="168" spans="1:22" ht="47.25" customHeight="1">
      <c r="A168" s="11" t="s">
        <v>45</v>
      </c>
      <c r="B168" s="22" t="s">
        <v>23</v>
      </c>
      <c r="C168" s="23">
        <v>1</v>
      </c>
      <c r="D168" s="23">
        <f>C168+1</f>
        <v>2</v>
      </c>
      <c r="E168" s="23">
        <f t="shared" ref="E168:G168" si="43">D168+1</f>
        <v>3</v>
      </c>
      <c r="F168" s="23">
        <f t="shared" si="43"/>
        <v>4</v>
      </c>
      <c r="G168" s="23">
        <f t="shared" si="43"/>
        <v>5</v>
      </c>
      <c r="H168" s="23" t="s">
        <v>84</v>
      </c>
      <c r="I168" s="31" t="s">
        <v>85</v>
      </c>
      <c r="J168" s="14" t="s">
        <v>53</v>
      </c>
      <c r="K168" s="39" t="s">
        <v>91</v>
      </c>
      <c r="L168" s="39" t="s">
        <v>92</v>
      </c>
      <c r="M168" s="39" t="s">
        <v>93</v>
      </c>
      <c r="N168" s="41" t="s">
        <v>63</v>
      </c>
      <c r="O168" s="36"/>
      <c r="P168" s="38"/>
      <c r="Q168" s="36"/>
      <c r="R168" s="36"/>
      <c r="S168" s="36"/>
      <c r="T168" s="36"/>
      <c r="U168" s="36"/>
      <c r="V168" s="36"/>
    </row>
    <row r="169" spans="1:22">
      <c r="A169" s="7">
        <v>1</v>
      </c>
      <c r="B169" s="10">
        <v>100000</v>
      </c>
      <c r="C169" s="10">
        <f>B169*$C$167</f>
        <v>9575</v>
      </c>
      <c r="D169" s="10">
        <f>B169*$D$167</f>
        <v>10491.806250000001</v>
      </c>
      <c r="E169" s="10">
        <f>B169*$E$167</f>
        <v>11496.396698437502</v>
      </c>
      <c r="F169" s="10">
        <f>B169*$F$167</f>
        <v>12597.176682312891</v>
      </c>
      <c r="G169" s="10">
        <f>B169*$G$167</f>
        <v>13803.356349644349</v>
      </c>
      <c r="H169" s="42">
        <f>SUM(C169:G169)</f>
        <v>57963.735980394747</v>
      </c>
      <c r="I169" s="10">
        <f>A169+5</f>
        <v>6</v>
      </c>
      <c r="J169" s="10" t="s">
        <v>54</v>
      </c>
      <c r="K169" s="10">
        <f>B169+H169</f>
        <v>157963.73598039476</v>
      </c>
      <c r="L169" s="10">
        <f>H169*30%</f>
        <v>17389.120794118422</v>
      </c>
      <c r="M169" s="10">
        <f>K169-L169</f>
        <v>140574.61518627635</v>
      </c>
      <c r="N169" s="10">
        <f>MIN(B169*30%,30000)</f>
        <v>30000</v>
      </c>
      <c r="O169" s="36"/>
      <c r="P169" s="38"/>
      <c r="Q169" s="36"/>
      <c r="R169" s="36"/>
      <c r="S169" s="36"/>
      <c r="T169" s="36"/>
      <c r="U169" s="36"/>
      <c r="V169" s="36"/>
    </row>
    <row r="170" spans="1:22">
      <c r="A170" s="7">
        <f>A169+1</f>
        <v>2</v>
      </c>
      <c r="B170" s="10">
        <v>100000</v>
      </c>
      <c r="C170" s="10">
        <f t="shared" ref="C170:C183" si="44">B170*$C$167</f>
        <v>9575</v>
      </c>
      <c r="D170" s="10">
        <f t="shared" ref="D170:D182" si="45">B170*$D$167</f>
        <v>10491.806250000001</v>
      </c>
      <c r="E170" s="10">
        <f t="shared" ref="E170:E182" si="46">B170*$E$167</f>
        <v>11496.396698437502</v>
      </c>
      <c r="F170" s="10">
        <f t="shared" ref="F170:F182" si="47">B170*$F$167</f>
        <v>12597.176682312891</v>
      </c>
      <c r="G170" s="10">
        <f t="shared" ref="G170:G182" si="48">B170*$G$167</f>
        <v>13803.356349644349</v>
      </c>
      <c r="H170" s="42">
        <f t="shared" ref="H170:H183" si="49">SUM(C170:G170)</f>
        <v>57963.735980394747</v>
      </c>
      <c r="I170" s="10">
        <f>A170+5</f>
        <v>7</v>
      </c>
      <c r="J170" s="10" t="s">
        <v>54</v>
      </c>
      <c r="K170" s="10">
        <f t="shared" ref="K170:K179" si="50">B170+H170</f>
        <v>157963.73598039476</v>
      </c>
      <c r="L170" s="10">
        <f t="shared" ref="L170:L179" si="51">H170*30%</f>
        <v>17389.120794118422</v>
      </c>
      <c r="M170" s="10">
        <f t="shared" ref="M170:M179" si="52">K170-L170</f>
        <v>140574.61518627635</v>
      </c>
      <c r="N170" s="10">
        <f t="shared" ref="N170:N183" si="53">MIN(B170*30%,30000)</f>
        <v>30000</v>
      </c>
      <c r="O170" s="36"/>
      <c r="P170" s="38"/>
      <c r="Q170" s="36"/>
      <c r="R170" s="36"/>
      <c r="S170" s="36"/>
      <c r="T170" s="36"/>
      <c r="U170" s="36"/>
      <c r="V170" s="36"/>
    </row>
    <row r="171" spans="1:22">
      <c r="A171" s="7">
        <f t="shared" ref="A171:A182" si="54">A170+1</f>
        <v>3</v>
      </c>
      <c r="B171" s="10">
        <v>100000</v>
      </c>
      <c r="C171" s="10">
        <f t="shared" si="44"/>
        <v>9575</v>
      </c>
      <c r="D171" s="10">
        <f t="shared" si="45"/>
        <v>10491.806250000001</v>
      </c>
      <c r="E171" s="10">
        <f t="shared" si="46"/>
        <v>11496.396698437502</v>
      </c>
      <c r="F171" s="10">
        <f t="shared" si="47"/>
        <v>12597.176682312891</v>
      </c>
      <c r="G171" s="10">
        <f t="shared" si="48"/>
        <v>13803.356349644349</v>
      </c>
      <c r="H171" s="42">
        <f t="shared" si="49"/>
        <v>57963.735980394747</v>
      </c>
      <c r="I171" s="10">
        <f t="shared" ref="I171:I183" si="55">A171+5</f>
        <v>8</v>
      </c>
      <c r="J171" s="10" t="s">
        <v>54</v>
      </c>
      <c r="K171" s="10">
        <f t="shared" si="50"/>
        <v>157963.73598039476</v>
      </c>
      <c r="L171" s="10">
        <f t="shared" si="51"/>
        <v>17389.120794118422</v>
      </c>
      <c r="M171" s="10">
        <f t="shared" si="52"/>
        <v>140574.61518627635</v>
      </c>
      <c r="N171" s="10">
        <f t="shared" si="53"/>
        <v>30000</v>
      </c>
      <c r="O171" s="36"/>
      <c r="P171" s="38"/>
      <c r="Q171" s="36"/>
      <c r="R171" s="36"/>
      <c r="S171" s="36"/>
      <c r="T171" s="36"/>
      <c r="U171" s="36"/>
      <c r="V171" s="36"/>
    </row>
    <row r="172" spans="1:22">
      <c r="A172" s="7">
        <f t="shared" si="54"/>
        <v>4</v>
      </c>
      <c r="B172" s="10">
        <v>100000</v>
      </c>
      <c r="C172" s="10">
        <f t="shared" si="44"/>
        <v>9575</v>
      </c>
      <c r="D172" s="10">
        <f t="shared" si="45"/>
        <v>10491.806250000001</v>
      </c>
      <c r="E172" s="10">
        <f t="shared" si="46"/>
        <v>11496.396698437502</v>
      </c>
      <c r="F172" s="10">
        <f t="shared" si="47"/>
        <v>12597.176682312891</v>
      </c>
      <c r="G172" s="10">
        <f t="shared" si="48"/>
        <v>13803.356349644349</v>
      </c>
      <c r="H172" s="42">
        <f t="shared" si="49"/>
        <v>57963.735980394747</v>
      </c>
      <c r="I172" s="10">
        <f t="shared" si="55"/>
        <v>9</v>
      </c>
      <c r="J172" s="10" t="s">
        <v>54</v>
      </c>
      <c r="K172" s="10">
        <f t="shared" si="50"/>
        <v>157963.73598039476</v>
      </c>
      <c r="L172" s="10">
        <f t="shared" si="51"/>
        <v>17389.120794118422</v>
      </c>
      <c r="M172" s="10">
        <f t="shared" si="52"/>
        <v>140574.61518627635</v>
      </c>
      <c r="N172" s="10">
        <f t="shared" si="53"/>
        <v>30000</v>
      </c>
      <c r="O172" s="36"/>
      <c r="P172" s="38"/>
      <c r="Q172" s="36"/>
      <c r="R172" s="36"/>
      <c r="S172" s="36"/>
      <c r="T172" s="36"/>
      <c r="U172" s="36"/>
      <c r="V172" s="36"/>
    </row>
    <row r="173" spans="1:22">
      <c r="A173" s="7">
        <f t="shared" si="54"/>
        <v>5</v>
      </c>
      <c r="B173" s="10">
        <v>100000</v>
      </c>
      <c r="C173" s="10">
        <f t="shared" si="44"/>
        <v>9575</v>
      </c>
      <c r="D173" s="10">
        <f t="shared" si="45"/>
        <v>10491.806250000001</v>
      </c>
      <c r="E173" s="10">
        <f t="shared" si="46"/>
        <v>11496.396698437502</v>
      </c>
      <c r="F173" s="10">
        <f t="shared" si="47"/>
        <v>12597.176682312891</v>
      </c>
      <c r="G173" s="10">
        <f t="shared" si="48"/>
        <v>13803.356349644349</v>
      </c>
      <c r="H173" s="42">
        <f t="shared" si="49"/>
        <v>57963.735980394747</v>
      </c>
      <c r="I173" s="10">
        <f t="shared" si="55"/>
        <v>10</v>
      </c>
      <c r="J173" s="10" t="s">
        <v>54</v>
      </c>
      <c r="K173" s="10">
        <f t="shared" si="50"/>
        <v>157963.73598039476</v>
      </c>
      <c r="L173" s="10">
        <f t="shared" si="51"/>
        <v>17389.120794118422</v>
      </c>
      <c r="M173" s="10">
        <f t="shared" si="52"/>
        <v>140574.61518627635</v>
      </c>
      <c r="N173" s="10">
        <f t="shared" si="53"/>
        <v>30000</v>
      </c>
      <c r="O173" s="36"/>
      <c r="P173" s="38"/>
      <c r="Q173" s="36"/>
      <c r="R173" s="36"/>
      <c r="S173" s="36"/>
      <c r="T173" s="36"/>
      <c r="U173" s="36"/>
      <c r="V173" s="36"/>
    </row>
    <row r="174" spans="1:22">
      <c r="A174" s="7">
        <f t="shared" si="54"/>
        <v>6</v>
      </c>
      <c r="B174" s="10">
        <f>100000+M169</f>
        <v>240574.61518627635</v>
      </c>
      <c r="C174" s="10">
        <f t="shared" si="44"/>
        <v>23035.019404085961</v>
      </c>
      <c r="D174" s="10">
        <f t="shared" si="45"/>
        <v>25240.622512027192</v>
      </c>
      <c r="E174" s="10">
        <f t="shared" si="46"/>
        <v>27657.412117553798</v>
      </c>
      <c r="F174" s="10">
        <f t="shared" si="47"/>
        <v>30305.609327809572</v>
      </c>
      <c r="G174" s="10">
        <f t="shared" si="48"/>
        <v>33207.371420947333</v>
      </c>
      <c r="H174" s="42">
        <f t="shared" si="49"/>
        <v>139446.03478242387</v>
      </c>
      <c r="I174" s="10">
        <f t="shared" si="55"/>
        <v>11</v>
      </c>
      <c r="J174" s="10" t="s">
        <v>54</v>
      </c>
      <c r="K174" s="10">
        <f t="shared" si="50"/>
        <v>380020.64996870025</v>
      </c>
      <c r="L174" s="10">
        <f t="shared" si="51"/>
        <v>41833.810434727158</v>
      </c>
      <c r="M174" s="10">
        <f t="shared" si="52"/>
        <v>338186.83953397308</v>
      </c>
      <c r="N174" s="10">
        <f t="shared" si="53"/>
        <v>30000</v>
      </c>
      <c r="O174" s="36"/>
      <c r="P174" s="38"/>
      <c r="Q174" s="36"/>
      <c r="R174" s="36"/>
      <c r="S174" s="36"/>
      <c r="T174" s="36"/>
      <c r="U174" s="36"/>
      <c r="V174" s="36"/>
    </row>
    <row r="175" spans="1:22">
      <c r="A175" s="7">
        <f t="shared" si="54"/>
        <v>7</v>
      </c>
      <c r="B175" s="10">
        <f t="shared" ref="B175:B183" si="56">100000+M170</f>
        <v>240574.61518627635</v>
      </c>
      <c r="C175" s="10">
        <f t="shared" si="44"/>
        <v>23035.019404085961</v>
      </c>
      <c r="D175" s="10">
        <f t="shared" si="45"/>
        <v>25240.622512027192</v>
      </c>
      <c r="E175" s="10">
        <f t="shared" si="46"/>
        <v>27657.412117553798</v>
      </c>
      <c r="F175" s="10">
        <f t="shared" si="47"/>
        <v>30305.609327809572</v>
      </c>
      <c r="G175" s="10">
        <f t="shared" si="48"/>
        <v>33207.371420947333</v>
      </c>
      <c r="H175" s="42">
        <f t="shared" si="49"/>
        <v>139446.03478242387</v>
      </c>
      <c r="I175" s="10">
        <f t="shared" si="55"/>
        <v>12</v>
      </c>
      <c r="J175" s="10" t="s">
        <v>54</v>
      </c>
      <c r="K175" s="10">
        <f t="shared" si="50"/>
        <v>380020.64996870025</v>
      </c>
      <c r="L175" s="10">
        <f t="shared" si="51"/>
        <v>41833.810434727158</v>
      </c>
      <c r="M175" s="10">
        <f t="shared" si="52"/>
        <v>338186.83953397308</v>
      </c>
      <c r="N175" s="10">
        <f t="shared" si="53"/>
        <v>30000</v>
      </c>
      <c r="O175" s="36"/>
      <c r="P175" s="38"/>
      <c r="Q175" s="36"/>
      <c r="R175" s="36"/>
      <c r="S175" s="36"/>
      <c r="T175" s="36"/>
      <c r="U175" s="36"/>
      <c r="V175" s="36"/>
    </row>
    <row r="176" spans="1:22">
      <c r="A176" s="7">
        <f t="shared" si="54"/>
        <v>8</v>
      </c>
      <c r="B176" s="10">
        <f t="shared" si="56"/>
        <v>240574.61518627635</v>
      </c>
      <c r="C176" s="10">
        <f t="shared" si="44"/>
        <v>23035.019404085961</v>
      </c>
      <c r="D176" s="10">
        <f t="shared" si="45"/>
        <v>25240.622512027192</v>
      </c>
      <c r="E176" s="10">
        <f t="shared" si="46"/>
        <v>27657.412117553798</v>
      </c>
      <c r="F176" s="10">
        <f t="shared" si="47"/>
        <v>30305.609327809572</v>
      </c>
      <c r="G176" s="10">
        <f t="shared" si="48"/>
        <v>33207.371420947333</v>
      </c>
      <c r="H176" s="42">
        <f t="shared" si="49"/>
        <v>139446.03478242387</v>
      </c>
      <c r="I176" s="10">
        <f t="shared" si="55"/>
        <v>13</v>
      </c>
      <c r="J176" s="10" t="s">
        <v>54</v>
      </c>
      <c r="K176" s="10">
        <f t="shared" si="50"/>
        <v>380020.64996870025</v>
      </c>
      <c r="L176" s="10">
        <f t="shared" si="51"/>
        <v>41833.810434727158</v>
      </c>
      <c r="M176" s="10">
        <f t="shared" si="52"/>
        <v>338186.83953397308</v>
      </c>
      <c r="N176" s="10">
        <f t="shared" si="53"/>
        <v>30000</v>
      </c>
      <c r="O176" s="36"/>
      <c r="P176" s="38"/>
      <c r="Q176" s="36"/>
      <c r="R176" s="36"/>
      <c r="S176" s="36"/>
      <c r="T176" s="36"/>
      <c r="U176" s="36"/>
      <c r="V176" s="36"/>
    </row>
    <row r="177" spans="1:22">
      <c r="A177" s="7">
        <f t="shared" si="54"/>
        <v>9</v>
      </c>
      <c r="B177" s="10">
        <f t="shared" si="56"/>
        <v>240574.61518627635</v>
      </c>
      <c r="C177" s="10">
        <f t="shared" si="44"/>
        <v>23035.019404085961</v>
      </c>
      <c r="D177" s="10">
        <f t="shared" si="45"/>
        <v>25240.622512027192</v>
      </c>
      <c r="E177" s="10">
        <f t="shared" si="46"/>
        <v>27657.412117553798</v>
      </c>
      <c r="F177" s="10">
        <f t="shared" si="47"/>
        <v>30305.609327809572</v>
      </c>
      <c r="G177" s="10">
        <f t="shared" si="48"/>
        <v>33207.371420947333</v>
      </c>
      <c r="H177" s="42">
        <f t="shared" si="49"/>
        <v>139446.03478242387</v>
      </c>
      <c r="I177" s="10">
        <f t="shared" si="55"/>
        <v>14</v>
      </c>
      <c r="J177" s="10" t="s">
        <v>54</v>
      </c>
      <c r="K177" s="10">
        <f t="shared" si="50"/>
        <v>380020.64996870025</v>
      </c>
      <c r="L177" s="10">
        <f t="shared" si="51"/>
        <v>41833.810434727158</v>
      </c>
      <c r="M177" s="10">
        <f t="shared" si="52"/>
        <v>338186.83953397308</v>
      </c>
      <c r="N177" s="10">
        <f t="shared" si="53"/>
        <v>30000</v>
      </c>
      <c r="O177" s="36"/>
      <c r="P177" s="38"/>
      <c r="Q177" s="36"/>
      <c r="R177" s="36"/>
      <c r="S177" s="36"/>
      <c r="T177" s="36"/>
      <c r="U177" s="36"/>
      <c r="V177" s="36"/>
    </row>
    <row r="178" spans="1:22">
      <c r="A178" s="7">
        <f t="shared" si="54"/>
        <v>10</v>
      </c>
      <c r="B178" s="10">
        <f t="shared" si="56"/>
        <v>240574.61518627635</v>
      </c>
      <c r="C178" s="10">
        <f t="shared" si="44"/>
        <v>23035.019404085961</v>
      </c>
      <c r="D178" s="10">
        <f t="shared" si="45"/>
        <v>25240.622512027192</v>
      </c>
      <c r="E178" s="10">
        <f t="shared" si="46"/>
        <v>27657.412117553798</v>
      </c>
      <c r="F178" s="10">
        <f t="shared" si="47"/>
        <v>30305.609327809572</v>
      </c>
      <c r="G178" s="10">
        <f t="shared" si="48"/>
        <v>33207.371420947333</v>
      </c>
      <c r="H178" s="42">
        <f t="shared" si="49"/>
        <v>139446.03478242387</v>
      </c>
      <c r="I178" s="10">
        <f t="shared" si="55"/>
        <v>15</v>
      </c>
      <c r="J178" s="10" t="s">
        <v>54</v>
      </c>
      <c r="K178" s="10">
        <f t="shared" si="50"/>
        <v>380020.64996870025</v>
      </c>
      <c r="L178" s="10">
        <f t="shared" si="51"/>
        <v>41833.810434727158</v>
      </c>
      <c r="M178" s="10">
        <f t="shared" si="52"/>
        <v>338186.83953397308</v>
      </c>
      <c r="N178" s="10">
        <f t="shared" si="53"/>
        <v>30000</v>
      </c>
      <c r="O178" s="36"/>
      <c r="P178" s="38"/>
      <c r="Q178" s="36"/>
      <c r="R178" s="36"/>
      <c r="S178" s="36"/>
      <c r="T178" s="36"/>
      <c r="U178" s="36"/>
      <c r="V178" s="36"/>
    </row>
    <row r="179" spans="1:22">
      <c r="A179" s="7">
        <f t="shared" si="54"/>
        <v>11</v>
      </c>
      <c r="B179" s="10">
        <f t="shared" si="56"/>
        <v>438186.83953397308</v>
      </c>
      <c r="C179" s="10">
        <f t="shared" si="44"/>
        <v>41956.389885377925</v>
      </c>
      <c r="D179" s="10">
        <f t="shared" si="45"/>
        <v>45973.714216902859</v>
      </c>
      <c r="E179" s="10">
        <f t="shared" si="46"/>
        <v>50375.697353171316</v>
      </c>
      <c r="F179" s="10">
        <f t="shared" si="47"/>
        <v>55199.170374737463</v>
      </c>
      <c r="G179" s="10">
        <f t="shared" si="48"/>
        <v>60484.490938118572</v>
      </c>
      <c r="H179" s="42">
        <f t="shared" si="49"/>
        <v>253989.46276830815</v>
      </c>
      <c r="I179" s="10">
        <f t="shared" si="55"/>
        <v>16</v>
      </c>
      <c r="J179" s="10" t="s">
        <v>54</v>
      </c>
      <c r="K179" s="10">
        <f t="shared" si="50"/>
        <v>692176.30230228126</v>
      </c>
      <c r="L179" s="10">
        <f t="shared" si="51"/>
        <v>76196.838830492445</v>
      </c>
      <c r="M179" s="10">
        <f t="shared" si="52"/>
        <v>615979.4634717888</v>
      </c>
      <c r="N179" s="10">
        <f t="shared" si="53"/>
        <v>30000</v>
      </c>
      <c r="O179" s="36"/>
      <c r="P179" s="38"/>
      <c r="Q179" s="36"/>
      <c r="R179" s="36"/>
      <c r="S179" s="36"/>
      <c r="T179" s="36"/>
      <c r="U179" s="36"/>
      <c r="V179" s="36"/>
    </row>
    <row r="180" spans="1:22">
      <c r="A180" s="7">
        <f t="shared" si="54"/>
        <v>12</v>
      </c>
      <c r="B180" s="10">
        <f t="shared" si="56"/>
        <v>438186.83953397308</v>
      </c>
      <c r="C180" s="27">
        <f t="shared" si="44"/>
        <v>41956.389885377925</v>
      </c>
      <c r="D180" s="27">
        <f t="shared" si="45"/>
        <v>45973.714216902859</v>
      </c>
      <c r="E180" s="27">
        <f t="shared" si="46"/>
        <v>50375.697353171316</v>
      </c>
      <c r="F180" s="27">
        <f t="shared" si="47"/>
        <v>55199.170374737463</v>
      </c>
      <c r="G180" s="10">
        <f t="shared" si="48"/>
        <v>60484.490938118572</v>
      </c>
      <c r="H180" s="10">
        <f t="shared" si="49"/>
        <v>253989.46276830815</v>
      </c>
      <c r="I180" s="10">
        <f t="shared" si="55"/>
        <v>17</v>
      </c>
      <c r="J180" s="10" t="s">
        <v>57</v>
      </c>
      <c r="K180" s="10"/>
      <c r="L180" s="10"/>
      <c r="M180" s="10"/>
      <c r="N180" s="10">
        <f t="shared" si="53"/>
        <v>30000</v>
      </c>
      <c r="O180" s="36"/>
      <c r="P180" s="38"/>
      <c r="Q180" s="36"/>
      <c r="R180" s="36"/>
      <c r="S180" s="36"/>
      <c r="T180" s="36"/>
      <c r="U180" s="36"/>
      <c r="V180" s="36"/>
    </row>
    <row r="181" spans="1:22">
      <c r="A181" s="7">
        <f t="shared" si="54"/>
        <v>13</v>
      </c>
      <c r="B181" s="10">
        <f t="shared" si="56"/>
        <v>438186.83953397308</v>
      </c>
      <c r="C181" s="27">
        <f t="shared" si="44"/>
        <v>41956.389885377925</v>
      </c>
      <c r="D181" s="27">
        <f t="shared" si="45"/>
        <v>45973.714216902859</v>
      </c>
      <c r="E181" s="27">
        <f t="shared" si="46"/>
        <v>50375.697353171316</v>
      </c>
      <c r="F181" s="10">
        <f t="shared" si="47"/>
        <v>55199.170374737463</v>
      </c>
      <c r="G181" s="10">
        <f t="shared" si="48"/>
        <v>60484.490938118572</v>
      </c>
      <c r="H181" s="10">
        <f t="shared" si="49"/>
        <v>253989.46276830815</v>
      </c>
      <c r="I181" s="10">
        <f t="shared" si="55"/>
        <v>18</v>
      </c>
      <c r="J181" s="10" t="s">
        <v>57</v>
      </c>
      <c r="K181" s="10"/>
      <c r="L181" s="10"/>
      <c r="M181" s="10"/>
      <c r="N181" s="10">
        <f t="shared" si="53"/>
        <v>30000</v>
      </c>
      <c r="O181" s="36"/>
      <c r="P181" s="38"/>
      <c r="Q181" s="36"/>
      <c r="R181" s="36"/>
      <c r="S181" s="36"/>
      <c r="T181" s="36"/>
      <c r="U181" s="36"/>
      <c r="V181" s="36"/>
    </row>
    <row r="182" spans="1:22">
      <c r="A182" s="7">
        <f t="shared" si="54"/>
        <v>14</v>
      </c>
      <c r="B182" s="10">
        <f t="shared" si="56"/>
        <v>438186.83953397308</v>
      </c>
      <c r="C182" s="27">
        <f t="shared" si="44"/>
        <v>41956.389885377925</v>
      </c>
      <c r="D182" s="27">
        <f t="shared" si="45"/>
        <v>45973.714216902859</v>
      </c>
      <c r="E182" s="10">
        <f t="shared" si="46"/>
        <v>50375.697353171316</v>
      </c>
      <c r="F182" s="10">
        <f t="shared" si="47"/>
        <v>55199.170374737463</v>
      </c>
      <c r="G182" s="10">
        <f t="shared" si="48"/>
        <v>60484.490938118572</v>
      </c>
      <c r="H182" s="10">
        <f t="shared" si="49"/>
        <v>253989.46276830815</v>
      </c>
      <c r="I182" s="10">
        <f t="shared" si="55"/>
        <v>19</v>
      </c>
      <c r="J182" s="10" t="s">
        <v>57</v>
      </c>
      <c r="K182" s="10"/>
      <c r="L182" s="10"/>
      <c r="M182" s="10"/>
      <c r="N182" s="10">
        <f t="shared" si="53"/>
        <v>30000</v>
      </c>
      <c r="O182" s="36"/>
      <c r="P182" s="38"/>
      <c r="Q182" s="36"/>
      <c r="R182" s="36"/>
      <c r="S182" s="36"/>
      <c r="T182" s="36"/>
      <c r="U182" s="36"/>
      <c r="V182" s="36"/>
    </row>
    <row r="183" spans="1:22">
      <c r="A183" s="7">
        <f>A182+1</f>
        <v>15</v>
      </c>
      <c r="B183" s="10">
        <f t="shared" si="56"/>
        <v>438186.83953397308</v>
      </c>
      <c r="C183" s="27">
        <f t="shared" si="44"/>
        <v>41956.389885377925</v>
      </c>
      <c r="D183" s="10">
        <f t="shared" ref="D183" si="57">B183*$D$167</f>
        <v>45973.714216902859</v>
      </c>
      <c r="E183" s="10">
        <f t="shared" ref="E183" si="58">B183*$E$167</f>
        <v>50375.697353171316</v>
      </c>
      <c r="F183" s="10">
        <f t="shared" ref="F183" si="59">B183*$F$167</f>
        <v>55199.170374737463</v>
      </c>
      <c r="G183" s="10">
        <f t="shared" ref="G183" si="60">B183*$G$167</f>
        <v>60484.490938118572</v>
      </c>
      <c r="H183" s="10">
        <f t="shared" si="49"/>
        <v>253989.46276830815</v>
      </c>
      <c r="I183" s="10">
        <f t="shared" si="55"/>
        <v>20</v>
      </c>
      <c r="J183" s="10" t="s">
        <v>57</v>
      </c>
      <c r="K183" s="10"/>
      <c r="L183" s="10"/>
      <c r="M183" s="10"/>
      <c r="N183" s="10">
        <f t="shared" si="53"/>
        <v>30000</v>
      </c>
      <c r="O183" s="36"/>
      <c r="P183" s="38"/>
      <c r="Q183" s="36"/>
      <c r="R183" s="36"/>
      <c r="S183" s="36"/>
      <c r="T183" s="36"/>
      <c r="U183" s="36"/>
      <c r="V183" s="36"/>
    </row>
    <row r="184" spans="1:22">
      <c r="A184" s="7"/>
      <c r="B184" s="14">
        <f>SUM(B169:B183)</f>
        <v>3893807.273601247</v>
      </c>
      <c r="C184" s="14">
        <f t="shared" ref="C184:H184" si="61">SUM(C169:C183)</f>
        <v>372832.04644731944</v>
      </c>
      <c r="D184" s="14">
        <f t="shared" si="61"/>
        <v>408530.71489465021</v>
      </c>
      <c r="E184" s="14">
        <f t="shared" si="61"/>
        <v>447647.53084581299</v>
      </c>
      <c r="F184" s="14">
        <f t="shared" si="61"/>
        <v>490509.7819242996</v>
      </c>
      <c r="G184" s="14">
        <f t="shared" si="61"/>
        <v>537476.09354355116</v>
      </c>
      <c r="H184" s="14">
        <f t="shared" si="61"/>
        <v>2256996.1676556338</v>
      </c>
      <c r="I184" s="14"/>
      <c r="J184" s="10"/>
      <c r="K184" s="14">
        <f t="shared" ref="K184" si="62">SUM(K169:K183)</f>
        <v>3382098.2320477562</v>
      </c>
      <c r="L184" s="14">
        <f t="shared" ref="L184" si="63">SUM(L169:L183)</f>
        <v>372311.49497472041</v>
      </c>
      <c r="M184" s="14">
        <f t="shared" ref="M184" si="64">SUM(M169:M183)</f>
        <v>3009786.7370730359</v>
      </c>
      <c r="N184" s="14">
        <f t="shared" ref="N184" si="65">SUM(N169:N183)</f>
        <v>450000</v>
      </c>
      <c r="O184" s="36"/>
      <c r="P184" s="38"/>
      <c r="Q184" s="36"/>
      <c r="R184" s="36"/>
      <c r="S184" s="36"/>
      <c r="T184" s="36"/>
      <c r="U184" s="36"/>
      <c r="V184" s="36"/>
    </row>
    <row r="185" spans="1:22">
      <c r="K185" s="36"/>
      <c r="L185" s="36"/>
      <c r="M185" s="38"/>
      <c r="N185" s="36"/>
      <c r="O185" s="36"/>
      <c r="P185" s="36"/>
      <c r="Q185" s="36"/>
      <c r="R185" s="36"/>
      <c r="S185" s="36"/>
    </row>
    <row r="186" spans="1:22">
      <c r="B186" s="1" t="s">
        <v>58</v>
      </c>
      <c r="K186" s="43"/>
      <c r="L186" s="36"/>
      <c r="M186" s="36"/>
      <c r="N186" s="36"/>
      <c r="O186" s="36"/>
      <c r="P186" s="36"/>
      <c r="Q186" s="36"/>
      <c r="R186" s="36"/>
      <c r="S186" s="36"/>
    </row>
    <row r="187" spans="1:22">
      <c r="K187" s="36"/>
      <c r="L187" s="36"/>
      <c r="M187" s="38"/>
      <c r="N187" s="36"/>
      <c r="O187" s="36"/>
      <c r="P187" s="36"/>
      <c r="Q187" s="36"/>
      <c r="R187" s="36"/>
      <c r="S187" s="36"/>
    </row>
    <row r="188" spans="1:22">
      <c r="A188">
        <v>1</v>
      </c>
      <c r="B188" t="s">
        <v>86</v>
      </c>
      <c r="F188" s="3"/>
      <c r="G188" s="3">
        <f>SUM(B180:B183)</f>
        <v>1752747.3581358923</v>
      </c>
      <c r="K188" s="36"/>
      <c r="L188" s="36"/>
      <c r="M188" s="36"/>
      <c r="N188" s="36"/>
      <c r="O188" s="36"/>
      <c r="P188" s="36"/>
      <c r="Q188" s="36"/>
      <c r="R188" s="36"/>
      <c r="S188" s="36"/>
    </row>
    <row r="189" spans="1:22">
      <c r="A189">
        <f>A188+1</f>
        <v>2</v>
      </c>
      <c r="B189" t="s">
        <v>88</v>
      </c>
      <c r="F189" s="3"/>
      <c r="G189" s="3">
        <f>B179+H179-(H179*30%)</f>
        <v>615979.4634717888</v>
      </c>
      <c r="K189" s="36"/>
      <c r="L189" s="36"/>
      <c r="M189" s="36"/>
      <c r="N189" s="36"/>
      <c r="O189" s="36"/>
      <c r="P189" s="36"/>
      <c r="Q189" s="36"/>
      <c r="R189" s="36"/>
      <c r="S189" s="36"/>
    </row>
    <row r="190" spans="1:22">
      <c r="A190">
        <f t="shared" ref="A190:A193" si="66">A189+1</f>
        <v>3</v>
      </c>
      <c r="B190" t="s">
        <v>89</v>
      </c>
      <c r="F190" s="3"/>
      <c r="G190" s="3">
        <f>SUM(C180:F180)+SUM(C181:E181)+SUM(C182:D182)+C183</f>
        <v>461697.26727330044</v>
      </c>
      <c r="K190" s="36"/>
      <c r="L190" s="36"/>
      <c r="M190" s="36"/>
      <c r="N190" s="36"/>
      <c r="O190" s="36"/>
      <c r="P190" s="36"/>
      <c r="Q190" s="36"/>
      <c r="R190" s="36"/>
      <c r="S190" s="36"/>
    </row>
    <row r="191" spans="1:22">
      <c r="A191">
        <f t="shared" si="66"/>
        <v>4</v>
      </c>
      <c r="B191" t="s">
        <v>90</v>
      </c>
      <c r="F191" s="3"/>
      <c r="G191" s="3">
        <f>SUM(H169:H179)</f>
        <v>1241038.3165824013</v>
      </c>
      <c r="K191" s="36"/>
      <c r="L191" s="36"/>
      <c r="M191" s="36"/>
      <c r="N191" s="36"/>
      <c r="O191" s="36"/>
      <c r="P191" s="36"/>
      <c r="Q191" s="36"/>
      <c r="R191" s="36"/>
      <c r="S191" s="36"/>
    </row>
    <row r="192" spans="1:22">
      <c r="A192">
        <f t="shared" si="66"/>
        <v>5</v>
      </c>
      <c r="B192" t="s">
        <v>73</v>
      </c>
      <c r="F192" s="3"/>
      <c r="G192" s="3">
        <f>SUM(D183:G183)+SUM(E182:G182)+SUM(F181:G181)+G180</f>
        <v>554260.58379993215</v>
      </c>
      <c r="I192" s="3"/>
      <c r="J192" s="3"/>
      <c r="K192" s="36"/>
      <c r="L192" s="36"/>
      <c r="M192" s="36"/>
      <c r="N192" s="36"/>
      <c r="O192" s="36"/>
      <c r="P192" s="36"/>
      <c r="Q192" s="36"/>
      <c r="R192" s="36"/>
      <c r="S192" s="36"/>
    </row>
    <row r="193" spans="1:19">
      <c r="A193">
        <f t="shared" si="66"/>
        <v>6</v>
      </c>
      <c r="B193" t="s">
        <v>59</v>
      </c>
      <c r="F193" s="3"/>
      <c r="G193" s="3">
        <f>N184</f>
        <v>450000</v>
      </c>
      <c r="K193" s="36"/>
      <c r="L193" s="36"/>
      <c r="M193" s="36"/>
      <c r="N193" s="36"/>
      <c r="O193" s="36"/>
      <c r="P193" s="36"/>
      <c r="Q193" s="36"/>
      <c r="R193" s="36"/>
      <c r="S193" s="36"/>
    </row>
    <row r="194" spans="1:19">
      <c r="A194" s="117"/>
      <c r="B194" s="117"/>
      <c r="C194" s="117"/>
      <c r="D194" s="118"/>
      <c r="E194" s="117"/>
      <c r="F194" s="117"/>
      <c r="G194" s="117"/>
      <c r="H194" s="117"/>
      <c r="I194" s="117"/>
      <c r="J194" s="117"/>
      <c r="K194" s="133"/>
      <c r="L194" s="133"/>
      <c r="M194" s="133"/>
      <c r="N194" s="133"/>
      <c r="O194" s="36"/>
      <c r="P194" s="36"/>
      <c r="Q194" s="36"/>
      <c r="R194" s="36"/>
      <c r="S194" s="36"/>
    </row>
    <row r="195" spans="1:19" ht="21">
      <c r="A195" s="134" t="s">
        <v>327</v>
      </c>
      <c r="B195" s="135" t="s">
        <v>94</v>
      </c>
      <c r="C195" s="135"/>
      <c r="D195" s="135"/>
      <c r="E195" s="135"/>
      <c r="F195" s="136"/>
      <c r="G195" s="136"/>
      <c r="H195" s="137"/>
      <c r="I195" s="136"/>
      <c r="J195" s="136"/>
      <c r="K195" s="136"/>
      <c r="L195" s="136"/>
      <c r="M195" s="136"/>
      <c r="N195" s="136"/>
      <c r="O195" s="36"/>
      <c r="P195" s="36"/>
      <c r="Q195" s="36"/>
      <c r="R195" s="36"/>
      <c r="S195" s="36"/>
    </row>
    <row r="196" spans="1:19">
      <c r="K196" s="36"/>
      <c r="L196" s="44"/>
      <c r="M196" s="36"/>
      <c r="N196" s="36"/>
      <c r="O196" s="36"/>
      <c r="P196" s="36"/>
      <c r="Q196" s="36"/>
      <c r="R196" s="36"/>
      <c r="S196" s="36"/>
    </row>
    <row r="197" spans="1:19">
      <c r="B197" s="1" t="s">
        <v>234</v>
      </c>
      <c r="K197" s="36"/>
      <c r="L197" s="44"/>
      <c r="M197" s="36"/>
      <c r="N197" s="36"/>
      <c r="O197" s="36"/>
      <c r="P197" s="36"/>
      <c r="Q197" s="36"/>
      <c r="R197" s="36"/>
      <c r="S197" s="36"/>
    </row>
    <row r="198" spans="1:19">
      <c r="A198">
        <v>1</v>
      </c>
      <c r="B198" t="s">
        <v>95</v>
      </c>
      <c r="K198" s="36"/>
      <c r="L198" s="36"/>
      <c r="M198" s="36"/>
      <c r="N198" s="36"/>
      <c r="O198" s="36"/>
      <c r="P198" s="36"/>
      <c r="Q198" s="36"/>
      <c r="R198" s="36"/>
      <c r="S198" s="36"/>
    </row>
    <row r="199" spans="1:19">
      <c r="A199">
        <f>A198+1</f>
        <v>2</v>
      </c>
      <c r="B199" t="s">
        <v>96</v>
      </c>
    </row>
    <row r="200" spans="1:19">
      <c r="A200">
        <f t="shared" ref="A200:A201" si="67">A199+1</f>
        <v>3</v>
      </c>
      <c r="B200" t="s">
        <v>97</v>
      </c>
    </row>
    <row r="201" spans="1:19" ht="15" customHeight="1">
      <c r="A201">
        <f t="shared" si="67"/>
        <v>4</v>
      </c>
      <c r="B201" s="219" t="s">
        <v>98</v>
      </c>
      <c r="C201" s="219" t="s">
        <v>99</v>
      </c>
      <c r="D201" s="219"/>
      <c r="E201" s="219"/>
    </row>
    <row r="202" spans="1:19" ht="30">
      <c r="B202" s="219"/>
      <c r="C202" s="45" t="s">
        <v>100</v>
      </c>
      <c r="D202" s="45" t="s">
        <v>101</v>
      </c>
      <c r="E202" s="45" t="s">
        <v>102</v>
      </c>
    </row>
    <row r="203" spans="1:19">
      <c r="B203" s="30" t="s">
        <v>103</v>
      </c>
      <c r="C203" s="46">
        <v>6.25E-2</v>
      </c>
      <c r="D203" s="46">
        <v>7.6999999999999999E-2</v>
      </c>
      <c r="E203" s="47">
        <v>8.2000000000000003E-2</v>
      </c>
      <c r="G203" s="33"/>
    </row>
    <row r="204" spans="1:19">
      <c r="B204" s="30" t="s">
        <v>104</v>
      </c>
      <c r="C204" s="46">
        <v>6.5000000000000002E-2</v>
      </c>
      <c r="D204" s="46">
        <v>7.8E-2</v>
      </c>
      <c r="E204" s="47">
        <v>8.3000000000000004E-2</v>
      </c>
    </row>
    <row r="205" spans="1:19">
      <c r="B205" s="30" t="s">
        <v>105</v>
      </c>
      <c r="C205" s="46">
        <v>7.2499999999999995E-2</v>
      </c>
      <c r="D205" s="46">
        <v>0.08</v>
      </c>
      <c r="E205" s="47">
        <v>8.4000000000000005E-2</v>
      </c>
    </row>
    <row r="206" spans="1:19">
      <c r="B206" s="30" t="s">
        <v>106</v>
      </c>
      <c r="C206" s="46">
        <v>7.4999999999999997E-2</v>
      </c>
      <c r="D206" s="46">
        <v>8.3000000000000004E-2</v>
      </c>
      <c r="E206" s="47">
        <v>8.5000000000000006E-2</v>
      </c>
    </row>
    <row r="208" spans="1:19">
      <c r="A208">
        <v>5</v>
      </c>
      <c r="B208" s="187" t="s">
        <v>107</v>
      </c>
    </row>
    <row r="209" spans="1:18">
      <c r="A209">
        <f>A208+1</f>
        <v>6</v>
      </c>
      <c r="B209" s="48" t="s">
        <v>108</v>
      </c>
    </row>
    <row r="210" spans="1:18">
      <c r="A210">
        <f>A209+1</f>
        <v>7</v>
      </c>
      <c r="B210" s="48" t="s">
        <v>109</v>
      </c>
      <c r="E210" s="33"/>
    </row>
    <row r="212" spans="1:18">
      <c r="B212" s="40" t="s">
        <v>110</v>
      </c>
    </row>
    <row r="213" spans="1:18">
      <c r="H213" s="49"/>
    </row>
    <row r="214" spans="1:18">
      <c r="B214" s="1" t="s">
        <v>26</v>
      </c>
    </row>
    <row r="215" spans="1:18">
      <c r="A215">
        <v>1</v>
      </c>
      <c r="B215" t="s">
        <v>111</v>
      </c>
    </row>
    <row r="217" spans="1:18">
      <c r="A217" s="7"/>
      <c r="B217" s="17"/>
      <c r="C217" s="34">
        <v>8.7749999999999995E-2</v>
      </c>
      <c r="D217" s="34">
        <f>C217+C217*$C$217</f>
        <v>9.5450062499999988E-2</v>
      </c>
      <c r="E217" s="34">
        <f t="shared" ref="E217:G217" si="68">D217+D217*$C$217</f>
        <v>0.10382580548437499</v>
      </c>
      <c r="F217" s="34">
        <f t="shared" si="68"/>
        <v>0.11293651991562889</v>
      </c>
      <c r="G217" s="34">
        <f t="shared" si="68"/>
        <v>0.12284669953822533</v>
      </c>
      <c r="H217" s="10"/>
      <c r="I217" s="10"/>
      <c r="J217" s="10"/>
      <c r="K217" s="10"/>
      <c r="L217" s="10"/>
      <c r="M217" s="10"/>
      <c r="N217" s="10"/>
    </row>
    <row r="218" spans="1:18" ht="45">
      <c r="A218" s="11" t="s">
        <v>45</v>
      </c>
      <c r="B218" s="22" t="s">
        <v>23</v>
      </c>
      <c r="C218" s="23">
        <v>1</v>
      </c>
      <c r="D218" s="23">
        <f>C218+1</f>
        <v>2</v>
      </c>
      <c r="E218" s="23">
        <f t="shared" ref="E218:G218" si="69">D218+1</f>
        <v>3</v>
      </c>
      <c r="F218" s="23">
        <f t="shared" si="69"/>
        <v>4</v>
      </c>
      <c r="G218" s="23">
        <f t="shared" si="69"/>
        <v>5</v>
      </c>
      <c r="H218" s="23" t="s">
        <v>84</v>
      </c>
      <c r="I218" s="31" t="s">
        <v>85</v>
      </c>
      <c r="J218" s="14" t="s">
        <v>53</v>
      </c>
      <c r="K218" s="39" t="s">
        <v>91</v>
      </c>
      <c r="L218" s="39" t="s">
        <v>92</v>
      </c>
      <c r="M218" s="39" t="s">
        <v>93</v>
      </c>
      <c r="N218" s="10" t="s">
        <v>29</v>
      </c>
      <c r="O218" s="35"/>
      <c r="P218" s="35"/>
      <c r="Q218" s="35"/>
      <c r="R218" s="35"/>
    </row>
    <row r="219" spans="1:18">
      <c r="A219" s="7">
        <v>1</v>
      </c>
      <c r="B219" s="10">
        <v>100000</v>
      </c>
      <c r="C219" s="10">
        <f>B219*$C$217</f>
        <v>8775</v>
      </c>
      <c r="D219" s="10">
        <f>B219*$D$217</f>
        <v>9545.0062499999985</v>
      </c>
      <c r="E219" s="10">
        <f>B219*$E$217</f>
        <v>10382.5805484375</v>
      </c>
      <c r="F219" s="10">
        <f>B219*$F$217</f>
        <v>11293.651991562889</v>
      </c>
      <c r="G219" s="10">
        <f>B219*$G$217</f>
        <v>12284.669953822533</v>
      </c>
      <c r="H219" s="42">
        <f>SUM(C219:G219)</f>
        <v>52280.908743822918</v>
      </c>
      <c r="I219" s="10">
        <f>A219+5</f>
        <v>6</v>
      </c>
      <c r="J219" s="10" t="s">
        <v>54</v>
      </c>
      <c r="K219" s="10">
        <f>B219+H219</f>
        <v>152280.90874382292</v>
      </c>
      <c r="L219" s="10">
        <f>H219*30%</f>
        <v>15684.272623146875</v>
      </c>
      <c r="M219" s="10">
        <f>K219-L219</f>
        <v>136596.63612067603</v>
      </c>
      <c r="N219" s="10">
        <f>MIN(B219*30%,30000)</f>
        <v>30000</v>
      </c>
      <c r="O219" s="35"/>
      <c r="P219" s="35"/>
      <c r="Q219" s="35"/>
      <c r="R219" s="35"/>
    </row>
    <row r="220" spans="1:18">
      <c r="A220" s="7">
        <f>A219+1</f>
        <v>2</v>
      </c>
      <c r="B220" s="10">
        <v>100000</v>
      </c>
      <c r="C220" s="10">
        <f t="shared" ref="C220:C233" si="70">B220*$C$217</f>
        <v>8775</v>
      </c>
      <c r="D220" s="10">
        <f t="shared" ref="D220:D233" si="71">B220*$D$217</f>
        <v>9545.0062499999985</v>
      </c>
      <c r="E220" s="10">
        <f t="shared" ref="E220:E233" si="72">B220*$E$217</f>
        <v>10382.5805484375</v>
      </c>
      <c r="F220" s="10">
        <f t="shared" ref="F220:F233" si="73">B220*$F$217</f>
        <v>11293.651991562889</v>
      </c>
      <c r="G220" s="10">
        <f t="shared" ref="G220:G233" si="74">B220*$G$217</f>
        <v>12284.669953822533</v>
      </c>
      <c r="H220" s="42">
        <f t="shared" ref="H220:H233" si="75">SUM(C220:G220)</f>
        <v>52280.908743822918</v>
      </c>
      <c r="I220" s="10">
        <f>A220+5</f>
        <v>7</v>
      </c>
      <c r="J220" s="10" t="s">
        <v>54</v>
      </c>
      <c r="K220" s="10">
        <f t="shared" ref="K220:K229" si="76">B220+H220</f>
        <v>152280.90874382292</v>
      </c>
      <c r="L220" s="10">
        <f t="shared" ref="L220:L229" si="77">H220*30%</f>
        <v>15684.272623146875</v>
      </c>
      <c r="M220" s="10">
        <f t="shared" ref="M220:M229" si="78">K220-L220</f>
        <v>136596.63612067603</v>
      </c>
      <c r="N220" s="10">
        <f t="shared" ref="N220:N233" si="79">MIN(B220*30%,30000)</f>
        <v>30000</v>
      </c>
      <c r="O220" s="35"/>
      <c r="P220" s="35"/>
      <c r="Q220" s="35"/>
      <c r="R220" s="35"/>
    </row>
    <row r="221" spans="1:18">
      <c r="A221" s="7">
        <f t="shared" ref="A221:A232" si="80">A220+1</f>
        <v>3</v>
      </c>
      <c r="B221" s="10">
        <v>100000</v>
      </c>
      <c r="C221" s="10">
        <f t="shared" si="70"/>
        <v>8775</v>
      </c>
      <c r="D221" s="10">
        <f t="shared" si="71"/>
        <v>9545.0062499999985</v>
      </c>
      <c r="E221" s="10">
        <f t="shared" si="72"/>
        <v>10382.5805484375</v>
      </c>
      <c r="F221" s="10">
        <f t="shared" si="73"/>
        <v>11293.651991562889</v>
      </c>
      <c r="G221" s="10">
        <f t="shared" si="74"/>
        <v>12284.669953822533</v>
      </c>
      <c r="H221" s="42">
        <f t="shared" si="75"/>
        <v>52280.908743822918</v>
      </c>
      <c r="I221" s="10">
        <f t="shared" ref="I221:I233" si="81">A221+5</f>
        <v>8</v>
      </c>
      <c r="J221" s="10" t="s">
        <v>54</v>
      </c>
      <c r="K221" s="10">
        <f t="shared" si="76"/>
        <v>152280.90874382292</v>
      </c>
      <c r="L221" s="10">
        <f t="shared" si="77"/>
        <v>15684.272623146875</v>
      </c>
      <c r="M221" s="10">
        <f t="shared" si="78"/>
        <v>136596.63612067603</v>
      </c>
      <c r="N221" s="10">
        <f t="shared" si="79"/>
        <v>30000</v>
      </c>
      <c r="O221" s="35"/>
      <c r="P221" s="35"/>
      <c r="Q221" s="35"/>
      <c r="R221" s="35"/>
    </row>
    <row r="222" spans="1:18">
      <c r="A222" s="7">
        <f t="shared" si="80"/>
        <v>4</v>
      </c>
      <c r="B222" s="10">
        <v>100000</v>
      </c>
      <c r="C222" s="10">
        <f t="shared" si="70"/>
        <v>8775</v>
      </c>
      <c r="D222" s="10">
        <f t="shared" si="71"/>
        <v>9545.0062499999985</v>
      </c>
      <c r="E222" s="10">
        <f t="shared" si="72"/>
        <v>10382.5805484375</v>
      </c>
      <c r="F222" s="10">
        <f t="shared" si="73"/>
        <v>11293.651991562889</v>
      </c>
      <c r="G222" s="10">
        <f t="shared" si="74"/>
        <v>12284.669953822533</v>
      </c>
      <c r="H222" s="42">
        <f t="shared" si="75"/>
        <v>52280.908743822918</v>
      </c>
      <c r="I222" s="10">
        <f t="shared" si="81"/>
        <v>9</v>
      </c>
      <c r="J222" s="10" t="s">
        <v>54</v>
      </c>
      <c r="K222" s="10">
        <f t="shared" si="76"/>
        <v>152280.90874382292</v>
      </c>
      <c r="L222" s="10">
        <f t="shared" si="77"/>
        <v>15684.272623146875</v>
      </c>
      <c r="M222" s="10">
        <f t="shared" si="78"/>
        <v>136596.63612067603</v>
      </c>
      <c r="N222" s="10">
        <f t="shared" si="79"/>
        <v>30000</v>
      </c>
      <c r="O222" s="35"/>
      <c r="P222" s="35"/>
      <c r="Q222" s="35"/>
      <c r="R222" s="35"/>
    </row>
    <row r="223" spans="1:18">
      <c r="A223" s="7">
        <f t="shared" si="80"/>
        <v>5</v>
      </c>
      <c r="B223" s="10">
        <v>100000</v>
      </c>
      <c r="C223" s="10">
        <f t="shared" si="70"/>
        <v>8775</v>
      </c>
      <c r="D223" s="10">
        <f t="shared" si="71"/>
        <v>9545.0062499999985</v>
      </c>
      <c r="E223" s="10">
        <f t="shared" si="72"/>
        <v>10382.5805484375</v>
      </c>
      <c r="F223" s="10">
        <f t="shared" si="73"/>
        <v>11293.651991562889</v>
      </c>
      <c r="G223" s="10">
        <f t="shared" si="74"/>
        <v>12284.669953822533</v>
      </c>
      <c r="H223" s="42">
        <f t="shared" si="75"/>
        <v>52280.908743822918</v>
      </c>
      <c r="I223" s="10">
        <f t="shared" si="81"/>
        <v>10</v>
      </c>
      <c r="J223" s="10" t="s">
        <v>54</v>
      </c>
      <c r="K223" s="10">
        <f t="shared" si="76"/>
        <v>152280.90874382292</v>
      </c>
      <c r="L223" s="10">
        <f t="shared" si="77"/>
        <v>15684.272623146875</v>
      </c>
      <c r="M223" s="10">
        <f t="shared" si="78"/>
        <v>136596.63612067603</v>
      </c>
      <c r="N223" s="10">
        <f t="shared" si="79"/>
        <v>30000</v>
      </c>
      <c r="O223" s="35"/>
      <c r="P223" s="35"/>
      <c r="Q223" s="35"/>
      <c r="R223" s="35"/>
    </row>
    <row r="224" spans="1:18">
      <c r="A224" s="7">
        <f t="shared" si="80"/>
        <v>6</v>
      </c>
      <c r="B224" s="10">
        <f>100000+M219</f>
        <v>236596.63612067603</v>
      </c>
      <c r="C224" s="10">
        <f t="shared" si="70"/>
        <v>20761.35481958932</v>
      </c>
      <c r="D224" s="10">
        <f t="shared" si="71"/>
        <v>22583.163705008283</v>
      </c>
      <c r="E224" s="10">
        <f t="shared" si="72"/>
        <v>24564.836320122758</v>
      </c>
      <c r="F224" s="10">
        <f t="shared" si="73"/>
        <v>26720.400707213532</v>
      </c>
      <c r="G224" s="10">
        <f t="shared" si="74"/>
        <v>29065.115869271518</v>
      </c>
      <c r="H224" s="42">
        <f t="shared" si="75"/>
        <v>123694.8714212054</v>
      </c>
      <c r="I224" s="10">
        <f t="shared" si="81"/>
        <v>11</v>
      </c>
      <c r="J224" s="10" t="s">
        <v>54</v>
      </c>
      <c r="K224" s="10">
        <f t="shared" si="76"/>
        <v>360291.50754188141</v>
      </c>
      <c r="L224" s="10">
        <f t="shared" si="77"/>
        <v>37108.461426361617</v>
      </c>
      <c r="M224" s="10">
        <f t="shared" si="78"/>
        <v>323183.04611551977</v>
      </c>
      <c r="N224" s="10">
        <f t="shared" si="79"/>
        <v>30000</v>
      </c>
      <c r="O224" s="35"/>
      <c r="P224" s="35"/>
      <c r="Q224" s="35"/>
      <c r="R224" s="35"/>
    </row>
    <row r="225" spans="1:18">
      <c r="A225" s="7">
        <f t="shared" si="80"/>
        <v>7</v>
      </c>
      <c r="B225" s="10">
        <f t="shared" ref="B225:B233" si="82">100000+M220</f>
        <v>236596.63612067603</v>
      </c>
      <c r="C225" s="10">
        <f t="shared" si="70"/>
        <v>20761.35481958932</v>
      </c>
      <c r="D225" s="10">
        <f t="shared" si="71"/>
        <v>22583.163705008283</v>
      </c>
      <c r="E225" s="10">
        <f t="shared" si="72"/>
        <v>24564.836320122758</v>
      </c>
      <c r="F225" s="10">
        <f t="shared" si="73"/>
        <v>26720.400707213532</v>
      </c>
      <c r="G225" s="10">
        <f t="shared" si="74"/>
        <v>29065.115869271518</v>
      </c>
      <c r="H225" s="42">
        <f t="shared" si="75"/>
        <v>123694.8714212054</v>
      </c>
      <c r="I225" s="10">
        <f t="shared" si="81"/>
        <v>12</v>
      </c>
      <c r="J225" s="10" t="s">
        <v>54</v>
      </c>
      <c r="K225" s="10">
        <f t="shared" si="76"/>
        <v>360291.50754188141</v>
      </c>
      <c r="L225" s="10">
        <f t="shared" si="77"/>
        <v>37108.461426361617</v>
      </c>
      <c r="M225" s="10">
        <f t="shared" si="78"/>
        <v>323183.04611551977</v>
      </c>
      <c r="N225" s="10">
        <f t="shared" si="79"/>
        <v>30000</v>
      </c>
      <c r="O225" s="35"/>
      <c r="P225" s="35"/>
      <c r="Q225" s="35"/>
      <c r="R225" s="35"/>
    </row>
    <row r="226" spans="1:18">
      <c r="A226" s="7">
        <f t="shared" si="80"/>
        <v>8</v>
      </c>
      <c r="B226" s="10">
        <f t="shared" si="82"/>
        <v>236596.63612067603</v>
      </c>
      <c r="C226" s="10">
        <f t="shared" si="70"/>
        <v>20761.35481958932</v>
      </c>
      <c r="D226" s="10">
        <f t="shared" si="71"/>
        <v>22583.163705008283</v>
      </c>
      <c r="E226" s="10">
        <f t="shared" si="72"/>
        <v>24564.836320122758</v>
      </c>
      <c r="F226" s="10">
        <f t="shared" si="73"/>
        <v>26720.400707213532</v>
      </c>
      <c r="G226" s="10">
        <f t="shared" si="74"/>
        <v>29065.115869271518</v>
      </c>
      <c r="H226" s="42">
        <f t="shared" si="75"/>
        <v>123694.8714212054</v>
      </c>
      <c r="I226" s="10">
        <f t="shared" si="81"/>
        <v>13</v>
      </c>
      <c r="J226" s="10" t="s">
        <v>54</v>
      </c>
      <c r="K226" s="10">
        <f t="shared" si="76"/>
        <v>360291.50754188141</v>
      </c>
      <c r="L226" s="10">
        <f t="shared" si="77"/>
        <v>37108.461426361617</v>
      </c>
      <c r="M226" s="10">
        <f t="shared" si="78"/>
        <v>323183.04611551977</v>
      </c>
      <c r="N226" s="10">
        <f t="shared" si="79"/>
        <v>30000</v>
      </c>
      <c r="O226" s="35"/>
      <c r="P226" s="35"/>
      <c r="Q226" s="35"/>
      <c r="R226" s="35"/>
    </row>
    <row r="227" spans="1:18">
      <c r="A227" s="7">
        <f t="shared" si="80"/>
        <v>9</v>
      </c>
      <c r="B227" s="10">
        <f t="shared" si="82"/>
        <v>236596.63612067603</v>
      </c>
      <c r="C227" s="10">
        <f t="shared" si="70"/>
        <v>20761.35481958932</v>
      </c>
      <c r="D227" s="10">
        <f t="shared" si="71"/>
        <v>22583.163705008283</v>
      </c>
      <c r="E227" s="10">
        <f t="shared" si="72"/>
        <v>24564.836320122758</v>
      </c>
      <c r="F227" s="10">
        <f t="shared" si="73"/>
        <v>26720.400707213532</v>
      </c>
      <c r="G227" s="10">
        <f t="shared" si="74"/>
        <v>29065.115869271518</v>
      </c>
      <c r="H227" s="42">
        <f t="shared" si="75"/>
        <v>123694.8714212054</v>
      </c>
      <c r="I227" s="10">
        <f t="shared" si="81"/>
        <v>14</v>
      </c>
      <c r="J227" s="10" t="s">
        <v>54</v>
      </c>
      <c r="K227" s="10">
        <f t="shared" si="76"/>
        <v>360291.50754188141</v>
      </c>
      <c r="L227" s="10">
        <f t="shared" si="77"/>
        <v>37108.461426361617</v>
      </c>
      <c r="M227" s="10">
        <f t="shared" si="78"/>
        <v>323183.04611551977</v>
      </c>
      <c r="N227" s="10">
        <f t="shared" si="79"/>
        <v>30000</v>
      </c>
      <c r="O227" s="35"/>
      <c r="P227" s="35"/>
      <c r="Q227" s="35"/>
      <c r="R227" s="35"/>
    </row>
    <row r="228" spans="1:18">
      <c r="A228" s="7">
        <f t="shared" si="80"/>
        <v>10</v>
      </c>
      <c r="B228" s="10">
        <f t="shared" si="82"/>
        <v>236596.63612067603</v>
      </c>
      <c r="C228" s="10">
        <f t="shared" si="70"/>
        <v>20761.35481958932</v>
      </c>
      <c r="D228" s="10">
        <f t="shared" si="71"/>
        <v>22583.163705008283</v>
      </c>
      <c r="E228" s="10">
        <f t="shared" si="72"/>
        <v>24564.836320122758</v>
      </c>
      <c r="F228" s="10">
        <f t="shared" si="73"/>
        <v>26720.400707213532</v>
      </c>
      <c r="G228" s="10">
        <f t="shared" si="74"/>
        <v>29065.115869271518</v>
      </c>
      <c r="H228" s="42">
        <f t="shared" si="75"/>
        <v>123694.8714212054</v>
      </c>
      <c r="I228" s="10">
        <f t="shared" si="81"/>
        <v>15</v>
      </c>
      <c r="J228" s="10" t="s">
        <v>54</v>
      </c>
      <c r="K228" s="10">
        <f t="shared" si="76"/>
        <v>360291.50754188141</v>
      </c>
      <c r="L228" s="10">
        <f t="shared" si="77"/>
        <v>37108.461426361617</v>
      </c>
      <c r="M228" s="10">
        <f t="shared" si="78"/>
        <v>323183.04611551977</v>
      </c>
      <c r="N228" s="10">
        <f t="shared" si="79"/>
        <v>30000</v>
      </c>
      <c r="O228" s="35"/>
      <c r="P228" s="35"/>
      <c r="Q228" s="35"/>
      <c r="R228" s="35"/>
    </row>
    <row r="229" spans="1:18">
      <c r="A229" s="7">
        <f t="shared" si="80"/>
        <v>11</v>
      </c>
      <c r="B229" s="28">
        <f t="shared" si="82"/>
        <v>423183.04611551977</v>
      </c>
      <c r="C229" s="28">
        <f t="shared" si="70"/>
        <v>37134.312296636861</v>
      </c>
      <c r="D229" s="28">
        <f t="shared" si="71"/>
        <v>40392.84820066674</v>
      </c>
      <c r="E229" s="28">
        <f t="shared" si="72"/>
        <v>43937.320630275244</v>
      </c>
      <c r="F229" s="28">
        <f t="shared" si="73"/>
        <v>47792.820515581901</v>
      </c>
      <c r="G229" s="10">
        <f t="shared" si="74"/>
        <v>51986.640515824212</v>
      </c>
      <c r="H229" s="42">
        <f t="shared" si="75"/>
        <v>221243.94215898495</v>
      </c>
      <c r="I229" s="10">
        <f t="shared" si="81"/>
        <v>16</v>
      </c>
      <c r="J229" s="10" t="s">
        <v>54</v>
      </c>
      <c r="K229" s="10">
        <f t="shared" si="76"/>
        <v>644426.98827450466</v>
      </c>
      <c r="L229" s="10">
        <f t="shared" si="77"/>
        <v>66373.182647695488</v>
      </c>
      <c r="M229" s="10">
        <f t="shared" si="78"/>
        <v>578053.80562680913</v>
      </c>
      <c r="N229" s="10">
        <f t="shared" si="79"/>
        <v>30000</v>
      </c>
      <c r="O229" s="35"/>
      <c r="P229" s="35"/>
      <c r="Q229" s="35"/>
      <c r="R229" s="35"/>
    </row>
    <row r="230" spans="1:18">
      <c r="A230" s="7">
        <f t="shared" si="80"/>
        <v>12</v>
      </c>
      <c r="B230" s="28">
        <f t="shared" si="82"/>
        <v>423183.04611551977</v>
      </c>
      <c r="C230" s="27">
        <f t="shared" si="70"/>
        <v>37134.312296636861</v>
      </c>
      <c r="D230" s="27">
        <f t="shared" si="71"/>
        <v>40392.84820066674</v>
      </c>
      <c r="E230" s="27">
        <f t="shared" si="72"/>
        <v>43937.320630275244</v>
      </c>
      <c r="F230" s="27">
        <f t="shared" si="73"/>
        <v>47792.820515581901</v>
      </c>
      <c r="G230" s="10">
        <f t="shared" si="74"/>
        <v>51986.640515824212</v>
      </c>
      <c r="H230" s="10">
        <f t="shared" si="75"/>
        <v>221243.94215898495</v>
      </c>
      <c r="I230" s="10">
        <f t="shared" si="81"/>
        <v>17</v>
      </c>
      <c r="J230" s="10" t="s">
        <v>57</v>
      </c>
      <c r="K230" s="10"/>
      <c r="L230" s="10"/>
      <c r="M230" s="10"/>
      <c r="N230" s="10">
        <f t="shared" si="79"/>
        <v>30000</v>
      </c>
      <c r="O230" s="35"/>
      <c r="P230" s="35"/>
      <c r="Q230" s="35"/>
      <c r="R230" s="35"/>
    </row>
    <row r="231" spans="1:18">
      <c r="A231" s="7">
        <f t="shared" si="80"/>
        <v>13</v>
      </c>
      <c r="B231" s="28">
        <f t="shared" si="82"/>
        <v>423183.04611551977</v>
      </c>
      <c r="C231" s="27">
        <f t="shared" si="70"/>
        <v>37134.312296636861</v>
      </c>
      <c r="D231" s="27">
        <f t="shared" si="71"/>
        <v>40392.84820066674</v>
      </c>
      <c r="E231" s="27">
        <f t="shared" si="72"/>
        <v>43937.320630275244</v>
      </c>
      <c r="F231" s="10">
        <f t="shared" si="73"/>
        <v>47792.820515581901</v>
      </c>
      <c r="G231" s="10">
        <f t="shared" si="74"/>
        <v>51986.640515824212</v>
      </c>
      <c r="H231" s="10">
        <f t="shared" si="75"/>
        <v>221243.94215898495</v>
      </c>
      <c r="I231" s="10">
        <f t="shared" si="81"/>
        <v>18</v>
      </c>
      <c r="J231" s="10" t="s">
        <v>57</v>
      </c>
      <c r="K231" s="10"/>
      <c r="L231" s="10"/>
      <c r="M231" s="10"/>
      <c r="N231" s="10">
        <f t="shared" si="79"/>
        <v>30000</v>
      </c>
      <c r="O231" s="35"/>
      <c r="P231" s="35"/>
      <c r="Q231" s="35"/>
      <c r="R231" s="35"/>
    </row>
    <row r="232" spans="1:18">
      <c r="A232" s="7">
        <f t="shared" si="80"/>
        <v>14</v>
      </c>
      <c r="B232" s="28">
        <f t="shared" si="82"/>
        <v>423183.04611551977</v>
      </c>
      <c r="C232" s="27">
        <f t="shared" si="70"/>
        <v>37134.312296636861</v>
      </c>
      <c r="D232" s="27">
        <f t="shared" si="71"/>
        <v>40392.84820066674</v>
      </c>
      <c r="E232" s="10">
        <f t="shared" si="72"/>
        <v>43937.320630275244</v>
      </c>
      <c r="F232" s="10">
        <f t="shared" si="73"/>
        <v>47792.820515581901</v>
      </c>
      <c r="G232" s="10">
        <f t="shared" si="74"/>
        <v>51986.640515824212</v>
      </c>
      <c r="H232" s="10">
        <f t="shared" si="75"/>
        <v>221243.94215898495</v>
      </c>
      <c r="I232" s="10">
        <f t="shared" si="81"/>
        <v>19</v>
      </c>
      <c r="J232" s="10" t="s">
        <v>57</v>
      </c>
      <c r="K232" s="10"/>
      <c r="L232" s="10"/>
      <c r="M232" s="10"/>
      <c r="N232" s="10">
        <f t="shared" si="79"/>
        <v>30000</v>
      </c>
      <c r="O232" s="35"/>
      <c r="P232" s="35"/>
      <c r="Q232" s="35"/>
      <c r="R232" s="35"/>
    </row>
    <row r="233" spans="1:18">
      <c r="A233" s="7">
        <f>A232+1</f>
        <v>15</v>
      </c>
      <c r="B233" s="10">
        <f t="shared" si="82"/>
        <v>423183.04611551977</v>
      </c>
      <c r="C233" s="27">
        <f t="shared" si="70"/>
        <v>37134.312296636861</v>
      </c>
      <c r="D233" s="10">
        <f t="shared" si="71"/>
        <v>40392.84820066674</v>
      </c>
      <c r="E233" s="10">
        <f t="shared" si="72"/>
        <v>43937.320630275244</v>
      </c>
      <c r="F233" s="10">
        <f t="shared" si="73"/>
        <v>47792.820515581901</v>
      </c>
      <c r="G233" s="10">
        <f t="shared" si="74"/>
        <v>51986.640515824212</v>
      </c>
      <c r="H233" s="10">
        <f t="shared" si="75"/>
        <v>221243.94215898495</v>
      </c>
      <c r="I233" s="10">
        <f t="shared" si="81"/>
        <v>20</v>
      </c>
      <c r="J233" s="10" t="s">
        <v>57</v>
      </c>
      <c r="K233" s="10"/>
      <c r="L233" s="10"/>
      <c r="M233" s="10"/>
      <c r="N233" s="10">
        <f t="shared" si="79"/>
        <v>30000</v>
      </c>
      <c r="O233" s="35"/>
      <c r="P233" s="35"/>
      <c r="Q233" s="35"/>
      <c r="R233" s="35"/>
    </row>
    <row r="234" spans="1:18">
      <c r="A234" s="7"/>
      <c r="B234" s="14">
        <f>SUM(B219:B233)</f>
        <v>3798898.41118098</v>
      </c>
      <c r="C234" s="14">
        <f t="shared" ref="C234" si="83">SUM(C219:C233)</f>
        <v>333353.33558113093</v>
      </c>
      <c r="D234" s="14">
        <f t="shared" ref="D234" si="84">SUM(D219:D233)</f>
        <v>362605.09077837504</v>
      </c>
      <c r="E234" s="14">
        <f t="shared" ref="E234" si="85">SUM(E219:E233)</f>
        <v>394423.68749417749</v>
      </c>
      <c r="F234" s="14">
        <f t="shared" ref="F234" si="86">SUM(F219:F233)</f>
        <v>429034.3660717915</v>
      </c>
      <c r="G234" s="14">
        <f t="shared" ref="G234" si="87">SUM(G219:G233)</f>
        <v>466682.13169459125</v>
      </c>
      <c r="H234" s="14">
        <f t="shared" ref="H234" si="88">SUM(H219:H233)</f>
        <v>1986098.6116200662</v>
      </c>
      <c r="I234" s="14"/>
      <c r="J234" s="10"/>
      <c r="K234" s="14">
        <f t="shared" ref="K234" si="89">SUM(K219:K233)</f>
        <v>3207289.0697030267</v>
      </c>
      <c r="L234" s="14">
        <f t="shared" ref="L234" si="90">SUM(L219:L233)</f>
        <v>330336.85289523791</v>
      </c>
      <c r="M234" s="14">
        <f t="shared" ref="M234:N234" si="91">SUM(M219:M233)</f>
        <v>2876952.2168077882</v>
      </c>
      <c r="N234" s="14">
        <f t="shared" si="91"/>
        <v>450000</v>
      </c>
      <c r="O234" s="35"/>
      <c r="P234" s="35"/>
      <c r="Q234" s="35"/>
      <c r="R234" s="35"/>
    </row>
    <row r="235" spans="1:18">
      <c r="L235" s="3"/>
      <c r="M235" s="3"/>
      <c r="N235" s="3"/>
      <c r="O235" s="35"/>
      <c r="P235" s="35"/>
      <c r="Q235" s="35"/>
      <c r="R235" s="35"/>
    </row>
    <row r="236" spans="1:18">
      <c r="B236" s="1" t="s">
        <v>58</v>
      </c>
      <c r="L236" s="3"/>
      <c r="M236" s="3"/>
      <c r="N236" s="3"/>
      <c r="O236" s="35"/>
      <c r="P236" s="35"/>
      <c r="Q236" s="35"/>
      <c r="R236" s="35"/>
    </row>
    <row r="237" spans="1:18">
      <c r="L237" s="3"/>
      <c r="M237" s="3"/>
      <c r="N237" s="3"/>
      <c r="O237" s="35"/>
      <c r="P237" s="35"/>
      <c r="Q237" s="35"/>
      <c r="R237" s="35"/>
    </row>
    <row r="238" spans="1:18">
      <c r="A238">
        <v>1</v>
      </c>
      <c r="B238" t="s">
        <v>112</v>
      </c>
      <c r="F238" s="3"/>
      <c r="G238" s="3">
        <f>SUM(B230:B233)</f>
        <v>1692732.1844620791</v>
      </c>
      <c r="L238" s="3"/>
      <c r="M238" s="3"/>
      <c r="N238" s="3"/>
      <c r="O238" s="35"/>
      <c r="P238" s="35"/>
      <c r="Q238" s="35"/>
      <c r="R238" s="35"/>
    </row>
    <row r="239" spans="1:18">
      <c r="A239">
        <f>A238+1</f>
        <v>2</v>
      </c>
      <c r="B239" t="s">
        <v>88</v>
      </c>
      <c r="F239" s="3"/>
      <c r="G239" s="3">
        <f>B229+H229-(H229*30%)</f>
        <v>578053.80562680913</v>
      </c>
      <c r="L239" s="3"/>
      <c r="M239" s="3"/>
      <c r="N239" s="3"/>
    </row>
    <row r="240" spans="1:18">
      <c r="A240">
        <f t="shared" ref="A240:A243" si="92">A239+1</f>
        <v>3</v>
      </c>
      <c r="B240" t="s">
        <v>89</v>
      </c>
      <c r="F240" s="3"/>
      <c r="G240" s="3">
        <f>SUM(C230:F230)+SUM(C231:E231)+SUM(C232:D232)+C233</f>
        <v>405383.25556468009</v>
      </c>
      <c r="I240" s="3"/>
      <c r="L240" s="3"/>
      <c r="M240" s="3"/>
      <c r="N240" s="3"/>
      <c r="Q240" s="35"/>
    </row>
    <row r="241" spans="1:14">
      <c r="A241">
        <f t="shared" si="92"/>
        <v>4</v>
      </c>
      <c r="B241" t="s">
        <v>59</v>
      </c>
      <c r="F241" s="3"/>
      <c r="G241" s="3">
        <f>N234</f>
        <v>450000</v>
      </c>
      <c r="L241" s="3"/>
      <c r="M241" s="3"/>
      <c r="N241" s="3"/>
    </row>
    <row r="242" spans="1:14">
      <c r="A242">
        <f t="shared" si="92"/>
        <v>5</v>
      </c>
      <c r="B242" t="s">
        <v>90</v>
      </c>
      <c r="F242" s="3"/>
      <c r="G242" s="3">
        <f>SUM(H219:H229)</f>
        <v>1101122.8429841264</v>
      </c>
      <c r="L242" s="3"/>
      <c r="M242" s="3"/>
      <c r="N242" s="3"/>
    </row>
    <row r="243" spans="1:14">
      <c r="A243">
        <f t="shared" si="92"/>
        <v>6</v>
      </c>
      <c r="B243" t="s">
        <v>73</v>
      </c>
      <c r="F243" s="3"/>
      <c r="G243" s="3">
        <f>SUM(D233:G233)+SUM(E232:G232)+SUM(F231:G231)+G230</f>
        <v>479592.51307125977</v>
      </c>
    </row>
    <row r="244" spans="1:14">
      <c r="A244" s="117"/>
      <c r="B244" s="117"/>
      <c r="C244" s="117"/>
      <c r="D244" s="118"/>
      <c r="E244" s="117"/>
      <c r="F244" s="117"/>
      <c r="G244" s="117"/>
      <c r="H244" s="117"/>
      <c r="I244" s="117"/>
      <c r="J244" s="117"/>
      <c r="K244" s="117"/>
      <c r="L244" s="117"/>
      <c r="M244" s="118"/>
      <c r="N244" s="117"/>
    </row>
    <row r="245" spans="1:14" ht="21">
      <c r="A245" s="140" t="s">
        <v>328</v>
      </c>
      <c r="B245" s="138" t="s">
        <v>113</v>
      </c>
      <c r="C245" s="138"/>
      <c r="D245" s="138"/>
      <c r="E245" s="138"/>
      <c r="F245" s="138"/>
      <c r="G245" s="139"/>
      <c r="H245" s="139"/>
      <c r="I245" s="139"/>
      <c r="J245" s="139"/>
      <c r="K245" s="139"/>
      <c r="L245" s="139"/>
      <c r="M245" s="139"/>
      <c r="N245" s="139"/>
    </row>
    <row r="246" spans="1:14" ht="21">
      <c r="A246" s="124"/>
      <c r="B246" s="119"/>
      <c r="C246" s="119"/>
      <c r="D246" s="119"/>
      <c r="E246" s="119"/>
      <c r="F246" s="119"/>
      <c r="G246" s="127"/>
      <c r="H246" s="127"/>
      <c r="I246" s="127"/>
      <c r="J246" s="127"/>
      <c r="K246" s="127"/>
      <c r="L246" s="127"/>
      <c r="M246" s="127"/>
      <c r="N246" s="127"/>
    </row>
    <row r="247" spans="1:14">
      <c r="B247" s="188" t="s">
        <v>234</v>
      </c>
    </row>
    <row r="248" spans="1:14">
      <c r="A248">
        <v>1</v>
      </c>
      <c r="B248" t="s">
        <v>114</v>
      </c>
    </row>
    <row r="249" spans="1:14">
      <c r="A249">
        <f>A248+1</f>
        <v>2</v>
      </c>
      <c r="B249" t="s">
        <v>115</v>
      </c>
    </row>
    <row r="250" spans="1:14">
      <c r="A250">
        <f>A249+1</f>
        <v>3</v>
      </c>
      <c r="B250" t="s">
        <v>116</v>
      </c>
    </row>
    <row r="251" spans="1:14">
      <c r="A251">
        <f t="shared" ref="A251:A263" si="93">A250+1</f>
        <v>4</v>
      </c>
      <c r="B251" t="s">
        <v>117</v>
      </c>
    </row>
    <row r="252" spans="1:14">
      <c r="A252">
        <f t="shared" si="93"/>
        <v>5</v>
      </c>
      <c r="B252" t="s">
        <v>118</v>
      </c>
    </row>
    <row r="253" spans="1:14">
      <c r="A253">
        <f t="shared" si="93"/>
        <v>6</v>
      </c>
      <c r="B253" t="s">
        <v>119</v>
      </c>
    </row>
    <row r="254" spans="1:14" ht="28.5" customHeight="1">
      <c r="A254">
        <f t="shared" si="93"/>
        <v>7</v>
      </c>
      <c r="B254" s="214" t="s">
        <v>120</v>
      </c>
      <c r="C254" s="214"/>
      <c r="D254" s="214"/>
      <c r="E254" s="214"/>
      <c r="F254" s="214"/>
      <c r="G254" s="214"/>
      <c r="H254" s="214"/>
      <c r="I254" s="214"/>
    </row>
    <row r="255" spans="1:14">
      <c r="A255">
        <f t="shared" si="93"/>
        <v>8</v>
      </c>
      <c r="B255" t="s">
        <v>121</v>
      </c>
    </row>
    <row r="256" spans="1:14">
      <c r="A256">
        <f t="shared" si="93"/>
        <v>9</v>
      </c>
      <c r="B256" t="s">
        <v>122</v>
      </c>
    </row>
    <row r="257" spans="1:11">
      <c r="A257">
        <f t="shared" si="93"/>
        <v>10</v>
      </c>
      <c r="B257" t="s">
        <v>144</v>
      </c>
    </row>
    <row r="258" spans="1:11">
      <c r="A258">
        <f t="shared" si="93"/>
        <v>11</v>
      </c>
      <c r="B258" t="s">
        <v>124</v>
      </c>
    </row>
    <row r="259" spans="1:11">
      <c r="A259">
        <f t="shared" si="93"/>
        <v>12</v>
      </c>
      <c r="B259" t="s">
        <v>147</v>
      </c>
    </row>
    <row r="260" spans="1:11">
      <c r="A260">
        <f t="shared" si="93"/>
        <v>13</v>
      </c>
      <c r="B260" t="s">
        <v>125</v>
      </c>
    </row>
    <row r="261" spans="1:11">
      <c r="A261">
        <f t="shared" si="93"/>
        <v>14</v>
      </c>
      <c r="B261" s="1" t="s">
        <v>128</v>
      </c>
    </row>
    <row r="262" spans="1:11">
      <c r="A262">
        <f t="shared" si="93"/>
        <v>15</v>
      </c>
      <c r="B262" s="54" t="s">
        <v>126</v>
      </c>
    </row>
    <row r="263" spans="1:11">
      <c r="A263">
        <f t="shared" si="93"/>
        <v>16</v>
      </c>
      <c r="B263" s="54" t="s">
        <v>127</v>
      </c>
    </row>
    <row r="264" spans="1:11">
      <c r="B264" s="50"/>
    </row>
    <row r="265" spans="1:11" ht="30">
      <c r="A265">
        <f>A263+1</f>
        <v>17</v>
      </c>
      <c r="B265" s="45" t="s">
        <v>137</v>
      </c>
      <c r="C265" s="45" t="s">
        <v>132</v>
      </c>
      <c r="D265" s="45" t="s">
        <v>133</v>
      </c>
    </row>
    <row r="266" spans="1:11">
      <c r="B266" s="30" t="s">
        <v>134</v>
      </c>
      <c r="C266" s="51">
        <v>0.5</v>
      </c>
      <c r="D266" s="51">
        <v>0.1</v>
      </c>
    </row>
    <row r="267" spans="1:11">
      <c r="B267" s="30" t="s">
        <v>135</v>
      </c>
      <c r="C267" s="51">
        <v>0.3</v>
      </c>
      <c r="D267" s="51">
        <v>0.1</v>
      </c>
    </row>
    <row r="268" spans="1:11">
      <c r="B268" s="30" t="s">
        <v>136</v>
      </c>
      <c r="C268" s="51">
        <v>0.2</v>
      </c>
      <c r="D268" s="51">
        <v>0.8</v>
      </c>
    </row>
    <row r="269" spans="1:11">
      <c r="B269" s="50"/>
    </row>
    <row r="270" spans="1:11">
      <c r="A270">
        <v>18</v>
      </c>
      <c r="B270" s="52" t="s">
        <v>138</v>
      </c>
    </row>
    <row r="271" spans="1:11" ht="93" customHeight="1">
      <c r="A271" s="53">
        <v>19</v>
      </c>
      <c r="B271" s="214" t="s">
        <v>139</v>
      </c>
      <c r="C271" s="214"/>
      <c r="D271" s="214"/>
      <c r="E271" s="214"/>
      <c r="F271" s="214"/>
      <c r="G271" s="214"/>
      <c r="H271" s="214"/>
      <c r="I271" s="214"/>
      <c r="J271" s="214"/>
      <c r="K271" s="214"/>
    </row>
    <row r="272" spans="1:11">
      <c r="A272" s="53">
        <f>A271+1</f>
        <v>20</v>
      </c>
      <c r="B272" s="52" t="s">
        <v>140</v>
      </c>
      <c r="C272" s="52"/>
      <c r="D272" s="52"/>
      <c r="E272" s="52"/>
      <c r="F272" s="52"/>
      <c r="G272" s="52"/>
      <c r="H272" s="52"/>
      <c r="I272" s="52"/>
      <c r="J272" s="52"/>
    </row>
    <row r="273" spans="1:10">
      <c r="A273" s="53">
        <f>A272+1</f>
        <v>21</v>
      </c>
      <c r="B273" s="52" t="s">
        <v>141</v>
      </c>
      <c r="C273" s="52"/>
      <c r="D273" s="52"/>
      <c r="E273" s="52"/>
      <c r="F273" s="52"/>
      <c r="G273" s="52"/>
      <c r="H273" s="52"/>
      <c r="I273" s="52"/>
      <c r="J273" s="52"/>
    </row>
    <row r="274" spans="1:10">
      <c r="A274" s="53">
        <f>A273+1</f>
        <v>22</v>
      </c>
      <c r="B274" s="52" t="s">
        <v>142</v>
      </c>
      <c r="C274" s="52"/>
      <c r="D274" s="52"/>
      <c r="E274" s="52"/>
      <c r="F274" s="52"/>
      <c r="G274" s="52"/>
      <c r="H274" s="52"/>
      <c r="I274" s="52"/>
      <c r="J274" s="52"/>
    </row>
    <row r="275" spans="1:10">
      <c r="A275" s="53">
        <f>A274+1</f>
        <v>23</v>
      </c>
      <c r="B275" s="52" t="s">
        <v>153</v>
      </c>
      <c r="C275" s="52"/>
      <c r="D275" s="52"/>
      <c r="E275" s="52"/>
      <c r="F275" s="52"/>
      <c r="G275" s="52"/>
      <c r="H275" s="52"/>
      <c r="I275" s="52"/>
      <c r="J275" s="52"/>
    </row>
    <row r="276" spans="1:10">
      <c r="B276" s="52"/>
      <c r="C276" s="52"/>
      <c r="D276" s="52"/>
      <c r="E276" s="52"/>
      <c r="F276" s="52"/>
      <c r="G276" s="52"/>
      <c r="H276" s="52"/>
      <c r="I276" s="52"/>
      <c r="J276" s="52"/>
    </row>
    <row r="278" spans="1:10">
      <c r="B278" s="1" t="s">
        <v>131</v>
      </c>
    </row>
    <row r="279" spans="1:10">
      <c r="B279" s="40" t="s">
        <v>130</v>
      </c>
    </row>
    <row r="280" spans="1:10">
      <c r="B280" s="40" t="s">
        <v>123</v>
      </c>
    </row>
    <row r="281" spans="1:10">
      <c r="B281" s="40" t="s">
        <v>129</v>
      </c>
    </row>
    <row r="282" spans="1:10">
      <c r="B282" s="40" t="s">
        <v>143</v>
      </c>
    </row>
    <row r="284" spans="1:10">
      <c r="B284" t="s">
        <v>145</v>
      </c>
    </row>
    <row r="285" spans="1:10">
      <c r="B285" t="s">
        <v>146</v>
      </c>
    </row>
    <row r="288" spans="1:10">
      <c r="B288" s="1" t="s">
        <v>26</v>
      </c>
    </row>
    <row r="290" spans="1:21">
      <c r="A290">
        <v>1</v>
      </c>
      <c r="B290" t="s">
        <v>148</v>
      </c>
    </row>
    <row r="291" spans="1:21">
      <c r="A291">
        <f>A290+1</f>
        <v>2</v>
      </c>
      <c r="B291" t="s">
        <v>149</v>
      </c>
    </row>
    <row r="292" spans="1:21">
      <c r="A292">
        <f>A291+1</f>
        <v>3</v>
      </c>
      <c r="B292" t="s">
        <v>150</v>
      </c>
    </row>
    <row r="293" spans="1:21">
      <c r="A293">
        <f>A292+1</f>
        <v>4</v>
      </c>
      <c r="B293" t="s">
        <v>156</v>
      </c>
    </row>
    <row r="295" spans="1:21">
      <c r="A295" s="1" t="s">
        <v>152</v>
      </c>
    </row>
    <row r="297" spans="1:21" ht="46.5" customHeight="1">
      <c r="A297" s="22" t="s">
        <v>22</v>
      </c>
      <c r="B297" s="56" t="s">
        <v>45</v>
      </c>
      <c r="C297" s="56" t="s">
        <v>151</v>
      </c>
      <c r="D297" s="56">
        <v>1</v>
      </c>
      <c r="E297" s="56">
        <f>D297+1</f>
        <v>2</v>
      </c>
      <c r="F297" s="56">
        <f t="shared" ref="F297:R297" si="94">E297+1</f>
        <v>3</v>
      </c>
      <c r="G297" s="56">
        <f t="shared" si="94"/>
        <v>4</v>
      </c>
      <c r="H297" s="56">
        <f t="shared" si="94"/>
        <v>5</v>
      </c>
      <c r="I297" s="56">
        <f t="shared" si="94"/>
        <v>6</v>
      </c>
      <c r="J297" s="56">
        <f t="shared" si="94"/>
        <v>7</v>
      </c>
      <c r="K297" s="56">
        <f t="shared" si="94"/>
        <v>8</v>
      </c>
      <c r="L297" s="56">
        <f t="shared" si="94"/>
        <v>9</v>
      </c>
      <c r="M297" s="56">
        <f t="shared" si="94"/>
        <v>10</v>
      </c>
      <c r="N297" s="56">
        <f t="shared" si="94"/>
        <v>11</v>
      </c>
      <c r="O297" s="56">
        <f t="shared" si="94"/>
        <v>12</v>
      </c>
      <c r="P297" s="56">
        <f t="shared" si="94"/>
        <v>13</v>
      </c>
      <c r="Q297" s="56">
        <f t="shared" si="94"/>
        <v>14</v>
      </c>
      <c r="R297" s="56">
        <f t="shared" si="94"/>
        <v>15</v>
      </c>
    </row>
    <row r="298" spans="1:21" ht="47.25" customHeight="1">
      <c r="A298" s="22"/>
      <c r="B298" s="56"/>
      <c r="C298" s="64" t="s">
        <v>155</v>
      </c>
      <c r="D298" s="62">
        <v>3694.62</v>
      </c>
      <c r="E298" s="62">
        <v>3060.34</v>
      </c>
      <c r="F298" s="62">
        <v>5375.11</v>
      </c>
      <c r="G298" s="62">
        <v>3955.08</v>
      </c>
      <c r="H298" s="62">
        <v>3246.15</v>
      </c>
      <c r="I298" s="62">
        <v>3390.12</v>
      </c>
      <c r="J298" s="62">
        <v>5915.47</v>
      </c>
      <c r="K298" s="62">
        <v>6679.2</v>
      </c>
      <c r="L298" s="62">
        <v>9390.14</v>
      </c>
      <c r="M298" s="62">
        <v>13942.24</v>
      </c>
      <c r="N298" s="62">
        <v>20300.71</v>
      </c>
      <c r="O298" s="62">
        <v>9903.4599999999991</v>
      </c>
      <c r="P298" s="62">
        <v>17558.73</v>
      </c>
      <c r="Q298" s="62">
        <v>20561.05</v>
      </c>
      <c r="R298" s="63">
        <v>15517.92</v>
      </c>
      <c r="T298" s="61"/>
      <c r="U298" s="61"/>
    </row>
    <row r="299" spans="1:21">
      <c r="A299" s="7">
        <v>1</v>
      </c>
      <c r="B299" s="7">
        <v>1998</v>
      </c>
      <c r="C299" s="55">
        <v>3694.62</v>
      </c>
      <c r="D299" s="57">
        <v>50000</v>
      </c>
      <c r="E299" s="55">
        <f t="shared" ref="E299:R299" si="95">$D$299*E298/$D$298</f>
        <v>41416.167291900114</v>
      </c>
      <c r="F299" s="55">
        <f t="shared" si="95"/>
        <v>72742.392993054775</v>
      </c>
      <c r="G299" s="55">
        <f t="shared" si="95"/>
        <v>53524.855059518981</v>
      </c>
      <c r="H299" s="55">
        <f t="shared" si="95"/>
        <v>43930.769605534537</v>
      </c>
      <c r="I299" s="55">
        <f t="shared" si="95"/>
        <v>45879.143186579407</v>
      </c>
      <c r="J299" s="55">
        <f t="shared" si="95"/>
        <v>80055.188354959377</v>
      </c>
      <c r="K299" s="55">
        <f t="shared" si="95"/>
        <v>90390.892703444464</v>
      </c>
      <c r="L299" s="55">
        <f t="shared" si="95"/>
        <v>127078.56288332766</v>
      </c>
      <c r="M299" s="55">
        <f t="shared" si="95"/>
        <v>188683.00393545208</v>
      </c>
      <c r="N299" s="55">
        <f t="shared" si="95"/>
        <v>274733.39612734196</v>
      </c>
      <c r="O299" s="55">
        <f t="shared" si="95"/>
        <v>134025.42074692389</v>
      </c>
      <c r="P299" s="55">
        <f t="shared" si="95"/>
        <v>237625.65568312845</v>
      </c>
      <c r="Q299" s="55">
        <f t="shared" si="95"/>
        <v>278256.62720388023</v>
      </c>
      <c r="R299" s="55">
        <f t="shared" si="95"/>
        <v>210006.98312681683</v>
      </c>
      <c r="U299" s="61"/>
    </row>
    <row r="300" spans="1:21">
      <c r="A300" s="7">
        <f>A299+1</f>
        <v>2</v>
      </c>
      <c r="B300" s="7">
        <f>B299+1</f>
        <v>1999</v>
      </c>
      <c r="C300" s="55">
        <v>3060.34</v>
      </c>
      <c r="D300" s="55"/>
      <c r="E300" s="57">
        <f>D299</f>
        <v>50000</v>
      </c>
      <c r="F300" s="55">
        <f>$E$300*F298/$E$298</f>
        <v>87818.837122672645</v>
      </c>
      <c r="G300" s="55">
        <f t="shared" ref="G300:R300" si="96">$E$300*G298/$E$298</f>
        <v>64618.310383813558</v>
      </c>
      <c r="H300" s="55">
        <f t="shared" si="96"/>
        <v>53035.773802910786</v>
      </c>
      <c r="I300" s="55">
        <f t="shared" si="96"/>
        <v>55387.963428900053</v>
      </c>
      <c r="J300" s="55">
        <f t="shared" si="96"/>
        <v>96647.267950619862</v>
      </c>
      <c r="K300" s="55">
        <f t="shared" si="96"/>
        <v>109125.12988752883</v>
      </c>
      <c r="L300" s="55">
        <f t="shared" si="96"/>
        <v>153416.61384029224</v>
      </c>
      <c r="M300" s="55">
        <f t="shared" si="96"/>
        <v>227789.06918839083</v>
      </c>
      <c r="N300" s="55">
        <f t="shared" si="96"/>
        <v>331674.09503519215</v>
      </c>
      <c r="O300" s="55">
        <f t="shared" si="96"/>
        <v>161803.26368965537</v>
      </c>
      <c r="P300" s="55">
        <f t="shared" si="96"/>
        <v>286875.47788807779</v>
      </c>
      <c r="Q300" s="55">
        <f t="shared" si="96"/>
        <v>335927.54399837926</v>
      </c>
      <c r="R300" s="55">
        <f t="shared" si="96"/>
        <v>253532.61402327844</v>
      </c>
      <c r="U300" s="61"/>
    </row>
    <row r="301" spans="1:21">
      <c r="A301" s="7">
        <f t="shared" ref="A301:A313" si="97">A300+1</f>
        <v>3</v>
      </c>
      <c r="B301" s="7">
        <f t="shared" ref="B301:B313" si="98">B300+1</f>
        <v>2000</v>
      </c>
      <c r="C301" s="55">
        <v>5375.11</v>
      </c>
      <c r="D301" s="55"/>
      <c r="E301" s="55"/>
      <c r="F301" s="57">
        <f>E300</f>
        <v>50000</v>
      </c>
      <c r="G301" s="55">
        <f>$F$301*G298/$F$298</f>
        <v>36790.688934738078</v>
      </c>
      <c r="H301" s="55">
        <f t="shared" ref="H301:R301" si="99">$F$301*H298/$F$298</f>
        <v>30196.126218812267</v>
      </c>
      <c r="I301" s="55">
        <f t="shared" si="99"/>
        <v>31535.354625300693</v>
      </c>
      <c r="J301" s="55">
        <f t="shared" si="99"/>
        <v>55026.501783219326</v>
      </c>
      <c r="K301" s="55">
        <f t="shared" si="99"/>
        <v>62130.821508769128</v>
      </c>
      <c r="L301" s="55">
        <f t="shared" si="99"/>
        <v>87348.351940704481</v>
      </c>
      <c r="M301" s="55">
        <f t="shared" si="99"/>
        <v>129692.60163978041</v>
      </c>
      <c r="N301" s="55">
        <f t="shared" si="99"/>
        <v>188839.94932196737</v>
      </c>
      <c r="O301" s="55">
        <f t="shared" si="99"/>
        <v>92123.323987788157</v>
      </c>
      <c r="P301" s="55">
        <f t="shared" si="99"/>
        <v>163333.68061304794</v>
      </c>
      <c r="Q301" s="55">
        <f t="shared" si="99"/>
        <v>191261.6672030898</v>
      </c>
      <c r="R301" s="55">
        <f t="shared" si="99"/>
        <v>144349.79005080828</v>
      </c>
      <c r="U301" s="61"/>
    </row>
    <row r="302" spans="1:21">
      <c r="A302" s="7">
        <f t="shared" si="97"/>
        <v>4</v>
      </c>
      <c r="B302" s="7">
        <f t="shared" si="98"/>
        <v>2001</v>
      </c>
      <c r="C302" s="55">
        <v>3955.08</v>
      </c>
      <c r="D302" s="55"/>
      <c r="E302" s="55"/>
      <c r="F302" s="55"/>
      <c r="G302" s="57">
        <f>F301</f>
        <v>50000</v>
      </c>
      <c r="H302" s="55">
        <f>$G$302*H298/$G$298</f>
        <v>41037.728693224919</v>
      </c>
      <c r="I302" s="55">
        <f t="shared" ref="I302:R302" si="100">$G$302*I298/$G$298</f>
        <v>42857.793015564792</v>
      </c>
      <c r="J302" s="55">
        <f t="shared" si="100"/>
        <v>74783.19022624068</v>
      </c>
      <c r="K302" s="55">
        <f t="shared" si="100"/>
        <v>84438.241451500347</v>
      </c>
      <c r="L302" s="55">
        <f t="shared" si="100"/>
        <v>118709.86174742357</v>
      </c>
      <c r="M302" s="55">
        <f t="shared" si="100"/>
        <v>176257.37026811088</v>
      </c>
      <c r="N302" s="55">
        <f t="shared" si="100"/>
        <v>256640.95290107912</v>
      </c>
      <c r="O302" s="55">
        <f t="shared" si="100"/>
        <v>125199.23743641088</v>
      </c>
      <c r="P302" s="55">
        <f t="shared" si="100"/>
        <v>221976.92587760551</v>
      </c>
      <c r="Q302" s="55">
        <f t="shared" si="100"/>
        <v>259932.1631926535</v>
      </c>
      <c r="R302" s="55">
        <f t="shared" si="100"/>
        <v>196177.06847901939</v>
      </c>
      <c r="U302" s="61"/>
    </row>
    <row r="303" spans="1:21">
      <c r="A303" s="7">
        <f t="shared" si="97"/>
        <v>5</v>
      </c>
      <c r="B303" s="7">
        <f t="shared" si="98"/>
        <v>2002</v>
      </c>
      <c r="C303" s="55">
        <v>3246.15</v>
      </c>
      <c r="D303" s="55"/>
      <c r="E303" s="55"/>
      <c r="F303" s="55"/>
      <c r="G303" s="55"/>
      <c r="H303" s="57">
        <f>G302</f>
        <v>50000</v>
      </c>
      <c r="I303" s="55">
        <f>$H$303*I298/$H$298</f>
        <v>52217.55002079386</v>
      </c>
      <c r="J303" s="55">
        <f t="shared" ref="J303:R303" si="101">$H$303*J298/$H$298</f>
        <v>91115.167198065392</v>
      </c>
      <c r="K303" s="55">
        <f t="shared" si="101"/>
        <v>102878.79488008872</v>
      </c>
      <c r="L303" s="55">
        <f t="shared" si="101"/>
        <v>144635.02918842321</v>
      </c>
      <c r="M303" s="55">
        <f t="shared" si="101"/>
        <v>214750.39662369268</v>
      </c>
      <c r="N303" s="55">
        <f t="shared" si="101"/>
        <v>312689.03162207536</v>
      </c>
      <c r="O303" s="55">
        <f t="shared" si="101"/>
        <v>152541.62623415428</v>
      </c>
      <c r="P303" s="55">
        <f t="shared" si="101"/>
        <v>270454.69248186314</v>
      </c>
      <c r="Q303" s="55">
        <f t="shared" si="101"/>
        <v>316699.01267655531</v>
      </c>
      <c r="R303" s="55">
        <f t="shared" si="101"/>
        <v>239020.37798622984</v>
      </c>
      <c r="U303" s="61"/>
    </row>
    <row r="304" spans="1:21">
      <c r="A304" s="7">
        <f t="shared" si="97"/>
        <v>6</v>
      </c>
      <c r="B304" s="7">
        <f t="shared" si="98"/>
        <v>2003</v>
      </c>
      <c r="C304" s="55">
        <v>3390.12</v>
      </c>
      <c r="D304" s="55"/>
      <c r="E304" s="55"/>
      <c r="F304" s="55"/>
      <c r="G304" s="55"/>
      <c r="H304" s="55"/>
      <c r="I304" s="57">
        <f>H303</f>
        <v>50000</v>
      </c>
      <c r="J304" s="55">
        <f>$I$304*J298/$I$298</f>
        <v>87245.731714511581</v>
      </c>
      <c r="K304" s="55">
        <f t="shared" ref="K304:R304" si="102">$I$304*K298/$I$298</f>
        <v>98509.787264167637</v>
      </c>
      <c r="L304" s="55">
        <f t="shared" si="102"/>
        <v>138492.7377201987</v>
      </c>
      <c r="M304" s="55">
        <f t="shared" si="102"/>
        <v>205630.47915708</v>
      </c>
      <c r="N304" s="55">
        <f t="shared" si="102"/>
        <v>299409.90289429284</v>
      </c>
      <c r="O304" s="55">
        <f t="shared" si="102"/>
        <v>146063.56117187592</v>
      </c>
      <c r="P304" s="55">
        <f t="shared" si="102"/>
        <v>258969.15153445897</v>
      </c>
      <c r="Q304" s="55">
        <f t="shared" si="102"/>
        <v>303249.58998501528</v>
      </c>
      <c r="R304" s="55">
        <f t="shared" si="102"/>
        <v>228869.77452125589</v>
      </c>
      <c r="U304" s="61"/>
    </row>
    <row r="305" spans="1:21">
      <c r="A305" s="7">
        <f t="shared" si="97"/>
        <v>7</v>
      </c>
      <c r="B305" s="7">
        <f t="shared" si="98"/>
        <v>2004</v>
      </c>
      <c r="C305" s="55">
        <v>5915.47</v>
      </c>
      <c r="D305" s="55"/>
      <c r="E305" s="55"/>
      <c r="F305" s="55"/>
      <c r="G305" s="55"/>
      <c r="H305" s="55"/>
      <c r="I305" s="55"/>
      <c r="J305" s="57">
        <f>I304</f>
        <v>50000</v>
      </c>
      <c r="K305" s="55">
        <f>$J$305*K298/$J$298</f>
        <v>56455.36195771426</v>
      </c>
      <c r="L305" s="55">
        <f t="shared" ref="L305:R305" si="103">$J$305*L298/$J$298</f>
        <v>79369.348504852533</v>
      </c>
      <c r="M305" s="55">
        <f t="shared" si="103"/>
        <v>117845.58116261261</v>
      </c>
      <c r="N305" s="55">
        <f t="shared" si="103"/>
        <v>171590.00045643034</v>
      </c>
      <c r="O305" s="55">
        <f t="shared" si="103"/>
        <v>83708.141533977847</v>
      </c>
      <c r="P305" s="55">
        <f t="shared" si="103"/>
        <v>148413.65098631216</v>
      </c>
      <c r="Q305" s="55">
        <f t="shared" si="103"/>
        <v>173790.50185361432</v>
      </c>
      <c r="R305" s="55">
        <f t="shared" si="103"/>
        <v>131163.88046934563</v>
      </c>
      <c r="U305" s="61"/>
    </row>
    <row r="306" spans="1:21">
      <c r="A306" s="7">
        <f t="shared" si="97"/>
        <v>8</v>
      </c>
      <c r="B306" s="7">
        <f t="shared" si="98"/>
        <v>2005</v>
      </c>
      <c r="C306" s="55">
        <v>6679.2</v>
      </c>
      <c r="D306" s="55"/>
      <c r="E306" s="55"/>
      <c r="F306" s="55"/>
      <c r="G306" s="55"/>
      <c r="H306" s="55"/>
      <c r="I306" s="55"/>
      <c r="J306" s="55"/>
      <c r="K306" s="57">
        <f>J305</f>
        <v>50000</v>
      </c>
      <c r="L306" s="55">
        <f>$K$306*L298/$K$298</f>
        <v>70293.897472751225</v>
      </c>
      <c r="M306" s="55">
        <f t="shared" ref="M306:R306" si="104">$K$306*M298/$K$298</f>
        <v>104370.58330338963</v>
      </c>
      <c r="N306" s="55">
        <f t="shared" si="104"/>
        <v>151969.62211043239</v>
      </c>
      <c r="O306" s="55">
        <f t="shared" si="104"/>
        <v>74136.573242304454</v>
      </c>
      <c r="P306" s="55">
        <f t="shared" si="104"/>
        <v>131443.36148041682</v>
      </c>
      <c r="Q306" s="55">
        <f t="shared" si="104"/>
        <v>153918.5082045754</v>
      </c>
      <c r="R306" s="55">
        <f t="shared" si="104"/>
        <v>116166.00790513834</v>
      </c>
      <c r="U306" s="61"/>
    </row>
    <row r="307" spans="1:21">
      <c r="A307" s="7">
        <f t="shared" si="97"/>
        <v>9</v>
      </c>
      <c r="B307" s="7">
        <f t="shared" si="98"/>
        <v>2006</v>
      </c>
      <c r="C307" s="55">
        <v>9390.14</v>
      </c>
      <c r="D307" s="55"/>
      <c r="E307" s="55"/>
      <c r="F307" s="55"/>
      <c r="G307" s="55"/>
      <c r="H307" s="55"/>
      <c r="I307" s="55"/>
      <c r="J307" s="55"/>
      <c r="K307" s="55"/>
      <c r="L307" s="57">
        <f>K306</f>
        <v>50000</v>
      </c>
      <c r="M307" s="55">
        <f>$L$307*M298/$L$298</f>
        <v>74238.722745347783</v>
      </c>
      <c r="N307" s="55">
        <f t="shared" ref="N307:R307" si="105">$L$307*N298/$L$298</f>
        <v>108095.8856843455</v>
      </c>
      <c r="O307" s="55">
        <f t="shared" si="105"/>
        <v>52733.292581367263</v>
      </c>
      <c r="P307" s="55">
        <f t="shared" si="105"/>
        <v>93495.570886057089</v>
      </c>
      <c r="Q307" s="55">
        <f t="shared" si="105"/>
        <v>109482.12699704159</v>
      </c>
      <c r="R307" s="55">
        <f t="shared" si="105"/>
        <v>82628.799996592177</v>
      </c>
      <c r="U307" s="61"/>
    </row>
    <row r="308" spans="1:21">
      <c r="A308" s="7">
        <f t="shared" si="97"/>
        <v>10</v>
      </c>
      <c r="B308" s="7">
        <f t="shared" si="98"/>
        <v>2007</v>
      </c>
      <c r="C308" s="55">
        <v>13942.24</v>
      </c>
      <c r="D308" s="55"/>
      <c r="E308" s="55"/>
      <c r="F308" s="55"/>
      <c r="G308" s="55"/>
      <c r="H308" s="55"/>
      <c r="I308" s="55"/>
      <c r="J308" s="55"/>
      <c r="K308" s="55"/>
      <c r="L308" s="55"/>
      <c r="M308" s="57">
        <f>L307</f>
        <v>50000</v>
      </c>
      <c r="N308" s="55">
        <f>$M$308*N298/$M$298</f>
        <v>72802.899677526715</v>
      </c>
      <c r="O308" s="55">
        <f t="shared" ref="O308:R308" si="106">$M$308*O298/$M$298</f>
        <v>35516.028988168327</v>
      </c>
      <c r="P308" s="55">
        <f t="shared" si="106"/>
        <v>62969.544348684285</v>
      </c>
      <c r="Q308" s="55">
        <f t="shared" si="106"/>
        <v>73736.537313946683</v>
      </c>
      <c r="R308" s="55">
        <f t="shared" si="106"/>
        <v>55650.741918084903</v>
      </c>
      <c r="U308" s="61"/>
    </row>
    <row r="309" spans="1:21">
      <c r="A309" s="7">
        <f t="shared" si="97"/>
        <v>11</v>
      </c>
      <c r="B309" s="7">
        <f t="shared" si="98"/>
        <v>2008</v>
      </c>
      <c r="C309" s="55">
        <v>20300.71</v>
      </c>
      <c r="D309" s="55"/>
      <c r="E309" s="55"/>
      <c r="F309" s="55"/>
      <c r="G309" s="55"/>
      <c r="H309" s="55"/>
      <c r="I309" s="55"/>
      <c r="J309" s="55"/>
      <c r="K309" s="55"/>
      <c r="L309" s="55"/>
      <c r="M309" s="55"/>
      <c r="N309" s="57">
        <f>M308</f>
        <v>50000</v>
      </c>
      <c r="O309" s="55">
        <f>$N$309*O298/$N$298</f>
        <v>24391.905504782837</v>
      </c>
      <c r="P309" s="55">
        <f t="shared" ref="P309:R309" si="107">$N$309*P298/$N$298</f>
        <v>43246.590882781937</v>
      </c>
      <c r="Q309" s="55">
        <f t="shared" si="107"/>
        <v>50641.209100568405</v>
      </c>
      <c r="R309" s="55">
        <f t="shared" si="107"/>
        <v>38220.141068957688</v>
      </c>
      <c r="U309" s="61"/>
    </row>
    <row r="310" spans="1:21">
      <c r="A310" s="7">
        <f t="shared" si="97"/>
        <v>12</v>
      </c>
      <c r="B310" s="7">
        <f t="shared" si="98"/>
        <v>2009</v>
      </c>
      <c r="C310" s="55">
        <v>9903.4599999999991</v>
      </c>
      <c r="D310" s="55"/>
      <c r="E310" s="55"/>
      <c r="F310" s="55"/>
      <c r="G310" s="55"/>
      <c r="H310" s="55"/>
      <c r="I310" s="55"/>
      <c r="J310" s="55"/>
      <c r="K310" s="55"/>
      <c r="L310" s="55"/>
      <c r="M310" s="55"/>
      <c r="N310" s="55"/>
      <c r="O310" s="57">
        <f>N309</f>
        <v>50000</v>
      </c>
      <c r="P310" s="55">
        <f>$O$310*P298/$O$298</f>
        <v>88649.472002714218</v>
      </c>
      <c r="Q310" s="55">
        <f t="shared" ref="Q310:R310" si="108">$O$310*Q298/$O$298</f>
        <v>103807.40670432356</v>
      </c>
      <c r="R310" s="55">
        <f t="shared" si="108"/>
        <v>78345.951818859277</v>
      </c>
      <c r="U310" s="61"/>
    </row>
    <row r="311" spans="1:21">
      <c r="A311" s="7">
        <f t="shared" si="97"/>
        <v>13</v>
      </c>
      <c r="B311" s="7">
        <f t="shared" si="98"/>
        <v>2010</v>
      </c>
      <c r="C311" s="55">
        <v>17558.73</v>
      </c>
      <c r="D311" s="55"/>
      <c r="E311" s="55"/>
      <c r="F311" s="55"/>
      <c r="G311" s="55"/>
      <c r="H311" s="55"/>
      <c r="I311" s="55"/>
      <c r="J311" s="55"/>
      <c r="K311" s="55"/>
      <c r="L311" s="55"/>
      <c r="M311" s="55"/>
      <c r="N311" s="55"/>
      <c r="O311" s="55"/>
      <c r="P311" s="57">
        <f>O310</f>
        <v>50000</v>
      </c>
      <c r="Q311" s="55">
        <f>$P$311*Q298/$P$298</f>
        <v>58549.365472332</v>
      </c>
      <c r="R311" s="55">
        <f>$P$311*R298/$P$298</f>
        <v>44188.617286102126</v>
      </c>
      <c r="U311" s="61"/>
    </row>
    <row r="312" spans="1:21">
      <c r="A312" s="7">
        <f t="shared" si="97"/>
        <v>14</v>
      </c>
      <c r="B312" s="7">
        <f t="shared" si="98"/>
        <v>2011</v>
      </c>
      <c r="C312" s="55">
        <v>20561.05</v>
      </c>
      <c r="D312" s="55"/>
      <c r="E312" s="55"/>
      <c r="F312" s="55"/>
      <c r="G312" s="55"/>
      <c r="H312" s="55"/>
      <c r="I312" s="55"/>
      <c r="J312" s="55"/>
      <c r="K312" s="55"/>
      <c r="L312" s="55"/>
      <c r="M312" s="55"/>
      <c r="N312" s="55"/>
      <c r="O312" s="55"/>
      <c r="P312" s="55"/>
      <c r="Q312" s="57">
        <f>P311</f>
        <v>50000</v>
      </c>
      <c r="R312" s="55">
        <f>$Q$312*R298/$Q$298</f>
        <v>37736.205106256733</v>
      </c>
      <c r="U312" s="61"/>
    </row>
    <row r="313" spans="1:21">
      <c r="A313" s="7">
        <f t="shared" si="97"/>
        <v>15</v>
      </c>
      <c r="B313" s="7">
        <f t="shared" si="98"/>
        <v>2012</v>
      </c>
      <c r="C313" s="55">
        <v>15517.92</v>
      </c>
      <c r="D313" s="55"/>
      <c r="E313" s="55"/>
      <c r="F313" s="55"/>
      <c r="G313" s="55"/>
      <c r="H313" s="55"/>
      <c r="I313" s="55"/>
      <c r="J313" s="55"/>
      <c r="K313" s="55"/>
      <c r="L313" s="55"/>
      <c r="M313" s="55"/>
      <c r="N313" s="55"/>
      <c r="O313" s="55"/>
      <c r="P313" s="55"/>
      <c r="Q313" s="55"/>
      <c r="R313" s="57">
        <f>Q312</f>
        <v>50000</v>
      </c>
      <c r="U313" s="61"/>
    </row>
    <row r="314" spans="1:21" s="60" customFormat="1" ht="18.75">
      <c r="A314" s="58"/>
      <c r="B314" s="58"/>
      <c r="C314" s="58"/>
      <c r="D314" s="59">
        <f t="shared" ref="D314:R314" si="109">SUM(D299:D313)</f>
        <v>50000</v>
      </c>
      <c r="E314" s="59">
        <f t="shared" si="109"/>
        <v>91416.167291900114</v>
      </c>
      <c r="F314" s="59">
        <f t="shared" si="109"/>
        <v>210561.23011572741</v>
      </c>
      <c r="G314" s="59">
        <f t="shared" si="109"/>
        <v>204933.85437807062</v>
      </c>
      <c r="H314" s="59">
        <f t="shared" si="109"/>
        <v>218200.39832048249</v>
      </c>
      <c r="I314" s="59">
        <f t="shared" si="109"/>
        <v>277877.80427713878</v>
      </c>
      <c r="J314" s="59">
        <f t="shared" si="109"/>
        <v>534873.04722761619</v>
      </c>
      <c r="K314" s="59">
        <f t="shared" si="109"/>
        <v>653929.02965321345</v>
      </c>
      <c r="L314" s="59">
        <f t="shared" si="109"/>
        <v>969344.40329797356</v>
      </c>
      <c r="M314" s="59">
        <f t="shared" si="109"/>
        <v>1489257.808023857</v>
      </c>
      <c r="N314" s="59">
        <f t="shared" si="109"/>
        <v>2218445.7358306837</v>
      </c>
      <c r="O314" s="59">
        <f t="shared" si="109"/>
        <v>1132242.3751174093</v>
      </c>
      <c r="P314" s="59">
        <f t="shared" si="109"/>
        <v>2057453.774665148</v>
      </c>
      <c r="Q314" s="59">
        <f t="shared" si="109"/>
        <v>2459252.2599059748</v>
      </c>
      <c r="R314" s="59">
        <f t="shared" si="109"/>
        <v>1906056.9537567459</v>
      </c>
    </row>
    <row r="316" spans="1:21">
      <c r="A316" s="1" t="s">
        <v>154</v>
      </c>
    </row>
    <row r="318" spans="1:21">
      <c r="A318" s="1" t="s">
        <v>26</v>
      </c>
    </row>
    <row r="320" spans="1:21">
      <c r="A320">
        <v>1</v>
      </c>
      <c r="B320" t="s">
        <v>170</v>
      </c>
      <c r="E320" s="61"/>
      <c r="F320" s="3"/>
      <c r="G320" s="61"/>
      <c r="H320" s="3"/>
      <c r="I320" s="61"/>
      <c r="J320" s="3"/>
      <c r="K320" s="61"/>
    </row>
    <row r="321" spans="1:18">
      <c r="A321">
        <f>A320+1</f>
        <v>2</v>
      </c>
      <c r="B321" s="1" t="s">
        <v>158</v>
      </c>
      <c r="E321" s="61"/>
      <c r="F321" s="3"/>
      <c r="G321" s="61"/>
      <c r="H321" s="3"/>
      <c r="I321" s="61"/>
      <c r="J321" s="3"/>
      <c r="K321" s="61"/>
    </row>
    <row r="322" spans="1:18">
      <c r="A322">
        <f>A321+1</f>
        <v>3</v>
      </c>
      <c r="B322" t="s">
        <v>162</v>
      </c>
      <c r="E322" s="61"/>
      <c r="F322" s="3"/>
      <c r="G322" s="61"/>
      <c r="H322" s="3"/>
      <c r="I322" s="61"/>
      <c r="J322" s="3"/>
      <c r="K322" s="61"/>
    </row>
    <row r="323" spans="1:18">
      <c r="E323" s="61"/>
      <c r="F323" s="3"/>
      <c r="G323" s="61"/>
      <c r="H323" s="3"/>
      <c r="I323" s="61"/>
      <c r="J323" s="3"/>
      <c r="K323" s="61"/>
    </row>
    <row r="324" spans="1:18">
      <c r="B324" s="1" t="s">
        <v>160</v>
      </c>
      <c r="E324" s="61"/>
      <c r="F324" s="3"/>
      <c r="G324" s="61"/>
      <c r="H324" s="3"/>
      <c r="I324" s="61"/>
      <c r="J324" s="3"/>
      <c r="K324" s="61"/>
    </row>
    <row r="325" spans="1:18">
      <c r="B325" t="s">
        <v>159</v>
      </c>
      <c r="E325" s="61"/>
      <c r="F325" s="3"/>
      <c r="G325" s="61"/>
      <c r="H325" s="3"/>
      <c r="I325" s="61"/>
      <c r="J325" s="3"/>
      <c r="K325" s="61"/>
    </row>
    <row r="326" spans="1:18">
      <c r="B326" t="s">
        <v>161</v>
      </c>
      <c r="E326" s="61"/>
      <c r="F326" s="3"/>
      <c r="G326" s="61"/>
      <c r="H326" s="3"/>
      <c r="I326" s="61"/>
      <c r="J326" s="3"/>
      <c r="K326" s="61"/>
    </row>
    <row r="327" spans="1:18">
      <c r="E327" s="61"/>
      <c r="F327" s="3"/>
      <c r="G327" s="61"/>
      <c r="H327" s="3"/>
      <c r="I327" s="61"/>
      <c r="J327" s="3"/>
      <c r="K327" s="61"/>
    </row>
    <row r="328" spans="1:18">
      <c r="A328" s="1" t="s">
        <v>154</v>
      </c>
      <c r="E328" s="61"/>
      <c r="F328" s="3"/>
      <c r="G328" s="61"/>
      <c r="H328" s="3"/>
      <c r="I328" s="61"/>
      <c r="J328" s="3"/>
      <c r="K328" s="61"/>
    </row>
    <row r="330" spans="1:18">
      <c r="A330" s="7"/>
      <c r="B330" s="17"/>
      <c r="C330" s="34">
        <v>0.08</v>
      </c>
      <c r="D330" s="34">
        <f>C330+C330*$C$217</f>
        <v>8.702E-2</v>
      </c>
      <c r="E330" s="34">
        <f t="shared" ref="E330:Q330" si="110">D330+D330*$C$217</f>
        <v>9.4656005000000001E-2</v>
      </c>
      <c r="F330" s="34">
        <f t="shared" si="110"/>
        <v>0.10296206943875</v>
      </c>
      <c r="G330" s="34">
        <f t="shared" si="110"/>
        <v>0.11199699103200031</v>
      </c>
      <c r="H330" s="34">
        <f t="shared" si="110"/>
        <v>0.12182472699505834</v>
      </c>
      <c r="I330" s="34">
        <f t="shared" si="110"/>
        <v>0.13251484678887471</v>
      </c>
      <c r="J330" s="34">
        <f t="shared" si="110"/>
        <v>0.14414302459459846</v>
      </c>
      <c r="K330" s="34">
        <f t="shared" si="110"/>
        <v>0.15679157500277446</v>
      </c>
      <c r="L330" s="34">
        <f t="shared" si="110"/>
        <v>0.17055003570926791</v>
      </c>
      <c r="M330" s="34">
        <f t="shared" si="110"/>
        <v>0.18551580134275616</v>
      </c>
      <c r="N330" s="34">
        <f t="shared" si="110"/>
        <v>0.20179481291058302</v>
      </c>
      <c r="O330" s="34">
        <f t="shared" si="110"/>
        <v>0.21950230774348667</v>
      </c>
      <c r="P330" s="34">
        <f t="shared" si="110"/>
        <v>0.23876363524797761</v>
      </c>
      <c r="Q330" s="34">
        <f t="shared" si="110"/>
        <v>0.25971514424098763</v>
      </c>
      <c r="R330" s="23" t="s">
        <v>24</v>
      </c>
    </row>
    <row r="331" spans="1:18">
      <c r="A331" s="11" t="s">
        <v>45</v>
      </c>
      <c r="B331" s="22" t="s">
        <v>23</v>
      </c>
      <c r="C331" s="23">
        <v>1</v>
      </c>
      <c r="D331" s="23">
        <f>C331+1</f>
        <v>2</v>
      </c>
      <c r="E331" s="23">
        <f t="shared" ref="E331" si="111">D331+1</f>
        <v>3</v>
      </c>
      <c r="F331" s="23">
        <f t="shared" ref="F331" si="112">E331+1</f>
        <v>4</v>
      </c>
      <c r="G331" s="23">
        <f t="shared" ref="G331" si="113">F331+1</f>
        <v>5</v>
      </c>
      <c r="H331" s="23">
        <f t="shared" ref="H331" si="114">G331+1</f>
        <v>6</v>
      </c>
      <c r="I331" s="23">
        <f t="shared" ref="I331" si="115">H331+1</f>
        <v>7</v>
      </c>
      <c r="J331" s="23">
        <f t="shared" ref="J331" si="116">I331+1</f>
        <v>8</v>
      </c>
      <c r="K331" s="23">
        <f t="shared" ref="K331" si="117">J331+1</f>
        <v>9</v>
      </c>
      <c r="L331" s="23">
        <f t="shared" ref="L331" si="118">K331+1</f>
        <v>10</v>
      </c>
      <c r="M331" s="23">
        <f t="shared" ref="M331" si="119">L331+1</f>
        <v>11</v>
      </c>
      <c r="N331" s="23">
        <f t="shared" ref="N331" si="120">M331+1</f>
        <v>12</v>
      </c>
      <c r="O331" s="23">
        <f t="shared" ref="O331" si="121">N331+1</f>
        <v>13</v>
      </c>
      <c r="P331" s="23">
        <f t="shared" ref="P331" si="122">O331+1</f>
        <v>14</v>
      </c>
      <c r="Q331" s="23">
        <f t="shared" ref="Q331" si="123">P331+1</f>
        <v>15</v>
      </c>
      <c r="R331" s="23" t="s">
        <v>33</v>
      </c>
    </row>
    <row r="332" spans="1:18">
      <c r="A332" s="7">
        <v>1</v>
      </c>
      <c r="B332" s="65">
        <v>20000</v>
      </c>
      <c r="C332" s="10">
        <f>$B$332*C330</f>
        <v>1600</v>
      </c>
      <c r="D332" s="10">
        <f t="shared" ref="D332:Q332" si="124">$B$332*D330</f>
        <v>1740.4</v>
      </c>
      <c r="E332" s="10">
        <f t="shared" si="124"/>
        <v>1893.1201000000001</v>
      </c>
      <c r="F332" s="10">
        <f t="shared" si="124"/>
        <v>2059.2413887749999</v>
      </c>
      <c r="G332" s="10">
        <f t="shared" si="124"/>
        <v>2239.939820640006</v>
      </c>
      <c r="H332" s="10">
        <f t="shared" si="124"/>
        <v>2436.4945399011667</v>
      </c>
      <c r="I332" s="10">
        <f t="shared" si="124"/>
        <v>2650.2969357774941</v>
      </c>
      <c r="J332" s="10">
        <f t="shared" si="124"/>
        <v>2882.8604918919691</v>
      </c>
      <c r="K332" s="10">
        <f t="shared" si="124"/>
        <v>3135.8315000554894</v>
      </c>
      <c r="L332" s="10">
        <f t="shared" si="124"/>
        <v>3411.000714185358</v>
      </c>
      <c r="M332" s="10">
        <f t="shared" si="124"/>
        <v>3710.3160268551233</v>
      </c>
      <c r="N332" s="10">
        <f t="shared" si="124"/>
        <v>4035.8962582116601</v>
      </c>
      <c r="O332" s="10">
        <f t="shared" si="124"/>
        <v>4390.0461548697331</v>
      </c>
      <c r="P332" s="10">
        <f t="shared" si="124"/>
        <v>4775.2727049595524</v>
      </c>
      <c r="Q332" s="10">
        <f t="shared" si="124"/>
        <v>5194.3028848197528</v>
      </c>
      <c r="R332" s="10">
        <f>SUM(C332:Q332)</f>
        <v>46155.019520942304</v>
      </c>
    </row>
    <row r="333" spans="1:18">
      <c r="A333" s="7">
        <f>A332+1</f>
        <v>2</v>
      </c>
      <c r="B333" s="65">
        <v>20000</v>
      </c>
      <c r="D333" s="10">
        <f t="shared" ref="D333:Q333" si="125">$B$333*C330</f>
        <v>1600</v>
      </c>
      <c r="E333" s="10">
        <f t="shared" si="125"/>
        <v>1740.4</v>
      </c>
      <c r="F333" s="10">
        <f t="shared" si="125"/>
        <v>1893.1201000000001</v>
      </c>
      <c r="G333" s="10">
        <f t="shared" si="125"/>
        <v>2059.2413887749999</v>
      </c>
      <c r="H333" s="10">
        <f t="shared" si="125"/>
        <v>2239.939820640006</v>
      </c>
      <c r="I333" s="10">
        <f t="shared" si="125"/>
        <v>2436.4945399011667</v>
      </c>
      <c r="J333" s="10">
        <f t="shared" si="125"/>
        <v>2650.2969357774941</v>
      </c>
      <c r="K333" s="10">
        <f t="shared" si="125"/>
        <v>2882.8604918919691</v>
      </c>
      <c r="L333" s="10">
        <f t="shared" si="125"/>
        <v>3135.8315000554894</v>
      </c>
      <c r="M333" s="10">
        <f t="shared" si="125"/>
        <v>3411.000714185358</v>
      </c>
      <c r="N333" s="10">
        <f t="shared" si="125"/>
        <v>3710.3160268551233</v>
      </c>
      <c r="O333" s="10">
        <f t="shared" si="125"/>
        <v>4035.8962582116601</v>
      </c>
      <c r="P333" s="10">
        <f t="shared" si="125"/>
        <v>4390.0461548697331</v>
      </c>
      <c r="Q333" s="10">
        <f t="shared" si="125"/>
        <v>4775.2727049595524</v>
      </c>
      <c r="R333" s="10">
        <f t="shared" ref="R333:R346" si="126">SUM(C333:Q333)</f>
        <v>40960.716636122554</v>
      </c>
    </row>
    <row r="334" spans="1:18">
      <c r="A334" s="7">
        <f>A333+1</f>
        <v>3</v>
      </c>
      <c r="B334" s="65">
        <v>20000</v>
      </c>
      <c r="C334" s="10"/>
      <c r="E334" s="10">
        <f t="shared" ref="E334:Q334" si="127">$B$334*C330</f>
        <v>1600</v>
      </c>
      <c r="F334" s="10">
        <f t="shared" si="127"/>
        <v>1740.4</v>
      </c>
      <c r="G334" s="10">
        <f t="shared" si="127"/>
        <v>1893.1201000000001</v>
      </c>
      <c r="H334" s="10">
        <f t="shared" si="127"/>
        <v>2059.2413887749999</v>
      </c>
      <c r="I334" s="10">
        <f t="shared" si="127"/>
        <v>2239.939820640006</v>
      </c>
      <c r="J334" s="10">
        <f t="shared" si="127"/>
        <v>2436.4945399011667</v>
      </c>
      <c r="K334" s="10">
        <f t="shared" si="127"/>
        <v>2650.2969357774941</v>
      </c>
      <c r="L334" s="10">
        <f t="shared" si="127"/>
        <v>2882.8604918919691</v>
      </c>
      <c r="M334" s="10">
        <f t="shared" si="127"/>
        <v>3135.8315000554894</v>
      </c>
      <c r="N334" s="10">
        <f t="shared" si="127"/>
        <v>3411.000714185358</v>
      </c>
      <c r="O334" s="10">
        <f t="shared" si="127"/>
        <v>3710.3160268551233</v>
      </c>
      <c r="P334" s="10">
        <f t="shared" si="127"/>
        <v>4035.8962582116601</v>
      </c>
      <c r="Q334" s="10">
        <f t="shared" si="127"/>
        <v>4390.0461548697331</v>
      </c>
      <c r="R334" s="10">
        <f t="shared" si="126"/>
        <v>36185.443931162998</v>
      </c>
    </row>
    <row r="335" spans="1:18">
      <c r="A335" s="7">
        <f t="shared" ref="A335:A345" si="128">A334+1</f>
        <v>4</v>
      </c>
      <c r="B335" s="65">
        <v>20000</v>
      </c>
      <c r="C335" s="10"/>
      <c r="D335" s="10"/>
      <c r="F335" s="10">
        <f t="shared" ref="F335:Q335" si="129">$B$335*C330</f>
        <v>1600</v>
      </c>
      <c r="G335" s="10">
        <f t="shared" si="129"/>
        <v>1740.4</v>
      </c>
      <c r="H335" s="10">
        <f t="shared" si="129"/>
        <v>1893.1201000000001</v>
      </c>
      <c r="I335" s="10">
        <f t="shared" si="129"/>
        <v>2059.2413887749999</v>
      </c>
      <c r="J335" s="10">
        <f t="shared" si="129"/>
        <v>2239.939820640006</v>
      </c>
      <c r="K335" s="10">
        <f t="shared" si="129"/>
        <v>2436.4945399011667</v>
      </c>
      <c r="L335" s="10">
        <f t="shared" si="129"/>
        <v>2650.2969357774941</v>
      </c>
      <c r="M335" s="10">
        <f t="shared" si="129"/>
        <v>2882.8604918919691</v>
      </c>
      <c r="N335" s="10">
        <f t="shared" si="129"/>
        <v>3135.8315000554894</v>
      </c>
      <c r="O335" s="10">
        <f t="shared" si="129"/>
        <v>3411.000714185358</v>
      </c>
      <c r="P335" s="10">
        <f t="shared" si="129"/>
        <v>3710.3160268551233</v>
      </c>
      <c r="Q335" s="10">
        <f t="shared" si="129"/>
        <v>4035.8962582116601</v>
      </c>
      <c r="R335" s="10">
        <f t="shared" si="126"/>
        <v>31795.397776293263</v>
      </c>
    </row>
    <row r="336" spans="1:18">
      <c r="A336" s="7">
        <f t="shared" si="128"/>
        <v>5</v>
      </c>
      <c r="B336" s="65">
        <v>20000</v>
      </c>
      <c r="C336" s="10"/>
      <c r="D336" s="10"/>
      <c r="E336" s="10"/>
      <c r="G336" s="10">
        <f>$B$336*C330</f>
        <v>1600</v>
      </c>
      <c r="H336" s="10">
        <f t="shared" ref="H336:Q336" si="130">$B$336*D330</f>
        <v>1740.4</v>
      </c>
      <c r="I336" s="10">
        <f t="shared" si="130"/>
        <v>1893.1201000000001</v>
      </c>
      <c r="J336" s="10">
        <f t="shared" si="130"/>
        <v>2059.2413887749999</v>
      </c>
      <c r="K336" s="10">
        <f t="shared" si="130"/>
        <v>2239.939820640006</v>
      </c>
      <c r="L336" s="10">
        <f t="shared" si="130"/>
        <v>2436.4945399011667</v>
      </c>
      <c r="M336" s="10">
        <f t="shared" si="130"/>
        <v>2650.2969357774941</v>
      </c>
      <c r="N336" s="10">
        <f t="shared" si="130"/>
        <v>2882.8604918919691</v>
      </c>
      <c r="O336" s="10">
        <f t="shared" si="130"/>
        <v>3135.8315000554894</v>
      </c>
      <c r="P336" s="10">
        <f t="shared" si="130"/>
        <v>3411.000714185358</v>
      </c>
      <c r="Q336" s="10">
        <f t="shared" si="130"/>
        <v>3710.3160268551233</v>
      </c>
      <c r="R336" s="10">
        <f t="shared" si="126"/>
        <v>27759.501518081604</v>
      </c>
    </row>
    <row r="337" spans="1:18">
      <c r="A337" s="7">
        <f t="shared" si="128"/>
        <v>6</v>
      </c>
      <c r="B337" s="65">
        <v>20000</v>
      </c>
      <c r="C337" s="10"/>
      <c r="D337" s="10"/>
      <c r="E337" s="10"/>
      <c r="F337" s="14"/>
      <c r="H337" s="10">
        <f>$B$337*C330</f>
        <v>1600</v>
      </c>
      <c r="I337" s="10">
        <f t="shared" ref="I337:Q337" si="131">$B$337*D330</f>
        <v>1740.4</v>
      </c>
      <c r="J337" s="10">
        <f t="shared" si="131"/>
        <v>1893.1201000000001</v>
      </c>
      <c r="K337" s="10">
        <f t="shared" si="131"/>
        <v>2059.2413887749999</v>
      </c>
      <c r="L337" s="10">
        <f t="shared" si="131"/>
        <v>2239.939820640006</v>
      </c>
      <c r="M337" s="10">
        <f t="shared" si="131"/>
        <v>2436.4945399011667</v>
      </c>
      <c r="N337" s="10">
        <f t="shared" si="131"/>
        <v>2650.2969357774941</v>
      </c>
      <c r="O337" s="10">
        <f t="shared" si="131"/>
        <v>2882.8604918919691</v>
      </c>
      <c r="P337" s="10">
        <f t="shared" si="131"/>
        <v>3135.8315000554894</v>
      </c>
      <c r="Q337" s="10">
        <f t="shared" si="131"/>
        <v>3411.000714185358</v>
      </c>
      <c r="R337" s="10">
        <f t="shared" si="126"/>
        <v>24049.185491226483</v>
      </c>
    </row>
    <row r="338" spans="1:18">
      <c r="A338" s="7">
        <f t="shared" si="128"/>
        <v>7</v>
      </c>
      <c r="B338" s="65">
        <v>20000</v>
      </c>
      <c r="C338" s="10"/>
      <c r="D338" s="10"/>
      <c r="E338" s="10"/>
      <c r="F338" s="10"/>
      <c r="G338" s="10"/>
      <c r="H338" s="14"/>
      <c r="I338" s="10">
        <f>$B$338*C330</f>
        <v>1600</v>
      </c>
      <c r="J338" s="10">
        <f t="shared" ref="J338:Q338" si="132">$B$338*D330</f>
        <v>1740.4</v>
      </c>
      <c r="K338" s="10">
        <f t="shared" si="132"/>
        <v>1893.1201000000001</v>
      </c>
      <c r="L338" s="10">
        <f t="shared" si="132"/>
        <v>2059.2413887749999</v>
      </c>
      <c r="M338" s="10">
        <f t="shared" si="132"/>
        <v>2239.939820640006</v>
      </c>
      <c r="N338" s="10">
        <f t="shared" si="132"/>
        <v>2436.4945399011667</v>
      </c>
      <c r="O338" s="10">
        <f t="shared" si="132"/>
        <v>2650.2969357774941</v>
      </c>
      <c r="P338" s="10">
        <f t="shared" si="132"/>
        <v>2882.8604918919691</v>
      </c>
      <c r="Q338" s="10">
        <f t="shared" si="132"/>
        <v>3135.8315000554894</v>
      </c>
      <c r="R338" s="10">
        <f t="shared" si="126"/>
        <v>20638.184777041126</v>
      </c>
    </row>
    <row r="339" spans="1:18">
      <c r="A339" s="7">
        <f t="shared" si="128"/>
        <v>8</v>
      </c>
      <c r="B339" s="65">
        <v>20000</v>
      </c>
      <c r="C339" s="10"/>
      <c r="D339" s="10"/>
      <c r="E339" s="10"/>
      <c r="F339" s="10"/>
      <c r="G339" s="10"/>
      <c r="H339" s="10"/>
      <c r="I339" s="14"/>
      <c r="J339" s="10">
        <f>$B$340*C330</f>
        <v>1600</v>
      </c>
      <c r="K339" s="10">
        <f t="shared" ref="K339:Q339" si="133">$B$340*D330</f>
        <v>1740.4</v>
      </c>
      <c r="L339" s="10">
        <f t="shared" si="133"/>
        <v>1893.1201000000001</v>
      </c>
      <c r="M339" s="10">
        <f t="shared" si="133"/>
        <v>2059.2413887749999</v>
      </c>
      <c r="N339" s="10">
        <f t="shared" si="133"/>
        <v>2239.939820640006</v>
      </c>
      <c r="O339" s="10">
        <f t="shared" si="133"/>
        <v>2436.4945399011667</v>
      </c>
      <c r="P339" s="10">
        <f t="shared" si="133"/>
        <v>2650.2969357774941</v>
      </c>
      <c r="Q339" s="10">
        <f t="shared" si="133"/>
        <v>2882.8604918919691</v>
      </c>
      <c r="R339" s="10">
        <f t="shared" si="126"/>
        <v>17502.353276985636</v>
      </c>
    </row>
    <row r="340" spans="1:18">
      <c r="A340" s="7">
        <f t="shared" si="128"/>
        <v>9</v>
      </c>
      <c r="B340" s="65">
        <v>20000</v>
      </c>
      <c r="C340" s="10"/>
      <c r="D340" s="10"/>
      <c r="E340" s="10"/>
      <c r="F340" s="10"/>
      <c r="G340" s="10"/>
      <c r="H340" s="10"/>
      <c r="I340" s="10"/>
      <c r="J340" s="14"/>
      <c r="K340" s="10">
        <f>$B$341*C330</f>
        <v>1600</v>
      </c>
      <c r="L340" s="10">
        <f t="shared" ref="L340:Q340" si="134">$B$341*D330</f>
        <v>1740.4</v>
      </c>
      <c r="M340" s="10">
        <f t="shared" si="134"/>
        <v>1893.1201000000001</v>
      </c>
      <c r="N340" s="10">
        <f t="shared" si="134"/>
        <v>2059.2413887749999</v>
      </c>
      <c r="O340" s="10">
        <f t="shared" si="134"/>
        <v>2239.939820640006</v>
      </c>
      <c r="P340" s="10">
        <f t="shared" si="134"/>
        <v>2436.4945399011667</v>
      </c>
      <c r="Q340" s="10">
        <f t="shared" si="134"/>
        <v>2650.2969357774941</v>
      </c>
      <c r="R340" s="10">
        <f t="shared" si="126"/>
        <v>14619.492785093667</v>
      </c>
    </row>
    <row r="341" spans="1:18">
      <c r="A341" s="7">
        <f t="shared" si="128"/>
        <v>10</v>
      </c>
      <c r="B341" s="65">
        <v>20000</v>
      </c>
      <c r="C341" s="28"/>
      <c r="D341" s="28"/>
      <c r="E341" s="28"/>
      <c r="F341" s="28"/>
      <c r="G341" s="10"/>
      <c r="H341" s="10"/>
      <c r="I341" s="10"/>
      <c r="J341" s="10"/>
      <c r="K341" s="14"/>
      <c r="L341" s="10">
        <f>$B$341*C330</f>
        <v>1600</v>
      </c>
      <c r="M341" s="10">
        <f t="shared" ref="M341:Q341" si="135">$B$341*D330</f>
        <v>1740.4</v>
      </c>
      <c r="N341" s="10">
        <f t="shared" si="135"/>
        <v>1893.1201000000001</v>
      </c>
      <c r="O341" s="10">
        <f t="shared" si="135"/>
        <v>2059.2413887749999</v>
      </c>
      <c r="P341" s="10">
        <f t="shared" si="135"/>
        <v>2239.939820640006</v>
      </c>
      <c r="Q341" s="10">
        <f t="shared" si="135"/>
        <v>2436.4945399011667</v>
      </c>
      <c r="R341" s="10">
        <f t="shared" si="126"/>
        <v>11969.195849316173</v>
      </c>
    </row>
    <row r="342" spans="1:18">
      <c r="A342" s="7">
        <f t="shared" si="128"/>
        <v>11</v>
      </c>
      <c r="B342" s="65">
        <v>20000</v>
      </c>
      <c r="C342" s="28"/>
      <c r="D342" s="28"/>
      <c r="E342" s="28"/>
      <c r="F342" s="28"/>
      <c r="G342" s="10"/>
      <c r="H342" s="10"/>
      <c r="I342" s="10"/>
      <c r="J342" s="10"/>
      <c r="K342" s="10"/>
      <c r="L342" s="14"/>
      <c r="M342" s="10">
        <f>$B$342*C330</f>
        <v>1600</v>
      </c>
      <c r="N342" s="10">
        <f t="shared" ref="N342:Q342" si="136">$B$342*D330</f>
        <v>1740.4</v>
      </c>
      <c r="O342" s="10">
        <f t="shared" si="136"/>
        <v>1893.1201000000001</v>
      </c>
      <c r="P342" s="10">
        <f t="shared" si="136"/>
        <v>2059.2413887749999</v>
      </c>
      <c r="Q342" s="10">
        <f t="shared" si="136"/>
        <v>2239.939820640006</v>
      </c>
      <c r="R342" s="10">
        <f t="shared" si="126"/>
        <v>9532.7013094150061</v>
      </c>
    </row>
    <row r="343" spans="1:18">
      <c r="A343" s="7">
        <f t="shared" si="128"/>
        <v>12</v>
      </c>
      <c r="B343" s="65">
        <v>20000</v>
      </c>
      <c r="C343" s="28"/>
      <c r="D343" s="28"/>
      <c r="E343" s="28"/>
      <c r="F343" s="28"/>
      <c r="G343" s="10"/>
      <c r="H343" s="10"/>
      <c r="I343" s="10"/>
      <c r="J343" s="10"/>
      <c r="K343" s="10"/>
      <c r="L343" s="10"/>
      <c r="M343" s="14"/>
      <c r="N343" s="10">
        <f>$B$343*C330</f>
        <v>1600</v>
      </c>
      <c r="O343" s="10">
        <f t="shared" ref="O343:Q343" si="137">$B$343*D330</f>
        <v>1740.4</v>
      </c>
      <c r="P343" s="10">
        <f t="shared" si="137"/>
        <v>1893.1201000000001</v>
      </c>
      <c r="Q343" s="10">
        <f t="shared" si="137"/>
        <v>2059.2413887749999</v>
      </c>
      <c r="R343" s="10">
        <f t="shared" si="126"/>
        <v>7292.7614887749996</v>
      </c>
    </row>
    <row r="344" spans="1:18">
      <c r="A344" s="7">
        <f t="shared" si="128"/>
        <v>13</v>
      </c>
      <c r="B344" s="65">
        <v>20000</v>
      </c>
      <c r="C344" s="28"/>
      <c r="D344" s="28"/>
      <c r="E344" s="28"/>
      <c r="F344" s="28"/>
      <c r="G344" s="10"/>
      <c r="H344" s="10"/>
      <c r="I344" s="10"/>
      <c r="J344" s="10"/>
      <c r="K344" s="10"/>
      <c r="L344" s="10"/>
      <c r="M344" s="10"/>
      <c r="N344" s="14"/>
      <c r="O344" s="10">
        <f>$B$344*C330</f>
        <v>1600</v>
      </c>
      <c r="P344" s="10">
        <f t="shared" ref="P344:Q344" si="138">$B$344*D330</f>
        <v>1740.4</v>
      </c>
      <c r="Q344" s="10">
        <f t="shared" si="138"/>
        <v>1893.1201000000001</v>
      </c>
      <c r="R344" s="10">
        <f t="shared" si="126"/>
        <v>5233.5200999999997</v>
      </c>
    </row>
    <row r="345" spans="1:18">
      <c r="A345" s="7">
        <f t="shared" si="128"/>
        <v>14</v>
      </c>
      <c r="B345" s="65">
        <v>20000</v>
      </c>
      <c r="C345" s="28"/>
      <c r="D345" s="28"/>
      <c r="E345" s="28"/>
      <c r="F345" s="28"/>
      <c r="G345" s="10"/>
      <c r="H345" s="10"/>
      <c r="I345" s="10"/>
      <c r="J345" s="10"/>
      <c r="K345" s="10"/>
      <c r="L345" s="10"/>
      <c r="M345" s="10"/>
      <c r="N345" s="10"/>
      <c r="O345" s="14"/>
      <c r="P345" s="10">
        <f>$B$345*C330</f>
        <v>1600</v>
      </c>
      <c r="Q345" s="10">
        <f>$B$345*D330</f>
        <v>1740.4</v>
      </c>
      <c r="R345" s="10">
        <f t="shared" si="126"/>
        <v>3340.4</v>
      </c>
    </row>
    <row r="346" spans="1:18">
      <c r="A346" s="7">
        <f>A345+1</f>
        <v>15</v>
      </c>
      <c r="B346" s="65">
        <v>20000</v>
      </c>
      <c r="C346" s="28"/>
      <c r="D346" s="28"/>
      <c r="E346" s="28"/>
      <c r="F346" s="28"/>
      <c r="G346" s="10"/>
      <c r="H346" s="10"/>
      <c r="I346" s="10"/>
      <c r="J346" s="10"/>
      <c r="K346" s="10"/>
      <c r="L346" s="10"/>
      <c r="M346" s="10"/>
      <c r="N346" s="10"/>
      <c r="O346" s="10"/>
      <c r="P346" s="14"/>
      <c r="Q346" s="10">
        <f>$B$346*C330</f>
        <v>1600</v>
      </c>
      <c r="R346" s="10">
        <f t="shared" si="126"/>
        <v>1600</v>
      </c>
    </row>
    <row r="347" spans="1:18">
      <c r="A347" s="7"/>
      <c r="B347" s="14">
        <f>SUM(B332:B346)</f>
        <v>300000</v>
      </c>
      <c r="C347" s="14">
        <f t="shared" ref="C347:R347" si="139">SUM(C332:C346)</f>
        <v>1600</v>
      </c>
      <c r="D347" s="14">
        <f t="shared" si="139"/>
        <v>3340.4</v>
      </c>
      <c r="E347" s="14">
        <f t="shared" si="139"/>
        <v>5233.5200999999997</v>
      </c>
      <c r="F347" s="14">
        <f t="shared" si="139"/>
        <v>7292.7614887750005</v>
      </c>
      <c r="G347" s="14">
        <f t="shared" si="139"/>
        <v>9532.7013094150061</v>
      </c>
      <c r="H347" s="14">
        <f t="shared" si="139"/>
        <v>11969.195849316171</v>
      </c>
      <c r="I347" s="14">
        <f t="shared" si="139"/>
        <v>14619.492785093667</v>
      </c>
      <c r="J347" s="14">
        <f t="shared" si="139"/>
        <v>17502.353276985632</v>
      </c>
      <c r="K347" s="14">
        <f t="shared" si="139"/>
        <v>20638.184777041126</v>
      </c>
      <c r="L347" s="14">
        <f t="shared" si="139"/>
        <v>24049.185491226486</v>
      </c>
      <c r="M347" s="14">
        <f t="shared" si="139"/>
        <v>27759.501518081612</v>
      </c>
      <c r="N347" s="14">
        <f t="shared" si="139"/>
        <v>31795.39777629327</v>
      </c>
      <c r="O347" s="14">
        <f t="shared" si="139"/>
        <v>36185.443931163005</v>
      </c>
      <c r="P347" s="14">
        <f t="shared" si="139"/>
        <v>40960.716636122554</v>
      </c>
      <c r="Q347" s="14">
        <f t="shared" si="139"/>
        <v>46155.019520942304</v>
      </c>
      <c r="R347" s="14">
        <f t="shared" si="139"/>
        <v>298633.8744604559</v>
      </c>
    </row>
    <row r="350" spans="1:18">
      <c r="A350" s="1" t="s">
        <v>163</v>
      </c>
    </row>
    <row r="352" spans="1:18">
      <c r="A352" s="1" t="s">
        <v>26</v>
      </c>
    </row>
    <row r="354" spans="1:14">
      <c r="A354">
        <v>1</v>
      </c>
      <c r="B354" t="s">
        <v>164</v>
      </c>
    </row>
    <row r="355" spans="1:14">
      <c r="A355">
        <f>A354+1</f>
        <v>2</v>
      </c>
      <c r="B355" t="s">
        <v>78</v>
      </c>
    </row>
    <row r="356" spans="1:14">
      <c r="A356">
        <f>A355+1</f>
        <v>3</v>
      </c>
      <c r="B356" s="1" t="s">
        <v>157</v>
      </c>
    </row>
    <row r="358" spans="1:14">
      <c r="A358" s="1" t="s">
        <v>163</v>
      </c>
    </row>
    <row r="359" spans="1:14">
      <c r="A359" s="7"/>
      <c r="B359" s="17"/>
      <c r="C359" s="34">
        <v>9.5750000000000002E-2</v>
      </c>
      <c r="D359" s="34">
        <f>C359+C359*$C$167</f>
        <v>0.10491806250000001</v>
      </c>
      <c r="E359" s="34">
        <f>D359+D359*$C$167</f>
        <v>0.11496396698437501</v>
      </c>
      <c r="F359" s="34">
        <f t="shared" ref="F359" si="140">E359+E359*$C$167</f>
        <v>0.12597176682312891</v>
      </c>
      <c r="G359" s="34">
        <f t="shared" ref="G359" si="141">F359+F359*$C$167</f>
        <v>0.1380335634964435</v>
      </c>
      <c r="H359" s="10"/>
      <c r="I359" s="10"/>
      <c r="J359" s="10"/>
      <c r="K359" s="10"/>
      <c r="L359" s="10"/>
      <c r="M359" s="10"/>
      <c r="N359" s="10"/>
    </row>
    <row r="360" spans="1:14" ht="45">
      <c r="A360" s="11" t="s">
        <v>45</v>
      </c>
      <c r="B360" s="22" t="s">
        <v>23</v>
      </c>
      <c r="C360" s="23">
        <v>1</v>
      </c>
      <c r="D360" s="23">
        <f>C360+1</f>
        <v>2</v>
      </c>
      <c r="E360" s="23">
        <f t="shared" ref="E360" si="142">D360+1</f>
        <v>3</v>
      </c>
      <c r="F360" s="23">
        <f t="shared" ref="F360" si="143">E360+1</f>
        <v>4</v>
      </c>
      <c r="G360" s="23">
        <f t="shared" ref="G360" si="144">F360+1</f>
        <v>5</v>
      </c>
      <c r="H360" s="23" t="s">
        <v>84</v>
      </c>
      <c r="I360" s="31" t="s">
        <v>85</v>
      </c>
      <c r="J360" s="14" t="s">
        <v>53</v>
      </c>
      <c r="K360" s="39" t="s">
        <v>91</v>
      </c>
      <c r="L360" s="39" t="s">
        <v>92</v>
      </c>
      <c r="M360" s="39" t="s">
        <v>93</v>
      </c>
      <c r="N360" s="41" t="s">
        <v>63</v>
      </c>
    </row>
    <row r="361" spans="1:14">
      <c r="A361" s="7">
        <v>1</v>
      </c>
      <c r="B361" s="10">
        <v>30000</v>
      </c>
      <c r="C361" s="10">
        <f>B361*$C$167</f>
        <v>2872.5</v>
      </c>
      <c r="D361" s="10">
        <f>B361*$D$167</f>
        <v>3147.5418750000003</v>
      </c>
      <c r="E361" s="10">
        <f>B361*$E$167</f>
        <v>3448.9190095312506</v>
      </c>
      <c r="F361" s="10">
        <f>B361*$F$167</f>
        <v>3779.1530046938674</v>
      </c>
      <c r="G361" s="10">
        <f>B361*$G$167</f>
        <v>4141.0069048933046</v>
      </c>
      <c r="H361" s="42">
        <f>SUM(C361:G361)</f>
        <v>17389.120794118422</v>
      </c>
      <c r="I361" s="10">
        <f>A361+5</f>
        <v>6</v>
      </c>
      <c r="J361" s="10" t="s">
        <v>54</v>
      </c>
      <c r="K361" s="10">
        <f>B361+H361</f>
        <v>47389.120794118426</v>
      </c>
      <c r="L361" s="10">
        <f>H361*30%</f>
        <v>5216.7362382355268</v>
      </c>
      <c r="M361" s="10">
        <f>K361-L361</f>
        <v>42172.384555882898</v>
      </c>
      <c r="N361" s="10">
        <f>MIN(B361*30%,30000)</f>
        <v>9000</v>
      </c>
    </row>
    <row r="362" spans="1:14">
      <c r="A362" s="7">
        <f>A361+1</f>
        <v>2</v>
      </c>
      <c r="B362" s="10">
        <v>30000</v>
      </c>
      <c r="C362" s="10">
        <f t="shared" ref="C362:C375" si="145">B362*$C$167</f>
        <v>2872.5</v>
      </c>
      <c r="D362" s="10">
        <f t="shared" ref="D362:D375" si="146">B362*$D$167</f>
        <v>3147.5418750000003</v>
      </c>
      <c r="E362" s="10">
        <f t="shared" ref="E362:E375" si="147">B362*$E$167</f>
        <v>3448.9190095312506</v>
      </c>
      <c r="F362" s="10">
        <f t="shared" ref="F362:F375" si="148">B362*$F$167</f>
        <v>3779.1530046938674</v>
      </c>
      <c r="G362" s="10">
        <f t="shared" ref="G362:G375" si="149">B362*$G$167</f>
        <v>4141.0069048933046</v>
      </c>
      <c r="H362" s="42">
        <f t="shared" ref="H362:H375" si="150">SUM(C362:G362)</f>
        <v>17389.120794118422</v>
      </c>
      <c r="I362" s="10">
        <f>A362+5</f>
        <v>7</v>
      </c>
      <c r="J362" s="10" t="s">
        <v>54</v>
      </c>
      <c r="K362" s="10">
        <f t="shared" ref="K362:K369" si="151">B362+H362</f>
        <v>47389.120794118426</v>
      </c>
      <c r="L362" s="10">
        <f t="shared" ref="L362:L370" si="152">H362*30%</f>
        <v>5216.7362382355268</v>
      </c>
      <c r="M362" s="10">
        <f t="shared" ref="M362:M369" si="153">K362-L362</f>
        <v>42172.384555882898</v>
      </c>
      <c r="N362" s="10">
        <f t="shared" ref="N362:N375" si="154">MIN(B362*30%,30000)</f>
        <v>9000</v>
      </c>
    </row>
    <row r="363" spans="1:14">
      <c r="A363" s="7">
        <f t="shared" ref="A363:A374" si="155">A362+1</f>
        <v>3</v>
      </c>
      <c r="B363" s="10">
        <v>30000</v>
      </c>
      <c r="C363" s="10">
        <f t="shared" si="145"/>
        <v>2872.5</v>
      </c>
      <c r="D363" s="10">
        <f t="shared" si="146"/>
        <v>3147.5418750000003</v>
      </c>
      <c r="E363" s="10">
        <f t="shared" si="147"/>
        <v>3448.9190095312506</v>
      </c>
      <c r="F363" s="10">
        <f t="shared" si="148"/>
        <v>3779.1530046938674</v>
      </c>
      <c r="G363" s="10">
        <f t="shared" si="149"/>
        <v>4141.0069048933046</v>
      </c>
      <c r="H363" s="42">
        <f t="shared" si="150"/>
        <v>17389.120794118422</v>
      </c>
      <c r="I363" s="10">
        <f t="shared" ref="I363:I375" si="156">A363+5</f>
        <v>8</v>
      </c>
      <c r="J363" s="10" t="s">
        <v>54</v>
      </c>
      <c r="K363" s="10">
        <f t="shared" si="151"/>
        <v>47389.120794118426</v>
      </c>
      <c r="L363" s="10">
        <f t="shared" si="152"/>
        <v>5216.7362382355268</v>
      </c>
      <c r="M363" s="10">
        <f t="shared" si="153"/>
        <v>42172.384555882898</v>
      </c>
      <c r="N363" s="10">
        <f t="shared" si="154"/>
        <v>9000</v>
      </c>
    </row>
    <row r="364" spans="1:14">
      <c r="A364" s="7">
        <f t="shared" si="155"/>
        <v>4</v>
      </c>
      <c r="B364" s="10">
        <v>30000</v>
      </c>
      <c r="C364" s="10">
        <f t="shared" si="145"/>
        <v>2872.5</v>
      </c>
      <c r="D364" s="10">
        <f t="shared" si="146"/>
        <v>3147.5418750000003</v>
      </c>
      <c r="E364" s="10">
        <f t="shared" si="147"/>
        <v>3448.9190095312506</v>
      </c>
      <c r="F364" s="10">
        <f t="shared" si="148"/>
        <v>3779.1530046938674</v>
      </c>
      <c r="G364" s="10">
        <f t="shared" si="149"/>
        <v>4141.0069048933046</v>
      </c>
      <c r="H364" s="42">
        <f t="shared" si="150"/>
        <v>17389.120794118422</v>
      </c>
      <c r="I364" s="10">
        <f t="shared" si="156"/>
        <v>9</v>
      </c>
      <c r="J364" s="10" t="s">
        <v>54</v>
      </c>
      <c r="K364" s="10">
        <f t="shared" si="151"/>
        <v>47389.120794118426</v>
      </c>
      <c r="L364" s="10">
        <f t="shared" si="152"/>
        <v>5216.7362382355268</v>
      </c>
      <c r="M364" s="10">
        <f t="shared" si="153"/>
        <v>42172.384555882898</v>
      </c>
      <c r="N364" s="10">
        <f t="shared" si="154"/>
        <v>9000</v>
      </c>
    </row>
    <row r="365" spans="1:14">
      <c r="A365" s="7">
        <f t="shared" si="155"/>
        <v>5</v>
      </c>
      <c r="B365" s="10">
        <v>30000</v>
      </c>
      <c r="C365" s="10">
        <f t="shared" si="145"/>
        <v>2872.5</v>
      </c>
      <c r="D365" s="10">
        <f t="shared" si="146"/>
        <v>3147.5418750000003</v>
      </c>
      <c r="E365" s="10">
        <f t="shared" si="147"/>
        <v>3448.9190095312506</v>
      </c>
      <c r="F365" s="10">
        <f t="shared" si="148"/>
        <v>3779.1530046938674</v>
      </c>
      <c r="G365" s="10">
        <f t="shared" si="149"/>
        <v>4141.0069048933046</v>
      </c>
      <c r="H365" s="42">
        <f t="shared" si="150"/>
        <v>17389.120794118422</v>
      </c>
      <c r="I365" s="10">
        <f t="shared" si="156"/>
        <v>10</v>
      </c>
      <c r="J365" s="10" t="s">
        <v>54</v>
      </c>
      <c r="K365" s="10">
        <f t="shared" si="151"/>
        <v>47389.120794118426</v>
      </c>
      <c r="L365" s="10">
        <f t="shared" si="152"/>
        <v>5216.7362382355268</v>
      </c>
      <c r="M365" s="10">
        <f t="shared" si="153"/>
        <v>42172.384555882898</v>
      </c>
      <c r="N365" s="10">
        <f t="shared" si="154"/>
        <v>9000</v>
      </c>
    </row>
    <row r="366" spans="1:14">
      <c r="A366" s="7">
        <f t="shared" si="155"/>
        <v>6</v>
      </c>
      <c r="B366" s="10">
        <f t="shared" ref="B366:B375" si="157">30000+M361</f>
        <v>72172.384555882891</v>
      </c>
      <c r="C366" s="10">
        <f t="shared" si="145"/>
        <v>6910.5058212257873</v>
      </c>
      <c r="D366" s="10">
        <f t="shared" si="146"/>
        <v>7572.1867536081563</v>
      </c>
      <c r="E366" s="10">
        <f t="shared" si="147"/>
        <v>8297.2236352661384</v>
      </c>
      <c r="F366" s="10">
        <f t="shared" si="148"/>
        <v>9091.6827983428702</v>
      </c>
      <c r="G366" s="10">
        <f t="shared" si="149"/>
        <v>9962.2114262841988</v>
      </c>
      <c r="H366" s="42">
        <f t="shared" si="150"/>
        <v>41833.810434727151</v>
      </c>
      <c r="I366" s="10">
        <f t="shared" si="156"/>
        <v>11</v>
      </c>
      <c r="J366" s="10" t="s">
        <v>54</v>
      </c>
      <c r="K366" s="10">
        <f t="shared" si="151"/>
        <v>114006.19499061003</v>
      </c>
      <c r="L366" s="10">
        <f t="shared" si="152"/>
        <v>12550.143130418144</v>
      </c>
      <c r="M366" s="10">
        <f t="shared" si="153"/>
        <v>101456.05186019189</v>
      </c>
      <c r="N366" s="10">
        <f t="shared" si="154"/>
        <v>21651.715366764867</v>
      </c>
    </row>
    <row r="367" spans="1:14">
      <c r="A367" s="7">
        <f t="shared" si="155"/>
        <v>7</v>
      </c>
      <c r="B367" s="10">
        <f t="shared" si="157"/>
        <v>72172.384555882891</v>
      </c>
      <c r="C367" s="10">
        <f t="shared" si="145"/>
        <v>6910.5058212257873</v>
      </c>
      <c r="D367" s="10">
        <f t="shared" si="146"/>
        <v>7572.1867536081563</v>
      </c>
      <c r="E367" s="10">
        <f t="shared" si="147"/>
        <v>8297.2236352661384</v>
      </c>
      <c r="F367" s="10">
        <f t="shared" si="148"/>
        <v>9091.6827983428702</v>
      </c>
      <c r="G367" s="10">
        <f t="shared" si="149"/>
        <v>9962.2114262841988</v>
      </c>
      <c r="H367" s="42">
        <f t="shared" si="150"/>
        <v>41833.810434727151</v>
      </c>
      <c r="I367" s="10">
        <f t="shared" si="156"/>
        <v>12</v>
      </c>
      <c r="J367" s="10" t="s">
        <v>54</v>
      </c>
      <c r="K367" s="10">
        <f t="shared" si="151"/>
        <v>114006.19499061003</v>
      </c>
      <c r="L367" s="10">
        <f t="shared" si="152"/>
        <v>12550.143130418144</v>
      </c>
      <c r="M367" s="10">
        <f t="shared" si="153"/>
        <v>101456.05186019189</v>
      </c>
      <c r="N367" s="10">
        <f t="shared" si="154"/>
        <v>21651.715366764867</v>
      </c>
    </row>
    <row r="368" spans="1:14">
      <c r="A368" s="7">
        <f t="shared" si="155"/>
        <v>8</v>
      </c>
      <c r="B368" s="10">
        <f t="shared" si="157"/>
        <v>72172.384555882891</v>
      </c>
      <c r="C368" s="10">
        <f t="shared" si="145"/>
        <v>6910.5058212257873</v>
      </c>
      <c r="D368" s="10">
        <f t="shared" si="146"/>
        <v>7572.1867536081563</v>
      </c>
      <c r="E368" s="10">
        <f t="shared" si="147"/>
        <v>8297.2236352661384</v>
      </c>
      <c r="F368" s="10">
        <f t="shared" si="148"/>
        <v>9091.6827983428702</v>
      </c>
      <c r="G368" s="10">
        <f t="shared" si="149"/>
        <v>9962.2114262841988</v>
      </c>
      <c r="H368" s="42">
        <f t="shared" si="150"/>
        <v>41833.810434727151</v>
      </c>
      <c r="I368" s="10">
        <f t="shared" si="156"/>
        <v>13</v>
      </c>
      <c r="J368" s="10" t="s">
        <v>54</v>
      </c>
      <c r="K368" s="10">
        <f t="shared" si="151"/>
        <v>114006.19499061003</v>
      </c>
      <c r="L368" s="10">
        <f t="shared" si="152"/>
        <v>12550.143130418144</v>
      </c>
      <c r="M368" s="10">
        <f t="shared" si="153"/>
        <v>101456.05186019189</v>
      </c>
      <c r="N368" s="10">
        <f t="shared" si="154"/>
        <v>21651.715366764867</v>
      </c>
    </row>
    <row r="369" spans="1:14">
      <c r="A369" s="7">
        <f t="shared" si="155"/>
        <v>9</v>
      </c>
      <c r="B369" s="10">
        <f t="shared" si="157"/>
        <v>72172.384555882891</v>
      </c>
      <c r="C369" s="10">
        <f t="shared" si="145"/>
        <v>6910.5058212257873</v>
      </c>
      <c r="D369" s="10">
        <f t="shared" si="146"/>
        <v>7572.1867536081563</v>
      </c>
      <c r="E369" s="10">
        <f t="shared" si="147"/>
        <v>8297.2236352661384</v>
      </c>
      <c r="F369" s="10">
        <f t="shared" si="148"/>
        <v>9091.6827983428702</v>
      </c>
      <c r="G369" s="10">
        <f t="shared" si="149"/>
        <v>9962.2114262841988</v>
      </c>
      <c r="H369" s="42">
        <f t="shared" si="150"/>
        <v>41833.810434727151</v>
      </c>
      <c r="I369" s="10">
        <f t="shared" si="156"/>
        <v>14</v>
      </c>
      <c r="J369" s="10" t="s">
        <v>54</v>
      </c>
      <c r="K369" s="10">
        <f t="shared" si="151"/>
        <v>114006.19499061003</v>
      </c>
      <c r="L369" s="10">
        <f t="shared" si="152"/>
        <v>12550.143130418144</v>
      </c>
      <c r="M369" s="10">
        <f t="shared" si="153"/>
        <v>101456.05186019189</v>
      </c>
      <c r="N369" s="10">
        <f t="shared" si="154"/>
        <v>21651.715366764867</v>
      </c>
    </row>
    <row r="370" spans="1:14">
      <c r="A370" s="7">
        <f t="shared" si="155"/>
        <v>10</v>
      </c>
      <c r="B370" s="10">
        <f t="shared" si="157"/>
        <v>72172.384555882891</v>
      </c>
      <c r="C370" s="10">
        <f t="shared" si="145"/>
        <v>6910.5058212257873</v>
      </c>
      <c r="D370" s="10">
        <f t="shared" si="146"/>
        <v>7572.1867536081563</v>
      </c>
      <c r="E370" s="10">
        <f t="shared" si="147"/>
        <v>8297.2236352661384</v>
      </c>
      <c r="F370" s="10">
        <f t="shared" si="148"/>
        <v>9091.6827983428702</v>
      </c>
      <c r="G370" s="10">
        <f t="shared" si="149"/>
        <v>9962.2114262841988</v>
      </c>
      <c r="H370" s="42">
        <f t="shared" si="150"/>
        <v>41833.810434727151</v>
      </c>
      <c r="I370" s="10">
        <f t="shared" si="156"/>
        <v>15</v>
      </c>
      <c r="J370" s="10" t="s">
        <v>54</v>
      </c>
      <c r="K370" s="10">
        <f>B370+H370</f>
        <v>114006.19499061003</v>
      </c>
      <c r="L370" s="10">
        <f t="shared" si="152"/>
        <v>12550.143130418144</v>
      </c>
      <c r="M370" s="10">
        <f>K370-L370</f>
        <v>101456.05186019189</v>
      </c>
      <c r="N370" s="10">
        <f t="shared" si="154"/>
        <v>21651.715366764867</v>
      </c>
    </row>
    <row r="371" spans="1:14">
      <c r="A371" s="7">
        <f t="shared" si="155"/>
        <v>11</v>
      </c>
      <c r="B371" s="10">
        <f t="shared" si="157"/>
        <v>131456.05186019189</v>
      </c>
      <c r="C371" s="10">
        <f t="shared" si="145"/>
        <v>12586.916965613373</v>
      </c>
      <c r="D371" s="10">
        <f t="shared" si="146"/>
        <v>13792.114265070855</v>
      </c>
      <c r="E371" s="10">
        <f t="shared" si="147"/>
        <v>15112.709205951389</v>
      </c>
      <c r="F371" s="10">
        <f t="shared" si="148"/>
        <v>16559.751112421232</v>
      </c>
      <c r="G371" s="10">
        <f t="shared" si="149"/>
        <v>18145.347281435566</v>
      </c>
      <c r="H371" s="42">
        <f t="shared" si="150"/>
        <v>76196.838830492416</v>
      </c>
      <c r="I371" s="10">
        <f t="shared" si="156"/>
        <v>16</v>
      </c>
      <c r="J371" s="10" t="s">
        <v>54</v>
      </c>
      <c r="K371" s="67">
        <f>B371+H371</f>
        <v>207652.89069068432</v>
      </c>
      <c r="L371" s="67">
        <f t="shared" ref="L371" si="158">H371*30%</f>
        <v>22859.051649147725</v>
      </c>
      <c r="M371" s="67">
        <f>K371-L371</f>
        <v>184793.83904153659</v>
      </c>
      <c r="N371" s="10">
        <f t="shared" si="154"/>
        <v>30000</v>
      </c>
    </row>
    <row r="372" spans="1:14">
      <c r="A372" s="7">
        <f t="shared" si="155"/>
        <v>12</v>
      </c>
      <c r="B372" s="10">
        <f t="shared" si="157"/>
        <v>131456.05186019189</v>
      </c>
      <c r="C372" s="27">
        <f t="shared" si="145"/>
        <v>12586.916965613373</v>
      </c>
      <c r="D372" s="27">
        <f t="shared" si="146"/>
        <v>13792.114265070855</v>
      </c>
      <c r="E372" s="27">
        <f t="shared" si="147"/>
        <v>15112.709205951389</v>
      </c>
      <c r="F372" s="27">
        <f t="shared" si="148"/>
        <v>16559.751112421232</v>
      </c>
      <c r="G372" s="10">
        <f t="shared" si="149"/>
        <v>18145.347281435566</v>
      </c>
      <c r="H372" s="10">
        <f t="shared" si="150"/>
        <v>76196.838830492416</v>
      </c>
      <c r="I372" s="10">
        <f t="shared" si="156"/>
        <v>17</v>
      </c>
      <c r="J372" s="10" t="s">
        <v>57</v>
      </c>
      <c r="K372" s="10"/>
      <c r="L372" s="10"/>
      <c r="M372" s="10"/>
      <c r="N372" s="10">
        <f t="shared" si="154"/>
        <v>30000</v>
      </c>
    </row>
    <row r="373" spans="1:14">
      <c r="A373" s="7">
        <f t="shared" si="155"/>
        <v>13</v>
      </c>
      <c r="B373" s="10">
        <f t="shared" si="157"/>
        <v>131456.05186019189</v>
      </c>
      <c r="C373" s="27">
        <f t="shared" si="145"/>
        <v>12586.916965613373</v>
      </c>
      <c r="D373" s="27">
        <f t="shared" si="146"/>
        <v>13792.114265070855</v>
      </c>
      <c r="E373" s="27">
        <f t="shared" si="147"/>
        <v>15112.709205951389</v>
      </c>
      <c r="F373" s="10">
        <f t="shared" si="148"/>
        <v>16559.751112421232</v>
      </c>
      <c r="G373" s="10">
        <f t="shared" si="149"/>
        <v>18145.347281435566</v>
      </c>
      <c r="H373" s="10">
        <f t="shared" si="150"/>
        <v>76196.838830492416</v>
      </c>
      <c r="I373" s="10">
        <f t="shared" si="156"/>
        <v>18</v>
      </c>
      <c r="J373" s="10" t="s">
        <v>57</v>
      </c>
      <c r="K373" s="10"/>
      <c r="L373" s="10"/>
      <c r="M373" s="10"/>
      <c r="N373" s="10">
        <f t="shared" si="154"/>
        <v>30000</v>
      </c>
    </row>
    <row r="374" spans="1:14">
      <c r="A374" s="7">
        <f t="shared" si="155"/>
        <v>14</v>
      </c>
      <c r="B374" s="10">
        <f t="shared" si="157"/>
        <v>131456.05186019189</v>
      </c>
      <c r="C374" s="27">
        <f t="shared" si="145"/>
        <v>12586.916965613373</v>
      </c>
      <c r="D374" s="27">
        <f t="shared" si="146"/>
        <v>13792.114265070855</v>
      </c>
      <c r="E374" s="10">
        <f t="shared" si="147"/>
        <v>15112.709205951389</v>
      </c>
      <c r="F374" s="10">
        <f t="shared" si="148"/>
        <v>16559.751112421232</v>
      </c>
      <c r="G374" s="10">
        <f t="shared" si="149"/>
        <v>18145.347281435566</v>
      </c>
      <c r="H374" s="10">
        <f t="shared" si="150"/>
        <v>76196.838830492416</v>
      </c>
      <c r="I374" s="10">
        <f t="shared" si="156"/>
        <v>19</v>
      </c>
      <c r="J374" s="10" t="s">
        <v>57</v>
      </c>
      <c r="K374" s="10"/>
      <c r="L374" s="10"/>
      <c r="M374" s="10"/>
      <c r="N374" s="10">
        <f t="shared" si="154"/>
        <v>30000</v>
      </c>
    </row>
    <row r="375" spans="1:14">
      <c r="A375" s="7">
        <f>A374+1</f>
        <v>15</v>
      </c>
      <c r="B375" s="10">
        <f t="shared" si="157"/>
        <v>131456.05186019189</v>
      </c>
      <c r="C375" s="27">
        <f t="shared" si="145"/>
        <v>12586.916965613373</v>
      </c>
      <c r="D375" s="10">
        <f t="shared" si="146"/>
        <v>13792.114265070855</v>
      </c>
      <c r="E375" s="10">
        <f t="shared" si="147"/>
        <v>15112.709205951389</v>
      </c>
      <c r="F375" s="10">
        <f t="shared" si="148"/>
        <v>16559.751112421232</v>
      </c>
      <c r="G375" s="10">
        <f t="shared" si="149"/>
        <v>18145.347281435566</v>
      </c>
      <c r="H375" s="10">
        <f t="shared" si="150"/>
        <v>76196.838830492416</v>
      </c>
      <c r="I375" s="10">
        <f t="shared" si="156"/>
        <v>20</v>
      </c>
      <c r="J375" s="10" t="s">
        <v>57</v>
      </c>
      <c r="K375" s="10"/>
      <c r="L375" s="10"/>
      <c r="M375" s="10"/>
      <c r="N375" s="10">
        <f t="shared" si="154"/>
        <v>30000</v>
      </c>
    </row>
    <row r="376" spans="1:14">
      <c r="A376" s="7"/>
      <c r="B376" s="14">
        <f>SUM(B361:B375)</f>
        <v>1168142.1820803739</v>
      </c>
      <c r="C376" s="14">
        <f t="shared" ref="C376:H376" si="159">SUM(C361:C375)</f>
        <v>111849.6139341958</v>
      </c>
      <c r="D376" s="14">
        <f t="shared" si="159"/>
        <v>122559.21446839503</v>
      </c>
      <c r="E376" s="14">
        <f t="shared" si="159"/>
        <v>134294.25925374392</v>
      </c>
      <c r="F376" s="14">
        <f t="shared" si="159"/>
        <v>147152.93457728985</v>
      </c>
      <c r="G376" s="14">
        <f t="shared" si="159"/>
        <v>161242.82806306533</v>
      </c>
      <c r="H376" s="14">
        <f t="shared" si="159"/>
        <v>677098.85029669001</v>
      </c>
      <c r="I376" s="14"/>
      <c r="J376" s="10"/>
      <c r="K376" s="14">
        <f t="shared" ref="K376:N376" si="160">SUM(K361:K375)</f>
        <v>1014629.4696143265</v>
      </c>
      <c r="L376" s="14">
        <f t="shared" si="160"/>
        <v>111693.44849241609</v>
      </c>
      <c r="M376" s="14">
        <f t="shared" si="160"/>
        <v>902936.02112191042</v>
      </c>
      <c r="N376" s="14">
        <f t="shared" si="160"/>
        <v>303258.57683382434</v>
      </c>
    </row>
    <row r="379" spans="1:14">
      <c r="A379" s="1" t="s">
        <v>165</v>
      </c>
    </row>
    <row r="381" spans="1:14">
      <c r="A381">
        <v>1</v>
      </c>
      <c r="B381" t="s">
        <v>166</v>
      </c>
    </row>
    <row r="382" spans="1:14">
      <c r="A382" t="s">
        <v>171</v>
      </c>
      <c r="B382" t="s">
        <v>167</v>
      </c>
      <c r="E382" s="3">
        <f>R314</f>
        <v>1906056.9537567459</v>
      </c>
    </row>
    <row r="383" spans="1:14">
      <c r="A383" t="s">
        <v>172</v>
      </c>
      <c r="B383" t="s">
        <v>168</v>
      </c>
      <c r="E383" s="3">
        <f>B347+R347</f>
        <v>598633.87446045596</v>
      </c>
    </row>
    <row r="384" spans="1:14">
      <c r="A384" t="s">
        <v>173</v>
      </c>
      <c r="B384" t="s">
        <v>169</v>
      </c>
      <c r="E384" s="3">
        <f>SUM(B372:B375)+M371+SUM(C372:F372)+SUM(C373:E373)+SUM(C374:D374)+C375</f>
        <v>849127.22666429414</v>
      </c>
    </row>
    <row r="386" spans="1:14">
      <c r="E386" s="66">
        <f>SUM(E382:E385)</f>
        <v>3353818.0548814959</v>
      </c>
    </row>
    <row r="388" spans="1:14">
      <c r="A388" s="1" t="s">
        <v>174</v>
      </c>
    </row>
    <row r="390" spans="1:14">
      <c r="A390">
        <v>1</v>
      </c>
      <c r="B390" t="s">
        <v>175</v>
      </c>
    </row>
    <row r="391" spans="1:14">
      <c r="A391">
        <f>A390+1</f>
        <v>2</v>
      </c>
      <c r="B391" t="s">
        <v>176</v>
      </c>
    </row>
    <row r="392" spans="1:14">
      <c r="A392">
        <f>A391+1</f>
        <v>3</v>
      </c>
      <c r="B392" t="s">
        <v>177</v>
      </c>
    </row>
    <row r="393" spans="1:14">
      <c r="A393">
        <f>A392+1</f>
        <v>4</v>
      </c>
      <c r="B393" t="s">
        <v>178</v>
      </c>
    </row>
    <row r="396" spans="1:14">
      <c r="A396" s="117"/>
      <c r="B396" s="117"/>
      <c r="C396" s="117"/>
      <c r="D396" s="118"/>
      <c r="E396" s="117"/>
      <c r="F396" s="117"/>
      <c r="G396" s="117"/>
      <c r="H396" s="117"/>
      <c r="I396" s="117"/>
      <c r="J396" s="117"/>
      <c r="K396" s="117"/>
      <c r="L396" s="117"/>
      <c r="M396" s="117"/>
      <c r="N396" s="117"/>
    </row>
    <row r="397" spans="1:14" ht="21">
      <c r="A397" s="142" t="s">
        <v>329</v>
      </c>
      <c r="B397" s="143" t="s">
        <v>179</v>
      </c>
      <c r="C397" s="143"/>
      <c r="D397" s="143"/>
      <c r="E397" s="143"/>
      <c r="F397" s="144"/>
      <c r="G397" s="144"/>
      <c r="H397" s="144"/>
      <c r="I397" s="144"/>
      <c r="J397" s="144"/>
      <c r="K397" s="144"/>
      <c r="L397" s="144"/>
      <c r="M397" s="144"/>
      <c r="N397" s="144"/>
    </row>
    <row r="399" spans="1:14">
      <c r="B399" s="1" t="s">
        <v>234</v>
      </c>
    </row>
    <row r="400" spans="1:14">
      <c r="A400">
        <v>1</v>
      </c>
      <c r="B400" t="s">
        <v>180</v>
      </c>
    </row>
    <row r="401" spans="1:8">
      <c r="A401">
        <f>A400+1</f>
        <v>2</v>
      </c>
      <c r="B401" t="s">
        <v>181</v>
      </c>
    </row>
    <row r="402" spans="1:8">
      <c r="A402">
        <f>A401+1</f>
        <v>3</v>
      </c>
      <c r="B402" t="s">
        <v>182</v>
      </c>
    </row>
    <row r="403" spans="1:8" ht="30.75" customHeight="1">
      <c r="A403">
        <f t="shared" ref="A403:A410" si="161">A402+1</f>
        <v>4</v>
      </c>
      <c r="B403" s="214" t="s">
        <v>183</v>
      </c>
      <c r="C403" s="214"/>
      <c r="D403" s="214"/>
      <c r="E403" s="214"/>
      <c r="F403" s="214"/>
      <c r="G403" s="214"/>
      <c r="H403" s="214"/>
    </row>
    <row r="404" spans="1:8">
      <c r="A404">
        <f t="shared" si="161"/>
        <v>5</v>
      </c>
      <c r="B404" t="s">
        <v>185</v>
      </c>
    </row>
    <row r="405" spans="1:8">
      <c r="A405">
        <f t="shared" si="161"/>
        <v>6</v>
      </c>
      <c r="B405" t="s">
        <v>186</v>
      </c>
    </row>
    <row r="406" spans="1:8">
      <c r="A406">
        <f t="shared" si="161"/>
        <v>7</v>
      </c>
      <c r="B406" t="s">
        <v>187</v>
      </c>
    </row>
    <row r="407" spans="1:8">
      <c r="A407">
        <f t="shared" si="161"/>
        <v>8</v>
      </c>
      <c r="B407" t="s">
        <v>188</v>
      </c>
    </row>
    <row r="408" spans="1:8">
      <c r="A408">
        <f t="shared" si="161"/>
        <v>9</v>
      </c>
      <c r="B408" t="s">
        <v>189</v>
      </c>
    </row>
    <row r="409" spans="1:8">
      <c r="A409">
        <f t="shared" si="161"/>
        <v>10</v>
      </c>
      <c r="B409" s="1" t="s">
        <v>367</v>
      </c>
    </row>
    <row r="410" spans="1:8">
      <c r="A410">
        <f t="shared" si="161"/>
        <v>11</v>
      </c>
      <c r="B410" t="s">
        <v>192</v>
      </c>
    </row>
    <row r="413" spans="1:8">
      <c r="B413" s="1" t="s">
        <v>160</v>
      </c>
    </row>
    <row r="414" spans="1:8">
      <c r="B414" t="s">
        <v>184</v>
      </c>
    </row>
    <row r="416" spans="1:8" ht="30">
      <c r="B416" s="56" t="s">
        <v>45</v>
      </c>
      <c r="C416" s="56" t="s">
        <v>193</v>
      </c>
      <c r="D416" s="31" t="s">
        <v>24</v>
      </c>
      <c r="E416" s="56" t="s">
        <v>191</v>
      </c>
    </row>
    <row r="417" spans="1:18">
      <c r="B417" s="7"/>
      <c r="C417" s="7"/>
      <c r="D417" s="17">
        <v>8.4000000000000005E-2</v>
      </c>
      <c r="E417" s="7"/>
    </row>
    <row r="418" spans="1:18">
      <c r="B418" s="7">
        <v>1</v>
      </c>
      <c r="C418" s="69">
        <v>100</v>
      </c>
      <c r="D418" s="10">
        <f t="shared" ref="D418:D425" si="162">C418*$D$417</f>
        <v>8.4</v>
      </c>
      <c r="E418" s="10">
        <f>C418+D418</f>
        <v>108.4</v>
      </c>
    </row>
    <row r="419" spans="1:18" ht="34.5" customHeight="1">
      <c r="B419" s="7">
        <f>B418+1</f>
        <v>2</v>
      </c>
      <c r="C419" s="10">
        <f>E418</f>
        <v>108.4</v>
      </c>
      <c r="D419" s="10">
        <f t="shared" si="162"/>
        <v>9.1056000000000008</v>
      </c>
      <c r="E419" s="10">
        <f>C419+D419</f>
        <v>117.5056</v>
      </c>
    </row>
    <row r="420" spans="1:18">
      <c r="B420" s="7">
        <f t="shared" ref="B420:B425" si="163">B419+1</f>
        <v>3</v>
      </c>
      <c r="C420" s="10">
        <f t="shared" ref="C420:C426" si="164">E419</f>
        <v>117.5056</v>
      </c>
      <c r="D420" s="10">
        <f t="shared" si="162"/>
        <v>9.8704704000000003</v>
      </c>
      <c r="E420" s="10">
        <f t="shared" ref="E420:E426" si="165">C420+D420</f>
        <v>127.3760704</v>
      </c>
    </row>
    <row r="421" spans="1:18">
      <c r="B421" s="7">
        <f t="shared" si="163"/>
        <v>4</v>
      </c>
      <c r="C421" s="10">
        <f t="shared" si="164"/>
        <v>127.3760704</v>
      </c>
      <c r="D421" s="10">
        <f t="shared" si="162"/>
        <v>10.699589913600001</v>
      </c>
      <c r="E421" s="10">
        <f t="shared" si="165"/>
        <v>138.0756603136</v>
      </c>
    </row>
    <row r="422" spans="1:18">
      <c r="B422" s="7">
        <f t="shared" si="163"/>
        <v>5</v>
      </c>
      <c r="C422" s="10">
        <f t="shared" si="164"/>
        <v>138.0756603136</v>
      </c>
      <c r="D422" s="10">
        <f t="shared" si="162"/>
        <v>11.598355466342401</v>
      </c>
      <c r="E422" s="10">
        <f t="shared" si="165"/>
        <v>149.67401577994241</v>
      </c>
    </row>
    <row r="423" spans="1:18">
      <c r="B423" s="7">
        <f t="shared" si="163"/>
        <v>6</v>
      </c>
      <c r="C423" s="10">
        <f t="shared" si="164"/>
        <v>149.67401577994241</v>
      </c>
      <c r="D423" s="10">
        <f t="shared" si="162"/>
        <v>12.572617325515163</v>
      </c>
      <c r="E423" s="10">
        <f t="shared" si="165"/>
        <v>162.24663310545756</v>
      </c>
    </row>
    <row r="424" spans="1:18">
      <c r="B424" s="7">
        <f t="shared" si="163"/>
        <v>7</v>
      </c>
      <c r="C424" s="10">
        <f t="shared" si="164"/>
        <v>162.24663310545756</v>
      </c>
      <c r="D424" s="10">
        <f t="shared" si="162"/>
        <v>13.628717180858436</v>
      </c>
      <c r="E424" s="10">
        <f t="shared" si="165"/>
        <v>175.87535028631601</v>
      </c>
    </row>
    <row r="425" spans="1:18">
      <c r="B425" s="7">
        <f t="shared" si="163"/>
        <v>8</v>
      </c>
      <c r="C425" s="10">
        <f t="shared" si="164"/>
        <v>175.87535028631601</v>
      </c>
      <c r="D425" s="10">
        <f t="shared" si="162"/>
        <v>14.773529424050546</v>
      </c>
      <c r="E425" s="10">
        <f t="shared" si="165"/>
        <v>190.64887971036654</v>
      </c>
    </row>
    <row r="426" spans="1:18" ht="30">
      <c r="B426" s="68" t="s">
        <v>190</v>
      </c>
      <c r="C426" s="10">
        <f t="shared" si="164"/>
        <v>190.64887971036654</v>
      </c>
      <c r="D426" s="10">
        <f>C426*$D$417*7/12</f>
        <v>9.3417951058079609</v>
      </c>
      <c r="E426" s="27">
        <f t="shared" si="165"/>
        <v>199.9906748161745</v>
      </c>
    </row>
    <row r="429" spans="1:18">
      <c r="A429" s="1" t="s">
        <v>199</v>
      </c>
    </row>
    <row r="431" spans="1:18" ht="29.25" customHeight="1">
      <c r="A431" s="7"/>
      <c r="B431" s="17"/>
      <c r="C431" s="34">
        <f>8.4%</f>
        <v>8.4000000000000005E-2</v>
      </c>
      <c r="D431" s="34">
        <f>C431+C431*$C$431</f>
        <v>9.1056000000000012E-2</v>
      </c>
      <c r="E431" s="34">
        <f t="shared" ref="E431:Q431" si="166">D431+D431*$C$431</f>
        <v>9.8704704000000018E-2</v>
      </c>
      <c r="F431" s="34">
        <f t="shared" si="166"/>
        <v>0.10699589913600002</v>
      </c>
      <c r="G431" s="34">
        <f t="shared" si="166"/>
        <v>0.11598355466342403</v>
      </c>
      <c r="H431" s="34">
        <f t="shared" si="166"/>
        <v>0.12572617325515165</v>
      </c>
      <c r="I431" s="34">
        <f t="shared" si="166"/>
        <v>0.13628717180858438</v>
      </c>
      <c r="J431" s="34">
        <f t="shared" si="166"/>
        <v>0.14773529424050547</v>
      </c>
      <c r="K431" s="34">
        <f t="shared" si="166"/>
        <v>0.16014505895670791</v>
      </c>
      <c r="L431" s="34">
        <f t="shared" si="166"/>
        <v>0.17359724390907139</v>
      </c>
      <c r="M431" s="34">
        <f t="shared" si="166"/>
        <v>0.18817941239743338</v>
      </c>
      <c r="N431" s="34">
        <f t="shared" si="166"/>
        <v>0.20398648303881778</v>
      </c>
      <c r="O431" s="34">
        <f t="shared" si="166"/>
        <v>0.22112134761407848</v>
      </c>
      <c r="P431" s="34">
        <f t="shared" si="166"/>
        <v>0.23969554081366107</v>
      </c>
      <c r="Q431" s="34">
        <f t="shared" si="166"/>
        <v>0.2598299662420086</v>
      </c>
      <c r="R431" s="23" t="s">
        <v>24</v>
      </c>
    </row>
    <row r="432" spans="1:18">
      <c r="A432" s="11" t="s">
        <v>45</v>
      </c>
      <c r="B432" s="22" t="s">
        <v>23</v>
      </c>
      <c r="C432" s="23">
        <v>1</v>
      </c>
      <c r="D432" s="23">
        <f>C432+1</f>
        <v>2</v>
      </c>
      <c r="E432" s="23">
        <f t="shared" ref="E432" si="167">D432+1</f>
        <v>3</v>
      </c>
      <c r="F432" s="23">
        <f t="shared" ref="F432" si="168">E432+1</f>
        <v>4</v>
      </c>
      <c r="G432" s="23">
        <f t="shared" ref="G432" si="169">F432+1</f>
        <v>5</v>
      </c>
      <c r="H432" s="23">
        <f t="shared" ref="H432" si="170">G432+1</f>
        <v>6</v>
      </c>
      <c r="I432" s="23">
        <f t="shared" ref="I432" si="171">H432+1</f>
        <v>7</v>
      </c>
      <c r="J432" s="23">
        <f t="shared" ref="J432" si="172">I432+1</f>
        <v>8</v>
      </c>
      <c r="K432" s="23">
        <f t="shared" ref="K432" si="173">J432+1</f>
        <v>9</v>
      </c>
      <c r="L432" s="23">
        <f t="shared" ref="L432" si="174">K432+1</f>
        <v>10</v>
      </c>
      <c r="M432" s="23">
        <f t="shared" ref="M432" si="175">L432+1</f>
        <v>11</v>
      </c>
      <c r="N432" s="23">
        <f t="shared" ref="N432" si="176">M432+1</f>
        <v>12</v>
      </c>
      <c r="O432" s="23">
        <f t="shared" ref="O432" si="177">N432+1</f>
        <v>13</v>
      </c>
      <c r="P432" s="23">
        <f t="shared" ref="P432" si="178">O432+1</f>
        <v>14</v>
      </c>
      <c r="Q432" s="23">
        <f t="shared" ref="Q432" si="179">P432+1</f>
        <v>15</v>
      </c>
      <c r="R432" s="23" t="s">
        <v>33</v>
      </c>
    </row>
    <row r="433" spans="1:20">
      <c r="A433" s="7">
        <v>1</v>
      </c>
      <c r="B433" s="65">
        <v>100000</v>
      </c>
      <c r="C433" s="10">
        <f>$B$433*C431</f>
        <v>8400</v>
      </c>
      <c r="D433" s="10">
        <f t="shared" ref="D433:Q433" si="180">$B$433*D431</f>
        <v>9105.6</v>
      </c>
      <c r="E433" s="10">
        <f t="shared" si="180"/>
        <v>9870.470400000002</v>
      </c>
      <c r="F433" s="10">
        <f t="shared" si="180"/>
        <v>10699.589913600003</v>
      </c>
      <c r="G433" s="10">
        <f t="shared" si="180"/>
        <v>11598.355466342402</v>
      </c>
      <c r="H433" s="10">
        <f t="shared" si="180"/>
        <v>12572.617325515164</v>
      </c>
      <c r="I433" s="10">
        <f t="shared" si="180"/>
        <v>13628.717180858437</v>
      </c>
      <c r="J433" s="10">
        <f t="shared" si="180"/>
        <v>14773.529424050546</v>
      </c>
      <c r="K433" s="10">
        <f t="shared" si="180"/>
        <v>16014.505895670791</v>
      </c>
      <c r="L433" s="10">
        <f t="shared" si="180"/>
        <v>17359.72439090714</v>
      </c>
      <c r="M433" s="10">
        <f t="shared" si="180"/>
        <v>18817.941239743337</v>
      </c>
      <c r="N433" s="10">
        <f t="shared" si="180"/>
        <v>20398.648303881779</v>
      </c>
      <c r="O433" s="10">
        <f t="shared" si="180"/>
        <v>22112.134761407848</v>
      </c>
      <c r="P433" s="10">
        <f t="shared" si="180"/>
        <v>23969.554081366106</v>
      </c>
      <c r="Q433" s="10">
        <f t="shared" si="180"/>
        <v>25982.99662420086</v>
      </c>
      <c r="R433" s="10">
        <f>SUM(C433:Q433)</f>
        <v>235304.38500754445</v>
      </c>
    </row>
    <row r="434" spans="1:20">
      <c r="A434" s="7">
        <f>A433+1</f>
        <v>2</v>
      </c>
      <c r="B434" s="65">
        <f>$B$433</f>
        <v>100000</v>
      </c>
      <c r="C434" s="10"/>
      <c r="D434" s="10">
        <f>$B$434*C431</f>
        <v>8400</v>
      </c>
      <c r="E434" s="10">
        <f t="shared" ref="E434:Q434" si="181">$B$434*D431</f>
        <v>9105.6</v>
      </c>
      <c r="F434" s="10">
        <f t="shared" si="181"/>
        <v>9870.470400000002</v>
      </c>
      <c r="G434" s="10">
        <f t="shared" si="181"/>
        <v>10699.589913600003</v>
      </c>
      <c r="H434" s="10">
        <f t="shared" si="181"/>
        <v>11598.355466342402</v>
      </c>
      <c r="I434" s="10">
        <f t="shared" si="181"/>
        <v>12572.617325515164</v>
      </c>
      <c r="J434" s="10">
        <f t="shared" si="181"/>
        <v>13628.717180858437</v>
      </c>
      <c r="K434" s="10">
        <f t="shared" si="181"/>
        <v>14773.529424050546</v>
      </c>
      <c r="L434" s="10">
        <f t="shared" si="181"/>
        <v>16014.505895670791</v>
      </c>
      <c r="M434" s="10">
        <f t="shared" si="181"/>
        <v>17359.72439090714</v>
      </c>
      <c r="N434" s="10">
        <f t="shared" si="181"/>
        <v>18817.941239743337</v>
      </c>
      <c r="O434" s="10">
        <f t="shared" si="181"/>
        <v>20398.648303881779</v>
      </c>
      <c r="P434" s="10">
        <f t="shared" si="181"/>
        <v>22112.134761407848</v>
      </c>
      <c r="Q434" s="10">
        <f t="shared" si="181"/>
        <v>23969.554081366106</v>
      </c>
      <c r="R434" s="10">
        <f t="shared" ref="R434:R447" si="182">SUM(C434:Q434)</f>
        <v>209321.38838334358</v>
      </c>
      <c r="T434" s="3"/>
    </row>
    <row r="435" spans="1:20">
      <c r="A435" s="7">
        <f>A434+1</f>
        <v>3</v>
      </c>
      <c r="B435" s="65">
        <f t="shared" ref="B435:B447" si="183">$B$433</f>
        <v>100000</v>
      </c>
      <c r="C435" s="10"/>
      <c r="D435" s="10"/>
      <c r="E435" s="10">
        <f>$B$435*C431</f>
        <v>8400</v>
      </c>
      <c r="F435" s="10">
        <f t="shared" ref="F435:Q435" si="184">$B$435*D431</f>
        <v>9105.6</v>
      </c>
      <c r="G435" s="10">
        <f t="shared" si="184"/>
        <v>9870.470400000002</v>
      </c>
      <c r="H435" s="10">
        <f t="shared" si="184"/>
        <v>10699.589913600003</v>
      </c>
      <c r="I435" s="10">
        <f t="shared" si="184"/>
        <v>11598.355466342402</v>
      </c>
      <c r="J435" s="10">
        <f t="shared" si="184"/>
        <v>12572.617325515164</v>
      </c>
      <c r="K435" s="10">
        <f t="shared" si="184"/>
        <v>13628.717180858437</v>
      </c>
      <c r="L435" s="10">
        <f t="shared" si="184"/>
        <v>14773.529424050546</v>
      </c>
      <c r="M435" s="10">
        <f t="shared" si="184"/>
        <v>16014.505895670791</v>
      </c>
      <c r="N435" s="10">
        <f t="shared" si="184"/>
        <v>17359.72439090714</v>
      </c>
      <c r="O435" s="10">
        <f t="shared" si="184"/>
        <v>18817.941239743337</v>
      </c>
      <c r="P435" s="10">
        <f t="shared" si="184"/>
        <v>20398.648303881779</v>
      </c>
      <c r="Q435" s="10">
        <f t="shared" si="184"/>
        <v>22112.134761407848</v>
      </c>
      <c r="R435" s="10">
        <f t="shared" si="182"/>
        <v>185351.83430197748</v>
      </c>
      <c r="T435" s="3"/>
    </row>
    <row r="436" spans="1:20">
      <c r="A436" s="7">
        <f t="shared" ref="A436:A446" si="185">A435+1</f>
        <v>4</v>
      </c>
      <c r="B436" s="65">
        <f t="shared" si="183"/>
        <v>100000</v>
      </c>
      <c r="C436" s="10"/>
      <c r="D436" s="10"/>
      <c r="E436" s="10"/>
      <c r="F436" s="10">
        <f>$B$436*C431</f>
        <v>8400</v>
      </c>
      <c r="G436" s="10">
        <f t="shared" ref="G436:Q436" si="186">$B$436*D431</f>
        <v>9105.6</v>
      </c>
      <c r="H436" s="10">
        <f t="shared" si="186"/>
        <v>9870.470400000002</v>
      </c>
      <c r="I436" s="10">
        <f t="shared" si="186"/>
        <v>10699.589913600003</v>
      </c>
      <c r="J436" s="10">
        <f t="shared" si="186"/>
        <v>11598.355466342402</v>
      </c>
      <c r="K436" s="10">
        <f t="shared" si="186"/>
        <v>12572.617325515164</v>
      </c>
      <c r="L436" s="10">
        <f t="shared" si="186"/>
        <v>13628.717180858437</v>
      </c>
      <c r="M436" s="10">
        <f t="shared" si="186"/>
        <v>14773.529424050546</v>
      </c>
      <c r="N436" s="10">
        <f t="shared" si="186"/>
        <v>16014.505895670791</v>
      </c>
      <c r="O436" s="10">
        <f t="shared" si="186"/>
        <v>17359.72439090714</v>
      </c>
      <c r="P436" s="10">
        <f t="shared" si="186"/>
        <v>18817.941239743337</v>
      </c>
      <c r="Q436" s="10">
        <f t="shared" si="186"/>
        <v>20398.648303881779</v>
      </c>
      <c r="R436" s="10">
        <f t="shared" si="182"/>
        <v>163239.69954056962</v>
      </c>
      <c r="T436" s="3"/>
    </row>
    <row r="437" spans="1:20">
      <c r="A437" s="7">
        <f t="shared" si="185"/>
        <v>5</v>
      </c>
      <c r="B437" s="65">
        <f t="shared" si="183"/>
        <v>100000</v>
      </c>
      <c r="C437" s="10"/>
      <c r="D437" s="10"/>
      <c r="E437" s="10"/>
      <c r="F437" s="10"/>
      <c r="G437" s="10">
        <f>$B$437*C431</f>
        <v>8400</v>
      </c>
      <c r="H437" s="10">
        <f t="shared" ref="H437:Q437" si="187">$B$437*D431</f>
        <v>9105.6</v>
      </c>
      <c r="I437" s="10">
        <f t="shared" si="187"/>
        <v>9870.470400000002</v>
      </c>
      <c r="J437" s="10">
        <f t="shared" si="187"/>
        <v>10699.589913600003</v>
      </c>
      <c r="K437" s="10">
        <f t="shared" si="187"/>
        <v>11598.355466342402</v>
      </c>
      <c r="L437" s="10">
        <f t="shared" si="187"/>
        <v>12572.617325515164</v>
      </c>
      <c r="M437" s="10">
        <f t="shared" si="187"/>
        <v>13628.717180858437</v>
      </c>
      <c r="N437" s="10">
        <f t="shared" si="187"/>
        <v>14773.529424050546</v>
      </c>
      <c r="O437" s="10">
        <f t="shared" si="187"/>
        <v>16014.505895670791</v>
      </c>
      <c r="P437" s="10">
        <f t="shared" si="187"/>
        <v>17359.72439090714</v>
      </c>
      <c r="Q437" s="10">
        <f t="shared" si="187"/>
        <v>18817.941239743337</v>
      </c>
      <c r="R437" s="10">
        <f t="shared" si="182"/>
        <v>142841.05123668784</v>
      </c>
      <c r="T437" s="3"/>
    </row>
    <row r="438" spans="1:20">
      <c r="A438" s="7">
        <f t="shared" si="185"/>
        <v>6</v>
      </c>
      <c r="B438" s="65">
        <f t="shared" si="183"/>
        <v>100000</v>
      </c>
      <c r="C438" s="10"/>
      <c r="D438" s="10"/>
      <c r="E438" s="10"/>
      <c r="F438" s="10"/>
      <c r="G438" s="10"/>
      <c r="H438" s="10">
        <f>$B$438*C431</f>
        <v>8400</v>
      </c>
      <c r="I438" s="10">
        <f t="shared" ref="I438:Q438" si="188">$B$438*D431</f>
        <v>9105.6</v>
      </c>
      <c r="J438" s="10">
        <f t="shared" si="188"/>
        <v>9870.470400000002</v>
      </c>
      <c r="K438" s="10">
        <f t="shared" si="188"/>
        <v>10699.589913600003</v>
      </c>
      <c r="L438" s="10">
        <f t="shared" si="188"/>
        <v>11598.355466342402</v>
      </c>
      <c r="M438" s="10">
        <f t="shared" si="188"/>
        <v>12572.617325515164</v>
      </c>
      <c r="N438" s="10">
        <f t="shared" si="188"/>
        <v>13628.717180858437</v>
      </c>
      <c r="O438" s="10">
        <f t="shared" si="188"/>
        <v>14773.529424050546</v>
      </c>
      <c r="P438" s="10">
        <f t="shared" si="188"/>
        <v>16014.505895670791</v>
      </c>
      <c r="Q438" s="10">
        <f t="shared" si="188"/>
        <v>17359.72439090714</v>
      </c>
      <c r="R438" s="10">
        <f t="shared" si="182"/>
        <v>124023.10999694449</v>
      </c>
      <c r="T438" s="3"/>
    </row>
    <row r="439" spans="1:20">
      <c r="A439" s="7">
        <f t="shared" si="185"/>
        <v>7</v>
      </c>
      <c r="B439" s="65">
        <f t="shared" si="183"/>
        <v>100000</v>
      </c>
      <c r="C439" s="10"/>
      <c r="D439" s="10"/>
      <c r="E439" s="10"/>
      <c r="F439" s="10"/>
      <c r="G439" s="10"/>
      <c r="H439" s="10"/>
      <c r="I439" s="10">
        <f>$B$439*C431</f>
        <v>8400</v>
      </c>
      <c r="J439" s="10">
        <f t="shared" ref="J439:Q439" si="189">$B$439*D431</f>
        <v>9105.6</v>
      </c>
      <c r="K439" s="10">
        <f t="shared" si="189"/>
        <v>9870.470400000002</v>
      </c>
      <c r="L439" s="10">
        <f t="shared" si="189"/>
        <v>10699.589913600003</v>
      </c>
      <c r="M439" s="10">
        <f t="shared" si="189"/>
        <v>11598.355466342402</v>
      </c>
      <c r="N439" s="10">
        <f t="shared" si="189"/>
        <v>12572.617325515164</v>
      </c>
      <c r="O439" s="10">
        <f t="shared" si="189"/>
        <v>13628.717180858437</v>
      </c>
      <c r="P439" s="10">
        <f t="shared" si="189"/>
        <v>14773.529424050546</v>
      </c>
      <c r="Q439" s="10">
        <f t="shared" si="189"/>
        <v>16014.505895670791</v>
      </c>
      <c r="R439" s="10">
        <f t="shared" si="182"/>
        <v>106663.38560603735</v>
      </c>
      <c r="T439" s="3"/>
    </row>
    <row r="440" spans="1:20">
      <c r="A440" s="7">
        <f t="shared" si="185"/>
        <v>8</v>
      </c>
      <c r="B440" s="65">
        <f t="shared" si="183"/>
        <v>100000</v>
      </c>
      <c r="C440" s="10"/>
      <c r="D440" s="10"/>
      <c r="E440" s="10"/>
      <c r="F440" s="10"/>
      <c r="G440" s="10"/>
      <c r="H440" s="10"/>
      <c r="I440" s="10"/>
      <c r="J440" s="10">
        <f>$B$440*C431</f>
        <v>8400</v>
      </c>
      <c r="K440" s="10">
        <f t="shared" ref="K440:Q440" si="190">$B$440*D431</f>
        <v>9105.6</v>
      </c>
      <c r="L440" s="10">
        <f t="shared" si="190"/>
        <v>9870.470400000002</v>
      </c>
      <c r="M440" s="10">
        <f t="shared" si="190"/>
        <v>10699.589913600003</v>
      </c>
      <c r="N440" s="10">
        <f t="shared" si="190"/>
        <v>11598.355466342402</v>
      </c>
      <c r="O440" s="10">
        <f t="shared" si="190"/>
        <v>12572.617325515164</v>
      </c>
      <c r="P440" s="10">
        <f t="shared" si="190"/>
        <v>13628.717180858437</v>
      </c>
      <c r="Q440" s="10">
        <f t="shared" si="190"/>
        <v>14773.529424050546</v>
      </c>
      <c r="R440" s="10">
        <f t="shared" si="182"/>
        <v>90648.879710366557</v>
      </c>
      <c r="T440" s="3"/>
    </row>
    <row r="441" spans="1:20">
      <c r="A441" s="7">
        <f t="shared" si="185"/>
        <v>9</v>
      </c>
      <c r="B441" s="65">
        <f t="shared" si="183"/>
        <v>100000</v>
      </c>
      <c r="C441" s="10"/>
      <c r="D441" s="10"/>
      <c r="E441" s="10"/>
      <c r="F441" s="10"/>
      <c r="G441" s="10"/>
      <c r="H441" s="10"/>
      <c r="I441" s="10"/>
      <c r="J441" s="10"/>
      <c r="K441" s="10">
        <f>$B$441*C431</f>
        <v>8400</v>
      </c>
      <c r="L441" s="10">
        <f t="shared" ref="L441:Q441" si="191">$B$441*D431</f>
        <v>9105.6</v>
      </c>
      <c r="M441" s="10">
        <f t="shared" si="191"/>
        <v>9870.470400000002</v>
      </c>
      <c r="N441" s="10">
        <f t="shared" si="191"/>
        <v>10699.589913600003</v>
      </c>
      <c r="O441" s="10">
        <f t="shared" si="191"/>
        <v>11598.355466342402</v>
      </c>
      <c r="P441" s="10">
        <f t="shared" si="191"/>
        <v>12572.617325515164</v>
      </c>
      <c r="Q441" s="10">
        <f t="shared" si="191"/>
        <v>13628.717180858437</v>
      </c>
      <c r="R441" s="10">
        <f t="shared" si="182"/>
        <v>75875.35028631601</v>
      </c>
      <c r="T441" s="3"/>
    </row>
    <row r="442" spans="1:20">
      <c r="A442" s="7">
        <f t="shared" si="185"/>
        <v>10</v>
      </c>
      <c r="B442" s="65">
        <f t="shared" si="183"/>
        <v>100000</v>
      </c>
      <c r="C442" s="10"/>
      <c r="D442" s="10"/>
      <c r="E442" s="10"/>
      <c r="F442" s="10"/>
      <c r="G442" s="10"/>
      <c r="H442" s="10"/>
      <c r="I442" s="10"/>
      <c r="J442" s="10"/>
      <c r="K442" s="10"/>
      <c r="L442" s="10">
        <f>$B$442*C431</f>
        <v>8400</v>
      </c>
      <c r="M442" s="10">
        <f t="shared" ref="M442:Q442" si="192">$B$442*D431</f>
        <v>9105.6</v>
      </c>
      <c r="N442" s="10">
        <f t="shared" si="192"/>
        <v>9870.470400000002</v>
      </c>
      <c r="O442" s="10">
        <f t="shared" si="192"/>
        <v>10699.589913600003</v>
      </c>
      <c r="P442" s="10">
        <f t="shared" si="192"/>
        <v>11598.355466342402</v>
      </c>
      <c r="Q442" s="10">
        <f t="shared" si="192"/>
        <v>12572.617325515164</v>
      </c>
      <c r="R442" s="10">
        <f t="shared" si="182"/>
        <v>62246.633105457571</v>
      </c>
      <c r="T442" s="3"/>
    </row>
    <row r="443" spans="1:20">
      <c r="A443" s="7">
        <f t="shared" si="185"/>
        <v>11</v>
      </c>
      <c r="B443" s="65">
        <f t="shared" si="183"/>
        <v>100000</v>
      </c>
      <c r="C443" s="10"/>
      <c r="D443" s="10"/>
      <c r="E443" s="10"/>
      <c r="F443" s="10"/>
      <c r="G443" s="10"/>
      <c r="H443" s="10"/>
      <c r="I443" s="10"/>
      <c r="J443" s="10"/>
      <c r="K443" s="10"/>
      <c r="L443" s="10"/>
      <c r="M443" s="10">
        <f>$B$443*C431</f>
        <v>8400</v>
      </c>
      <c r="N443" s="10">
        <f t="shared" ref="N443:Q443" si="193">$B$443*D431</f>
        <v>9105.6</v>
      </c>
      <c r="O443" s="10">
        <f t="shared" si="193"/>
        <v>9870.470400000002</v>
      </c>
      <c r="P443" s="10">
        <f t="shared" si="193"/>
        <v>10699.589913600003</v>
      </c>
      <c r="Q443" s="10">
        <f t="shared" si="193"/>
        <v>11598.355466342402</v>
      </c>
      <c r="R443" s="10">
        <f t="shared" si="182"/>
        <v>49674.015779942405</v>
      </c>
      <c r="T443" s="3"/>
    </row>
    <row r="444" spans="1:20">
      <c r="A444" s="7">
        <f t="shared" si="185"/>
        <v>12</v>
      </c>
      <c r="B444" s="65">
        <f t="shared" si="183"/>
        <v>100000</v>
      </c>
      <c r="C444" s="10"/>
      <c r="D444" s="10"/>
      <c r="E444" s="10"/>
      <c r="F444" s="10"/>
      <c r="G444" s="10"/>
      <c r="H444" s="10"/>
      <c r="I444" s="10"/>
      <c r="J444" s="10"/>
      <c r="K444" s="10"/>
      <c r="L444" s="10"/>
      <c r="M444" s="10"/>
      <c r="N444" s="10">
        <f>$B$444*C431</f>
        <v>8400</v>
      </c>
      <c r="O444" s="10">
        <f t="shared" ref="O444:Q444" si="194">$B$444*D431</f>
        <v>9105.6</v>
      </c>
      <c r="P444" s="10">
        <f t="shared" si="194"/>
        <v>9870.470400000002</v>
      </c>
      <c r="Q444" s="10">
        <f t="shared" si="194"/>
        <v>10699.589913600003</v>
      </c>
      <c r="R444" s="10">
        <f t="shared" si="182"/>
        <v>38075.660313600005</v>
      </c>
      <c r="T444" s="3"/>
    </row>
    <row r="445" spans="1:20">
      <c r="A445" s="7">
        <f t="shared" si="185"/>
        <v>13</v>
      </c>
      <c r="B445" s="65">
        <f t="shared" si="183"/>
        <v>100000</v>
      </c>
      <c r="C445" s="10"/>
      <c r="D445" s="10"/>
      <c r="E445" s="10"/>
      <c r="F445" s="10"/>
      <c r="G445" s="10"/>
      <c r="H445" s="10"/>
      <c r="I445" s="10"/>
      <c r="J445" s="10"/>
      <c r="K445" s="10"/>
      <c r="L445" s="10"/>
      <c r="M445" s="10"/>
      <c r="N445" s="10"/>
      <c r="O445" s="10">
        <f>$B$445*C431</f>
        <v>8400</v>
      </c>
      <c r="P445" s="10">
        <f t="shared" ref="P445:Q445" si="195">$B$445*D431</f>
        <v>9105.6</v>
      </c>
      <c r="Q445" s="10">
        <f t="shared" si="195"/>
        <v>9870.470400000002</v>
      </c>
      <c r="R445" s="10">
        <f t="shared" si="182"/>
        <v>27376.070400000001</v>
      </c>
      <c r="T445" s="3"/>
    </row>
    <row r="446" spans="1:20">
      <c r="A446" s="7">
        <f t="shared" si="185"/>
        <v>14</v>
      </c>
      <c r="B446" s="65">
        <f t="shared" si="183"/>
        <v>100000</v>
      </c>
      <c r="C446" s="10"/>
      <c r="D446" s="10"/>
      <c r="E446" s="10"/>
      <c r="F446" s="10"/>
      <c r="G446" s="10"/>
      <c r="H446" s="10"/>
      <c r="I446" s="10"/>
      <c r="J446" s="10"/>
      <c r="K446" s="10"/>
      <c r="L446" s="10"/>
      <c r="M446" s="10"/>
      <c r="N446" s="10"/>
      <c r="O446" s="10"/>
      <c r="P446" s="10">
        <f>$B$446*C431</f>
        <v>8400</v>
      </c>
      <c r="Q446" s="10">
        <f>$B$446*D431</f>
        <v>9105.6</v>
      </c>
      <c r="R446" s="10">
        <f t="shared" si="182"/>
        <v>17505.599999999999</v>
      </c>
      <c r="T446" s="3"/>
    </row>
    <row r="447" spans="1:20">
      <c r="A447" s="7">
        <f>A446+1</f>
        <v>15</v>
      </c>
      <c r="B447" s="65">
        <f t="shared" si="183"/>
        <v>100000</v>
      </c>
      <c r="C447" s="10"/>
      <c r="D447" s="10"/>
      <c r="E447" s="10"/>
      <c r="F447" s="10"/>
      <c r="G447" s="10"/>
      <c r="H447" s="10"/>
      <c r="I447" s="10"/>
      <c r="J447" s="10"/>
      <c r="K447" s="10"/>
      <c r="L447" s="10"/>
      <c r="M447" s="10"/>
      <c r="N447" s="10"/>
      <c r="O447" s="10"/>
      <c r="P447" s="10"/>
      <c r="Q447" s="10">
        <f>$B$447*C431</f>
        <v>8400</v>
      </c>
      <c r="R447" s="10">
        <f t="shared" si="182"/>
        <v>8400</v>
      </c>
      <c r="T447" s="3"/>
    </row>
    <row r="448" spans="1:20">
      <c r="A448" s="7"/>
      <c r="B448" s="14">
        <f>SUM(B433:B447)</f>
        <v>1500000</v>
      </c>
      <c r="C448" s="14">
        <f t="shared" ref="C448:R448" si="196">SUM(C433:C447)</f>
        <v>8400</v>
      </c>
      <c r="D448" s="14">
        <f t="shared" si="196"/>
        <v>17505.599999999999</v>
      </c>
      <c r="E448" s="14">
        <f t="shared" si="196"/>
        <v>27376.070400000004</v>
      </c>
      <c r="F448" s="14">
        <f t="shared" si="196"/>
        <v>38075.660313600005</v>
      </c>
      <c r="G448" s="14">
        <f t="shared" si="196"/>
        <v>49674.015779942405</v>
      </c>
      <c r="H448" s="14">
        <f t="shared" si="196"/>
        <v>62246.633105457564</v>
      </c>
      <c r="I448" s="14">
        <f t="shared" si="196"/>
        <v>75875.35028631601</v>
      </c>
      <c r="J448" s="14">
        <f t="shared" si="196"/>
        <v>90648.879710366557</v>
      </c>
      <c r="K448" s="14">
        <f t="shared" si="196"/>
        <v>106663.38560603737</v>
      </c>
      <c r="L448" s="14">
        <f t="shared" si="196"/>
        <v>124023.10999694451</v>
      </c>
      <c r="M448" s="14">
        <f t="shared" si="196"/>
        <v>142841.05123668784</v>
      </c>
      <c r="N448" s="14">
        <f t="shared" si="196"/>
        <v>163239.69954056959</v>
      </c>
      <c r="O448" s="14">
        <f t="shared" si="196"/>
        <v>185351.83430197745</v>
      </c>
      <c r="P448" s="14">
        <f t="shared" si="196"/>
        <v>209321.38838334355</v>
      </c>
      <c r="Q448" s="14">
        <f t="shared" si="196"/>
        <v>235304.38500754442</v>
      </c>
      <c r="R448" s="14">
        <f t="shared" si="196"/>
        <v>1536547.0636687877</v>
      </c>
      <c r="T448" s="3"/>
    </row>
    <row r="449" spans="1:23">
      <c r="T449" s="3"/>
      <c r="W449" s="3"/>
    </row>
    <row r="450" spans="1:23">
      <c r="T450" s="3"/>
    </row>
    <row r="451" spans="1:23">
      <c r="B451" s="1" t="s">
        <v>58</v>
      </c>
    </row>
    <row r="452" spans="1:23">
      <c r="W452" s="3"/>
    </row>
    <row r="453" spans="1:23">
      <c r="A453">
        <v>1</v>
      </c>
      <c r="B453" t="s">
        <v>194</v>
      </c>
      <c r="F453" s="3"/>
      <c r="G453" s="3">
        <f>B448+R448-G456</f>
        <v>2575582.9445681511</v>
      </c>
    </row>
    <row r="454" spans="1:23">
      <c r="A454">
        <f>A453+1</f>
        <v>2</v>
      </c>
      <c r="B454" t="s">
        <v>195</v>
      </c>
      <c r="F454" s="3"/>
      <c r="G454" s="3">
        <f>R448</f>
        <v>1536547.0636687877</v>
      </c>
    </row>
    <row r="455" spans="1:23">
      <c r="A455">
        <f t="shared" ref="A455:A456" si="197">A454+1</f>
        <v>3</v>
      </c>
      <c r="B455" t="s">
        <v>198</v>
      </c>
      <c r="F455" s="3"/>
      <c r="G455" s="70" t="s">
        <v>196</v>
      </c>
    </row>
    <row r="456" spans="1:23">
      <c r="A456">
        <f t="shared" si="197"/>
        <v>4</v>
      </c>
      <c r="B456" t="s">
        <v>368</v>
      </c>
      <c r="F456" s="3"/>
      <c r="G456" s="3">
        <f>R448*30%</f>
        <v>460964.11910063628</v>
      </c>
    </row>
    <row r="457" spans="1:23">
      <c r="F457" s="3"/>
      <c r="G457" s="3"/>
    </row>
    <row r="458" spans="1:23">
      <c r="A458" s="71" t="s">
        <v>197</v>
      </c>
      <c r="B458" t="s">
        <v>207</v>
      </c>
      <c r="F458" s="3"/>
      <c r="G458" s="3"/>
    </row>
    <row r="460" spans="1:23">
      <c r="A460" s="117"/>
      <c r="B460" s="117"/>
      <c r="C460" s="117"/>
      <c r="D460" s="118"/>
      <c r="E460" s="117"/>
      <c r="F460" s="117"/>
      <c r="G460" s="117"/>
      <c r="H460" s="117"/>
      <c r="I460" s="117"/>
      <c r="J460" s="117"/>
      <c r="K460" s="117"/>
      <c r="L460" s="117"/>
      <c r="M460" s="117"/>
      <c r="N460" s="117"/>
    </row>
    <row r="462" spans="1:23" ht="23.25">
      <c r="A462" s="141" t="s">
        <v>330</v>
      </c>
      <c r="B462" s="72" t="s">
        <v>369</v>
      </c>
      <c r="C462" s="73"/>
      <c r="D462" s="74"/>
      <c r="E462" s="73"/>
      <c r="F462" s="73"/>
      <c r="G462" s="73"/>
    </row>
    <row r="463" spans="1:23">
      <c r="B463" s="1" t="s">
        <v>234</v>
      </c>
    </row>
    <row r="464" spans="1:23">
      <c r="A464">
        <v>1</v>
      </c>
      <c r="B464" t="s">
        <v>200</v>
      </c>
    </row>
    <row r="465" spans="1:22">
      <c r="A465">
        <f>A464+1</f>
        <v>2</v>
      </c>
      <c r="B465" t="s">
        <v>201</v>
      </c>
    </row>
    <row r="466" spans="1:22">
      <c r="A466">
        <f>A465+1</f>
        <v>3</v>
      </c>
      <c r="B466" t="s">
        <v>203</v>
      </c>
    </row>
    <row r="469" spans="1:22">
      <c r="B469" s="1" t="s">
        <v>160</v>
      </c>
    </row>
    <row r="470" spans="1:22">
      <c r="B470" t="s">
        <v>202</v>
      </c>
    </row>
    <row r="473" spans="1:22" ht="45">
      <c r="A473" s="80" t="s">
        <v>22</v>
      </c>
      <c r="B473" s="81" t="s">
        <v>45</v>
      </c>
      <c r="C473" s="81" t="s">
        <v>204</v>
      </c>
      <c r="D473" s="81" t="s">
        <v>205</v>
      </c>
      <c r="E473" s="81">
        <v>1</v>
      </c>
      <c r="F473" s="81">
        <f>E473+1</f>
        <v>2</v>
      </c>
      <c r="G473" s="81">
        <f t="shared" ref="G473" si="198">F473+1</f>
        <v>3</v>
      </c>
      <c r="H473" s="81">
        <f t="shared" ref="H473" si="199">G473+1</f>
        <v>4</v>
      </c>
      <c r="I473" s="81">
        <f t="shared" ref="I473" si="200">H473+1</f>
        <v>5</v>
      </c>
      <c r="J473" s="81">
        <f t="shared" ref="J473" si="201">I473+1</f>
        <v>6</v>
      </c>
      <c r="K473" s="81">
        <f t="shared" ref="K473" si="202">J473+1</f>
        <v>7</v>
      </c>
      <c r="L473" s="81">
        <f t="shared" ref="L473" si="203">K473+1</f>
        <v>8</v>
      </c>
      <c r="M473" s="81">
        <f t="shared" ref="M473" si="204">L473+1</f>
        <v>9</v>
      </c>
      <c r="N473" s="81">
        <f t="shared" ref="N473" si="205">M473+1</f>
        <v>10</v>
      </c>
      <c r="O473" s="81">
        <f t="shared" ref="O473" si="206">N473+1</f>
        <v>11</v>
      </c>
      <c r="P473" s="81">
        <f t="shared" ref="P473" si="207">O473+1</f>
        <v>12</v>
      </c>
      <c r="Q473" s="81">
        <f t="shared" ref="Q473" si="208">P473+1</f>
        <v>13</v>
      </c>
      <c r="R473" s="81">
        <f t="shared" ref="R473" si="209">Q473+1</f>
        <v>14</v>
      </c>
      <c r="S473" s="81">
        <f t="shared" ref="S473" si="210">R473+1</f>
        <v>15</v>
      </c>
    </row>
    <row r="474" spans="1:22">
      <c r="A474" s="80"/>
      <c r="B474" s="81"/>
      <c r="C474" s="75"/>
      <c r="D474" s="75"/>
      <c r="E474" s="82">
        <v>366.67</v>
      </c>
      <c r="F474" s="82">
        <v>393.46</v>
      </c>
      <c r="G474" s="82">
        <v>394.01</v>
      </c>
      <c r="H474" s="82">
        <v>406.78</v>
      </c>
      <c r="I474" s="82">
        <v>432.64</v>
      </c>
      <c r="J474" s="82">
        <v>531.78</v>
      </c>
      <c r="K474" s="82">
        <v>611.46</v>
      </c>
      <c r="L474" s="82">
        <v>597.96</v>
      </c>
      <c r="M474" s="82">
        <v>673.29</v>
      </c>
      <c r="N474" s="82">
        <v>911.08</v>
      </c>
      <c r="O474" s="82">
        <v>1073.1600000000001</v>
      </c>
      <c r="P474" s="82">
        <v>1396.09</v>
      </c>
      <c r="Q474" s="82">
        <v>1680.98</v>
      </c>
      <c r="R474" s="82">
        <v>2030.53</v>
      </c>
      <c r="S474" s="82">
        <v>2670.53</v>
      </c>
    </row>
    <row r="475" spans="1:22">
      <c r="A475" s="7">
        <v>1</v>
      </c>
      <c r="B475" s="7">
        <v>1998</v>
      </c>
      <c r="C475" s="55">
        <v>366.67</v>
      </c>
      <c r="D475" s="78" t="s">
        <v>206</v>
      </c>
      <c r="E475" s="77">
        <v>100000</v>
      </c>
      <c r="F475" s="77">
        <f>$E$475*F474/$E$474</f>
        <v>107306.29721547985</v>
      </c>
      <c r="G475" s="77">
        <f t="shared" ref="G475:S475" si="211">$E$475*G474/$E$474</f>
        <v>107456.29585185589</v>
      </c>
      <c r="H475" s="77">
        <f t="shared" si="211"/>
        <v>110938.99146371396</v>
      </c>
      <c r="I475" s="77">
        <f t="shared" si="211"/>
        <v>117991.65462132162</v>
      </c>
      <c r="J475" s="77">
        <f t="shared" si="211"/>
        <v>145029.59064008508</v>
      </c>
      <c r="K475" s="77">
        <f t="shared" si="211"/>
        <v>166760.30217907109</v>
      </c>
      <c r="L475" s="77">
        <f t="shared" si="211"/>
        <v>163078.517468023</v>
      </c>
      <c r="M475" s="77">
        <f t="shared" si="211"/>
        <v>183622.87615567131</v>
      </c>
      <c r="N475" s="77">
        <f t="shared" si="211"/>
        <v>248474.10478086563</v>
      </c>
      <c r="O475" s="77">
        <f t="shared" si="211"/>
        <v>292677.33929691551</v>
      </c>
      <c r="P475" s="77">
        <f t="shared" si="211"/>
        <v>380748.3568331197</v>
      </c>
      <c r="Q475" s="77">
        <f t="shared" si="211"/>
        <v>458444.92322797066</v>
      </c>
      <c r="R475" s="77">
        <f t="shared" si="211"/>
        <v>553775.87476477481</v>
      </c>
      <c r="S475" s="76">
        <f t="shared" si="211"/>
        <v>728319.74254779506</v>
      </c>
      <c r="U475" s="79"/>
      <c r="V475" s="61"/>
    </row>
    <row r="476" spans="1:22">
      <c r="A476" s="7">
        <f>A475+1</f>
        <v>2</v>
      </c>
      <c r="B476" s="7">
        <f>B475+1</f>
        <v>1999</v>
      </c>
      <c r="C476" s="55">
        <v>393.46</v>
      </c>
      <c r="D476" s="17">
        <f>C476/C475-100%</f>
        <v>7.30629721547984E-2</v>
      </c>
      <c r="E476" s="77"/>
      <c r="F476" s="77">
        <v>100000</v>
      </c>
      <c r="G476" s="77">
        <f>$F$476*G474/$F$474</f>
        <v>100139.78549280741</v>
      </c>
      <c r="H476" s="77">
        <f t="shared" ref="H476:S476" si="212">$F$476*H474/$F$474</f>
        <v>103385.35048035379</v>
      </c>
      <c r="I476" s="77">
        <f t="shared" si="212"/>
        <v>109957.81019671632</v>
      </c>
      <c r="J476" s="77">
        <f t="shared" si="212"/>
        <v>135154.78066385401</v>
      </c>
      <c r="K476" s="77">
        <f t="shared" si="212"/>
        <v>155405.88624002441</v>
      </c>
      <c r="L476" s="77">
        <f t="shared" si="212"/>
        <v>151974.78778020639</v>
      </c>
      <c r="M476" s="77">
        <f t="shared" si="212"/>
        <v>171120.31718599095</v>
      </c>
      <c r="N476" s="77">
        <f t="shared" si="212"/>
        <v>231555.93961266711</v>
      </c>
      <c r="O476" s="77">
        <f t="shared" si="212"/>
        <v>272749.45356580091</v>
      </c>
      <c r="P476" s="77">
        <f t="shared" si="212"/>
        <v>354823.87027906271</v>
      </c>
      <c r="Q476" s="77">
        <f t="shared" si="212"/>
        <v>427230.21399888175</v>
      </c>
      <c r="R476" s="77">
        <f t="shared" si="212"/>
        <v>516070.24856402178</v>
      </c>
      <c r="S476" s="76">
        <f t="shared" si="212"/>
        <v>678729.73110354308</v>
      </c>
      <c r="U476" s="79"/>
      <c r="V476" s="61"/>
    </row>
    <row r="477" spans="1:22">
      <c r="A477" s="7">
        <f t="shared" ref="A477:B489" si="213">A476+1</f>
        <v>3</v>
      </c>
      <c r="B477" s="7">
        <f t="shared" si="213"/>
        <v>2000</v>
      </c>
      <c r="C477" s="55">
        <v>394.01</v>
      </c>
      <c r="D477" s="17">
        <f t="shared" ref="D477:D489" si="214">C477/C476-100%</f>
        <v>1.3978549280739827E-3</v>
      </c>
      <c r="E477" s="77"/>
      <c r="F477" s="77"/>
      <c r="G477" s="77">
        <v>100000</v>
      </c>
      <c r="H477" s="77">
        <f>$G$477*H474/$G$474</f>
        <v>103241.03449151036</v>
      </c>
      <c r="I477" s="77">
        <f t="shared" ref="I477:S477" si="215">$G$477*I474/$G$474</f>
        <v>109804.31968731758</v>
      </c>
      <c r="J477" s="77">
        <f t="shared" si="215"/>
        <v>134966.11761122814</v>
      </c>
      <c r="K477" s="77">
        <f t="shared" si="215"/>
        <v>155188.95459506105</v>
      </c>
      <c r="L477" s="77">
        <f t="shared" si="215"/>
        <v>151762.64561813153</v>
      </c>
      <c r="M477" s="77">
        <f t="shared" si="215"/>
        <v>170881.44970939824</v>
      </c>
      <c r="N477" s="77">
        <f t="shared" si="215"/>
        <v>231232.70982969977</v>
      </c>
      <c r="O477" s="77">
        <f t="shared" si="215"/>
        <v>272368.72160605068</v>
      </c>
      <c r="P477" s="77">
        <f t="shared" si="215"/>
        <v>354328.57034085429</v>
      </c>
      <c r="Q477" s="77">
        <f t="shared" si="215"/>
        <v>426633.84178066545</v>
      </c>
      <c r="R477" s="77">
        <f t="shared" si="215"/>
        <v>515349.86421664426</v>
      </c>
      <c r="S477" s="76">
        <f t="shared" si="215"/>
        <v>677782.28978959937</v>
      </c>
      <c r="U477" s="79"/>
      <c r="V477" s="61"/>
    </row>
    <row r="478" spans="1:22">
      <c r="A478" s="7">
        <f t="shared" si="213"/>
        <v>4</v>
      </c>
      <c r="B478" s="7">
        <f t="shared" si="213"/>
        <v>2001</v>
      </c>
      <c r="C478" s="55">
        <v>406.78</v>
      </c>
      <c r="D478" s="17">
        <f t="shared" si="214"/>
        <v>3.2410344915103639E-2</v>
      </c>
      <c r="E478" s="77"/>
      <c r="F478" s="77"/>
      <c r="G478" s="77"/>
      <c r="H478" s="77">
        <v>100000</v>
      </c>
      <c r="I478" s="77">
        <f>$H$478*I474/$H$474</f>
        <v>106357.24470229608</v>
      </c>
      <c r="J478" s="77">
        <f t="shared" ref="J478:S478" si="216">$H$478*J474/$H$474</f>
        <v>130729.14105904913</v>
      </c>
      <c r="K478" s="77">
        <f t="shared" si="216"/>
        <v>150317.12473572939</v>
      </c>
      <c r="L478" s="77">
        <f t="shared" si="216"/>
        <v>146998.37750135208</v>
      </c>
      <c r="M478" s="77">
        <f t="shared" si="216"/>
        <v>165516.98706917744</v>
      </c>
      <c r="N478" s="77">
        <f t="shared" si="216"/>
        <v>223973.64668862778</v>
      </c>
      <c r="O478" s="77">
        <f t="shared" si="216"/>
        <v>263818.28015143325</v>
      </c>
      <c r="P478" s="77">
        <f t="shared" si="216"/>
        <v>343205.17232902307</v>
      </c>
      <c r="Q478" s="77">
        <f t="shared" si="216"/>
        <v>413240.5722995231</v>
      </c>
      <c r="R478" s="77">
        <f t="shared" si="216"/>
        <v>499171.54235704808</v>
      </c>
      <c r="S478" s="76">
        <f t="shared" si="216"/>
        <v>656504.74457937968</v>
      </c>
      <c r="U478" s="79"/>
      <c r="V478" s="61"/>
    </row>
    <row r="479" spans="1:22">
      <c r="A479" s="7">
        <f t="shared" si="213"/>
        <v>5</v>
      </c>
      <c r="B479" s="7">
        <f t="shared" si="213"/>
        <v>2002</v>
      </c>
      <c r="C479" s="55">
        <v>432.64</v>
      </c>
      <c r="D479" s="17">
        <f t="shared" si="214"/>
        <v>6.3572447022960832E-2</v>
      </c>
      <c r="E479" s="77"/>
      <c r="F479" s="77"/>
      <c r="G479" s="77"/>
      <c r="H479" s="77"/>
      <c r="I479" s="77">
        <v>100000</v>
      </c>
      <c r="J479" s="77">
        <f>$I$479*J474/$I$474</f>
        <v>122915.12573964498</v>
      </c>
      <c r="K479" s="77">
        <f t="shared" ref="K479:S479" si="217">$I$479*K474/$I$474</f>
        <v>141332.28550295858</v>
      </c>
      <c r="L479" s="77">
        <f t="shared" si="217"/>
        <v>138211.90828402367</v>
      </c>
      <c r="M479" s="77">
        <f t="shared" si="217"/>
        <v>155623.61316568046</v>
      </c>
      <c r="N479" s="77">
        <f t="shared" si="217"/>
        <v>210586.16863905327</v>
      </c>
      <c r="O479" s="77">
        <f t="shared" si="217"/>
        <v>248049.18639053259</v>
      </c>
      <c r="P479" s="77">
        <f t="shared" si="217"/>
        <v>322690.92085798818</v>
      </c>
      <c r="Q479" s="77">
        <f t="shared" si="217"/>
        <v>388540.12573964498</v>
      </c>
      <c r="R479" s="77">
        <f t="shared" si="217"/>
        <v>469334.78180473374</v>
      </c>
      <c r="S479" s="76">
        <f t="shared" si="217"/>
        <v>617263.77588757407</v>
      </c>
      <c r="U479" s="79"/>
      <c r="V479" s="61"/>
    </row>
    <row r="480" spans="1:22">
      <c r="A480" s="7">
        <f t="shared" si="213"/>
        <v>6</v>
      </c>
      <c r="B480" s="7">
        <f t="shared" si="213"/>
        <v>2003</v>
      </c>
      <c r="C480" s="55">
        <v>531.78</v>
      </c>
      <c r="D480" s="17">
        <f t="shared" si="214"/>
        <v>0.22915125739644959</v>
      </c>
      <c r="E480" s="77"/>
      <c r="F480" s="77"/>
      <c r="G480" s="77"/>
      <c r="H480" s="77"/>
      <c r="I480" s="77"/>
      <c r="J480" s="77">
        <v>100000</v>
      </c>
      <c r="K480" s="77">
        <f>$J$480*K474/$J$474</f>
        <v>114983.63985106624</v>
      </c>
      <c r="L480" s="77">
        <f t="shared" ref="L480:S480" si="218">$J$480*L474/$J$474</f>
        <v>112444.99605099854</v>
      </c>
      <c r="M480" s="77">
        <f t="shared" si="218"/>
        <v>126610.6284553763</v>
      </c>
      <c r="N480" s="77">
        <f t="shared" si="218"/>
        <v>171326.48839745761</v>
      </c>
      <c r="O480" s="77">
        <f t="shared" si="218"/>
        <v>201805.25781338153</v>
      </c>
      <c r="P480" s="77">
        <f t="shared" si="218"/>
        <v>262531.49798788974</v>
      </c>
      <c r="Q480" s="77">
        <f t="shared" si="218"/>
        <v>316104.40407687391</v>
      </c>
      <c r="R480" s="77">
        <f t="shared" si="218"/>
        <v>381836.47372973786</v>
      </c>
      <c r="S480" s="76">
        <f t="shared" si="218"/>
        <v>502186.99462183617</v>
      </c>
      <c r="U480" s="79"/>
      <c r="V480" s="61"/>
    </row>
    <row r="481" spans="1:22">
      <c r="A481" s="7">
        <f t="shared" si="213"/>
        <v>7</v>
      </c>
      <c r="B481" s="7">
        <f t="shared" si="213"/>
        <v>2004</v>
      </c>
      <c r="C481" s="55">
        <v>611.46</v>
      </c>
      <c r="D481" s="17">
        <f t="shared" si="214"/>
        <v>0.14983639851066233</v>
      </c>
      <c r="E481" s="77"/>
      <c r="F481" s="77"/>
      <c r="G481" s="77"/>
      <c r="H481" s="77"/>
      <c r="I481" s="77"/>
      <c r="J481" s="77"/>
      <c r="K481" s="77">
        <v>100000</v>
      </c>
      <c r="L481" s="77">
        <f>$K$481*L474/$K$474</f>
        <v>97792.169561377683</v>
      </c>
      <c r="M481" s="77">
        <f t="shared" ref="M481:S481" si="219">$K$481*M474/$K$474</f>
        <v>110111.86340889019</v>
      </c>
      <c r="N481" s="77">
        <f t="shared" si="219"/>
        <v>149000.75229777908</v>
      </c>
      <c r="O481" s="77">
        <f t="shared" si="219"/>
        <v>175507.80100088313</v>
      </c>
      <c r="P481" s="77">
        <f t="shared" si="219"/>
        <v>228320.74052268339</v>
      </c>
      <c r="Q481" s="77">
        <f t="shared" si="219"/>
        <v>274912.50449743238</v>
      </c>
      <c r="R481" s="77">
        <f t="shared" si="219"/>
        <v>332078.95855820493</v>
      </c>
      <c r="S481" s="76">
        <f t="shared" si="219"/>
        <v>436746.47564844799</v>
      </c>
      <c r="U481" s="79"/>
      <c r="V481" s="61"/>
    </row>
    <row r="482" spans="1:22">
      <c r="A482" s="7">
        <f t="shared" si="213"/>
        <v>8</v>
      </c>
      <c r="B482" s="7">
        <f t="shared" si="213"/>
        <v>2005</v>
      </c>
      <c r="C482" s="55">
        <v>597.96</v>
      </c>
      <c r="D482" s="17">
        <f t="shared" si="214"/>
        <v>-2.2078304386223158E-2</v>
      </c>
      <c r="E482" s="77"/>
      <c r="F482" s="77"/>
      <c r="G482" s="77"/>
      <c r="H482" s="77"/>
      <c r="I482" s="77"/>
      <c r="J482" s="77"/>
      <c r="K482" s="77"/>
      <c r="L482" s="77">
        <v>100000</v>
      </c>
      <c r="M482" s="77">
        <f>$L$482*M474/$L$474</f>
        <v>112597.83263094521</v>
      </c>
      <c r="N482" s="77">
        <f t="shared" ref="N482:S482" si="220">$L$482*N474/$L$474</f>
        <v>152364.70666934241</v>
      </c>
      <c r="O482" s="77">
        <f t="shared" si="220"/>
        <v>179470.19867549671</v>
      </c>
      <c r="P482" s="77">
        <f t="shared" si="220"/>
        <v>233475.48330992038</v>
      </c>
      <c r="Q482" s="77">
        <f t="shared" si="220"/>
        <v>281119.1384039066</v>
      </c>
      <c r="R482" s="77">
        <f t="shared" si="220"/>
        <v>339576.22583450394</v>
      </c>
      <c r="S482" s="76">
        <f t="shared" si="220"/>
        <v>446606.79644123354</v>
      </c>
      <c r="U482" s="79"/>
      <c r="V482" s="61"/>
    </row>
    <row r="483" spans="1:22">
      <c r="A483" s="7">
        <f t="shared" si="213"/>
        <v>9</v>
      </c>
      <c r="B483" s="7">
        <f t="shared" si="213"/>
        <v>2006</v>
      </c>
      <c r="C483" s="55">
        <v>673.29</v>
      </c>
      <c r="D483" s="17">
        <f t="shared" si="214"/>
        <v>0.12597832630945205</v>
      </c>
      <c r="E483" s="77"/>
      <c r="F483" s="77"/>
      <c r="G483" s="77"/>
      <c r="H483" s="77"/>
      <c r="I483" s="77"/>
      <c r="J483" s="77"/>
      <c r="K483" s="77"/>
      <c r="L483" s="77"/>
      <c r="M483" s="77">
        <v>100000</v>
      </c>
      <c r="N483" s="77">
        <f>$M$483*N474/$M$474</f>
        <v>135317.61945075673</v>
      </c>
      <c r="O483" s="77">
        <f t="shared" ref="O483:S483" si="221">$M$483*O474/$M$474</f>
        <v>159390.45582141427</v>
      </c>
      <c r="P483" s="77">
        <f t="shared" si="221"/>
        <v>207353.44353844554</v>
      </c>
      <c r="Q483" s="77">
        <f t="shared" si="221"/>
        <v>249666.56269957969</v>
      </c>
      <c r="R483" s="77">
        <f t="shared" si="221"/>
        <v>301583.27021045913</v>
      </c>
      <c r="S483" s="76">
        <f t="shared" si="221"/>
        <v>396638.89260199922</v>
      </c>
      <c r="U483" s="79"/>
      <c r="V483" s="61"/>
    </row>
    <row r="484" spans="1:22">
      <c r="A484" s="7">
        <f t="shared" si="213"/>
        <v>10</v>
      </c>
      <c r="B484" s="7">
        <f t="shared" si="213"/>
        <v>2007</v>
      </c>
      <c r="C484" s="55">
        <v>911.08</v>
      </c>
      <c r="D484" s="17">
        <f t="shared" si="214"/>
        <v>0.35317619450756754</v>
      </c>
      <c r="E484" s="77"/>
      <c r="F484" s="77"/>
      <c r="G484" s="77"/>
      <c r="H484" s="77"/>
      <c r="I484" s="77"/>
      <c r="J484" s="77"/>
      <c r="K484" s="77"/>
      <c r="L484" s="77"/>
      <c r="M484" s="77"/>
      <c r="N484" s="77">
        <v>100000</v>
      </c>
      <c r="O484" s="77">
        <f>$N$484*O474/$N$474</f>
        <v>117789.87575185495</v>
      </c>
      <c r="P484" s="77">
        <f t="shared" ref="P484:S484" si="222">$N$484*P474/$N$474</f>
        <v>153234.62264565131</v>
      </c>
      <c r="Q484" s="77">
        <f t="shared" si="222"/>
        <v>184504.10501822011</v>
      </c>
      <c r="R484" s="77">
        <f t="shared" si="222"/>
        <v>222870.65899811211</v>
      </c>
      <c r="S484" s="76">
        <f t="shared" si="222"/>
        <v>293116.96009132022</v>
      </c>
      <c r="U484" s="79"/>
      <c r="V484" s="61"/>
    </row>
    <row r="485" spans="1:22">
      <c r="A485" s="7">
        <f t="shared" si="213"/>
        <v>11</v>
      </c>
      <c r="B485" s="7">
        <f t="shared" si="213"/>
        <v>2008</v>
      </c>
      <c r="C485" s="55">
        <v>1073.1600000000001</v>
      </c>
      <c r="D485" s="17">
        <f t="shared" si="214"/>
        <v>0.17789875751854956</v>
      </c>
      <c r="E485" s="77"/>
      <c r="F485" s="77"/>
      <c r="G485" s="77"/>
      <c r="H485" s="77"/>
      <c r="I485" s="77"/>
      <c r="J485" s="77"/>
      <c r="K485" s="77"/>
      <c r="L485" s="77"/>
      <c r="M485" s="77"/>
      <c r="N485" s="77"/>
      <c r="O485" s="77">
        <v>100000</v>
      </c>
      <c r="P485" s="77">
        <f>$O$485*P474/$O$474</f>
        <v>130091.50546050914</v>
      </c>
      <c r="Q485" s="77">
        <f t="shared" ref="Q485:S485" si="223">$O$485*Q474/$O$474</f>
        <v>156638.33911066383</v>
      </c>
      <c r="R485" s="77">
        <f t="shared" si="223"/>
        <v>189210.36937642103</v>
      </c>
      <c r="S485" s="76">
        <f t="shared" si="223"/>
        <v>248847.32938238475</v>
      </c>
      <c r="U485" s="79"/>
      <c r="V485" s="61"/>
    </row>
    <row r="486" spans="1:22">
      <c r="A486" s="7">
        <f t="shared" si="213"/>
        <v>12</v>
      </c>
      <c r="B486" s="7">
        <f t="shared" si="213"/>
        <v>2009</v>
      </c>
      <c r="C486" s="55">
        <v>1396.09</v>
      </c>
      <c r="D486" s="17">
        <f t="shared" si="214"/>
        <v>0.30091505460509138</v>
      </c>
      <c r="E486" s="77"/>
      <c r="F486" s="77"/>
      <c r="G486" s="77"/>
      <c r="H486" s="77"/>
      <c r="I486" s="77"/>
      <c r="J486" s="77"/>
      <c r="K486" s="77"/>
      <c r="L486" s="77"/>
      <c r="M486" s="77"/>
      <c r="N486" s="77"/>
      <c r="O486" s="77"/>
      <c r="P486" s="77">
        <v>100000</v>
      </c>
      <c r="Q486" s="77">
        <f>$P$486*Q474/$P$474</f>
        <v>120406.2775322508</v>
      </c>
      <c r="R486" s="77">
        <f t="shared" ref="R486:S486" si="224">$P$486*R474/$P$474</f>
        <v>145444.06162926459</v>
      </c>
      <c r="S486" s="76">
        <f t="shared" si="224"/>
        <v>191286.37838534769</v>
      </c>
      <c r="U486" s="79"/>
      <c r="V486" s="61"/>
    </row>
    <row r="487" spans="1:22">
      <c r="A487" s="7">
        <f t="shared" si="213"/>
        <v>13</v>
      </c>
      <c r="B487" s="7">
        <f t="shared" si="213"/>
        <v>2010</v>
      </c>
      <c r="C487" s="55">
        <v>1680.98</v>
      </c>
      <c r="D487" s="17">
        <f t="shared" si="214"/>
        <v>0.20406277532250794</v>
      </c>
      <c r="E487" s="77"/>
      <c r="F487" s="77"/>
      <c r="G487" s="77"/>
      <c r="H487" s="77"/>
      <c r="I487" s="77"/>
      <c r="J487" s="77"/>
      <c r="K487" s="77"/>
      <c r="L487" s="77"/>
      <c r="M487" s="77"/>
      <c r="N487" s="77"/>
      <c r="O487" s="77"/>
      <c r="P487" s="77"/>
      <c r="Q487" s="77">
        <v>100000</v>
      </c>
      <c r="R487" s="77">
        <f>$Q$487*R474/$Q$474</f>
        <v>120794.41754214803</v>
      </c>
      <c r="S487" s="76">
        <f>$Q$487*S474/$Q$474</f>
        <v>158867.44637056955</v>
      </c>
      <c r="U487" s="79"/>
      <c r="V487" s="61"/>
    </row>
    <row r="488" spans="1:22">
      <c r="A488" s="7">
        <f t="shared" si="213"/>
        <v>14</v>
      </c>
      <c r="B488" s="7">
        <f t="shared" si="213"/>
        <v>2011</v>
      </c>
      <c r="C488" s="55">
        <v>2030.53</v>
      </c>
      <c r="D488" s="17">
        <f t="shared" si="214"/>
        <v>0.20794417542148036</v>
      </c>
      <c r="E488" s="77"/>
      <c r="F488" s="77"/>
      <c r="G488" s="77"/>
      <c r="H488" s="77"/>
      <c r="I488" s="77"/>
      <c r="J488" s="77"/>
      <c r="K488" s="77"/>
      <c r="L488" s="77"/>
      <c r="M488" s="77"/>
      <c r="N488" s="77"/>
      <c r="O488" s="77"/>
      <c r="P488" s="77"/>
      <c r="Q488" s="77"/>
      <c r="R488" s="77">
        <v>100000</v>
      </c>
      <c r="S488" s="76">
        <f>$R$488*S474/$R$474</f>
        <v>131518.86453290522</v>
      </c>
      <c r="U488" s="79"/>
      <c r="V488" s="61"/>
    </row>
    <row r="489" spans="1:22">
      <c r="A489" s="7">
        <f t="shared" si="213"/>
        <v>15</v>
      </c>
      <c r="B489" s="7">
        <f t="shared" si="213"/>
        <v>2012</v>
      </c>
      <c r="C489" s="55">
        <v>2670.53</v>
      </c>
      <c r="D489" s="17">
        <f t="shared" si="214"/>
        <v>0.31518864532905222</v>
      </c>
      <c r="E489" s="77"/>
      <c r="F489" s="77"/>
      <c r="G489" s="77"/>
      <c r="H489" s="77"/>
      <c r="I489" s="77"/>
      <c r="J489" s="77"/>
      <c r="K489" s="77"/>
      <c r="L489" s="77"/>
      <c r="M489" s="77"/>
      <c r="N489" s="77"/>
      <c r="O489" s="77"/>
      <c r="P489" s="77"/>
      <c r="Q489" s="77"/>
      <c r="R489" s="77"/>
      <c r="S489" s="76">
        <v>100000</v>
      </c>
      <c r="U489" s="79"/>
      <c r="V489" s="61"/>
    </row>
    <row r="490" spans="1:22" ht="18.75">
      <c r="A490" s="58"/>
      <c r="B490" s="58"/>
      <c r="C490" s="58"/>
      <c r="D490" s="58"/>
      <c r="E490" s="59">
        <f t="shared" ref="E490:S490" si="225">SUM(E475:E489)</f>
        <v>100000</v>
      </c>
      <c r="F490" s="59">
        <f t="shared" si="225"/>
        <v>207306.29721547983</v>
      </c>
      <c r="G490" s="59">
        <f t="shared" si="225"/>
        <v>307596.08134466328</v>
      </c>
      <c r="H490" s="59">
        <f t="shared" si="225"/>
        <v>417565.3764355781</v>
      </c>
      <c r="I490" s="59">
        <f t="shared" si="225"/>
        <v>544111.02920765162</v>
      </c>
      <c r="J490" s="59">
        <f t="shared" si="225"/>
        <v>768794.75571386132</v>
      </c>
      <c r="K490" s="59">
        <f t="shared" si="225"/>
        <v>983988.19310391077</v>
      </c>
      <c r="L490" s="59">
        <f t="shared" si="225"/>
        <v>1062263.4022641131</v>
      </c>
      <c r="M490" s="59">
        <f t="shared" si="225"/>
        <v>1296085.5677811299</v>
      </c>
      <c r="N490" s="59">
        <f t="shared" si="225"/>
        <v>1853832.1363662495</v>
      </c>
      <c r="O490" s="59">
        <f t="shared" si="225"/>
        <v>2283626.5700737634</v>
      </c>
      <c r="P490" s="59">
        <f t="shared" si="225"/>
        <v>3070804.1841051476</v>
      </c>
      <c r="Q490" s="59">
        <f t="shared" si="225"/>
        <v>3797441.0083856122</v>
      </c>
      <c r="R490" s="59">
        <f t="shared" si="225"/>
        <v>4687096.7475860752</v>
      </c>
      <c r="S490" s="83">
        <f t="shared" si="225"/>
        <v>6264416.4219839368</v>
      </c>
    </row>
    <row r="493" spans="1:22">
      <c r="A493" s="1" t="s">
        <v>58</v>
      </c>
      <c r="C493" s="3"/>
      <c r="D493"/>
    </row>
    <row r="494" spans="1:22">
      <c r="C494" s="3"/>
      <c r="D494"/>
    </row>
    <row r="495" spans="1:22">
      <c r="A495" t="s">
        <v>194</v>
      </c>
      <c r="C495" s="3"/>
      <c r="D495"/>
      <c r="E495" s="3"/>
      <c r="F495" s="3">
        <f>S490</f>
        <v>6264416.4219839368</v>
      </c>
    </row>
    <row r="496" spans="1:22">
      <c r="A496" t="s">
        <v>59</v>
      </c>
      <c r="C496" s="3"/>
      <c r="D496"/>
      <c r="E496" s="3"/>
      <c r="F496" s="70" t="s">
        <v>196</v>
      </c>
    </row>
    <row r="497" spans="1:14">
      <c r="C497" s="2"/>
    </row>
    <row r="498" spans="1:14">
      <c r="A498" s="1" t="s">
        <v>174</v>
      </c>
      <c r="C498" s="2"/>
    </row>
    <row r="499" spans="1:14">
      <c r="C499" s="2"/>
    </row>
    <row r="500" spans="1:14">
      <c r="A500">
        <v>1</v>
      </c>
      <c r="B500" t="s">
        <v>208</v>
      </c>
      <c r="C500" s="2"/>
    </row>
    <row r="501" spans="1:14">
      <c r="A501">
        <f>A500+1</f>
        <v>2</v>
      </c>
      <c r="B501" t="s">
        <v>209</v>
      </c>
      <c r="C501" s="2"/>
    </row>
    <row r="502" spans="1:14">
      <c r="A502">
        <f>A501+1</f>
        <v>3</v>
      </c>
      <c r="B502" t="s">
        <v>210</v>
      </c>
      <c r="C502" s="2"/>
    </row>
    <row r="503" spans="1:14">
      <c r="A503">
        <f>A502+1</f>
        <v>4</v>
      </c>
      <c r="B503" t="s">
        <v>211</v>
      </c>
      <c r="C503" s="2"/>
    </row>
    <row r="504" spans="1:14">
      <c r="C504" s="2"/>
    </row>
    <row r="505" spans="1:14">
      <c r="A505" s="117"/>
      <c r="B505" s="117"/>
      <c r="C505" s="145"/>
      <c r="D505" s="118"/>
      <c r="E505" s="117"/>
      <c r="F505" s="117"/>
      <c r="G505" s="117"/>
      <c r="H505" s="117"/>
      <c r="I505" s="117"/>
      <c r="J505" s="117"/>
      <c r="K505" s="117"/>
      <c r="L505" s="117"/>
      <c r="M505" s="117"/>
      <c r="N505" s="117"/>
    </row>
    <row r="506" spans="1:14" ht="23.25">
      <c r="A506" s="146" t="s">
        <v>331</v>
      </c>
      <c r="B506" s="147" t="s">
        <v>212</v>
      </c>
      <c r="C506" s="147"/>
      <c r="D506" s="147"/>
      <c r="E506" s="147"/>
      <c r="F506" s="147"/>
      <c r="G506" s="147"/>
      <c r="H506" s="147"/>
      <c r="I506" s="147"/>
      <c r="J506" s="147"/>
      <c r="K506" s="147"/>
      <c r="L506" s="147"/>
      <c r="M506" s="147"/>
      <c r="N506" s="147"/>
    </row>
    <row r="507" spans="1:14">
      <c r="C507" s="2"/>
    </row>
    <row r="508" spans="1:14">
      <c r="B508" s="1" t="s">
        <v>234</v>
      </c>
      <c r="C508" s="2"/>
    </row>
    <row r="509" spans="1:14">
      <c r="A509">
        <v>1</v>
      </c>
      <c r="B509" t="s">
        <v>214</v>
      </c>
      <c r="C509" s="2"/>
    </row>
    <row r="510" spans="1:14">
      <c r="A510">
        <f t="shared" ref="A510:A519" si="226">A509+1</f>
        <v>2</v>
      </c>
      <c r="B510" t="s">
        <v>215</v>
      </c>
    </row>
    <row r="511" spans="1:14">
      <c r="A511">
        <f t="shared" si="226"/>
        <v>3</v>
      </c>
      <c r="B511" t="s">
        <v>216</v>
      </c>
    </row>
    <row r="512" spans="1:14">
      <c r="A512">
        <f t="shared" si="226"/>
        <v>4</v>
      </c>
      <c r="B512" t="s">
        <v>217</v>
      </c>
    </row>
    <row r="513" spans="1:18">
      <c r="A513">
        <f t="shared" si="226"/>
        <v>5</v>
      </c>
      <c r="B513" s="1" t="s">
        <v>218</v>
      </c>
    </row>
    <row r="514" spans="1:18">
      <c r="A514">
        <f t="shared" si="226"/>
        <v>6</v>
      </c>
      <c r="B514" s="1" t="s">
        <v>219</v>
      </c>
    </row>
    <row r="515" spans="1:18">
      <c r="A515">
        <f t="shared" si="226"/>
        <v>7</v>
      </c>
      <c r="B515" t="s">
        <v>220</v>
      </c>
    </row>
    <row r="516" spans="1:18">
      <c r="A516">
        <f t="shared" si="226"/>
        <v>8</v>
      </c>
      <c r="B516" t="s">
        <v>221</v>
      </c>
    </row>
    <row r="517" spans="1:18">
      <c r="A517">
        <f t="shared" si="226"/>
        <v>9</v>
      </c>
      <c r="B517" t="s">
        <v>222</v>
      </c>
    </row>
    <row r="518" spans="1:18">
      <c r="A518">
        <f t="shared" si="226"/>
        <v>10</v>
      </c>
      <c r="B518" t="s">
        <v>223</v>
      </c>
    </row>
    <row r="519" spans="1:18">
      <c r="A519">
        <f t="shared" si="226"/>
        <v>11</v>
      </c>
      <c r="B519" t="s">
        <v>224</v>
      </c>
    </row>
    <row r="521" spans="1:18">
      <c r="B521" s="1" t="s">
        <v>26</v>
      </c>
    </row>
    <row r="522" spans="1:18">
      <c r="A522">
        <v>1</v>
      </c>
      <c r="B522" t="s">
        <v>226</v>
      </c>
    </row>
    <row r="523" spans="1:18">
      <c r="A523">
        <f>A522+1</f>
        <v>2</v>
      </c>
      <c r="B523" s="1" t="s">
        <v>227</v>
      </c>
    </row>
    <row r="526" spans="1:18">
      <c r="B526" s="1" t="s">
        <v>225</v>
      </c>
    </row>
    <row r="528" spans="1:18">
      <c r="A528" s="7"/>
      <c r="B528" s="17"/>
      <c r="C528" s="34">
        <v>9.3079999999999996E-2</v>
      </c>
      <c r="D528" s="34">
        <f>C528+C528*$C$528</f>
        <v>0.1017438864</v>
      </c>
      <c r="E528" s="34">
        <f t="shared" ref="E528:G528" si="227">D528+D528*$C$528</f>
        <v>0.111214207346112</v>
      </c>
      <c r="F528" s="34">
        <f t="shared" si="227"/>
        <v>0.1215660257658881</v>
      </c>
      <c r="G528" s="34">
        <f t="shared" si="227"/>
        <v>0.13288139144417696</v>
      </c>
      <c r="H528" s="10"/>
      <c r="I528" s="10"/>
      <c r="J528" s="10"/>
      <c r="K528" s="10"/>
      <c r="L528" s="10"/>
      <c r="M528" s="10"/>
      <c r="N528" s="10"/>
      <c r="O528" s="35"/>
      <c r="P528" s="35"/>
      <c r="Q528" s="35"/>
      <c r="R528" s="35"/>
    </row>
    <row r="529" spans="1:18" ht="45">
      <c r="A529" s="11" t="s">
        <v>45</v>
      </c>
      <c r="B529" s="22" t="s">
        <v>23</v>
      </c>
      <c r="C529" s="23">
        <v>1</v>
      </c>
      <c r="D529" s="23">
        <f>C529+1</f>
        <v>2</v>
      </c>
      <c r="E529" s="23">
        <f t="shared" ref="E529" si="228">D529+1</f>
        <v>3</v>
      </c>
      <c r="F529" s="23">
        <f t="shared" ref="F529" si="229">E529+1</f>
        <v>4</v>
      </c>
      <c r="G529" s="23">
        <f t="shared" ref="G529" si="230">F529+1</f>
        <v>5</v>
      </c>
      <c r="H529" s="23" t="s">
        <v>84</v>
      </c>
      <c r="I529" s="31" t="s">
        <v>85</v>
      </c>
      <c r="J529" s="14" t="s">
        <v>53</v>
      </c>
      <c r="K529" s="39" t="s">
        <v>91</v>
      </c>
      <c r="L529" s="39" t="s">
        <v>92</v>
      </c>
      <c r="M529" s="39" t="s">
        <v>93</v>
      </c>
      <c r="N529" s="41" t="s">
        <v>63</v>
      </c>
      <c r="O529" s="35"/>
      <c r="P529" s="35"/>
      <c r="Q529" s="35"/>
      <c r="R529" s="35"/>
    </row>
    <row r="530" spans="1:18">
      <c r="A530" s="7">
        <v>1</v>
      </c>
      <c r="B530" s="10">
        <v>100000</v>
      </c>
      <c r="C530" s="10">
        <f>B530*$C$528</f>
        <v>9308</v>
      </c>
      <c r="D530" s="10">
        <f>B530*$D$528</f>
        <v>10174.388639999999</v>
      </c>
      <c r="E530" s="10">
        <f>B530*$E$528</f>
        <v>11121.4207346112</v>
      </c>
      <c r="F530" s="10">
        <f>B530*$F$528</f>
        <v>12156.60257658881</v>
      </c>
      <c r="G530" s="10">
        <f>B530*$G$528</f>
        <v>13288.139144417695</v>
      </c>
      <c r="H530" s="27">
        <f>SUM(C530:G530)</f>
        <v>56048.551095617702</v>
      </c>
      <c r="I530" s="10">
        <f>A530+5</f>
        <v>6</v>
      </c>
      <c r="J530" s="10" t="s">
        <v>54</v>
      </c>
      <c r="K530" s="10">
        <f>B530+H530</f>
        <v>156048.5510956177</v>
      </c>
      <c r="L530" s="10">
        <f>H530*30%</f>
        <v>16814.565328685308</v>
      </c>
      <c r="M530" s="10">
        <f>K530-L530</f>
        <v>139233.9857669324</v>
      </c>
      <c r="N530" s="10">
        <f>MIN(B530*30%,30000)</f>
        <v>30000</v>
      </c>
      <c r="O530" s="35"/>
      <c r="P530" s="35"/>
      <c r="Q530" s="35"/>
      <c r="R530" s="35"/>
    </row>
    <row r="531" spans="1:18">
      <c r="A531" s="7">
        <f>A530+1</f>
        <v>2</v>
      </c>
      <c r="B531" s="10">
        <v>100000</v>
      </c>
      <c r="C531" s="10">
        <f t="shared" ref="C531:C544" si="231">B531*$C$528</f>
        <v>9308</v>
      </c>
      <c r="D531" s="10">
        <f t="shared" ref="D531:D544" si="232">B531*$D$528</f>
        <v>10174.388639999999</v>
      </c>
      <c r="E531" s="10">
        <f t="shared" ref="E531:E544" si="233">B531*$E$528</f>
        <v>11121.4207346112</v>
      </c>
      <c r="F531" s="10">
        <f t="shared" ref="F531:F544" si="234">B531*$F$528</f>
        <v>12156.60257658881</v>
      </c>
      <c r="G531" s="10">
        <f t="shared" ref="G531:G544" si="235">B531*$G$528</f>
        <v>13288.139144417695</v>
      </c>
      <c r="H531" s="27">
        <f t="shared" ref="H531:H544" si="236">SUM(C531:G531)</f>
        <v>56048.551095617702</v>
      </c>
      <c r="I531" s="10">
        <f>A531+5</f>
        <v>7</v>
      </c>
      <c r="J531" s="10" t="s">
        <v>54</v>
      </c>
      <c r="K531" s="10">
        <f t="shared" ref="K531:K538" si="237">B531+H531</f>
        <v>156048.5510956177</v>
      </c>
      <c r="L531" s="10">
        <f t="shared" ref="L531:L540" si="238">H531*30%</f>
        <v>16814.565328685308</v>
      </c>
      <c r="M531" s="10">
        <f t="shared" ref="M531:M538" si="239">K531-L531</f>
        <v>139233.9857669324</v>
      </c>
      <c r="N531" s="10">
        <f t="shared" ref="N531:N544" si="240">MIN(B531*30%,30000)</f>
        <v>30000</v>
      </c>
      <c r="O531" s="35"/>
      <c r="P531" s="35"/>
      <c r="Q531" s="35"/>
      <c r="R531" s="35"/>
    </row>
    <row r="532" spans="1:18">
      <c r="A532" s="7">
        <f t="shared" ref="A532:A543" si="241">A531+1</f>
        <v>3</v>
      </c>
      <c r="B532" s="10">
        <v>100000</v>
      </c>
      <c r="C532" s="10">
        <f t="shared" si="231"/>
        <v>9308</v>
      </c>
      <c r="D532" s="10">
        <f t="shared" si="232"/>
        <v>10174.388639999999</v>
      </c>
      <c r="E532" s="10">
        <f t="shared" si="233"/>
        <v>11121.4207346112</v>
      </c>
      <c r="F532" s="10">
        <f t="shared" si="234"/>
        <v>12156.60257658881</v>
      </c>
      <c r="G532" s="10">
        <f t="shared" si="235"/>
        <v>13288.139144417695</v>
      </c>
      <c r="H532" s="27">
        <f t="shared" si="236"/>
        <v>56048.551095617702</v>
      </c>
      <c r="I532" s="10">
        <f t="shared" ref="I532:I544" si="242">A532+5</f>
        <v>8</v>
      </c>
      <c r="J532" s="10" t="s">
        <v>54</v>
      </c>
      <c r="K532" s="10">
        <f t="shared" si="237"/>
        <v>156048.5510956177</v>
      </c>
      <c r="L532" s="10">
        <f t="shared" si="238"/>
        <v>16814.565328685308</v>
      </c>
      <c r="M532" s="10">
        <f t="shared" si="239"/>
        <v>139233.9857669324</v>
      </c>
      <c r="N532" s="10">
        <f t="shared" si="240"/>
        <v>30000</v>
      </c>
      <c r="O532" s="35"/>
      <c r="P532" s="35"/>
      <c r="Q532" s="35"/>
      <c r="R532" s="35"/>
    </row>
    <row r="533" spans="1:18">
      <c r="A533" s="7">
        <f t="shared" si="241"/>
        <v>4</v>
      </c>
      <c r="B533" s="10">
        <v>100000</v>
      </c>
      <c r="C533" s="10">
        <f t="shared" si="231"/>
        <v>9308</v>
      </c>
      <c r="D533" s="10">
        <f t="shared" si="232"/>
        <v>10174.388639999999</v>
      </c>
      <c r="E533" s="10">
        <f t="shared" si="233"/>
        <v>11121.4207346112</v>
      </c>
      <c r="F533" s="10">
        <f t="shared" si="234"/>
        <v>12156.60257658881</v>
      </c>
      <c r="G533" s="10">
        <f t="shared" si="235"/>
        <v>13288.139144417695</v>
      </c>
      <c r="H533" s="27">
        <f t="shared" si="236"/>
        <v>56048.551095617702</v>
      </c>
      <c r="I533" s="10">
        <f t="shared" si="242"/>
        <v>9</v>
      </c>
      <c r="J533" s="10" t="s">
        <v>54</v>
      </c>
      <c r="K533" s="10">
        <f t="shared" si="237"/>
        <v>156048.5510956177</v>
      </c>
      <c r="L533" s="10">
        <f t="shared" si="238"/>
        <v>16814.565328685308</v>
      </c>
      <c r="M533" s="10">
        <f t="shared" si="239"/>
        <v>139233.9857669324</v>
      </c>
      <c r="N533" s="10">
        <f t="shared" si="240"/>
        <v>30000</v>
      </c>
      <c r="O533" s="35"/>
      <c r="P533" s="35"/>
      <c r="Q533" s="35"/>
      <c r="R533" s="35"/>
    </row>
    <row r="534" spans="1:18">
      <c r="A534" s="7">
        <f t="shared" si="241"/>
        <v>5</v>
      </c>
      <c r="B534" s="10">
        <v>100000</v>
      </c>
      <c r="C534" s="10">
        <f t="shared" si="231"/>
        <v>9308</v>
      </c>
      <c r="D534" s="10">
        <f t="shared" si="232"/>
        <v>10174.388639999999</v>
      </c>
      <c r="E534" s="10">
        <f t="shared" si="233"/>
        <v>11121.4207346112</v>
      </c>
      <c r="F534" s="10">
        <f t="shared" si="234"/>
        <v>12156.60257658881</v>
      </c>
      <c r="G534" s="10">
        <f t="shared" si="235"/>
        <v>13288.139144417695</v>
      </c>
      <c r="H534" s="27">
        <f t="shared" si="236"/>
        <v>56048.551095617702</v>
      </c>
      <c r="I534" s="10">
        <f t="shared" si="242"/>
        <v>10</v>
      </c>
      <c r="J534" s="10" t="s">
        <v>54</v>
      </c>
      <c r="K534" s="10">
        <f t="shared" si="237"/>
        <v>156048.5510956177</v>
      </c>
      <c r="L534" s="10">
        <f t="shared" si="238"/>
        <v>16814.565328685308</v>
      </c>
      <c r="M534" s="10">
        <f t="shared" si="239"/>
        <v>139233.9857669324</v>
      </c>
      <c r="N534" s="10">
        <f t="shared" si="240"/>
        <v>30000</v>
      </c>
      <c r="O534" s="35"/>
      <c r="P534" s="35"/>
      <c r="Q534" s="35"/>
      <c r="R534" s="35"/>
    </row>
    <row r="535" spans="1:18">
      <c r="A535" s="7">
        <f t="shared" si="241"/>
        <v>6</v>
      </c>
      <c r="B535" s="10">
        <f t="shared" ref="B535:B544" si="243">100000+M530</f>
        <v>239233.9857669324</v>
      </c>
      <c r="C535" s="10">
        <f t="shared" si="231"/>
        <v>22267.899395186065</v>
      </c>
      <c r="D535" s="10">
        <f t="shared" si="232"/>
        <v>24340.595470889984</v>
      </c>
      <c r="E535" s="10">
        <f t="shared" si="233"/>
        <v>26606.218097320427</v>
      </c>
      <c r="F535" s="10">
        <f t="shared" si="234"/>
        <v>29082.724877819011</v>
      </c>
      <c r="G535" s="10">
        <f t="shared" si="235"/>
        <v>31789.744909446403</v>
      </c>
      <c r="H535" s="27">
        <f t="shared" si="236"/>
        <v>134087.18275066189</v>
      </c>
      <c r="I535" s="10">
        <f t="shared" si="242"/>
        <v>11</v>
      </c>
      <c r="J535" s="10" t="s">
        <v>54</v>
      </c>
      <c r="K535" s="10">
        <f t="shared" si="237"/>
        <v>373321.16851759428</v>
      </c>
      <c r="L535" s="10">
        <f t="shared" si="238"/>
        <v>40226.154825198566</v>
      </c>
      <c r="M535" s="10">
        <f t="shared" si="239"/>
        <v>333095.0136923957</v>
      </c>
      <c r="N535" s="10">
        <f t="shared" si="240"/>
        <v>30000</v>
      </c>
      <c r="O535" s="35"/>
      <c r="P535" s="35"/>
      <c r="Q535" s="35"/>
      <c r="R535" s="35"/>
    </row>
    <row r="536" spans="1:18">
      <c r="A536" s="7">
        <f t="shared" si="241"/>
        <v>7</v>
      </c>
      <c r="B536" s="10">
        <f t="shared" si="243"/>
        <v>239233.9857669324</v>
      </c>
      <c r="C536" s="10">
        <f t="shared" si="231"/>
        <v>22267.899395186065</v>
      </c>
      <c r="D536" s="10">
        <f t="shared" si="232"/>
        <v>24340.595470889984</v>
      </c>
      <c r="E536" s="10">
        <f t="shared" si="233"/>
        <v>26606.218097320427</v>
      </c>
      <c r="F536" s="10">
        <f t="shared" si="234"/>
        <v>29082.724877819011</v>
      </c>
      <c r="G536" s="10">
        <f t="shared" si="235"/>
        <v>31789.744909446403</v>
      </c>
      <c r="H536" s="27">
        <f t="shared" si="236"/>
        <v>134087.18275066189</v>
      </c>
      <c r="I536" s="10">
        <f t="shared" si="242"/>
        <v>12</v>
      </c>
      <c r="J536" s="10" t="s">
        <v>54</v>
      </c>
      <c r="K536" s="10">
        <f t="shared" si="237"/>
        <v>373321.16851759428</v>
      </c>
      <c r="L536" s="10">
        <f t="shared" si="238"/>
        <v>40226.154825198566</v>
      </c>
      <c r="M536" s="10">
        <f t="shared" si="239"/>
        <v>333095.0136923957</v>
      </c>
      <c r="N536" s="10">
        <f t="shared" si="240"/>
        <v>30000</v>
      </c>
      <c r="O536" s="35"/>
      <c r="P536" s="35"/>
      <c r="Q536" s="35"/>
      <c r="R536" s="35"/>
    </row>
    <row r="537" spans="1:18">
      <c r="A537" s="7">
        <f t="shared" si="241"/>
        <v>8</v>
      </c>
      <c r="B537" s="10">
        <f t="shared" si="243"/>
        <v>239233.9857669324</v>
      </c>
      <c r="C537" s="10">
        <f t="shared" si="231"/>
        <v>22267.899395186065</v>
      </c>
      <c r="D537" s="10">
        <f t="shared" si="232"/>
        <v>24340.595470889984</v>
      </c>
      <c r="E537" s="10">
        <f t="shared" si="233"/>
        <v>26606.218097320427</v>
      </c>
      <c r="F537" s="10">
        <f t="shared" si="234"/>
        <v>29082.724877819011</v>
      </c>
      <c r="G537" s="10">
        <f t="shared" si="235"/>
        <v>31789.744909446403</v>
      </c>
      <c r="H537" s="27">
        <f t="shared" si="236"/>
        <v>134087.18275066189</v>
      </c>
      <c r="I537" s="10">
        <f t="shared" si="242"/>
        <v>13</v>
      </c>
      <c r="J537" s="10" t="s">
        <v>54</v>
      </c>
      <c r="K537" s="10">
        <f t="shared" si="237"/>
        <v>373321.16851759428</v>
      </c>
      <c r="L537" s="10">
        <f t="shared" si="238"/>
        <v>40226.154825198566</v>
      </c>
      <c r="M537" s="10">
        <f t="shared" si="239"/>
        <v>333095.0136923957</v>
      </c>
      <c r="N537" s="10">
        <f t="shared" si="240"/>
        <v>30000</v>
      </c>
      <c r="O537" s="35"/>
      <c r="P537" s="35"/>
      <c r="Q537" s="35"/>
      <c r="R537" s="35"/>
    </row>
    <row r="538" spans="1:18">
      <c r="A538" s="7">
        <f t="shared" si="241"/>
        <v>9</v>
      </c>
      <c r="B538" s="10">
        <f t="shared" si="243"/>
        <v>239233.9857669324</v>
      </c>
      <c r="C538" s="10">
        <f t="shared" si="231"/>
        <v>22267.899395186065</v>
      </c>
      <c r="D538" s="10">
        <f t="shared" si="232"/>
        <v>24340.595470889984</v>
      </c>
      <c r="E538" s="10">
        <f t="shared" si="233"/>
        <v>26606.218097320427</v>
      </c>
      <c r="F538" s="10">
        <f t="shared" si="234"/>
        <v>29082.724877819011</v>
      </c>
      <c r="G538" s="10">
        <f t="shared" si="235"/>
        <v>31789.744909446403</v>
      </c>
      <c r="H538" s="27">
        <f t="shared" si="236"/>
        <v>134087.18275066189</v>
      </c>
      <c r="I538" s="10">
        <f t="shared" si="242"/>
        <v>14</v>
      </c>
      <c r="J538" s="10" t="s">
        <v>54</v>
      </c>
      <c r="K538" s="10">
        <f t="shared" si="237"/>
        <v>373321.16851759428</v>
      </c>
      <c r="L538" s="10">
        <f t="shared" si="238"/>
        <v>40226.154825198566</v>
      </c>
      <c r="M538" s="10">
        <f t="shared" si="239"/>
        <v>333095.0136923957</v>
      </c>
      <c r="N538" s="10">
        <f t="shared" si="240"/>
        <v>30000</v>
      </c>
      <c r="O538" s="35"/>
      <c r="P538" s="35"/>
      <c r="Q538" s="35"/>
      <c r="R538" s="35"/>
    </row>
    <row r="539" spans="1:18">
      <c r="A539" s="7">
        <f t="shared" si="241"/>
        <v>10</v>
      </c>
      <c r="B539" s="10">
        <f t="shared" si="243"/>
        <v>239233.9857669324</v>
      </c>
      <c r="C539" s="10">
        <f t="shared" si="231"/>
        <v>22267.899395186065</v>
      </c>
      <c r="D539" s="10">
        <f t="shared" si="232"/>
        <v>24340.595470889984</v>
      </c>
      <c r="E539" s="10">
        <f t="shared" si="233"/>
        <v>26606.218097320427</v>
      </c>
      <c r="F539" s="10">
        <f t="shared" si="234"/>
        <v>29082.724877819011</v>
      </c>
      <c r="G539" s="10">
        <f t="shared" si="235"/>
        <v>31789.744909446403</v>
      </c>
      <c r="H539" s="27">
        <f t="shared" si="236"/>
        <v>134087.18275066189</v>
      </c>
      <c r="I539" s="10">
        <f t="shared" si="242"/>
        <v>15</v>
      </c>
      <c r="J539" s="10" t="s">
        <v>54</v>
      </c>
      <c r="K539" s="10">
        <f>B539+H539</f>
        <v>373321.16851759428</v>
      </c>
      <c r="L539" s="10">
        <f t="shared" si="238"/>
        <v>40226.154825198566</v>
      </c>
      <c r="M539" s="10">
        <f>K539-L539</f>
        <v>333095.0136923957</v>
      </c>
      <c r="N539" s="10">
        <f t="shared" si="240"/>
        <v>30000</v>
      </c>
      <c r="O539" s="35"/>
      <c r="P539" s="35"/>
      <c r="Q539" s="35"/>
      <c r="R539" s="35"/>
    </row>
    <row r="540" spans="1:18">
      <c r="A540" s="7">
        <f t="shared" si="241"/>
        <v>11</v>
      </c>
      <c r="B540" s="10">
        <f t="shared" si="243"/>
        <v>433095.0136923957</v>
      </c>
      <c r="C540" s="10">
        <f t="shared" si="231"/>
        <v>40312.483874488193</v>
      </c>
      <c r="D540" s="10">
        <f t="shared" si="232"/>
        <v>44064.769873525554</v>
      </c>
      <c r="E540" s="10">
        <f t="shared" si="233"/>
        <v>48166.318653353308</v>
      </c>
      <c r="F540" s="10">
        <f t="shared" si="234"/>
        <v>52649.639593607433</v>
      </c>
      <c r="G540" s="10">
        <f t="shared" si="235"/>
        <v>57550.268046980411</v>
      </c>
      <c r="H540" s="27">
        <f t="shared" si="236"/>
        <v>242743.4800419549</v>
      </c>
      <c r="I540" s="10">
        <f t="shared" si="242"/>
        <v>16</v>
      </c>
      <c r="J540" s="10" t="s">
        <v>54</v>
      </c>
      <c r="K540" s="67">
        <f>B540+H540</f>
        <v>675838.49373435066</v>
      </c>
      <c r="L540" s="67">
        <f t="shared" si="238"/>
        <v>72823.04401258647</v>
      </c>
      <c r="M540" s="67">
        <f>K540-L540</f>
        <v>603015.44972176419</v>
      </c>
      <c r="N540" s="10">
        <f t="shared" si="240"/>
        <v>30000</v>
      </c>
      <c r="O540" s="35"/>
      <c r="P540" s="35"/>
      <c r="Q540" s="35"/>
      <c r="R540" s="35"/>
    </row>
    <row r="541" spans="1:18">
      <c r="A541" s="7">
        <f t="shared" si="241"/>
        <v>12</v>
      </c>
      <c r="B541" s="27">
        <f t="shared" si="243"/>
        <v>433095.0136923957</v>
      </c>
      <c r="C541" s="86">
        <f t="shared" si="231"/>
        <v>40312.483874488193</v>
      </c>
      <c r="D541" s="86">
        <f t="shared" si="232"/>
        <v>44064.769873525554</v>
      </c>
      <c r="E541" s="86">
        <f t="shared" si="233"/>
        <v>48166.318653353308</v>
      </c>
      <c r="F541" s="86">
        <f t="shared" si="234"/>
        <v>52649.639593607433</v>
      </c>
      <c r="G541" s="10">
        <f t="shared" si="235"/>
        <v>57550.268046980411</v>
      </c>
      <c r="H541" s="28">
        <f t="shared" si="236"/>
        <v>242743.4800419549</v>
      </c>
      <c r="I541" s="10">
        <f t="shared" si="242"/>
        <v>17</v>
      </c>
      <c r="J541" s="10" t="s">
        <v>57</v>
      </c>
      <c r="K541" s="10"/>
      <c r="L541" s="10"/>
      <c r="M541" s="10"/>
      <c r="N541" s="10">
        <f t="shared" si="240"/>
        <v>30000</v>
      </c>
      <c r="O541" s="35"/>
      <c r="P541" s="35"/>
      <c r="Q541" s="35"/>
      <c r="R541" s="35"/>
    </row>
    <row r="542" spans="1:18">
      <c r="A542" s="7">
        <f t="shared" si="241"/>
        <v>13</v>
      </c>
      <c r="B542" s="27">
        <f t="shared" si="243"/>
        <v>433095.0136923957</v>
      </c>
      <c r="C542" s="86">
        <f t="shared" si="231"/>
        <v>40312.483874488193</v>
      </c>
      <c r="D542" s="86">
        <f t="shared" si="232"/>
        <v>44064.769873525554</v>
      </c>
      <c r="E542" s="86">
        <f t="shared" si="233"/>
        <v>48166.318653353308</v>
      </c>
      <c r="F542" s="10">
        <f t="shared" si="234"/>
        <v>52649.639593607433</v>
      </c>
      <c r="G542" s="10">
        <f t="shared" si="235"/>
        <v>57550.268046980411</v>
      </c>
      <c r="H542" s="28">
        <f t="shared" si="236"/>
        <v>242743.4800419549</v>
      </c>
      <c r="I542" s="10">
        <f t="shared" si="242"/>
        <v>18</v>
      </c>
      <c r="J542" s="10" t="s">
        <v>57</v>
      </c>
      <c r="K542" s="10"/>
      <c r="L542" s="10"/>
      <c r="M542" s="10"/>
      <c r="N542" s="10">
        <f t="shared" si="240"/>
        <v>30000</v>
      </c>
      <c r="O542" s="35"/>
      <c r="P542" s="35"/>
      <c r="Q542" s="35"/>
      <c r="R542" s="35"/>
    </row>
    <row r="543" spans="1:18">
      <c r="A543" s="7">
        <f t="shared" si="241"/>
        <v>14</v>
      </c>
      <c r="B543" s="27">
        <f t="shared" si="243"/>
        <v>433095.0136923957</v>
      </c>
      <c r="C543" s="86">
        <f t="shared" si="231"/>
        <v>40312.483874488193</v>
      </c>
      <c r="D543" s="86">
        <f t="shared" si="232"/>
        <v>44064.769873525554</v>
      </c>
      <c r="E543" s="10">
        <f t="shared" si="233"/>
        <v>48166.318653353308</v>
      </c>
      <c r="F543" s="10">
        <f t="shared" si="234"/>
        <v>52649.639593607433</v>
      </c>
      <c r="G543" s="10">
        <f t="shared" si="235"/>
        <v>57550.268046980411</v>
      </c>
      <c r="H543" s="28">
        <f t="shared" si="236"/>
        <v>242743.4800419549</v>
      </c>
      <c r="I543" s="10">
        <f t="shared" si="242"/>
        <v>19</v>
      </c>
      <c r="J543" s="10" t="s">
        <v>57</v>
      </c>
      <c r="K543" s="10"/>
      <c r="L543" s="10"/>
      <c r="M543" s="10"/>
      <c r="N543" s="10">
        <f t="shared" si="240"/>
        <v>30000</v>
      </c>
      <c r="O543" s="35"/>
      <c r="P543" s="35"/>
      <c r="Q543" s="35"/>
      <c r="R543" s="35"/>
    </row>
    <row r="544" spans="1:18">
      <c r="A544" s="7">
        <f>A543+1</f>
        <v>15</v>
      </c>
      <c r="B544" s="27">
        <f t="shared" si="243"/>
        <v>433095.0136923957</v>
      </c>
      <c r="C544" s="86">
        <f t="shared" si="231"/>
        <v>40312.483874488193</v>
      </c>
      <c r="D544" s="10">
        <f t="shared" si="232"/>
        <v>44064.769873525554</v>
      </c>
      <c r="E544" s="10">
        <f t="shared" si="233"/>
        <v>48166.318653353308</v>
      </c>
      <c r="F544" s="10">
        <f t="shared" si="234"/>
        <v>52649.639593607433</v>
      </c>
      <c r="G544" s="10">
        <f t="shared" si="235"/>
        <v>57550.268046980411</v>
      </c>
      <c r="H544" s="28">
        <f t="shared" si="236"/>
        <v>242743.4800419549</v>
      </c>
      <c r="I544" s="10">
        <f t="shared" si="242"/>
        <v>20</v>
      </c>
      <c r="J544" s="10" t="s">
        <v>57</v>
      </c>
      <c r="K544" s="10"/>
      <c r="L544" s="10"/>
      <c r="M544" s="10"/>
      <c r="N544" s="10">
        <f t="shared" si="240"/>
        <v>30000</v>
      </c>
      <c r="O544" s="35"/>
      <c r="P544" s="35"/>
      <c r="Q544" s="35"/>
      <c r="R544" s="35"/>
    </row>
    <row r="545" spans="1:18">
      <c r="A545" s="7"/>
      <c r="B545" s="14">
        <f>SUM(B530:B544)</f>
        <v>3861644.9972966406</v>
      </c>
      <c r="C545" s="14">
        <f t="shared" ref="C545:H545" si="244">SUM(C530:C544)</f>
        <v>359441.91634837131</v>
      </c>
      <c r="D545" s="14">
        <f t="shared" si="244"/>
        <v>392898.76992207766</v>
      </c>
      <c r="E545" s="14">
        <f t="shared" si="244"/>
        <v>429469.78742642474</v>
      </c>
      <c r="F545" s="14">
        <f t="shared" si="244"/>
        <v>469444.83524007635</v>
      </c>
      <c r="G545" s="14">
        <f t="shared" si="244"/>
        <v>513140.76050422259</v>
      </c>
      <c r="H545" s="14">
        <f t="shared" si="244"/>
        <v>2164396.0694411723</v>
      </c>
      <c r="I545" s="14"/>
      <c r="J545" s="10"/>
      <c r="K545" s="14">
        <f t="shared" ref="K545:N545" si="245">SUM(K530:K544)</f>
        <v>3322687.0918004103</v>
      </c>
      <c r="L545" s="14">
        <f t="shared" si="245"/>
        <v>358026.64478200587</v>
      </c>
      <c r="M545" s="14">
        <f t="shared" si="245"/>
        <v>2964660.447018405</v>
      </c>
      <c r="N545" s="85">
        <f t="shared" si="245"/>
        <v>450000</v>
      </c>
      <c r="O545" s="35"/>
      <c r="P545" s="35"/>
      <c r="Q545" s="35"/>
      <c r="R545" s="35"/>
    </row>
    <row r="546" spans="1:18">
      <c r="O546" s="35"/>
      <c r="P546" s="35"/>
      <c r="Q546" s="35"/>
      <c r="R546" s="35"/>
    </row>
    <row r="547" spans="1:18">
      <c r="B547" s="1" t="s">
        <v>58</v>
      </c>
      <c r="O547" s="35"/>
      <c r="P547" s="35"/>
      <c r="Q547" s="35"/>
      <c r="R547" s="35"/>
    </row>
    <row r="549" spans="1:18">
      <c r="B549" t="s">
        <v>228</v>
      </c>
      <c r="F549" s="3"/>
      <c r="G549" s="3">
        <f>SUM(B541:B544)</f>
        <v>1732380.0547695828</v>
      </c>
    </row>
    <row r="550" spans="1:18">
      <c r="B550" t="s">
        <v>229</v>
      </c>
      <c r="F550" s="3"/>
      <c r="G550" s="3">
        <f>M540</f>
        <v>603015.44972176419</v>
      </c>
    </row>
    <row r="551" spans="1:18">
      <c r="B551" t="s">
        <v>230</v>
      </c>
      <c r="F551" s="3"/>
      <c r="G551" s="3">
        <f>SUM(C541:F541)+SUM(C542:E542)+SUM(C543:D543)+C544</f>
        <v>442426.52201884351</v>
      </c>
    </row>
    <row r="552" spans="1:18">
      <c r="B552" t="s">
        <v>59</v>
      </c>
      <c r="F552" s="3"/>
      <c r="G552" s="3">
        <f>N545</f>
        <v>450000</v>
      </c>
    </row>
    <row r="553" spans="1:18">
      <c r="B553" t="s">
        <v>231</v>
      </c>
      <c r="F553" s="3"/>
      <c r="G553" s="3">
        <f>SUM(H530:H540)</f>
        <v>1193422.1492733527</v>
      </c>
      <c r="K553" s="35"/>
    </row>
    <row r="554" spans="1:18">
      <c r="B554" t="s">
        <v>73</v>
      </c>
      <c r="F554" s="3"/>
      <c r="G554" s="3">
        <f>SUM(D544:G544)+SUM(E543:G543)+SUM(F542:G542)+G541</f>
        <v>528547.39814897603</v>
      </c>
      <c r="K554" s="35"/>
    </row>
    <row r="555" spans="1:18">
      <c r="I555" s="3"/>
      <c r="K555" s="35"/>
      <c r="M555" s="33"/>
    </row>
    <row r="556" spans="1:18">
      <c r="A556" t="s">
        <v>213</v>
      </c>
      <c r="C556" s="2"/>
    </row>
    <row r="557" spans="1:18">
      <c r="K557" s="35"/>
      <c r="L557" s="84"/>
      <c r="M557" s="84"/>
      <c r="N557" s="84"/>
    </row>
    <row r="558" spans="1:18" ht="21">
      <c r="A558" s="148" t="s">
        <v>332</v>
      </c>
      <c r="B558" s="149" t="s">
        <v>373</v>
      </c>
      <c r="C558" s="149"/>
      <c r="D558" s="149"/>
      <c r="E558" s="149"/>
      <c r="F558" s="97"/>
      <c r="G558" s="97"/>
      <c r="H558" s="97"/>
      <c r="I558" s="97"/>
      <c r="J558" s="97"/>
      <c r="K558" s="150"/>
      <c r="L558" s="151"/>
      <c r="M558" s="151"/>
      <c r="N558" s="151"/>
    </row>
    <row r="559" spans="1:18" s="127" customFormat="1" ht="21">
      <c r="A559" s="189"/>
      <c r="B559" s="193" t="s">
        <v>234</v>
      </c>
      <c r="C559" s="126"/>
      <c r="D559" s="126"/>
      <c r="E559" s="126"/>
      <c r="F559" s="190"/>
      <c r="G559" s="190"/>
      <c r="H559" s="190"/>
      <c r="I559" s="190"/>
      <c r="J559" s="190"/>
      <c r="K559" s="191"/>
      <c r="L559" s="192"/>
      <c r="M559" s="192"/>
      <c r="N559" s="192"/>
    </row>
    <row r="560" spans="1:18">
      <c r="K560" s="35"/>
      <c r="L560" s="84"/>
      <c r="M560" s="84"/>
      <c r="N560" s="84"/>
    </row>
    <row r="561" spans="1:14" ht="56.25" customHeight="1">
      <c r="A561" s="53">
        <v>1</v>
      </c>
      <c r="B561" s="214" t="s">
        <v>232</v>
      </c>
      <c r="C561" s="214"/>
      <c r="D561" s="214"/>
      <c r="E561" s="214"/>
      <c r="F561" s="214"/>
      <c r="G561" s="214"/>
      <c r="H561" s="214"/>
      <c r="I561" s="214"/>
      <c r="K561" s="35"/>
      <c r="L561" s="84"/>
      <c r="M561" s="84"/>
      <c r="N561" s="84"/>
    </row>
    <row r="562" spans="1:14">
      <c r="K562" s="35"/>
      <c r="L562" s="84"/>
      <c r="M562" s="84"/>
      <c r="N562" s="84"/>
    </row>
    <row r="563" spans="1:14">
      <c r="B563" s="1" t="s">
        <v>160</v>
      </c>
      <c r="K563" s="35"/>
      <c r="L563" s="84"/>
      <c r="M563" s="84"/>
      <c r="N563" s="84"/>
    </row>
    <row r="564" spans="1:14">
      <c r="K564" s="35"/>
      <c r="L564" s="84"/>
      <c r="M564" s="84"/>
      <c r="N564" s="84"/>
    </row>
    <row r="565" spans="1:14">
      <c r="B565" t="s">
        <v>233</v>
      </c>
      <c r="K565" s="35"/>
      <c r="L565" s="84"/>
      <c r="M565" s="84"/>
      <c r="N565" s="84"/>
    </row>
    <row r="566" spans="1:14">
      <c r="B566" t="s">
        <v>237</v>
      </c>
      <c r="K566" s="35"/>
      <c r="L566" s="84"/>
      <c r="M566" s="84"/>
      <c r="N566" s="84"/>
    </row>
    <row r="567" spans="1:14">
      <c r="K567" s="35"/>
      <c r="L567" s="84"/>
      <c r="M567" s="84"/>
      <c r="N567" s="84"/>
    </row>
    <row r="568" spans="1:14">
      <c r="B568" s="1" t="s">
        <v>234</v>
      </c>
      <c r="K568" s="35"/>
      <c r="L568" s="84"/>
      <c r="M568" s="84"/>
      <c r="N568" s="84"/>
    </row>
    <row r="569" spans="1:14">
      <c r="A569">
        <v>1</v>
      </c>
      <c r="B569" t="s">
        <v>235</v>
      </c>
      <c r="K569" s="35"/>
      <c r="L569" s="84"/>
      <c r="M569" s="84"/>
      <c r="N569" s="84"/>
    </row>
    <row r="570" spans="1:14">
      <c r="A570">
        <f>A569+1</f>
        <v>2</v>
      </c>
      <c r="B570" t="s">
        <v>236</v>
      </c>
    </row>
    <row r="571" spans="1:14">
      <c r="A571">
        <f>A570+1</f>
        <v>3</v>
      </c>
      <c r="B571" t="s">
        <v>238</v>
      </c>
    </row>
    <row r="572" spans="1:14">
      <c r="A572">
        <f>A571+1</f>
        <v>4</v>
      </c>
      <c r="B572" t="s">
        <v>241</v>
      </c>
    </row>
    <row r="573" spans="1:14">
      <c r="A573">
        <f>A572+1</f>
        <v>5</v>
      </c>
      <c r="B573" t="s">
        <v>242</v>
      </c>
    </row>
    <row r="576" spans="1:14">
      <c r="B576" s="1" t="s">
        <v>26</v>
      </c>
    </row>
    <row r="577" spans="1:14">
      <c r="A577">
        <v>1</v>
      </c>
      <c r="B577" s="1" t="s">
        <v>239</v>
      </c>
    </row>
    <row r="578" spans="1:14">
      <c r="A578">
        <f>A577+1</f>
        <v>2</v>
      </c>
      <c r="B578" t="s">
        <v>240</v>
      </c>
    </row>
    <row r="579" spans="1:14">
      <c r="A579">
        <f>A578+1</f>
        <v>3</v>
      </c>
      <c r="B579" s="1" t="s">
        <v>243</v>
      </c>
    </row>
    <row r="582" spans="1:14">
      <c r="A582" s="7"/>
      <c r="B582" s="17"/>
      <c r="C582" s="34">
        <v>0.10748000000000001</v>
      </c>
      <c r="D582" s="34">
        <f>C582+C582*$C$582</f>
        <v>0.1190319504</v>
      </c>
      <c r="E582" s="34">
        <f>D582+D582*$C$582</f>
        <v>0.13182550442899199</v>
      </c>
      <c r="F582" s="34">
        <f>E582+E582*$C$582</f>
        <v>0.14599410964502005</v>
      </c>
      <c r="G582" s="10"/>
      <c r="H582" s="10"/>
      <c r="I582" s="10"/>
      <c r="J582" s="10"/>
      <c r="K582" s="10"/>
      <c r="L582" s="10"/>
    </row>
    <row r="583" spans="1:14" ht="45">
      <c r="A583" s="11" t="s">
        <v>45</v>
      </c>
      <c r="B583" s="22" t="s">
        <v>23</v>
      </c>
      <c r="C583" s="23">
        <v>1</v>
      </c>
      <c r="D583" s="23">
        <f>C583+1</f>
        <v>2</v>
      </c>
      <c r="E583" s="23">
        <f t="shared" ref="E583" si="246">D583+1</f>
        <v>3</v>
      </c>
      <c r="F583" s="23">
        <f t="shared" ref="F583" si="247">E583+1</f>
        <v>4</v>
      </c>
      <c r="G583" s="87" t="s">
        <v>84</v>
      </c>
      <c r="H583" s="31" t="s">
        <v>85</v>
      </c>
      <c r="I583" s="14" t="s">
        <v>53</v>
      </c>
      <c r="J583" s="39" t="s">
        <v>91</v>
      </c>
      <c r="K583" s="39" t="s">
        <v>92</v>
      </c>
      <c r="L583" s="39" t="s">
        <v>93</v>
      </c>
    </row>
    <row r="584" spans="1:14">
      <c r="A584" s="7">
        <v>1</v>
      </c>
      <c r="B584" s="10">
        <v>100000</v>
      </c>
      <c r="C584" s="10">
        <f>B584*$C$582</f>
        <v>10748</v>
      </c>
      <c r="D584" s="10">
        <f>B584*$D$582</f>
        <v>11903.195040000001</v>
      </c>
      <c r="E584" s="10">
        <f>B584*$E$582</f>
        <v>13182.550442899199</v>
      </c>
      <c r="F584" s="10">
        <f>B584*$F$582</f>
        <v>14599.410964502005</v>
      </c>
      <c r="G584" s="88">
        <f t="shared" ref="G584:G598" si="248">SUM(C584:F584)</f>
        <v>50433.156447401205</v>
      </c>
      <c r="H584" s="10">
        <f>A584+4</f>
        <v>5</v>
      </c>
      <c r="I584" s="10" t="s">
        <v>54</v>
      </c>
      <c r="J584" s="10">
        <f t="shared" ref="J584:J595" si="249">B584+G584</f>
        <v>150433.15644740121</v>
      </c>
      <c r="K584" s="10">
        <f>G584*30%</f>
        <v>15129.946934220361</v>
      </c>
      <c r="L584" s="10">
        <f>J584-K584</f>
        <v>135303.20951318086</v>
      </c>
      <c r="N584" s="89"/>
    </row>
    <row r="585" spans="1:14">
      <c r="A585" s="7">
        <f>A584+1</f>
        <v>2</v>
      </c>
      <c r="B585" s="10">
        <v>100000</v>
      </c>
      <c r="C585" s="10">
        <f t="shared" ref="C585:C598" si="250">B585*$C$582</f>
        <v>10748</v>
      </c>
      <c r="D585" s="10">
        <f t="shared" ref="D585:D598" si="251">B585*$D$582</f>
        <v>11903.195040000001</v>
      </c>
      <c r="E585" s="10">
        <f t="shared" ref="E585:E598" si="252">B585*$E$582</f>
        <v>13182.550442899199</v>
      </c>
      <c r="F585" s="10">
        <f t="shared" ref="F585:F598" si="253">B585*$F$582</f>
        <v>14599.410964502005</v>
      </c>
      <c r="G585" s="88">
        <f t="shared" si="248"/>
        <v>50433.156447401205</v>
      </c>
      <c r="H585" s="10">
        <f t="shared" ref="H585:H598" si="254">A585+4</f>
        <v>6</v>
      </c>
      <c r="I585" s="10" t="s">
        <v>54</v>
      </c>
      <c r="J585" s="10">
        <f t="shared" si="249"/>
        <v>150433.15644740121</v>
      </c>
      <c r="K585" s="10">
        <f t="shared" ref="K585:K594" si="255">G585*30%</f>
        <v>15129.946934220361</v>
      </c>
      <c r="L585" s="10">
        <f t="shared" ref="L585:L592" si="256">J585-K585</f>
        <v>135303.20951318086</v>
      </c>
      <c r="N585" s="89"/>
    </row>
    <row r="586" spans="1:14">
      <c r="A586" s="7">
        <f t="shared" ref="A586:A597" si="257">A585+1</f>
        <v>3</v>
      </c>
      <c r="B586" s="10">
        <v>100000</v>
      </c>
      <c r="C586" s="10">
        <f t="shared" si="250"/>
        <v>10748</v>
      </c>
      <c r="D586" s="10">
        <f t="shared" si="251"/>
        <v>11903.195040000001</v>
      </c>
      <c r="E586" s="10">
        <f t="shared" si="252"/>
        <v>13182.550442899199</v>
      </c>
      <c r="F586" s="10">
        <f t="shared" si="253"/>
        <v>14599.410964502005</v>
      </c>
      <c r="G586" s="88">
        <f t="shared" si="248"/>
        <v>50433.156447401205</v>
      </c>
      <c r="H586" s="10">
        <f t="shared" si="254"/>
        <v>7</v>
      </c>
      <c r="I586" s="10" t="s">
        <v>54</v>
      </c>
      <c r="J586" s="10">
        <f t="shared" si="249"/>
        <v>150433.15644740121</v>
      </c>
      <c r="K586" s="10">
        <f t="shared" si="255"/>
        <v>15129.946934220361</v>
      </c>
      <c r="L586" s="10">
        <f t="shared" si="256"/>
        <v>135303.20951318086</v>
      </c>
    </row>
    <row r="587" spans="1:14">
      <c r="A587" s="7">
        <f t="shared" si="257"/>
        <v>4</v>
      </c>
      <c r="B587" s="10">
        <v>100000</v>
      </c>
      <c r="C587" s="10">
        <f t="shared" si="250"/>
        <v>10748</v>
      </c>
      <c r="D587" s="10">
        <f t="shared" si="251"/>
        <v>11903.195040000001</v>
      </c>
      <c r="E587" s="10">
        <f t="shared" si="252"/>
        <v>13182.550442899199</v>
      </c>
      <c r="F587" s="10">
        <f t="shared" si="253"/>
        <v>14599.410964502005</v>
      </c>
      <c r="G587" s="88">
        <f t="shared" si="248"/>
        <v>50433.156447401205</v>
      </c>
      <c r="H587" s="10">
        <f t="shared" si="254"/>
        <v>8</v>
      </c>
      <c r="I587" s="10" t="s">
        <v>54</v>
      </c>
      <c r="J587" s="10">
        <f t="shared" si="249"/>
        <v>150433.15644740121</v>
      </c>
      <c r="K587" s="10">
        <f t="shared" si="255"/>
        <v>15129.946934220361</v>
      </c>
      <c r="L587" s="10">
        <f t="shared" si="256"/>
        <v>135303.20951318086</v>
      </c>
    </row>
    <row r="588" spans="1:14">
      <c r="A588" s="7">
        <f t="shared" si="257"/>
        <v>5</v>
      </c>
      <c r="B588" s="10">
        <f>100000+L584</f>
        <v>235303.20951318086</v>
      </c>
      <c r="C588" s="10">
        <f t="shared" si="250"/>
        <v>25290.38895847668</v>
      </c>
      <c r="D588" s="10">
        <f t="shared" si="251"/>
        <v>28008.599963733752</v>
      </c>
      <c r="E588" s="10">
        <f t="shared" si="252"/>
        <v>31018.964287835854</v>
      </c>
      <c r="F588" s="10">
        <f t="shared" si="253"/>
        <v>34352.882569492453</v>
      </c>
      <c r="G588" s="88">
        <f t="shared" si="248"/>
        <v>118670.83577953873</v>
      </c>
      <c r="H588" s="10">
        <f t="shared" si="254"/>
        <v>9</v>
      </c>
      <c r="I588" s="10" t="s">
        <v>54</v>
      </c>
      <c r="J588" s="10">
        <f t="shared" si="249"/>
        <v>353974.04529271962</v>
      </c>
      <c r="K588" s="10">
        <f t="shared" si="255"/>
        <v>35601.25073386162</v>
      </c>
      <c r="L588" s="10">
        <f t="shared" si="256"/>
        <v>318372.79455885798</v>
      </c>
    </row>
    <row r="589" spans="1:14">
      <c r="A589" s="7">
        <f t="shared" si="257"/>
        <v>6</v>
      </c>
      <c r="B589" s="10">
        <f t="shared" ref="B589:B598" si="258">100000+L585</f>
        <v>235303.20951318086</v>
      </c>
      <c r="C589" s="10">
        <f t="shared" si="250"/>
        <v>25290.38895847668</v>
      </c>
      <c r="D589" s="10">
        <f t="shared" si="251"/>
        <v>28008.599963733752</v>
      </c>
      <c r="E589" s="10">
        <f t="shared" si="252"/>
        <v>31018.964287835854</v>
      </c>
      <c r="F589" s="10">
        <f t="shared" si="253"/>
        <v>34352.882569492453</v>
      </c>
      <c r="G589" s="88">
        <f t="shared" si="248"/>
        <v>118670.83577953873</v>
      </c>
      <c r="H589" s="10">
        <f t="shared" si="254"/>
        <v>10</v>
      </c>
      <c r="I589" s="10" t="s">
        <v>54</v>
      </c>
      <c r="J589" s="10">
        <f t="shared" si="249"/>
        <v>353974.04529271962</v>
      </c>
      <c r="K589" s="10">
        <f t="shared" si="255"/>
        <v>35601.25073386162</v>
      </c>
      <c r="L589" s="10">
        <f t="shared" si="256"/>
        <v>318372.79455885798</v>
      </c>
    </row>
    <row r="590" spans="1:14">
      <c r="A590" s="7">
        <f t="shared" si="257"/>
        <v>7</v>
      </c>
      <c r="B590" s="10">
        <f t="shared" si="258"/>
        <v>235303.20951318086</v>
      </c>
      <c r="C590" s="10">
        <f t="shared" si="250"/>
        <v>25290.38895847668</v>
      </c>
      <c r="D590" s="10">
        <f t="shared" si="251"/>
        <v>28008.599963733752</v>
      </c>
      <c r="E590" s="10">
        <f t="shared" si="252"/>
        <v>31018.964287835854</v>
      </c>
      <c r="F590" s="10">
        <f t="shared" si="253"/>
        <v>34352.882569492453</v>
      </c>
      <c r="G590" s="88">
        <f t="shared" si="248"/>
        <v>118670.83577953873</v>
      </c>
      <c r="H590" s="10">
        <f t="shared" si="254"/>
        <v>11</v>
      </c>
      <c r="I590" s="10" t="s">
        <v>54</v>
      </c>
      <c r="J590" s="10">
        <f t="shared" si="249"/>
        <v>353974.04529271962</v>
      </c>
      <c r="K590" s="10">
        <f t="shared" si="255"/>
        <v>35601.25073386162</v>
      </c>
      <c r="L590" s="10">
        <f t="shared" si="256"/>
        <v>318372.79455885798</v>
      </c>
    </row>
    <row r="591" spans="1:14">
      <c r="A591" s="7">
        <f t="shared" si="257"/>
        <v>8</v>
      </c>
      <c r="B591" s="10">
        <f t="shared" si="258"/>
        <v>235303.20951318086</v>
      </c>
      <c r="C591" s="10">
        <f t="shared" si="250"/>
        <v>25290.38895847668</v>
      </c>
      <c r="D591" s="10">
        <f t="shared" si="251"/>
        <v>28008.599963733752</v>
      </c>
      <c r="E591" s="10">
        <f t="shared" si="252"/>
        <v>31018.964287835854</v>
      </c>
      <c r="F591" s="10">
        <f t="shared" si="253"/>
        <v>34352.882569492453</v>
      </c>
      <c r="G591" s="88">
        <f t="shared" si="248"/>
        <v>118670.83577953873</v>
      </c>
      <c r="H591" s="10">
        <f t="shared" si="254"/>
        <v>12</v>
      </c>
      <c r="I591" s="10" t="s">
        <v>54</v>
      </c>
      <c r="J591" s="10">
        <f t="shared" si="249"/>
        <v>353974.04529271962</v>
      </c>
      <c r="K591" s="10">
        <f t="shared" si="255"/>
        <v>35601.25073386162</v>
      </c>
      <c r="L591" s="10">
        <f t="shared" si="256"/>
        <v>318372.79455885798</v>
      </c>
    </row>
    <row r="592" spans="1:14">
      <c r="A592" s="7">
        <f t="shared" si="257"/>
        <v>9</v>
      </c>
      <c r="B592" s="10">
        <f t="shared" si="258"/>
        <v>418372.79455885798</v>
      </c>
      <c r="C592" s="10">
        <f t="shared" si="250"/>
        <v>44966.70795918606</v>
      </c>
      <c r="D592" s="10">
        <f t="shared" si="251"/>
        <v>49799.729730639374</v>
      </c>
      <c r="E592" s="10">
        <f t="shared" si="252"/>
        <v>55152.204682088486</v>
      </c>
      <c r="F592" s="10">
        <f t="shared" si="253"/>
        <v>61079.963641319358</v>
      </c>
      <c r="G592" s="88">
        <f t="shared" si="248"/>
        <v>210998.60601323328</v>
      </c>
      <c r="H592" s="10">
        <f t="shared" si="254"/>
        <v>13</v>
      </c>
      <c r="I592" s="10" t="s">
        <v>54</v>
      </c>
      <c r="J592" s="10">
        <f t="shared" si="249"/>
        <v>629371.40057209122</v>
      </c>
      <c r="K592" s="10">
        <f t="shared" si="255"/>
        <v>63299.581803969981</v>
      </c>
      <c r="L592" s="10">
        <f t="shared" si="256"/>
        <v>566071.8187681213</v>
      </c>
    </row>
    <row r="593" spans="1:12">
      <c r="A593" s="7">
        <f t="shared" si="257"/>
        <v>10</v>
      </c>
      <c r="B593" s="10">
        <f t="shared" si="258"/>
        <v>418372.79455885798</v>
      </c>
      <c r="C593" s="10">
        <f t="shared" si="250"/>
        <v>44966.70795918606</v>
      </c>
      <c r="D593" s="10">
        <f t="shared" si="251"/>
        <v>49799.729730639374</v>
      </c>
      <c r="E593" s="10">
        <f t="shared" si="252"/>
        <v>55152.204682088486</v>
      </c>
      <c r="F593" s="10">
        <f t="shared" si="253"/>
        <v>61079.963641319358</v>
      </c>
      <c r="G593" s="88">
        <f t="shared" si="248"/>
        <v>210998.60601323328</v>
      </c>
      <c r="H593" s="10">
        <f t="shared" si="254"/>
        <v>14</v>
      </c>
      <c r="I593" s="10" t="s">
        <v>54</v>
      </c>
      <c r="J593" s="10">
        <f t="shared" si="249"/>
        <v>629371.40057209122</v>
      </c>
      <c r="K593" s="10">
        <f t="shared" si="255"/>
        <v>63299.581803969981</v>
      </c>
      <c r="L593" s="10">
        <f>J593-K593</f>
        <v>566071.8187681213</v>
      </c>
    </row>
    <row r="594" spans="1:12">
      <c r="A594" s="7">
        <f t="shared" si="257"/>
        <v>11</v>
      </c>
      <c r="B594" s="10">
        <f t="shared" si="258"/>
        <v>418372.79455885798</v>
      </c>
      <c r="C594" s="10">
        <f t="shared" si="250"/>
        <v>44966.70795918606</v>
      </c>
      <c r="D594" s="10">
        <f t="shared" si="251"/>
        <v>49799.729730639374</v>
      </c>
      <c r="E594" s="10">
        <f t="shared" si="252"/>
        <v>55152.204682088486</v>
      </c>
      <c r="F594" s="10">
        <f t="shared" si="253"/>
        <v>61079.963641319358</v>
      </c>
      <c r="G594" s="88">
        <f t="shared" si="248"/>
        <v>210998.60601323328</v>
      </c>
      <c r="H594" s="10">
        <f t="shared" si="254"/>
        <v>15</v>
      </c>
      <c r="I594" s="10" t="s">
        <v>54</v>
      </c>
      <c r="J594" s="28">
        <f t="shared" si="249"/>
        <v>629371.40057209122</v>
      </c>
      <c r="K594" s="28">
        <f t="shared" si="255"/>
        <v>63299.581803969981</v>
      </c>
      <c r="L594" s="28">
        <f>J594-K594</f>
        <v>566071.8187681213</v>
      </c>
    </row>
    <row r="595" spans="1:12">
      <c r="A595" s="7">
        <f t="shared" si="257"/>
        <v>12</v>
      </c>
      <c r="B595" s="10">
        <f t="shared" si="258"/>
        <v>418372.79455885798</v>
      </c>
      <c r="C595" s="10">
        <f t="shared" si="250"/>
        <v>44966.70795918606</v>
      </c>
      <c r="D595" s="10">
        <f t="shared" si="251"/>
        <v>49799.729730639374</v>
      </c>
      <c r="E595" s="10">
        <f t="shared" si="252"/>
        <v>55152.204682088486</v>
      </c>
      <c r="F595" s="10">
        <f t="shared" si="253"/>
        <v>61079.963641319358</v>
      </c>
      <c r="G595" s="88">
        <f t="shared" si="248"/>
        <v>210998.60601323328</v>
      </c>
      <c r="H595" s="10">
        <f t="shared" si="254"/>
        <v>16</v>
      </c>
      <c r="I595" s="10" t="s">
        <v>54</v>
      </c>
      <c r="J595" s="28">
        <f t="shared" si="249"/>
        <v>629371.40057209122</v>
      </c>
      <c r="K595" s="28">
        <f t="shared" ref="K595" si="259">G595*30%</f>
        <v>63299.581803969981</v>
      </c>
      <c r="L595" s="28">
        <f>J595-K595</f>
        <v>566071.8187681213</v>
      </c>
    </row>
    <row r="596" spans="1:12">
      <c r="A596" s="7">
        <f t="shared" si="257"/>
        <v>13</v>
      </c>
      <c r="B596" s="10">
        <f t="shared" si="258"/>
        <v>666071.8187681213</v>
      </c>
      <c r="C596" s="27">
        <f t="shared" si="250"/>
        <v>71589.399081197684</v>
      </c>
      <c r="D596" s="27">
        <f t="shared" si="251"/>
        <v>79283.827694444801</v>
      </c>
      <c r="E596" s="27">
        <f t="shared" si="252"/>
        <v>87805.253495043726</v>
      </c>
      <c r="F596" s="86">
        <f t="shared" si="253"/>
        <v>97242.562140691021</v>
      </c>
      <c r="G596" s="28">
        <f t="shared" si="248"/>
        <v>335921.04241137725</v>
      </c>
      <c r="H596" s="10">
        <f t="shared" si="254"/>
        <v>17</v>
      </c>
      <c r="I596" s="10" t="s">
        <v>57</v>
      </c>
      <c r="J596" s="10"/>
      <c r="K596" s="10"/>
      <c r="L596" s="10"/>
    </row>
    <row r="597" spans="1:12">
      <c r="A597" s="7">
        <f t="shared" si="257"/>
        <v>14</v>
      </c>
      <c r="B597" s="10">
        <f t="shared" si="258"/>
        <v>666071.8187681213</v>
      </c>
      <c r="C597" s="27">
        <f t="shared" si="250"/>
        <v>71589.399081197684</v>
      </c>
      <c r="D597" s="27">
        <f t="shared" si="251"/>
        <v>79283.827694444801</v>
      </c>
      <c r="E597" s="86">
        <f t="shared" si="252"/>
        <v>87805.253495043726</v>
      </c>
      <c r="F597" s="86">
        <f t="shared" si="253"/>
        <v>97242.562140691021</v>
      </c>
      <c r="G597" s="28">
        <f t="shared" si="248"/>
        <v>335921.04241137725</v>
      </c>
      <c r="H597" s="10">
        <f t="shared" si="254"/>
        <v>18</v>
      </c>
      <c r="I597" s="10" t="s">
        <v>57</v>
      </c>
      <c r="J597" s="10"/>
      <c r="K597" s="10"/>
      <c r="L597" s="10"/>
    </row>
    <row r="598" spans="1:12">
      <c r="A598" s="7">
        <f>A597+1</f>
        <v>15</v>
      </c>
      <c r="B598" s="10">
        <f t="shared" si="258"/>
        <v>666071.8187681213</v>
      </c>
      <c r="C598" s="27">
        <f t="shared" si="250"/>
        <v>71589.399081197684</v>
      </c>
      <c r="D598" s="86">
        <f t="shared" si="251"/>
        <v>79283.827694444801</v>
      </c>
      <c r="E598" s="86">
        <f t="shared" si="252"/>
        <v>87805.253495043726</v>
      </c>
      <c r="F598" s="86">
        <f t="shared" si="253"/>
        <v>97242.562140691021</v>
      </c>
      <c r="G598" s="28">
        <f t="shared" si="248"/>
        <v>335921.04241137725</v>
      </c>
      <c r="H598" s="10">
        <f t="shared" si="254"/>
        <v>19</v>
      </c>
      <c r="I598" s="10" t="s">
        <v>57</v>
      </c>
      <c r="J598" s="10"/>
      <c r="K598" s="10"/>
      <c r="L598" s="10"/>
    </row>
    <row r="599" spans="1:12">
      <c r="A599" s="7"/>
      <c r="B599" s="14">
        <f>SUM(B584:B598)</f>
        <v>5012919.4725925196</v>
      </c>
      <c r="C599" s="14">
        <f t="shared" ref="C599:G599" si="260">SUM(C584:C598)</f>
        <v>538788.58491424401</v>
      </c>
      <c r="D599" s="14">
        <f t="shared" si="260"/>
        <v>596697.58202082687</v>
      </c>
      <c r="E599" s="14">
        <f t="shared" si="260"/>
        <v>660830.63813642529</v>
      </c>
      <c r="F599" s="14">
        <f t="shared" si="260"/>
        <v>731856.71512332826</v>
      </c>
      <c r="G599" s="14">
        <f t="shared" si="260"/>
        <v>2528173.5201948248</v>
      </c>
      <c r="H599" s="14"/>
      <c r="I599" s="10"/>
      <c r="J599" s="14">
        <f t="shared" ref="J599:L599" si="261">SUM(J584:J598)</f>
        <v>4535114.4092488484</v>
      </c>
      <c r="K599" s="14">
        <f t="shared" si="261"/>
        <v>456123.11788820784</v>
      </c>
      <c r="L599" s="14">
        <f t="shared" si="261"/>
        <v>4078991.2913606409</v>
      </c>
    </row>
    <row r="601" spans="1:12">
      <c r="B601" s="1" t="s">
        <v>58</v>
      </c>
    </row>
    <row r="603" spans="1:12">
      <c r="B603" t="s">
        <v>244</v>
      </c>
      <c r="F603" s="3"/>
      <c r="G603" s="3">
        <f>SUM(B596:B598)</f>
        <v>1998215.4563043639</v>
      </c>
    </row>
    <row r="604" spans="1:12">
      <c r="B604" t="s">
        <v>245</v>
      </c>
      <c r="F604" s="3"/>
      <c r="G604" s="3">
        <f>L595</f>
        <v>566071.8187681213</v>
      </c>
    </row>
    <row r="605" spans="1:12">
      <c r="B605" t="s">
        <v>247</v>
      </c>
      <c r="F605" s="3"/>
      <c r="G605" s="3">
        <f>SUM(C596:E596)+SUM(C597:D597)+C598</f>
        <v>461141.10612752638</v>
      </c>
    </row>
    <row r="606" spans="1:12">
      <c r="B606" t="s">
        <v>59</v>
      </c>
      <c r="F606" s="3"/>
      <c r="G606" s="3">
        <v>0</v>
      </c>
    </row>
    <row r="607" spans="1:12">
      <c r="B607" t="s">
        <v>248</v>
      </c>
      <c r="F607" s="3"/>
      <c r="G607" s="3">
        <f>SUM(G584:G595)</f>
        <v>1520410.392960693</v>
      </c>
    </row>
    <row r="608" spans="1:12">
      <c r="B608" t="s">
        <v>246</v>
      </c>
      <c r="F608" s="3"/>
      <c r="G608" s="3">
        <f>SUM(D598:F598)+SUM(E597:F597)+F596</f>
        <v>546622.0211066053</v>
      </c>
    </row>
    <row r="609" spans="1:14">
      <c r="F609" s="3"/>
    </row>
    <row r="610" spans="1:14">
      <c r="A610" s="117"/>
      <c r="B610" s="117"/>
      <c r="C610" s="117"/>
      <c r="D610" s="118"/>
      <c r="E610" s="117"/>
      <c r="F610" s="118"/>
      <c r="G610" s="117"/>
      <c r="H610" s="117"/>
      <c r="I610" s="117"/>
      <c r="J610" s="117"/>
      <c r="K610" s="117"/>
      <c r="L610" s="117"/>
      <c r="M610" s="117"/>
      <c r="N610" s="117"/>
    </row>
    <row r="611" spans="1:14" ht="21">
      <c r="A611" s="152" t="s">
        <v>333</v>
      </c>
      <c r="B611" s="153" t="s">
        <v>374</v>
      </c>
      <c r="C611" s="153"/>
      <c r="D611" s="153"/>
      <c r="E611" s="153"/>
      <c r="F611" s="153"/>
      <c r="G611" s="154"/>
      <c r="H611" s="154"/>
      <c r="I611" s="154"/>
      <c r="J611" s="154"/>
      <c r="K611" s="154"/>
      <c r="L611" s="154"/>
      <c r="M611" s="154"/>
      <c r="N611" s="154"/>
    </row>
    <row r="612" spans="1:14">
      <c r="B612" s="188" t="s">
        <v>234</v>
      </c>
      <c r="F612" s="3"/>
    </row>
    <row r="613" spans="1:14">
      <c r="A613">
        <v>1</v>
      </c>
      <c r="B613" t="s">
        <v>250</v>
      </c>
      <c r="F613" s="3"/>
    </row>
    <row r="614" spans="1:14">
      <c r="A614">
        <f>A613+1</f>
        <v>2</v>
      </c>
      <c r="B614" s="1" t="s">
        <v>251</v>
      </c>
      <c r="F614" s="3"/>
    </row>
    <row r="615" spans="1:14">
      <c r="A615">
        <f>A614+1</f>
        <v>3</v>
      </c>
      <c r="B615" t="s">
        <v>348</v>
      </c>
      <c r="F615" s="3"/>
    </row>
    <row r="616" spans="1:14">
      <c r="A616">
        <f>A615+1</f>
        <v>4</v>
      </c>
      <c r="B616" t="s">
        <v>252</v>
      </c>
      <c r="F616" s="3"/>
    </row>
    <row r="617" spans="1:14">
      <c r="A617">
        <f t="shared" ref="A617:A619" si="262">A616+1</f>
        <v>5</v>
      </c>
      <c r="B617" t="s">
        <v>253</v>
      </c>
      <c r="F617" s="3"/>
    </row>
    <row r="618" spans="1:14">
      <c r="A618">
        <f t="shared" si="262"/>
        <v>6</v>
      </c>
      <c r="B618" t="s">
        <v>254</v>
      </c>
      <c r="F618" s="3"/>
    </row>
    <row r="619" spans="1:14">
      <c r="A619">
        <f t="shared" si="262"/>
        <v>7</v>
      </c>
      <c r="B619" t="s">
        <v>255</v>
      </c>
      <c r="F619" s="3"/>
    </row>
    <row r="620" spans="1:14">
      <c r="F620" s="3"/>
    </row>
    <row r="621" spans="1:14">
      <c r="B621" t="s">
        <v>160</v>
      </c>
      <c r="F621" s="3"/>
    </row>
    <row r="622" spans="1:14">
      <c r="B622" t="s">
        <v>249</v>
      </c>
      <c r="F622" s="3"/>
    </row>
    <row r="623" spans="1:14">
      <c r="F623" s="3"/>
    </row>
    <row r="624" spans="1:14">
      <c r="A624" s="7"/>
      <c r="B624" s="17"/>
      <c r="C624" s="34">
        <v>9.5750000000000002E-2</v>
      </c>
      <c r="D624" s="34">
        <f>C624+C624*$C$624</f>
        <v>0.10491806250000001</v>
      </c>
      <c r="E624" s="34">
        <f t="shared" ref="E624:G624" si="263">D624+D624*$C$624</f>
        <v>0.11496396698437501</v>
      </c>
      <c r="F624" s="34">
        <f t="shared" si="263"/>
        <v>0.12597176682312891</v>
      </c>
      <c r="G624" s="34">
        <f t="shared" si="263"/>
        <v>0.1380335634964435</v>
      </c>
      <c r="H624" s="10"/>
      <c r="I624" s="10"/>
      <c r="J624" s="10"/>
      <c r="K624" s="10"/>
      <c r="L624" s="10"/>
      <c r="M624" s="10"/>
      <c r="N624" s="10"/>
    </row>
    <row r="625" spans="1:14" ht="45">
      <c r="A625" s="11" t="s">
        <v>45</v>
      </c>
      <c r="B625" s="22" t="s">
        <v>23</v>
      </c>
      <c r="C625" s="23">
        <v>1</v>
      </c>
      <c r="D625" s="23">
        <f>C625+1</f>
        <v>2</v>
      </c>
      <c r="E625" s="23">
        <f t="shared" ref="E625" si="264">D625+1</f>
        <v>3</v>
      </c>
      <c r="F625" s="23">
        <f t="shared" ref="F625" si="265">E625+1</f>
        <v>4</v>
      </c>
      <c r="G625" s="23">
        <f t="shared" ref="G625" si="266">F625+1</f>
        <v>5</v>
      </c>
      <c r="H625" s="23" t="s">
        <v>84</v>
      </c>
      <c r="I625" s="31" t="s">
        <v>85</v>
      </c>
      <c r="J625" s="14" t="s">
        <v>53</v>
      </c>
      <c r="K625" s="39" t="s">
        <v>91</v>
      </c>
      <c r="L625" s="39" t="s">
        <v>92</v>
      </c>
      <c r="M625" s="39" t="s">
        <v>93</v>
      </c>
      <c r="N625" s="41" t="s">
        <v>63</v>
      </c>
    </row>
    <row r="626" spans="1:14">
      <c r="A626" s="7">
        <v>1</v>
      </c>
      <c r="B626" s="10">
        <v>100000</v>
      </c>
      <c r="C626" s="10">
        <f>B626*$C$624</f>
        <v>9575</v>
      </c>
      <c r="D626" s="10">
        <f>B626*$D$624</f>
        <v>10491.806250000001</v>
      </c>
      <c r="E626" s="10">
        <f>B626*$E$624</f>
        <v>11496.396698437502</v>
      </c>
      <c r="F626" s="10">
        <f>B626*$F$624</f>
        <v>12597.176682312891</v>
      </c>
      <c r="G626" s="10">
        <f>B626*$G$624</f>
        <v>13803.356349644349</v>
      </c>
      <c r="H626" s="42">
        <f>SUM(C626:G626)</f>
        <v>57963.735980394747</v>
      </c>
      <c r="I626" s="10">
        <f>A626+5</f>
        <v>6</v>
      </c>
      <c r="J626" s="10" t="s">
        <v>54</v>
      </c>
      <c r="K626" s="10">
        <f>B626+H626</f>
        <v>157963.73598039476</v>
      </c>
      <c r="L626" s="10">
        <f>H626*30%</f>
        <v>17389.120794118422</v>
      </c>
      <c r="M626" s="10">
        <f>K626-L626</f>
        <v>140574.61518627635</v>
      </c>
      <c r="N626" s="10">
        <f>MIN(B626*30%,30000)</f>
        <v>30000</v>
      </c>
    </row>
    <row r="627" spans="1:14">
      <c r="A627" s="7">
        <f>A626+1</f>
        <v>2</v>
      </c>
      <c r="B627" s="10">
        <v>100000</v>
      </c>
      <c r="C627" s="10">
        <f t="shared" ref="C627:C640" si="267">B627*$C$624</f>
        <v>9575</v>
      </c>
      <c r="D627" s="10">
        <f t="shared" ref="D627:D640" si="268">B627*$D$624</f>
        <v>10491.806250000001</v>
      </c>
      <c r="E627" s="10">
        <f t="shared" ref="E627:E640" si="269">B627*$E$624</f>
        <v>11496.396698437502</v>
      </c>
      <c r="F627" s="10">
        <f t="shared" ref="F627:F640" si="270">B627*$F$624</f>
        <v>12597.176682312891</v>
      </c>
      <c r="G627" s="10">
        <f t="shared" ref="G627:G640" si="271">B627*$G$624</f>
        <v>13803.356349644349</v>
      </c>
      <c r="H627" s="42">
        <f t="shared" ref="H627:H640" si="272">SUM(C627:G627)</f>
        <v>57963.735980394747</v>
      </c>
      <c r="I627" s="10">
        <f>A627+5</f>
        <v>7</v>
      </c>
      <c r="J627" s="10" t="s">
        <v>54</v>
      </c>
      <c r="K627" s="10">
        <f t="shared" ref="K627:K635" si="273">B627+H627</f>
        <v>157963.73598039476</v>
      </c>
      <c r="L627" s="10">
        <f t="shared" ref="L627:L635" si="274">H627*30%</f>
        <v>17389.120794118422</v>
      </c>
      <c r="M627" s="10">
        <f t="shared" ref="M627:M635" si="275">K627-L627</f>
        <v>140574.61518627635</v>
      </c>
      <c r="N627" s="10">
        <f t="shared" ref="N627:N640" si="276">MIN(B627*30%,30000)</f>
        <v>30000</v>
      </c>
    </row>
    <row r="628" spans="1:14">
      <c r="A628" s="7">
        <f t="shared" ref="A628:A639" si="277">A627+1</f>
        <v>3</v>
      </c>
      <c r="B628" s="10">
        <v>100000</v>
      </c>
      <c r="C628" s="10">
        <f t="shared" si="267"/>
        <v>9575</v>
      </c>
      <c r="D628" s="10">
        <f t="shared" si="268"/>
        <v>10491.806250000001</v>
      </c>
      <c r="E628" s="10">
        <f t="shared" si="269"/>
        <v>11496.396698437502</v>
      </c>
      <c r="F628" s="10">
        <f t="shared" si="270"/>
        <v>12597.176682312891</v>
      </c>
      <c r="G628" s="10">
        <f t="shared" si="271"/>
        <v>13803.356349644349</v>
      </c>
      <c r="H628" s="42">
        <f t="shared" si="272"/>
        <v>57963.735980394747</v>
      </c>
      <c r="I628" s="10">
        <f t="shared" ref="I628:I640" si="278">A628+5</f>
        <v>8</v>
      </c>
      <c r="J628" s="10" t="s">
        <v>54</v>
      </c>
      <c r="K628" s="10">
        <f t="shared" si="273"/>
        <v>157963.73598039476</v>
      </c>
      <c r="L628" s="10">
        <f t="shared" si="274"/>
        <v>17389.120794118422</v>
      </c>
      <c r="M628" s="10">
        <f t="shared" si="275"/>
        <v>140574.61518627635</v>
      </c>
      <c r="N628" s="10">
        <f t="shared" si="276"/>
        <v>30000</v>
      </c>
    </row>
    <row r="629" spans="1:14">
      <c r="A629" s="7">
        <f t="shared" si="277"/>
        <v>4</v>
      </c>
      <c r="B629" s="10">
        <v>100000</v>
      </c>
      <c r="C629" s="10">
        <f t="shared" si="267"/>
        <v>9575</v>
      </c>
      <c r="D629" s="10">
        <f t="shared" si="268"/>
        <v>10491.806250000001</v>
      </c>
      <c r="E629" s="10">
        <f t="shared" si="269"/>
        <v>11496.396698437502</v>
      </c>
      <c r="F629" s="10">
        <f t="shared" si="270"/>
        <v>12597.176682312891</v>
      </c>
      <c r="G629" s="10">
        <f t="shared" si="271"/>
        <v>13803.356349644349</v>
      </c>
      <c r="H629" s="42">
        <f t="shared" si="272"/>
        <v>57963.735980394747</v>
      </c>
      <c r="I629" s="10">
        <f t="shared" si="278"/>
        <v>9</v>
      </c>
      <c r="J629" s="10" t="s">
        <v>54</v>
      </c>
      <c r="K629" s="10">
        <f t="shared" si="273"/>
        <v>157963.73598039476</v>
      </c>
      <c r="L629" s="10">
        <f t="shared" si="274"/>
        <v>17389.120794118422</v>
      </c>
      <c r="M629" s="10">
        <f t="shared" si="275"/>
        <v>140574.61518627635</v>
      </c>
      <c r="N629" s="10">
        <f t="shared" si="276"/>
        <v>30000</v>
      </c>
    </row>
    <row r="630" spans="1:14">
      <c r="A630" s="7">
        <f t="shared" si="277"/>
        <v>5</v>
      </c>
      <c r="B630" s="10">
        <v>100000</v>
      </c>
      <c r="C630" s="10">
        <f t="shared" si="267"/>
        <v>9575</v>
      </c>
      <c r="D630" s="10">
        <f t="shared" si="268"/>
        <v>10491.806250000001</v>
      </c>
      <c r="E630" s="10">
        <f t="shared" si="269"/>
        <v>11496.396698437502</v>
      </c>
      <c r="F630" s="10">
        <f t="shared" si="270"/>
        <v>12597.176682312891</v>
      </c>
      <c r="G630" s="10">
        <f t="shared" si="271"/>
        <v>13803.356349644349</v>
      </c>
      <c r="H630" s="42">
        <f t="shared" si="272"/>
        <v>57963.735980394747</v>
      </c>
      <c r="I630" s="10">
        <f t="shared" si="278"/>
        <v>10</v>
      </c>
      <c r="J630" s="10" t="s">
        <v>54</v>
      </c>
      <c r="K630" s="10">
        <f t="shared" si="273"/>
        <v>157963.73598039476</v>
      </c>
      <c r="L630" s="10">
        <f t="shared" si="274"/>
        <v>17389.120794118422</v>
      </c>
      <c r="M630" s="10">
        <f t="shared" si="275"/>
        <v>140574.61518627635</v>
      </c>
      <c r="N630" s="10">
        <f t="shared" si="276"/>
        <v>30000</v>
      </c>
    </row>
    <row r="631" spans="1:14">
      <c r="A631" s="7">
        <f t="shared" si="277"/>
        <v>6</v>
      </c>
      <c r="B631" s="10">
        <f>100000+M626</f>
        <v>240574.61518627635</v>
      </c>
      <c r="C631" s="10">
        <f t="shared" si="267"/>
        <v>23035.019404085961</v>
      </c>
      <c r="D631" s="10">
        <f t="shared" si="268"/>
        <v>25240.622512027192</v>
      </c>
      <c r="E631" s="10">
        <f t="shared" si="269"/>
        <v>27657.412117553798</v>
      </c>
      <c r="F631" s="10">
        <f t="shared" si="270"/>
        <v>30305.609327809572</v>
      </c>
      <c r="G631" s="10">
        <f t="shared" si="271"/>
        <v>33207.371420947333</v>
      </c>
      <c r="H631" s="42">
        <f t="shared" si="272"/>
        <v>139446.03478242387</v>
      </c>
      <c r="I631" s="10">
        <f t="shared" si="278"/>
        <v>11</v>
      </c>
      <c r="J631" s="10" t="s">
        <v>54</v>
      </c>
      <c r="K631" s="10">
        <f t="shared" si="273"/>
        <v>380020.64996870025</v>
      </c>
      <c r="L631" s="10">
        <f t="shared" si="274"/>
        <v>41833.810434727158</v>
      </c>
      <c r="M631" s="10">
        <f t="shared" si="275"/>
        <v>338186.83953397308</v>
      </c>
      <c r="N631" s="10">
        <f t="shared" si="276"/>
        <v>30000</v>
      </c>
    </row>
    <row r="632" spans="1:14">
      <c r="A632" s="7">
        <f t="shared" si="277"/>
        <v>7</v>
      </c>
      <c r="B632" s="10">
        <f t="shared" ref="B632:B640" si="279">100000+M627</f>
        <v>240574.61518627635</v>
      </c>
      <c r="C632" s="10">
        <f t="shared" si="267"/>
        <v>23035.019404085961</v>
      </c>
      <c r="D632" s="10">
        <f t="shared" si="268"/>
        <v>25240.622512027192</v>
      </c>
      <c r="E632" s="10">
        <f t="shared" si="269"/>
        <v>27657.412117553798</v>
      </c>
      <c r="F632" s="10">
        <f t="shared" si="270"/>
        <v>30305.609327809572</v>
      </c>
      <c r="G632" s="10">
        <f t="shared" si="271"/>
        <v>33207.371420947333</v>
      </c>
      <c r="H632" s="42">
        <f t="shared" si="272"/>
        <v>139446.03478242387</v>
      </c>
      <c r="I632" s="10">
        <f t="shared" si="278"/>
        <v>12</v>
      </c>
      <c r="J632" s="10" t="s">
        <v>54</v>
      </c>
      <c r="K632" s="10">
        <f t="shared" si="273"/>
        <v>380020.64996870025</v>
      </c>
      <c r="L632" s="10">
        <f t="shared" si="274"/>
        <v>41833.810434727158</v>
      </c>
      <c r="M632" s="10">
        <f t="shared" si="275"/>
        <v>338186.83953397308</v>
      </c>
      <c r="N632" s="10">
        <f t="shared" si="276"/>
        <v>30000</v>
      </c>
    </row>
    <row r="633" spans="1:14">
      <c r="A633" s="7">
        <f t="shared" si="277"/>
        <v>8</v>
      </c>
      <c r="B633" s="10">
        <f t="shared" si="279"/>
        <v>240574.61518627635</v>
      </c>
      <c r="C633" s="10">
        <f t="shared" si="267"/>
        <v>23035.019404085961</v>
      </c>
      <c r="D633" s="10">
        <f t="shared" si="268"/>
        <v>25240.622512027192</v>
      </c>
      <c r="E633" s="10">
        <f t="shared" si="269"/>
        <v>27657.412117553798</v>
      </c>
      <c r="F633" s="10">
        <f t="shared" si="270"/>
        <v>30305.609327809572</v>
      </c>
      <c r="G633" s="10">
        <f t="shared" si="271"/>
        <v>33207.371420947333</v>
      </c>
      <c r="H633" s="42">
        <f t="shared" si="272"/>
        <v>139446.03478242387</v>
      </c>
      <c r="I633" s="10">
        <f t="shared" si="278"/>
        <v>13</v>
      </c>
      <c r="J633" s="10" t="s">
        <v>54</v>
      </c>
      <c r="K633" s="10">
        <f t="shared" si="273"/>
        <v>380020.64996870025</v>
      </c>
      <c r="L633" s="10">
        <f t="shared" si="274"/>
        <v>41833.810434727158</v>
      </c>
      <c r="M633" s="10">
        <f t="shared" si="275"/>
        <v>338186.83953397308</v>
      </c>
      <c r="N633" s="10">
        <f t="shared" si="276"/>
        <v>30000</v>
      </c>
    </row>
    <row r="634" spans="1:14">
      <c r="A634" s="7">
        <f t="shared" si="277"/>
        <v>9</v>
      </c>
      <c r="B634" s="10">
        <f t="shared" si="279"/>
        <v>240574.61518627635</v>
      </c>
      <c r="C634" s="10">
        <f t="shared" si="267"/>
        <v>23035.019404085961</v>
      </c>
      <c r="D634" s="10">
        <f t="shared" si="268"/>
        <v>25240.622512027192</v>
      </c>
      <c r="E634" s="10">
        <f t="shared" si="269"/>
        <v>27657.412117553798</v>
      </c>
      <c r="F634" s="10">
        <f t="shared" si="270"/>
        <v>30305.609327809572</v>
      </c>
      <c r="G634" s="10">
        <f t="shared" si="271"/>
        <v>33207.371420947333</v>
      </c>
      <c r="H634" s="42">
        <f t="shared" si="272"/>
        <v>139446.03478242387</v>
      </c>
      <c r="I634" s="10">
        <f t="shared" si="278"/>
        <v>14</v>
      </c>
      <c r="J634" s="10" t="s">
        <v>54</v>
      </c>
      <c r="K634" s="10">
        <f t="shared" si="273"/>
        <v>380020.64996870025</v>
      </c>
      <c r="L634" s="10">
        <f t="shared" si="274"/>
        <v>41833.810434727158</v>
      </c>
      <c r="M634" s="10">
        <f t="shared" si="275"/>
        <v>338186.83953397308</v>
      </c>
      <c r="N634" s="10">
        <f t="shared" si="276"/>
        <v>30000</v>
      </c>
    </row>
    <row r="635" spans="1:14">
      <c r="A635" s="7">
        <f t="shared" si="277"/>
        <v>10</v>
      </c>
      <c r="B635" s="10">
        <f t="shared" si="279"/>
        <v>240574.61518627635</v>
      </c>
      <c r="C635" s="10">
        <f t="shared" si="267"/>
        <v>23035.019404085961</v>
      </c>
      <c r="D635" s="10">
        <f t="shared" si="268"/>
        <v>25240.622512027192</v>
      </c>
      <c r="E635" s="10">
        <f t="shared" si="269"/>
        <v>27657.412117553798</v>
      </c>
      <c r="F635" s="10">
        <f t="shared" si="270"/>
        <v>30305.609327809572</v>
      </c>
      <c r="G635" s="10">
        <f t="shared" si="271"/>
        <v>33207.371420947333</v>
      </c>
      <c r="H635" s="42">
        <f t="shared" si="272"/>
        <v>139446.03478242387</v>
      </c>
      <c r="I635" s="10">
        <f t="shared" si="278"/>
        <v>15</v>
      </c>
      <c r="J635" s="10" t="s">
        <v>54</v>
      </c>
      <c r="K635" s="10">
        <f t="shared" si="273"/>
        <v>380020.64996870025</v>
      </c>
      <c r="L635" s="10">
        <f t="shared" si="274"/>
        <v>41833.810434727158</v>
      </c>
      <c r="M635" s="10">
        <f t="shared" si="275"/>
        <v>338186.83953397308</v>
      </c>
      <c r="N635" s="10">
        <f t="shared" si="276"/>
        <v>30000</v>
      </c>
    </row>
    <row r="636" spans="1:14">
      <c r="A636" s="7">
        <f t="shared" si="277"/>
        <v>11</v>
      </c>
      <c r="B636" s="10">
        <f t="shared" si="279"/>
        <v>438186.83953397308</v>
      </c>
      <c r="C636" s="10">
        <f t="shared" si="267"/>
        <v>41956.389885377925</v>
      </c>
      <c r="D636" s="10">
        <f t="shared" si="268"/>
        <v>45973.714216902859</v>
      </c>
      <c r="E636" s="10">
        <f t="shared" si="269"/>
        <v>50375.697353171316</v>
      </c>
      <c r="F636" s="10">
        <f t="shared" si="270"/>
        <v>55199.170374737463</v>
      </c>
      <c r="G636" s="10">
        <f t="shared" si="271"/>
        <v>60484.490938118572</v>
      </c>
      <c r="H636" s="42">
        <f t="shared" si="272"/>
        <v>253989.46276830815</v>
      </c>
      <c r="I636" s="10">
        <f t="shared" si="278"/>
        <v>16</v>
      </c>
      <c r="J636" s="10" t="s">
        <v>54</v>
      </c>
      <c r="K636" s="10">
        <f t="shared" ref="K636" si="280">B636+H636</f>
        <v>692176.30230228126</v>
      </c>
      <c r="L636" s="10">
        <f t="shared" ref="L636" si="281">H636*30%</f>
        <v>76196.838830492445</v>
      </c>
      <c r="M636" s="10">
        <f t="shared" ref="M636" si="282">K636-L636</f>
        <v>615979.4634717888</v>
      </c>
      <c r="N636" s="10">
        <f t="shared" si="276"/>
        <v>30000</v>
      </c>
    </row>
    <row r="637" spans="1:14">
      <c r="A637" s="7">
        <f t="shared" si="277"/>
        <v>12</v>
      </c>
      <c r="B637" s="10">
        <f t="shared" si="279"/>
        <v>438186.83953397308</v>
      </c>
      <c r="C637" s="27">
        <f t="shared" si="267"/>
        <v>41956.389885377925</v>
      </c>
      <c r="D637" s="27">
        <f t="shared" si="268"/>
        <v>45973.714216902859</v>
      </c>
      <c r="E637" s="27">
        <f t="shared" si="269"/>
        <v>50375.697353171316</v>
      </c>
      <c r="F637" s="27">
        <f t="shared" si="270"/>
        <v>55199.170374737463</v>
      </c>
      <c r="G637" s="10">
        <f t="shared" si="271"/>
        <v>60484.490938118572</v>
      </c>
      <c r="H637" s="10">
        <f t="shared" si="272"/>
        <v>253989.46276830815</v>
      </c>
      <c r="I637" s="10">
        <f t="shared" si="278"/>
        <v>17</v>
      </c>
      <c r="J637" s="10" t="s">
        <v>57</v>
      </c>
      <c r="K637" s="10"/>
      <c r="L637" s="10"/>
      <c r="M637" s="10"/>
      <c r="N637" s="10">
        <f t="shared" si="276"/>
        <v>30000</v>
      </c>
    </row>
    <row r="638" spans="1:14">
      <c r="A638" s="7">
        <f t="shared" si="277"/>
        <v>13</v>
      </c>
      <c r="B638" s="10">
        <f t="shared" si="279"/>
        <v>438186.83953397308</v>
      </c>
      <c r="C638" s="27">
        <f t="shared" si="267"/>
        <v>41956.389885377925</v>
      </c>
      <c r="D638" s="27">
        <f t="shared" si="268"/>
        <v>45973.714216902859</v>
      </c>
      <c r="E638" s="27">
        <f t="shared" si="269"/>
        <v>50375.697353171316</v>
      </c>
      <c r="F638" s="10">
        <f t="shared" si="270"/>
        <v>55199.170374737463</v>
      </c>
      <c r="G638" s="10">
        <f t="shared" si="271"/>
        <v>60484.490938118572</v>
      </c>
      <c r="H638" s="10">
        <f t="shared" si="272"/>
        <v>253989.46276830815</v>
      </c>
      <c r="I638" s="10">
        <f t="shared" si="278"/>
        <v>18</v>
      </c>
      <c r="J638" s="10" t="s">
        <v>57</v>
      </c>
      <c r="K638" s="10"/>
      <c r="L638" s="10"/>
      <c r="M638" s="10"/>
      <c r="N638" s="10">
        <f t="shared" si="276"/>
        <v>30000</v>
      </c>
    </row>
    <row r="639" spans="1:14">
      <c r="A639" s="7">
        <f t="shared" si="277"/>
        <v>14</v>
      </c>
      <c r="B639" s="10">
        <f t="shared" si="279"/>
        <v>438186.83953397308</v>
      </c>
      <c r="C639" s="27">
        <f t="shared" si="267"/>
        <v>41956.389885377925</v>
      </c>
      <c r="D639" s="27">
        <f t="shared" si="268"/>
        <v>45973.714216902859</v>
      </c>
      <c r="E639" s="10">
        <f t="shared" si="269"/>
        <v>50375.697353171316</v>
      </c>
      <c r="F639" s="10">
        <f t="shared" si="270"/>
        <v>55199.170374737463</v>
      </c>
      <c r="G639" s="10">
        <f t="shared" si="271"/>
        <v>60484.490938118572</v>
      </c>
      <c r="H639" s="10">
        <f t="shared" si="272"/>
        <v>253989.46276830815</v>
      </c>
      <c r="I639" s="10">
        <f t="shared" si="278"/>
        <v>19</v>
      </c>
      <c r="J639" s="10" t="s">
        <v>57</v>
      </c>
      <c r="K639" s="10"/>
      <c r="L639" s="10"/>
      <c r="M639" s="10"/>
      <c r="N639" s="10">
        <f t="shared" si="276"/>
        <v>30000</v>
      </c>
    </row>
    <row r="640" spans="1:14">
      <c r="A640" s="7">
        <f>A639+1</f>
        <v>15</v>
      </c>
      <c r="B640" s="10">
        <f t="shared" si="279"/>
        <v>438186.83953397308</v>
      </c>
      <c r="C640" s="27">
        <f t="shared" si="267"/>
        <v>41956.389885377925</v>
      </c>
      <c r="D640" s="10">
        <f t="shared" si="268"/>
        <v>45973.714216902859</v>
      </c>
      <c r="E640" s="10">
        <f t="shared" si="269"/>
        <v>50375.697353171316</v>
      </c>
      <c r="F640" s="10">
        <f t="shared" si="270"/>
        <v>55199.170374737463</v>
      </c>
      <c r="G640" s="10">
        <f t="shared" si="271"/>
        <v>60484.490938118572</v>
      </c>
      <c r="H640" s="10">
        <f t="shared" si="272"/>
        <v>253989.46276830815</v>
      </c>
      <c r="I640" s="10">
        <f t="shared" si="278"/>
        <v>20</v>
      </c>
      <c r="J640" s="10" t="s">
        <v>57</v>
      </c>
      <c r="K640" s="10"/>
      <c r="L640" s="10"/>
      <c r="M640" s="10"/>
      <c r="N640" s="10">
        <f t="shared" si="276"/>
        <v>30000</v>
      </c>
    </row>
    <row r="641" spans="1:14">
      <c r="A641" s="7"/>
      <c r="B641" s="14">
        <f>SUM(B626:B640)</f>
        <v>3893807.273601247</v>
      </c>
      <c r="C641" s="14">
        <f t="shared" ref="C641:H641" si="283">SUM(C626:C640)</f>
        <v>372832.04644731944</v>
      </c>
      <c r="D641" s="14">
        <f t="shared" si="283"/>
        <v>408530.71489465021</v>
      </c>
      <c r="E641" s="14">
        <f t="shared" si="283"/>
        <v>447647.53084581299</v>
      </c>
      <c r="F641" s="14">
        <f t="shared" si="283"/>
        <v>490509.7819242996</v>
      </c>
      <c r="G641" s="14">
        <f t="shared" si="283"/>
        <v>537476.09354355116</v>
      </c>
      <c r="H641" s="14">
        <f t="shared" si="283"/>
        <v>2256996.1676556338</v>
      </c>
      <c r="I641" s="14"/>
      <c r="J641" s="10"/>
      <c r="K641" s="14">
        <f t="shared" ref="K641:N641" si="284">SUM(K626:K640)</f>
        <v>3382098.2320477562</v>
      </c>
      <c r="L641" s="14">
        <f t="shared" si="284"/>
        <v>372311.49497472041</v>
      </c>
      <c r="M641" s="14">
        <f t="shared" si="284"/>
        <v>3009786.7370730359</v>
      </c>
      <c r="N641" s="14">
        <f t="shared" si="284"/>
        <v>450000</v>
      </c>
    </row>
    <row r="642" spans="1:14">
      <c r="K642" s="36"/>
      <c r="L642" s="36"/>
      <c r="M642" s="38"/>
      <c r="N642" s="36"/>
    </row>
    <row r="643" spans="1:14">
      <c r="B643" s="1" t="s">
        <v>58</v>
      </c>
      <c r="K643" s="43"/>
      <c r="L643" s="36"/>
      <c r="M643" s="36"/>
      <c r="N643" s="36"/>
    </row>
    <row r="644" spans="1:14">
      <c r="K644" s="36"/>
      <c r="L644" s="36"/>
      <c r="M644" s="38"/>
      <c r="N644" s="36"/>
    </row>
    <row r="645" spans="1:14">
      <c r="A645">
        <v>1</v>
      </c>
      <c r="B645" t="s">
        <v>86</v>
      </c>
      <c r="F645" s="3"/>
      <c r="G645" s="3">
        <f>SUM(B637:B640)</f>
        <v>1752747.3581358923</v>
      </c>
      <c r="K645" s="43"/>
      <c r="L645" s="36"/>
      <c r="M645" s="36"/>
      <c r="N645" s="36"/>
    </row>
    <row r="646" spans="1:14">
      <c r="A646">
        <f>A645+1</f>
        <v>2</v>
      </c>
      <c r="B646" t="s">
        <v>88</v>
      </c>
      <c r="F646" s="3"/>
      <c r="G646" s="3">
        <f>M636</f>
        <v>615979.4634717888</v>
      </c>
      <c r="K646" s="43"/>
      <c r="L646" s="36"/>
      <c r="M646" s="36"/>
      <c r="N646" s="36"/>
    </row>
    <row r="647" spans="1:14">
      <c r="A647">
        <f t="shared" ref="A647:A650" si="285">A646+1</f>
        <v>3</v>
      </c>
      <c r="B647" t="s">
        <v>89</v>
      </c>
      <c r="F647" s="3"/>
      <c r="G647" s="3">
        <f>SUM(C637:F637)+SUM(C638:E638)+SUM(C639:D639)+C640</f>
        <v>461697.26727330044</v>
      </c>
      <c r="K647" s="43"/>
      <c r="L647" s="36"/>
      <c r="M647" s="36"/>
      <c r="N647" s="36"/>
    </row>
    <row r="648" spans="1:14">
      <c r="A648">
        <f t="shared" si="285"/>
        <v>4</v>
      </c>
      <c r="B648" t="s">
        <v>90</v>
      </c>
      <c r="F648" s="3"/>
      <c r="G648" s="3">
        <f>SUM(H626:H636)</f>
        <v>1241038.3165824013</v>
      </c>
      <c r="K648" s="43"/>
      <c r="L648" s="36"/>
      <c r="M648" s="36"/>
      <c r="N648" s="36"/>
    </row>
    <row r="649" spans="1:14">
      <c r="A649">
        <f t="shared" si="285"/>
        <v>5</v>
      </c>
      <c r="B649" t="s">
        <v>73</v>
      </c>
      <c r="F649" s="3"/>
      <c r="G649" s="3">
        <f>SUM(D640:G640)+SUM(E639:G639)+SUM(F638:G638)+G637</f>
        <v>554260.58379993215</v>
      </c>
      <c r="I649" s="3"/>
      <c r="J649" s="3"/>
      <c r="K649" s="43"/>
      <c r="L649" s="36"/>
      <c r="M649" s="36"/>
      <c r="N649" s="36"/>
    </row>
    <row r="650" spans="1:14">
      <c r="A650">
        <f t="shared" si="285"/>
        <v>6</v>
      </c>
      <c r="B650" t="s">
        <v>59</v>
      </c>
      <c r="F650" s="3"/>
      <c r="G650" s="3">
        <f>N641</f>
        <v>450000</v>
      </c>
      <c r="K650" s="43"/>
      <c r="L650" s="36"/>
      <c r="M650" s="36"/>
      <c r="N650" s="36"/>
    </row>
    <row r="651" spans="1:14">
      <c r="A651" s="117"/>
      <c r="B651" s="117"/>
      <c r="C651" s="117"/>
      <c r="D651" s="118"/>
      <c r="E651" s="117"/>
      <c r="F651" s="117"/>
      <c r="G651" s="117"/>
      <c r="H651" s="117"/>
      <c r="I651" s="117"/>
      <c r="J651" s="117"/>
      <c r="K651" s="117"/>
      <c r="L651" s="117"/>
      <c r="M651" s="117"/>
      <c r="N651" s="117"/>
    </row>
    <row r="652" spans="1:14" ht="21">
      <c r="A652" s="157" t="s">
        <v>334</v>
      </c>
      <c r="B652" s="156" t="s">
        <v>375</v>
      </c>
      <c r="C652" s="156"/>
      <c r="D652" s="156"/>
      <c r="E652" s="155"/>
      <c r="F652" s="155"/>
      <c r="G652" s="155"/>
      <c r="H652" s="155"/>
      <c r="I652" s="155"/>
      <c r="J652" s="155"/>
      <c r="K652" s="155"/>
      <c r="L652" s="155"/>
      <c r="M652" s="155"/>
      <c r="N652" s="155"/>
    </row>
    <row r="653" spans="1:14">
      <c r="B653" s="188" t="s">
        <v>234</v>
      </c>
    </row>
    <row r="654" spans="1:14">
      <c r="A654">
        <v>1</v>
      </c>
      <c r="B654" t="s">
        <v>256</v>
      </c>
    </row>
    <row r="655" spans="1:14">
      <c r="A655">
        <f t="shared" ref="A655:A661" si="286">A654+1</f>
        <v>2</v>
      </c>
      <c r="B655" s="3" t="s">
        <v>257</v>
      </c>
      <c r="C655" s="3"/>
      <c r="E655" s="3"/>
      <c r="F655" s="3"/>
      <c r="G655" s="3"/>
      <c r="H655" s="3"/>
      <c r="I655" s="3"/>
      <c r="J655" s="3"/>
      <c r="K655" s="3"/>
      <c r="L655" s="3"/>
      <c r="M655" s="3"/>
      <c r="N655" s="3"/>
    </row>
    <row r="656" spans="1:14">
      <c r="A656">
        <f t="shared" si="286"/>
        <v>3</v>
      </c>
      <c r="B656" s="1" t="s">
        <v>258</v>
      </c>
    </row>
    <row r="657" spans="1:14">
      <c r="A657">
        <f t="shared" si="286"/>
        <v>4</v>
      </c>
      <c r="B657" t="s">
        <v>260</v>
      </c>
    </row>
    <row r="658" spans="1:14">
      <c r="A658">
        <f t="shared" si="286"/>
        <v>5</v>
      </c>
      <c r="B658" t="s">
        <v>261</v>
      </c>
    </row>
    <row r="659" spans="1:14">
      <c r="A659">
        <f t="shared" si="286"/>
        <v>6</v>
      </c>
      <c r="B659" s="1" t="s">
        <v>263</v>
      </c>
    </row>
    <row r="660" spans="1:14">
      <c r="A660">
        <f t="shared" si="286"/>
        <v>7</v>
      </c>
      <c r="B660" t="s">
        <v>264</v>
      </c>
    </row>
    <row r="661" spans="1:14">
      <c r="A661">
        <f t="shared" si="286"/>
        <v>8</v>
      </c>
      <c r="B661" s="1" t="s">
        <v>265</v>
      </c>
    </row>
    <row r="663" spans="1:14">
      <c r="B663" s="1" t="s">
        <v>160</v>
      </c>
    </row>
    <row r="664" spans="1:14">
      <c r="B664" t="s">
        <v>259</v>
      </c>
    </row>
    <row r="665" spans="1:14">
      <c r="B665" t="s">
        <v>262</v>
      </c>
    </row>
    <row r="667" spans="1:14">
      <c r="A667" s="7"/>
      <c r="B667" s="17"/>
      <c r="C667" s="34">
        <v>8.2500000000000004E-2</v>
      </c>
      <c r="D667" s="34">
        <f>C667+C667*$C$667</f>
        <v>8.9306250000000004E-2</v>
      </c>
      <c r="E667" s="34">
        <f t="shared" ref="E667:G667" si="287">D667+D667*$C$667</f>
        <v>9.6674015624999998E-2</v>
      </c>
      <c r="F667" s="34">
        <f t="shared" si="287"/>
        <v>0.1046496219140625</v>
      </c>
      <c r="G667" s="34">
        <f t="shared" si="287"/>
        <v>0.11328321572197267</v>
      </c>
      <c r="H667" s="10"/>
      <c r="I667" s="10"/>
      <c r="J667" s="10"/>
      <c r="K667" s="10"/>
      <c r="L667" s="10"/>
      <c r="M667" s="10"/>
      <c r="N667" s="10"/>
    </row>
    <row r="668" spans="1:14" ht="45">
      <c r="A668" s="11" t="s">
        <v>45</v>
      </c>
      <c r="B668" s="22" t="s">
        <v>23</v>
      </c>
      <c r="C668" s="23">
        <v>1</v>
      </c>
      <c r="D668" s="23">
        <f>C668+1</f>
        <v>2</v>
      </c>
      <c r="E668" s="23">
        <f t="shared" ref="E668" si="288">D668+1</f>
        <v>3</v>
      </c>
      <c r="F668" s="23">
        <f t="shared" ref="F668" si="289">E668+1</f>
        <v>4</v>
      </c>
      <c r="G668" s="23">
        <f t="shared" ref="G668" si="290">F668+1</f>
        <v>5</v>
      </c>
      <c r="H668" s="23" t="s">
        <v>84</v>
      </c>
      <c r="I668" s="31" t="s">
        <v>85</v>
      </c>
      <c r="J668" s="14" t="s">
        <v>53</v>
      </c>
      <c r="K668" s="39" t="s">
        <v>91</v>
      </c>
      <c r="L668" s="39" t="s">
        <v>92</v>
      </c>
      <c r="M668" s="39" t="s">
        <v>93</v>
      </c>
      <c r="N668" s="41" t="s">
        <v>63</v>
      </c>
    </row>
    <row r="669" spans="1:14">
      <c r="A669" s="7">
        <v>1</v>
      </c>
      <c r="B669" s="10">
        <v>100000</v>
      </c>
      <c r="C669" s="10">
        <f>B669*$C$667</f>
        <v>8250</v>
      </c>
      <c r="D669" s="10">
        <f>B669*$D$667</f>
        <v>8930.625</v>
      </c>
      <c r="E669" s="10">
        <f>B669*$E$667</f>
        <v>9667.4015624999993</v>
      </c>
      <c r="F669" s="10">
        <f>B669*$F$667</f>
        <v>10464.96219140625</v>
      </c>
      <c r="G669" s="10">
        <f>B669*$G$667</f>
        <v>11328.321572197267</v>
      </c>
      <c r="H669" s="42">
        <f>SUM(C669:G669)</f>
        <v>48641.310326103514</v>
      </c>
      <c r="I669" s="10">
        <f>A669+5</f>
        <v>6</v>
      </c>
      <c r="J669" s="10" t="s">
        <v>54</v>
      </c>
      <c r="K669" s="10">
        <f>B669+H669</f>
        <v>148641.31032610353</v>
      </c>
      <c r="L669" s="10">
        <f>H669*30%</f>
        <v>14592.393097831055</v>
      </c>
      <c r="M669" s="10">
        <f>K669-L669</f>
        <v>134048.91722827248</v>
      </c>
      <c r="N669" s="10">
        <f>MIN(B669*30%,30000)</f>
        <v>30000</v>
      </c>
    </row>
    <row r="670" spans="1:14">
      <c r="A670" s="7">
        <f>A669+1</f>
        <v>2</v>
      </c>
      <c r="B670" s="10">
        <v>100000</v>
      </c>
      <c r="C670" s="10">
        <f t="shared" ref="C670:C683" si="291">B670*$C$667</f>
        <v>8250</v>
      </c>
      <c r="D670" s="10">
        <f t="shared" ref="D670:D683" si="292">B670*$D$667</f>
        <v>8930.625</v>
      </c>
      <c r="E670" s="10">
        <f t="shared" ref="E670:E683" si="293">B670*$E$667</f>
        <v>9667.4015624999993</v>
      </c>
      <c r="F670" s="10">
        <f t="shared" ref="F670:F683" si="294">B670*$F$667</f>
        <v>10464.96219140625</v>
      </c>
      <c r="G670" s="10">
        <f t="shared" ref="G670:G683" si="295">B670*$G$667</f>
        <v>11328.321572197267</v>
      </c>
      <c r="H670" s="42">
        <f t="shared" ref="H670:H683" si="296">SUM(C670:G670)</f>
        <v>48641.310326103514</v>
      </c>
      <c r="I670" s="10">
        <f>A670+5</f>
        <v>7</v>
      </c>
      <c r="J670" s="10" t="s">
        <v>54</v>
      </c>
      <c r="K670" s="10">
        <f t="shared" ref="K670:K679" si="297">B670+H670</f>
        <v>148641.31032610353</v>
      </c>
      <c r="L670" s="10">
        <f t="shared" ref="L670:L679" si="298">H670*30%</f>
        <v>14592.393097831055</v>
      </c>
      <c r="M670" s="10">
        <f t="shared" ref="M670:M679" si="299">K670-L670</f>
        <v>134048.91722827248</v>
      </c>
      <c r="N670" s="10">
        <f t="shared" ref="N670:N683" si="300">MIN(B670*30%,30000)</f>
        <v>30000</v>
      </c>
    </row>
    <row r="671" spans="1:14">
      <c r="A671" s="7">
        <f t="shared" ref="A671:A682" si="301">A670+1</f>
        <v>3</v>
      </c>
      <c r="B671" s="10">
        <v>100000</v>
      </c>
      <c r="C671" s="10">
        <f t="shared" si="291"/>
        <v>8250</v>
      </c>
      <c r="D671" s="10">
        <f t="shared" si="292"/>
        <v>8930.625</v>
      </c>
      <c r="E671" s="10">
        <f t="shared" si="293"/>
        <v>9667.4015624999993</v>
      </c>
      <c r="F671" s="10">
        <f t="shared" si="294"/>
        <v>10464.96219140625</v>
      </c>
      <c r="G671" s="10">
        <f t="shared" si="295"/>
        <v>11328.321572197267</v>
      </c>
      <c r="H671" s="42">
        <f t="shared" si="296"/>
        <v>48641.310326103514</v>
      </c>
      <c r="I671" s="10">
        <f t="shared" ref="I671:I683" si="302">A671+5</f>
        <v>8</v>
      </c>
      <c r="J671" s="10" t="s">
        <v>54</v>
      </c>
      <c r="K671" s="10">
        <f t="shared" si="297"/>
        <v>148641.31032610353</v>
      </c>
      <c r="L671" s="10">
        <f t="shared" si="298"/>
        <v>14592.393097831055</v>
      </c>
      <c r="M671" s="10">
        <f t="shared" si="299"/>
        <v>134048.91722827248</v>
      </c>
      <c r="N671" s="10">
        <f t="shared" si="300"/>
        <v>30000</v>
      </c>
    </row>
    <row r="672" spans="1:14">
      <c r="A672" s="7">
        <f t="shared" si="301"/>
        <v>4</v>
      </c>
      <c r="B672" s="10">
        <v>100000</v>
      </c>
      <c r="C672" s="10">
        <f t="shared" si="291"/>
        <v>8250</v>
      </c>
      <c r="D672" s="10">
        <f t="shared" si="292"/>
        <v>8930.625</v>
      </c>
      <c r="E672" s="10">
        <f t="shared" si="293"/>
        <v>9667.4015624999993</v>
      </c>
      <c r="F672" s="10">
        <f t="shared" si="294"/>
        <v>10464.96219140625</v>
      </c>
      <c r="G672" s="10">
        <f t="shared" si="295"/>
        <v>11328.321572197267</v>
      </c>
      <c r="H672" s="42">
        <f t="shared" si="296"/>
        <v>48641.310326103514</v>
      </c>
      <c r="I672" s="10">
        <f t="shared" si="302"/>
        <v>9</v>
      </c>
      <c r="J672" s="10" t="s">
        <v>54</v>
      </c>
      <c r="K672" s="10">
        <f t="shared" si="297"/>
        <v>148641.31032610353</v>
      </c>
      <c r="L672" s="10">
        <f t="shared" si="298"/>
        <v>14592.393097831055</v>
      </c>
      <c r="M672" s="10">
        <f t="shared" si="299"/>
        <v>134048.91722827248</v>
      </c>
      <c r="N672" s="10">
        <f t="shared" si="300"/>
        <v>30000</v>
      </c>
    </row>
    <row r="673" spans="1:14">
      <c r="A673" s="7">
        <f t="shared" si="301"/>
        <v>5</v>
      </c>
      <c r="B673" s="10">
        <v>100000</v>
      </c>
      <c r="C673" s="10">
        <f t="shared" si="291"/>
        <v>8250</v>
      </c>
      <c r="D673" s="10">
        <f t="shared" si="292"/>
        <v>8930.625</v>
      </c>
      <c r="E673" s="10">
        <f t="shared" si="293"/>
        <v>9667.4015624999993</v>
      </c>
      <c r="F673" s="10">
        <f t="shared" si="294"/>
        <v>10464.96219140625</v>
      </c>
      <c r="G673" s="10">
        <f t="shared" si="295"/>
        <v>11328.321572197267</v>
      </c>
      <c r="H673" s="42">
        <f t="shared" si="296"/>
        <v>48641.310326103514</v>
      </c>
      <c r="I673" s="10">
        <f t="shared" si="302"/>
        <v>10</v>
      </c>
      <c r="J673" s="10" t="s">
        <v>54</v>
      </c>
      <c r="K673" s="10">
        <f t="shared" si="297"/>
        <v>148641.31032610353</v>
      </c>
      <c r="L673" s="10">
        <f t="shared" si="298"/>
        <v>14592.393097831055</v>
      </c>
      <c r="M673" s="10">
        <f t="shared" si="299"/>
        <v>134048.91722827248</v>
      </c>
      <c r="N673" s="10">
        <f t="shared" si="300"/>
        <v>30000</v>
      </c>
    </row>
    <row r="674" spans="1:14">
      <c r="A674" s="7">
        <f t="shared" si="301"/>
        <v>6</v>
      </c>
      <c r="B674" s="10">
        <f>100000+M669</f>
        <v>234048.91722827248</v>
      </c>
      <c r="C674" s="10">
        <f t="shared" si="291"/>
        <v>19309.03567133248</v>
      </c>
      <c r="D674" s="10">
        <f t="shared" si="292"/>
        <v>20902.031114217411</v>
      </c>
      <c r="E674" s="10">
        <f t="shared" si="293"/>
        <v>22626.448681140344</v>
      </c>
      <c r="F674" s="10">
        <f t="shared" si="294"/>
        <v>24493.130697334425</v>
      </c>
      <c r="G674" s="10">
        <f t="shared" si="295"/>
        <v>26513.813979864517</v>
      </c>
      <c r="H674" s="42">
        <f t="shared" si="296"/>
        <v>113844.46014388917</v>
      </c>
      <c r="I674" s="10">
        <f t="shared" si="302"/>
        <v>11</v>
      </c>
      <c r="J674" s="10" t="s">
        <v>54</v>
      </c>
      <c r="K674" s="10">
        <f t="shared" si="297"/>
        <v>347893.37737216166</v>
      </c>
      <c r="L674" s="10">
        <f t="shared" si="298"/>
        <v>34153.338043166747</v>
      </c>
      <c r="M674" s="10">
        <f t="shared" si="299"/>
        <v>313740.03932899493</v>
      </c>
      <c r="N674" s="10">
        <f t="shared" si="300"/>
        <v>30000</v>
      </c>
    </row>
    <row r="675" spans="1:14">
      <c r="A675" s="7">
        <f t="shared" si="301"/>
        <v>7</v>
      </c>
      <c r="B675" s="10">
        <f t="shared" ref="B675:B683" si="303">100000+M670</f>
        <v>234048.91722827248</v>
      </c>
      <c r="C675" s="10">
        <f t="shared" si="291"/>
        <v>19309.03567133248</v>
      </c>
      <c r="D675" s="10">
        <f t="shared" si="292"/>
        <v>20902.031114217411</v>
      </c>
      <c r="E675" s="10">
        <f t="shared" si="293"/>
        <v>22626.448681140344</v>
      </c>
      <c r="F675" s="10">
        <f t="shared" si="294"/>
        <v>24493.130697334425</v>
      </c>
      <c r="G675" s="10">
        <f t="shared" si="295"/>
        <v>26513.813979864517</v>
      </c>
      <c r="H675" s="42">
        <f t="shared" si="296"/>
        <v>113844.46014388917</v>
      </c>
      <c r="I675" s="10">
        <f t="shared" si="302"/>
        <v>12</v>
      </c>
      <c r="J675" s="10" t="s">
        <v>54</v>
      </c>
      <c r="K675" s="10">
        <f t="shared" si="297"/>
        <v>347893.37737216166</v>
      </c>
      <c r="L675" s="10">
        <f t="shared" si="298"/>
        <v>34153.338043166747</v>
      </c>
      <c r="M675" s="10">
        <f t="shared" si="299"/>
        <v>313740.03932899493</v>
      </c>
      <c r="N675" s="10">
        <f t="shared" si="300"/>
        <v>30000</v>
      </c>
    </row>
    <row r="676" spans="1:14">
      <c r="A676" s="7">
        <f t="shared" si="301"/>
        <v>8</v>
      </c>
      <c r="B676" s="10">
        <f>100000+M671</f>
        <v>234048.91722827248</v>
      </c>
      <c r="C676" s="10">
        <f t="shared" si="291"/>
        <v>19309.03567133248</v>
      </c>
      <c r="D676" s="10">
        <f t="shared" si="292"/>
        <v>20902.031114217411</v>
      </c>
      <c r="E676" s="10">
        <f t="shared" si="293"/>
        <v>22626.448681140344</v>
      </c>
      <c r="F676" s="10">
        <f t="shared" si="294"/>
        <v>24493.130697334425</v>
      </c>
      <c r="G676" s="10">
        <f t="shared" si="295"/>
        <v>26513.813979864517</v>
      </c>
      <c r="H676" s="42">
        <f t="shared" si="296"/>
        <v>113844.46014388917</v>
      </c>
      <c r="I676" s="10">
        <f t="shared" si="302"/>
        <v>13</v>
      </c>
      <c r="J676" s="10" t="s">
        <v>54</v>
      </c>
      <c r="K676" s="10">
        <f t="shared" si="297"/>
        <v>347893.37737216166</v>
      </c>
      <c r="L676" s="10">
        <f t="shared" si="298"/>
        <v>34153.338043166747</v>
      </c>
      <c r="M676" s="10">
        <f t="shared" si="299"/>
        <v>313740.03932899493</v>
      </c>
      <c r="N676" s="10">
        <f t="shared" si="300"/>
        <v>30000</v>
      </c>
    </row>
    <row r="677" spans="1:14">
      <c r="A677" s="7">
        <f t="shared" si="301"/>
        <v>9</v>
      </c>
      <c r="B677" s="10">
        <f t="shared" si="303"/>
        <v>234048.91722827248</v>
      </c>
      <c r="C677" s="10">
        <f t="shared" si="291"/>
        <v>19309.03567133248</v>
      </c>
      <c r="D677" s="10">
        <f t="shared" si="292"/>
        <v>20902.031114217411</v>
      </c>
      <c r="E677" s="10">
        <f t="shared" si="293"/>
        <v>22626.448681140344</v>
      </c>
      <c r="F677" s="10">
        <f t="shared" si="294"/>
        <v>24493.130697334425</v>
      </c>
      <c r="G677" s="10">
        <f t="shared" si="295"/>
        <v>26513.813979864517</v>
      </c>
      <c r="H677" s="42">
        <f t="shared" si="296"/>
        <v>113844.46014388917</v>
      </c>
      <c r="I677" s="10">
        <f t="shared" si="302"/>
        <v>14</v>
      </c>
      <c r="J677" s="10" t="s">
        <v>54</v>
      </c>
      <c r="K677" s="10">
        <f t="shared" si="297"/>
        <v>347893.37737216166</v>
      </c>
      <c r="L677" s="10">
        <f t="shared" si="298"/>
        <v>34153.338043166747</v>
      </c>
      <c r="M677" s="10">
        <f t="shared" si="299"/>
        <v>313740.03932899493</v>
      </c>
      <c r="N677" s="10">
        <f t="shared" si="300"/>
        <v>30000</v>
      </c>
    </row>
    <row r="678" spans="1:14">
      <c r="A678" s="7">
        <f t="shared" si="301"/>
        <v>10</v>
      </c>
      <c r="B678" s="10">
        <f t="shared" si="303"/>
        <v>234048.91722827248</v>
      </c>
      <c r="C678" s="10">
        <f t="shared" si="291"/>
        <v>19309.03567133248</v>
      </c>
      <c r="D678" s="10">
        <f t="shared" si="292"/>
        <v>20902.031114217411</v>
      </c>
      <c r="E678" s="10">
        <f t="shared" si="293"/>
        <v>22626.448681140344</v>
      </c>
      <c r="F678" s="10">
        <f t="shared" si="294"/>
        <v>24493.130697334425</v>
      </c>
      <c r="G678" s="10">
        <f t="shared" si="295"/>
        <v>26513.813979864517</v>
      </c>
      <c r="H678" s="42">
        <f t="shared" si="296"/>
        <v>113844.46014388917</v>
      </c>
      <c r="I678" s="10">
        <f t="shared" si="302"/>
        <v>15</v>
      </c>
      <c r="J678" s="10" t="s">
        <v>54</v>
      </c>
      <c r="K678" s="10">
        <f t="shared" si="297"/>
        <v>347893.37737216166</v>
      </c>
      <c r="L678" s="10">
        <f t="shared" si="298"/>
        <v>34153.338043166747</v>
      </c>
      <c r="M678" s="10">
        <f t="shared" si="299"/>
        <v>313740.03932899493</v>
      </c>
      <c r="N678" s="10">
        <f t="shared" si="300"/>
        <v>30000</v>
      </c>
    </row>
    <row r="679" spans="1:14">
      <c r="A679" s="7">
        <f t="shared" si="301"/>
        <v>11</v>
      </c>
      <c r="B679" s="10">
        <f t="shared" si="303"/>
        <v>413740.03932899493</v>
      </c>
      <c r="C679" s="10">
        <f t="shared" si="291"/>
        <v>34133.553244642084</v>
      </c>
      <c r="D679" s="10">
        <f t="shared" si="292"/>
        <v>36949.571387325057</v>
      </c>
      <c r="E679" s="10">
        <f t="shared" si="293"/>
        <v>39997.911026779373</v>
      </c>
      <c r="F679" s="10">
        <f t="shared" si="294"/>
        <v>43297.738686488672</v>
      </c>
      <c r="G679" s="10">
        <f t="shared" si="295"/>
        <v>46869.802128123985</v>
      </c>
      <c r="H679" s="42">
        <f t="shared" si="296"/>
        <v>201248.57647335916</v>
      </c>
      <c r="I679" s="10">
        <f t="shared" si="302"/>
        <v>16</v>
      </c>
      <c r="J679" s="10" t="s">
        <v>54</v>
      </c>
      <c r="K679" s="10">
        <f t="shared" si="297"/>
        <v>614988.61580235406</v>
      </c>
      <c r="L679" s="10">
        <f t="shared" si="298"/>
        <v>60374.572942007748</v>
      </c>
      <c r="M679" s="10">
        <f t="shared" si="299"/>
        <v>554614.04286034626</v>
      </c>
      <c r="N679" s="10">
        <f t="shared" si="300"/>
        <v>30000</v>
      </c>
    </row>
    <row r="680" spans="1:14">
      <c r="A680" s="7">
        <f t="shared" si="301"/>
        <v>12</v>
      </c>
      <c r="B680" s="10">
        <f t="shared" si="303"/>
        <v>413740.03932899493</v>
      </c>
      <c r="C680" s="27">
        <f t="shared" si="291"/>
        <v>34133.553244642084</v>
      </c>
      <c r="D680" s="27">
        <f t="shared" si="292"/>
        <v>36949.571387325057</v>
      </c>
      <c r="E680" s="27">
        <f t="shared" si="293"/>
        <v>39997.911026779373</v>
      </c>
      <c r="F680" s="27">
        <f t="shared" si="294"/>
        <v>43297.738686488672</v>
      </c>
      <c r="G680" s="10">
        <f t="shared" si="295"/>
        <v>46869.802128123985</v>
      </c>
      <c r="H680" s="10">
        <f t="shared" si="296"/>
        <v>201248.57647335916</v>
      </c>
      <c r="I680" s="10">
        <f t="shared" si="302"/>
        <v>17</v>
      </c>
      <c r="J680" s="10" t="s">
        <v>57</v>
      </c>
      <c r="K680" s="10"/>
      <c r="L680" s="10"/>
      <c r="M680" s="10"/>
      <c r="N680" s="10">
        <f t="shared" si="300"/>
        <v>30000</v>
      </c>
    </row>
    <row r="681" spans="1:14">
      <c r="A681" s="7">
        <f t="shared" si="301"/>
        <v>13</v>
      </c>
      <c r="B681" s="10">
        <f t="shared" si="303"/>
        <v>413740.03932899493</v>
      </c>
      <c r="C681" s="27">
        <f t="shared" si="291"/>
        <v>34133.553244642084</v>
      </c>
      <c r="D681" s="27">
        <f t="shared" si="292"/>
        <v>36949.571387325057</v>
      </c>
      <c r="E681" s="27">
        <f t="shared" si="293"/>
        <v>39997.911026779373</v>
      </c>
      <c r="F681" s="10">
        <f t="shared" si="294"/>
        <v>43297.738686488672</v>
      </c>
      <c r="G681" s="10">
        <f t="shared" si="295"/>
        <v>46869.802128123985</v>
      </c>
      <c r="H681" s="10">
        <f t="shared" si="296"/>
        <v>201248.57647335916</v>
      </c>
      <c r="I681" s="10">
        <f t="shared" si="302"/>
        <v>18</v>
      </c>
      <c r="J681" s="10" t="s">
        <v>57</v>
      </c>
      <c r="K681" s="10"/>
      <c r="L681" s="10"/>
      <c r="M681" s="10"/>
      <c r="N681" s="10">
        <f t="shared" si="300"/>
        <v>30000</v>
      </c>
    </row>
    <row r="682" spans="1:14">
      <c r="A682" s="7">
        <f t="shared" si="301"/>
        <v>14</v>
      </c>
      <c r="B682" s="10">
        <f t="shared" si="303"/>
        <v>413740.03932899493</v>
      </c>
      <c r="C682" s="27">
        <f t="shared" si="291"/>
        <v>34133.553244642084</v>
      </c>
      <c r="D682" s="27">
        <f t="shared" si="292"/>
        <v>36949.571387325057</v>
      </c>
      <c r="E682" s="10">
        <f t="shared" si="293"/>
        <v>39997.911026779373</v>
      </c>
      <c r="F682" s="10">
        <f t="shared" si="294"/>
        <v>43297.738686488672</v>
      </c>
      <c r="G682" s="10">
        <f t="shared" si="295"/>
        <v>46869.802128123985</v>
      </c>
      <c r="H682" s="10">
        <f t="shared" si="296"/>
        <v>201248.57647335916</v>
      </c>
      <c r="I682" s="10">
        <f t="shared" si="302"/>
        <v>19</v>
      </c>
      <c r="J682" s="10" t="s">
        <v>57</v>
      </c>
      <c r="K682" s="10"/>
      <c r="L682" s="10"/>
      <c r="M682" s="10"/>
      <c r="N682" s="10">
        <f t="shared" si="300"/>
        <v>30000</v>
      </c>
    </row>
    <row r="683" spans="1:14">
      <c r="A683" s="7">
        <f>A682+1</f>
        <v>15</v>
      </c>
      <c r="B683" s="10">
        <f t="shared" si="303"/>
        <v>413740.03932899493</v>
      </c>
      <c r="C683" s="27">
        <f t="shared" si="291"/>
        <v>34133.553244642084</v>
      </c>
      <c r="D683" s="10">
        <f t="shared" si="292"/>
        <v>36949.571387325057</v>
      </c>
      <c r="E683" s="10">
        <f t="shared" si="293"/>
        <v>39997.911026779373</v>
      </c>
      <c r="F683" s="10">
        <f t="shared" si="294"/>
        <v>43297.738686488672</v>
      </c>
      <c r="G683" s="10">
        <f t="shared" si="295"/>
        <v>46869.802128123985</v>
      </c>
      <c r="H683" s="10">
        <f t="shared" si="296"/>
        <v>201248.57647335916</v>
      </c>
      <c r="I683" s="10">
        <f t="shared" si="302"/>
        <v>20</v>
      </c>
      <c r="J683" s="10" t="s">
        <v>57</v>
      </c>
      <c r="K683" s="10"/>
      <c r="L683" s="10"/>
      <c r="M683" s="10"/>
      <c r="N683" s="10">
        <f t="shared" si="300"/>
        <v>30000</v>
      </c>
    </row>
    <row r="684" spans="1:14">
      <c r="A684" s="7"/>
      <c r="B684" s="14">
        <f>SUM(B669:B683)</f>
        <v>3738944.7827863377</v>
      </c>
      <c r="C684" s="14">
        <f t="shared" ref="C684:H684" si="304">SUM(C669:C683)</f>
        <v>308462.94457987288</v>
      </c>
      <c r="D684" s="14">
        <f t="shared" si="304"/>
        <v>333911.13750771241</v>
      </c>
      <c r="E684" s="14">
        <f t="shared" si="304"/>
        <v>361458.80635209865</v>
      </c>
      <c r="F684" s="14">
        <f t="shared" si="304"/>
        <v>391279.15787614667</v>
      </c>
      <c r="G684" s="14">
        <f t="shared" si="304"/>
        <v>423559.68840092886</v>
      </c>
      <c r="H684" s="14">
        <f t="shared" si="304"/>
        <v>1818671.7347167595</v>
      </c>
      <c r="I684" s="14"/>
      <c r="J684" s="10"/>
      <c r="K684" s="14">
        <f t="shared" ref="K684:N684" si="305">SUM(K669:K683)</f>
        <v>3097662.05429368</v>
      </c>
      <c r="L684" s="14">
        <f t="shared" si="305"/>
        <v>304103.22864699672</v>
      </c>
      <c r="M684" s="14">
        <f t="shared" si="305"/>
        <v>2793558.8256466831</v>
      </c>
      <c r="N684" s="14">
        <f t="shared" si="305"/>
        <v>450000</v>
      </c>
    </row>
    <row r="686" spans="1:14">
      <c r="B686" s="1" t="s">
        <v>58</v>
      </c>
      <c r="J686" s="33"/>
      <c r="K686" s="3"/>
    </row>
    <row r="688" spans="1:14">
      <c r="A688">
        <v>1</v>
      </c>
      <c r="B688" t="s">
        <v>266</v>
      </c>
      <c r="F688" s="3"/>
      <c r="G688" s="3">
        <f>SUM(B680:B683)</f>
        <v>1654960.1573159797</v>
      </c>
    </row>
    <row r="689" spans="1:14">
      <c r="A689">
        <f>A688+1</f>
        <v>2</v>
      </c>
      <c r="B689" t="s">
        <v>267</v>
      </c>
      <c r="F689" s="3"/>
      <c r="G689" s="3">
        <f>M679</f>
        <v>554614.04286034626</v>
      </c>
    </row>
    <row r="690" spans="1:14">
      <c r="A690">
        <f t="shared" ref="A690:A693" si="306">A689+1</f>
        <v>3</v>
      </c>
      <c r="B690" t="s">
        <v>268</v>
      </c>
      <c r="F690" s="3"/>
      <c r="G690" s="3">
        <f>SUM(C680:F680)+SUM(C681:E681)+SUM(C682:D682)+C683</f>
        <v>370676.48788059095</v>
      </c>
    </row>
    <row r="691" spans="1:14">
      <c r="A691">
        <f t="shared" si="306"/>
        <v>4</v>
      </c>
      <c r="B691" t="s">
        <v>90</v>
      </c>
      <c r="F691" s="3"/>
      <c r="G691" s="3">
        <f>SUM(H669:H679)</f>
        <v>1013677.4288233226</v>
      </c>
    </row>
    <row r="692" spans="1:14">
      <c r="A692">
        <f t="shared" si="306"/>
        <v>5</v>
      </c>
      <c r="B692" t="s">
        <v>73</v>
      </c>
      <c r="F692" s="3"/>
      <c r="G692" s="3">
        <f>SUM(D683:G683)+SUM(E682:G682)+SUM(F681:G681)+G680</f>
        <v>434317.81801284576</v>
      </c>
    </row>
    <row r="693" spans="1:14">
      <c r="A693">
        <f t="shared" si="306"/>
        <v>6</v>
      </c>
      <c r="B693" t="s">
        <v>59</v>
      </c>
      <c r="F693" s="3"/>
      <c r="G693" s="3">
        <f>N684</f>
        <v>450000</v>
      </c>
    </row>
    <row r="696" spans="1:14">
      <c r="A696" s="117"/>
      <c r="B696" s="117"/>
      <c r="C696" s="117"/>
      <c r="D696" s="118"/>
      <c r="E696" s="117"/>
      <c r="F696" s="117"/>
      <c r="G696" s="117"/>
      <c r="H696" s="117"/>
      <c r="I696" s="117"/>
      <c r="J696" s="117"/>
      <c r="K696" s="117"/>
      <c r="L696" s="117"/>
      <c r="M696" s="117"/>
      <c r="N696" s="117"/>
    </row>
    <row r="697" spans="1:14" ht="21">
      <c r="A697" s="166" t="s">
        <v>340</v>
      </c>
      <c r="B697" s="167" t="s">
        <v>377</v>
      </c>
      <c r="C697" s="167"/>
      <c r="D697" s="167"/>
      <c r="E697" s="167"/>
      <c r="F697" s="167"/>
      <c r="G697" s="168"/>
      <c r="H697" s="168"/>
      <c r="I697" s="168"/>
      <c r="J697" s="168"/>
      <c r="K697" s="168"/>
      <c r="L697" s="168"/>
      <c r="M697" s="168"/>
      <c r="N697" s="168"/>
    </row>
    <row r="700" spans="1:14">
      <c r="B700" s="1" t="s">
        <v>234</v>
      </c>
    </row>
    <row r="702" spans="1:14">
      <c r="A702">
        <v>1</v>
      </c>
      <c r="B702" s="1" t="s">
        <v>284</v>
      </c>
    </row>
    <row r="703" spans="1:14" ht="21">
      <c r="A703">
        <f>A702+1</f>
        <v>2</v>
      </c>
      <c r="B703" t="s">
        <v>271</v>
      </c>
      <c r="F703" s="172">
        <f>ROUND(100000/12,0)</f>
        <v>8333</v>
      </c>
      <c r="G703" t="s">
        <v>272</v>
      </c>
    </row>
    <row r="704" spans="1:14">
      <c r="B704" t="s">
        <v>273</v>
      </c>
    </row>
    <row r="705" spans="1:12">
      <c r="A705">
        <f>A703+1</f>
        <v>3</v>
      </c>
      <c r="B705" s="1" t="s">
        <v>274</v>
      </c>
    </row>
    <row r="706" spans="1:12">
      <c r="A706">
        <f>A705+1</f>
        <v>4</v>
      </c>
      <c r="B706" s="214" t="s">
        <v>281</v>
      </c>
      <c r="C706" s="214"/>
      <c r="D706" s="214"/>
      <c r="E706" s="214"/>
      <c r="F706" s="214"/>
      <c r="G706" s="214"/>
      <c r="H706" s="214"/>
      <c r="I706" s="214"/>
    </row>
    <row r="707" spans="1:12">
      <c r="A707">
        <f>A706+1</f>
        <v>5</v>
      </c>
      <c r="B707" t="s">
        <v>282</v>
      </c>
    </row>
    <row r="708" spans="1:12">
      <c r="A708">
        <f>A707+1</f>
        <v>6</v>
      </c>
      <c r="B708" t="s">
        <v>285</v>
      </c>
    </row>
    <row r="709" spans="1:12" ht="29.25" customHeight="1"/>
    <row r="710" spans="1:12">
      <c r="B710" s="1" t="s">
        <v>286</v>
      </c>
    </row>
    <row r="712" spans="1:12">
      <c r="A712">
        <v>1</v>
      </c>
      <c r="B712" s="1" t="s">
        <v>287</v>
      </c>
    </row>
    <row r="713" spans="1:12">
      <c r="A713">
        <f>A712+1</f>
        <v>2</v>
      </c>
      <c r="B713" t="s">
        <v>288</v>
      </c>
    </row>
    <row r="714" spans="1:12">
      <c r="A714">
        <f>A713+1</f>
        <v>3</v>
      </c>
      <c r="B714" t="s">
        <v>289</v>
      </c>
    </row>
    <row r="715" spans="1:12">
      <c r="A715">
        <f>A714+1</f>
        <v>4</v>
      </c>
      <c r="B715" s="1" t="s">
        <v>341</v>
      </c>
    </row>
    <row r="718" spans="1:12">
      <c r="A718" s="71" t="s">
        <v>171</v>
      </c>
      <c r="B718" s="1" t="s">
        <v>275</v>
      </c>
      <c r="D718" s="66">
        <v>758092.1</v>
      </c>
      <c r="I718" s="1" t="s">
        <v>290</v>
      </c>
    </row>
    <row r="719" spans="1:12">
      <c r="A719" s="71" t="s">
        <v>172</v>
      </c>
      <c r="B719" s="1" t="s">
        <v>276</v>
      </c>
      <c r="D719" s="33">
        <v>0.104</v>
      </c>
    </row>
    <row r="720" spans="1:12">
      <c r="A720" s="71"/>
      <c r="B720" s="1"/>
      <c r="I720" s="96" t="s">
        <v>347</v>
      </c>
      <c r="J720" s="97"/>
      <c r="K720" s="97"/>
      <c r="L720" s="98">
        <f>D718</f>
        <v>758092.1</v>
      </c>
    </row>
    <row r="721" spans="1:17" ht="45">
      <c r="A721" s="90" t="s">
        <v>280</v>
      </c>
      <c r="B721" s="90" t="s">
        <v>277</v>
      </c>
      <c r="C721" s="91" t="s">
        <v>24</v>
      </c>
      <c r="D721" s="90" t="s">
        <v>278</v>
      </c>
      <c r="E721" s="90" t="s">
        <v>279</v>
      </c>
      <c r="F721" s="95" t="s">
        <v>62</v>
      </c>
      <c r="G721" s="95" t="s">
        <v>283</v>
      </c>
      <c r="I721" s="22" t="s">
        <v>291</v>
      </c>
      <c r="J721" s="22" t="s">
        <v>45</v>
      </c>
      <c r="K721" s="22" t="s">
        <v>293</v>
      </c>
      <c r="L721" s="22" t="s">
        <v>294</v>
      </c>
      <c r="M721" s="56" t="s">
        <v>292</v>
      </c>
    </row>
    <row r="722" spans="1:17">
      <c r="A722" s="7"/>
      <c r="B722" s="11"/>
      <c r="C722" s="14"/>
      <c r="D722" s="11"/>
      <c r="E722" s="14">
        <f>D718</f>
        <v>758092.1</v>
      </c>
      <c r="F722" s="11"/>
      <c r="G722" s="11"/>
      <c r="I722" s="177"/>
      <c r="J722" s="24">
        <v>2007</v>
      </c>
      <c r="K722" s="24"/>
      <c r="L722" s="176">
        <v>100</v>
      </c>
      <c r="M722" s="10"/>
    </row>
    <row r="723" spans="1:17">
      <c r="A723" s="7">
        <v>1</v>
      </c>
      <c r="B723" s="28">
        <v>8333</v>
      </c>
      <c r="C723" s="10">
        <f>E722*$D$719/12</f>
        <v>6570.1315333333332</v>
      </c>
      <c r="D723" s="10">
        <f>B723-C723</f>
        <v>1762.8684666666668</v>
      </c>
      <c r="E723" s="10">
        <f>E722-D723</f>
        <v>756329.23153333331</v>
      </c>
      <c r="F723" s="10">
        <f>C723*30%</f>
        <v>1971.03946</v>
      </c>
      <c r="G723" s="10">
        <f>D723*30%</f>
        <v>528.86054000000001</v>
      </c>
      <c r="I723" s="177" t="s">
        <v>342</v>
      </c>
      <c r="J723" s="24">
        <f t="shared" ref="J723:J736" si="307">J722+1</f>
        <v>2008</v>
      </c>
      <c r="K723" s="99">
        <f>(L723-L722)/L722</f>
        <v>0.24</v>
      </c>
      <c r="L723" s="176">
        <v>124</v>
      </c>
      <c r="M723" s="10"/>
    </row>
    <row r="724" spans="1:17" ht="29.25" customHeight="1">
      <c r="A724" s="7">
        <f>A723+1</f>
        <v>2</v>
      </c>
      <c r="B724" s="28">
        <v>8333</v>
      </c>
      <c r="C724" s="10">
        <f>E723*$D$719/12</f>
        <v>6554.8533399555554</v>
      </c>
      <c r="D724" s="10">
        <f>B724-C724</f>
        <v>1778.1466600444446</v>
      </c>
      <c r="E724" s="10">
        <f>E723-D724</f>
        <v>754551.08487328887</v>
      </c>
      <c r="F724" s="10">
        <f t="shared" ref="F724:F787" si="308">C724*30%</f>
        <v>1966.4560019866665</v>
      </c>
      <c r="G724" s="10">
        <f t="shared" ref="G724:G787" si="309">D724*30%</f>
        <v>533.44399801333338</v>
      </c>
      <c r="I724" s="177" t="s">
        <v>343</v>
      </c>
      <c r="J724" s="24">
        <f t="shared" si="307"/>
        <v>2009</v>
      </c>
      <c r="K724" s="99">
        <f t="shared" ref="K724:K727" si="310">(L724-L723)/L723</f>
        <v>-2.4193548387096774E-2</v>
      </c>
      <c r="L724" s="176">
        <v>121</v>
      </c>
      <c r="M724" s="10"/>
    </row>
    <row r="725" spans="1:17">
      <c r="A725" s="7">
        <f t="shared" ref="A725:A788" si="311">A724+1</f>
        <v>3</v>
      </c>
      <c r="B725" s="28">
        <v>8333</v>
      </c>
      <c r="C725" s="10">
        <f t="shared" ref="C725:C788" si="312">E724*$D$719/12</f>
        <v>6539.4427355685029</v>
      </c>
      <c r="D725" s="10">
        <f t="shared" ref="D725:D788" si="313">B725-C725</f>
        <v>1793.5572644314971</v>
      </c>
      <c r="E725" s="10">
        <f t="shared" ref="E725:E788" si="314">E724-D725</f>
        <v>752757.52760885737</v>
      </c>
      <c r="F725" s="10">
        <f t="shared" si="308"/>
        <v>1961.8328206705507</v>
      </c>
      <c r="G725" s="10">
        <f t="shared" si="309"/>
        <v>538.06717932944912</v>
      </c>
      <c r="I725" s="177" t="s">
        <v>344</v>
      </c>
      <c r="J725" s="24">
        <f t="shared" si="307"/>
        <v>2010</v>
      </c>
      <c r="K725" s="99">
        <f t="shared" si="310"/>
        <v>-0.12396694214876033</v>
      </c>
      <c r="L725" s="176">
        <v>106</v>
      </c>
      <c r="M725" s="10"/>
    </row>
    <row r="726" spans="1:17">
      <c r="A726" s="7">
        <f t="shared" si="311"/>
        <v>4</v>
      </c>
      <c r="B726" s="28">
        <v>8333</v>
      </c>
      <c r="C726" s="10">
        <f t="shared" si="312"/>
        <v>6523.8985726100973</v>
      </c>
      <c r="D726" s="10">
        <f t="shared" si="313"/>
        <v>1809.1014273899027</v>
      </c>
      <c r="E726" s="10">
        <f t="shared" si="314"/>
        <v>750948.42618146748</v>
      </c>
      <c r="F726" s="10">
        <f t="shared" si="308"/>
        <v>1957.1695717830291</v>
      </c>
      <c r="G726" s="10">
        <f t="shared" si="309"/>
        <v>542.73042821697084</v>
      </c>
      <c r="I726" s="177" t="s">
        <v>345</v>
      </c>
      <c r="J726" s="24">
        <f t="shared" si="307"/>
        <v>2011</v>
      </c>
      <c r="K726" s="99">
        <f t="shared" si="310"/>
        <v>0.18867924528301888</v>
      </c>
      <c r="L726" s="176">
        <v>126</v>
      </c>
      <c r="M726" s="10"/>
    </row>
    <row r="727" spans="1:17">
      <c r="A727" s="7">
        <f t="shared" si="311"/>
        <v>5</v>
      </c>
      <c r="B727" s="28">
        <v>8333</v>
      </c>
      <c r="C727" s="10">
        <f t="shared" si="312"/>
        <v>6508.2196935727179</v>
      </c>
      <c r="D727" s="10">
        <f t="shared" si="313"/>
        <v>1824.7803064272821</v>
      </c>
      <c r="E727" s="10">
        <f t="shared" si="314"/>
        <v>749123.64587504021</v>
      </c>
      <c r="F727" s="10">
        <f t="shared" si="308"/>
        <v>1952.4659080718152</v>
      </c>
      <c r="G727" s="10">
        <f t="shared" si="309"/>
        <v>547.43409192818456</v>
      </c>
      <c r="I727" s="24">
        <v>1</v>
      </c>
      <c r="J727" s="24">
        <f t="shared" si="307"/>
        <v>2012</v>
      </c>
      <c r="K727" s="99">
        <f t="shared" si="310"/>
        <v>0.32539682539682541</v>
      </c>
      <c r="L727" s="176">
        <v>167</v>
      </c>
      <c r="M727" s="14">
        <f>L720</f>
        <v>758092.1</v>
      </c>
      <c r="P727" s="3"/>
      <c r="Q727" s="3"/>
    </row>
    <row r="728" spans="1:17">
      <c r="A728" s="7">
        <f t="shared" si="311"/>
        <v>6</v>
      </c>
      <c r="B728" s="28">
        <v>8333</v>
      </c>
      <c r="C728" s="10">
        <f t="shared" si="312"/>
        <v>6492.404930917015</v>
      </c>
      <c r="D728" s="10">
        <f t="shared" si="313"/>
        <v>1840.595069082985</v>
      </c>
      <c r="E728" s="10">
        <f t="shared" si="314"/>
        <v>747283.05080595717</v>
      </c>
      <c r="F728" s="10">
        <f t="shared" si="308"/>
        <v>1947.7214792751045</v>
      </c>
      <c r="G728" s="10">
        <f t="shared" si="309"/>
        <v>552.17852072489552</v>
      </c>
      <c r="I728" s="24">
        <f t="shared" ref="I728:I736" si="315">I727+1</f>
        <v>2</v>
      </c>
      <c r="J728" s="24">
        <f t="shared" si="307"/>
        <v>2013</v>
      </c>
      <c r="K728" s="103">
        <f>SUBTOTAL(1,K723:K727)</f>
        <v>0.12118311602879743</v>
      </c>
      <c r="L728" s="10">
        <f t="shared" ref="L728:L741" si="316">L727+L727*K728</f>
        <v>187.23758037680918</v>
      </c>
      <c r="M728" s="10">
        <f t="shared" ref="M728:M741" si="317">M727*L728/L727</f>
        <v>849960.0629148148</v>
      </c>
    </row>
    <row r="729" spans="1:17">
      <c r="A729" s="7">
        <f t="shared" si="311"/>
        <v>7</v>
      </c>
      <c r="B729" s="28">
        <v>8333</v>
      </c>
      <c r="C729" s="10">
        <f t="shared" si="312"/>
        <v>6476.4531069849618</v>
      </c>
      <c r="D729" s="10">
        <f t="shared" si="313"/>
        <v>1856.5468930150382</v>
      </c>
      <c r="E729" s="10">
        <f t="shared" si="314"/>
        <v>745426.50391294213</v>
      </c>
      <c r="F729" s="10">
        <f t="shared" si="308"/>
        <v>1942.9359320954884</v>
      </c>
      <c r="G729" s="10">
        <f t="shared" si="309"/>
        <v>556.96406790451147</v>
      </c>
      <c r="I729" s="24">
        <f t="shared" si="315"/>
        <v>3</v>
      </c>
      <c r="J729" s="24">
        <f t="shared" si="307"/>
        <v>2014</v>
      </c>
      <c r="K729" s="99">
        <f t="shared" ref="K729:K741" si="318">$K$728</f>
        <v>0.12118311602879743</v>
      </c>
      <c r="L729" s="10">
        <f t="shared" si="316"/>
        <v>209.92761380456332</v>
      </c>
      <c r="M729" s="10">
        <f t="shared" si="317"/>
        <v>952960.87183886464</v>
      </c>
    </row>
    <row r="730" spans="1:17">
      <c r="A730" s="7">
        <f t="shared" si="311"/>
        <v>8</v>
      </c>
      <c r="B730" s="28">
        <v>8333</v>
      </c>
      <c r="C730" s="10">
        <f t="shared" si="312"/>
        <v>6460.3630339121655</v>
      </c>
      <c r="D730" s="10">
        <f t="shared" si="313"/>
        <v>1872.6369660878345</v>
      </c>
      <c r="E730" s="10">
        <f t="shared" si="314"/>
        <v>743553.86694685428</v>
      </c>
      <c r="F730" s="10">
        <f t="shared" si="308"/>
        <v>1938.1089101736495</v>
      </c>
      <c r="G730" s="10">
        <f t="shared" si="309"/>
        <v>561.79108982635034</v>
      </c>
      <c r="I730" s="24">
        <f t="shared" si="315"/>
        <v>4</v>
      </c>
      <c r="J730" s="24">
        <f t="shared" si="307"/>
        <v>2015</v>
      </c>
      <c r="K730" s="99">
        <f t="shared" si="318"/>
        <v>0.12118311602879743</v>
      </c>
      <c r="L730" s="10">
        <f t="shared" si="316"/>
        <v>235.3672961858903</v>
      </c>
      <c r="M730" s="10">
        <f t="shared" si="317"/>
        <v>1068443.6397418177</v>
      </c>
    </row>
    <row r="731" spans="1:17">
      <c r="A731" s="7">
        <f t="shared" si="311"/>
        <v>9</v>
      </c>
      <c r="B731" s="28">
        <v>8333</v>
      </c>
      <c r="C731" s="10">
        <f t="shared" si="312"/>
        <v>6444.1335135394038</v>
      </c>
      <c r="D731" s="10">
        <f t="shared" si="313"/>
        <v>1888.8664864605962</v>
      </c>
      <c r="E731" s="10">
        <f t="shared" si="314"/>
        <v>741665.00046039373</v>
      </c>
      <c r="F731" s="10">
        <f t="shared" si="308"/>
        <v>1933.240054061821</v>
      </c>
      <c r="G731" s="10">
        <f t="shared" si="309"/>
        <v>566.65994593817879</v>
      </c>
      <c r="I731" s="24">
        <f t="shared" si="315"/>
        <v>5</v>
      </c>
      <c r="J731" s="24">
        <f t="shared" si="307"/>
        <v>2016</v>
      </c>
      <c r="K731" s="99">
        <f t="shared" si="318"/>
        <v>0.12118311602879743</v>
      </c>
      <c r="L731" s="10">
        <f t="shared" si="316"/>
        <v>263.88983854896935</v>
      </c>
      <c r="M731" s="10">
        <f t="shared" si="317"/>
        <v>1197920.9693068811</v>
      </c>
    </row>
    <row r="732" spans="1:17">
      <c r="A732" s="7">
        <f t="shared" si="311"/>
        <v>10</v>
      </c>
      <c r="B732" s="28">
        <v>8333</v>
      </c>
      <c r="C732" s="10">
        <f t="shared" si="312"/>
        <v>6427.7633373234121</v>
      </c>
      <c r="D732" s="10">
        <f t="shared" si="313"/>
        <v>1905.2366626765879</v>
      </c>
      <c r="E732" s="10">
        <f t="shared" si="314"/>
        <v>739759.76379771717</v>
      </c>
      <c r="F732" s="10">
        <f t="shared" si="308"/>
        <v>1928.3290011970234</v>
      </c>
      <c r="G732" s="10">
        <f t="shared" si="309"/>
        <v>571.57099880297631</v>
      </c>
      <c r="I732" s="24">
        <f t="shared" si="315"/>
        <v>6</v>
      </c>
      <c r="J732" s="24">
        <f t="shared" si="307"/>
        <v>2017</v>
      </c>
      <c r="K732" s="99">
        <f t="shared" si="318"/>
        <v>0.12118311602879743</v>
      </c>
      <c r="L732" s="10">
        <f t="shared" si="316"/>
        <v>295.86883147266974</v>
      </c>
      <c r="M732" s="10">
        <f t="shared" si="317"/>
        <v>1343088.7651237266</v>
      </c>
    </row>
    <row r="733" spans="1:17">
      <c r="A733" s="7">
        <f t="shared" si="311"/>
        <v>11</v>
      </c>
      <c r="B733" s="28">
        <v>8333</v>
      </c>
      <c r="C733" s="10">
        <f t="shared" si="312"/>
        <v>6411.251286246882</v>
      </c>
      <c r="D733" s="10">
        <f t="shared" si="313"/>
        <v>1921.748713753118</v>
      </c>
      <c r="E733" s="10">
        <f t="shared" si="314"/>
        <v>737838.0150839641</v>
      </c>
      <c r="F733" s="10">
        <f t="shared" si="308"/>
        <v>1923.3753858740645</v>
      </c>
      <c r="G733" s="10">
        <f t="shared" si="309"/>
        <v>576.52461412593539</v>
      </c>
      <c r="I733" s="24">
        <f t="shared" si="315"/>
        <v>7</v>
      </c>
      <c r="J733" s="24">
        <f t="shared" si="307"/>
        <v>2018</v>
      </c>
      <c r="K733" s="99">
        <f t="shared" si="318"/>
        <v>0.12118311602879743</v>
      </c>
      <c r="L733" s="10">
        <f t="shared" si="316"/>
        <v>331.723138406327</v>
      </c>
      <c r="M733" s="10">
        <f t="shared" si="317"/>
        <v>1505848.4467846893</v>
      </c>
    </row>
    <row r="734" spans="1:17">
      <c r="A734" s="92">
        <f t="shared" si="311"/>
        <v>12</v>
      </c>
      <c r="B734" s="93">
        <v>8333</v>
      </c>
      <c r="C734" s="93">
        <f t="shared" si="312"/>
        <v>6394.5961307276884</v>
      </c>
      <c r="D734" s="93">
        <f t="shared" si="313"/>
        <v>1938.4038692723116</v>
      </c>
      <c r="E734" s="93">
        <f t="shared" si="314"/>
        <v>735899.61121469177</v>
      </c>
      <c r="F734" s="10">
        <f t="shared" si="308"/>
        <v>1918.3788392183064</v>
      </c>
      <c r="G734" s="10">
        <f t="shared" si="309"/>
        <v>581.52116078169342</v>
      </c>
      <c r="I734" s="24">
        <f t="shared" si="315"/>
        <v>8</v>
      </c>
      <c r="J734" s="24">
        <f t="shared" si="307"/>
        <v>2019</v>
      </c>
      <c r="K734" s="99">
        <f t="shared" si="318"/>
        <v>0.12118311602879743</v>
      </c>
      <c r="L734" s="10">
        <f t="shared" si="316"/>
        <v>371.92238197725777</v>
      </c>
      <c r="M734" s="10">
        <f t="shared" si="317"/>
        <v>1688331.8538331827</v>
      </c>
    </row>
    <row r="735" spans="1:17">
      <c r="A735" s="7">
        <f t="shared" si="311"/>
        <v>13</v>
      </c>
      <c r="B735" s="10">
        <v>8333</v>
      </c>
      <c r="C735" s="10">
        <f t="shared" si="312"/>
        <v>6377.7966305273285</v>
      </c>
      <c r="D735" s="10">
        <f t="shared" si="313"/>
        <v>1955.2033694726715</v>
      </c>
      <c r="E735" s="10">
        <f t="shared" si="314"/>
        <v>733944.40784521913</v>
      </c>
      <c r="F735" s="10">
        <f t="shared" si="308"/>
        <v>1913.3389891581985</v>
      </c>
      <c r="G735" s="10">
        <f t="shared" si="309"/>
        <v>586.56101084180148</v>
      </c>
      <c r="I735" s="24">
        <f t="shared" si="315"/>
        <v>9</v>
      </c>
      <c r="J735" s="24">
        <f t="shared" si="307"/>
        <v>2020</v>
      </c>
      <c r="K735" s="99">
        <f t="shared" si="318"/>
        <v>0.12118311602879743</v>
      </c>
      <c r="L735" s="10">
        <f t="shared" si="316"/>
        <v>416.99309514611451</v>
      </c>
      <c r="M735" s="10">
        <f t="shared" si="317"/>
        <v>1892929.168771364</v>
      </c>
    </row>
    <row r="736" spans="1:17">
      <c r="A736" s="7">
        <f t="shared" si="311"/>
        <v>14</v>
      </c>
      <c r="B736" s="10">
        <v>8333</v>
      </c>
      <c r="C736" s="10">
        <f t="shared" si="312"/>
        <v>6360.8515346585655</v>
      </c>
      <c r="D736" s="10">
        <f t="shared" si="313"/>
        <v>1972.1484653414345</v>
      </c>
      <c r="E736" s="10">
        <f t="shared" si="314"/>
        <v>731972.25937987771</v>
      </c>
      <c r="F736" s="10">
        <f t="shared" si="308"/>
        <v>1908.2554603975695</v>
      </c>
      <c r="G736" s="10">
        <f t="shared" si="309"/>
        <v>591.64453960243031</v>
      </c>
      <c r="I736" s="24">
        <f t="shared" si="315"/>
        <v>10</v>
      </c>
      <c r="J736" s="24">
        <f t="shared" si="307"/>
        <v>2021</v>
      </c>
      <c r="K736" s="99">
        <f t="shared" si="318"/>
        <v>0.12118311602879743</v>
      </c>
      <c r="L736" s="10">
        <f t="shared" si="316"/>
        <v>467.52561777841345</v>
      </c>
      <c r="M736" s="10">
        <f t="shared" si="317"/>
        <v>2122320.2238648795</v>
      </c>
    </row>
    <row r="737" spans="1:18">
      <c r="A737" s="7">
        <f t="shared" si="311"/>
        <v>15</v>
      </c>
      <c r="B737" s="10">
        <v>8333</v>
      </c>
      <c r="C737" s="10">
        <f t="shared" si="312"/>
        <v>6343.7595812922737</v>
      </c>
      <c r="D737" s="10">
        <f t="shared" si="313"/>
        <v>1989.2404187077263</v>
      </c>
      <c r="E737" s="10">
        <f t="shared" si="314"/>
        <v>729983.01896116999</v>
      </c>
      <c r="F737" s="10">
        <f t="shared" si="308"/>
        <v>1903.1278743876819</v>
      </c>
      <c r="G737" s="10">
        <f t="shared" si="309"/>
        <v>596.77212561231784</v>
      </c>
      <c r="I737" s="24">
        <f t="shared" ref="I737:I741" si="319">I736+1</f>
        <v>11</v>
      </c>
      <c r="J737" s="24">
        <f>J736+1</f>
        <v>2022</v>
      </c>
      <c r="K737" s="99">
        <f t="shared" si="318"/>
        <v>0.12118311602879743</v>
      </c>
      <c r="L737" s="10">
        <f t="shared" si="316"/>
        <v>524.18182896409007</v>
      </c>
      <c r="M737" s="10">
        <f t="shared" si="317"/>
        <v>2379509.6018037605</v>
      </c>
    </row>
    <row r="738" spans="1:18">
      <c r="A738" s="7">
        <f t="shared" si="311"/>
        <v>16</v>
      </c>
      <c r="B738" s="10">
        <v>8333</v>
      </c>
      <c r="C738" s="10">
        <f t="shared" si="312"/>
        <v>6326.519497663473</v>
      </c>
      <c r="D738" s="10">
        <f t="shared" si="313"/>
        <v>2006.480502336527</v>
      </c>
      <c r="E738" s="10">
        <f t="shared" si="314"/>
        <v>727976.53845883347</v>
      </c>
      <c r="F738" s="10">
        <f t="shared" si="308"/>
        <v>1897.9558492990418</v>
      </c>
      <c r="G738" s="10">
        <f t="shared" si="309"/>
        <v>601.94415070095806</v>
      </c>
      <c r="I738" s="24">
        <f t="shared" si="319"/>
        <v>12</v>
      </c>
      <c r="J738" s="24">
        <f>J737+1</f>
        <v>2023</v>
      </c>
      <c r="K738" s="99">
        <f t="shared" si="318"/>
        <v>0.12118311602879743</v>
      </c>
      <c r="L738" s="10">
        <f t="shared" si="316"/>
        <v>587.70381636363265</v>
      </c>
      <c r="M738" s="10">
        <f t="shared" si="317"/>
        <v>2667865.9899707832</v>
      </c>
    </row>
    <row r="739" spans="1:18">
      <c r="A739" s="7">
        <f t="shared" si="311"/>
        <v>17</v>
      </c>
      <c r="B739" s="10">
        <v>8333</v>
      </c>
      <c r="C739" s="10">
        <f t="shared" si="312"/>
        <v>6309.129999976557</v>
      </c>
      <c r="D739" s="10">
        <f t="shared" si="313"/>
        <v>2023.870000023443</v>
      </c>
      <c r="E739" s="10">
        <f t="shared" si="314"/>
        <v>725952.66845881008</v>
      </c>
      <c r="F739" s="10">
        <f t="shared" si="308"/>
        <v>1892.7389999929669</v>
      </c>
      <c r="G739" s="10">
        <f t="shared" si="309"/>
        <v>607.16100000703284</v>
      </c>
      <c r="I739" s="24">
        <f t="shared" si="319"/>
        <v>13</v>
      </c>
      <c r="J739" s="24">
        <f>J738+1</f>
        <v>2024</v>
      </c>
      <c r="K739" s="99">
        <f t="shared" si="318"/>
        <v>0.12118311602879743</v>
      </c>
      <c r="L739" s="10">
        <f t="shared" si="316"/>
        <v>658.92359613259384</v>
      </c>
      <c r="M739" s="10">
        <f t="shared" si="317"/>
        <v>2991166.3037826954</v>
      </c>
    </row>
    <row r="740" spans="1:18">
      <c r="A740" s="7">
        <f t="shared" si="311"/>
        <v>18</v>
      </c>
      <c r="B740" s="10">
        <v>8333</v>
      </c>
      <c r="C740" s="10">
        <f t="shared" si="312"/>
        <v>6291.5897933096867</v>
      </c>
      <c r="D740" s="10">
        <f t="shared" si="313"/>
        <v>2041.4102066903133</v>
      </c>
      <c r="E740" s="10">
        <f t="shared" si="314"/>
        <v>723911.25825211976</v>
      </c>
      <c r="F740" s="10">
        <f t="shared" si="308"/>
        <v>1887.476937992906</v>
      </c>
      <c r="G740" s="10">
        <f t="shared" si="309"/>
        <v>612.42306200709402</v>
      </c>
      <c r="I740" s="24">
        <f t="shared" si="319"/>
        <v>14</v>
      </c>
      <c r="J740" s="24">
        <f>J739+1</f>
        <v>2025</v>
      </c>
      <c r="K740" s="99">
        <f t="shared" si="318"/>
        <v>0.12118311602879743</v>
      </c>
      <c r="L740" s="10">
        <f t="shared" si="316"/>
        <v>738.77401073684246</v>
      </c>
      <c r="M740" s="10">
        <f t="shared" si="317"/>
        <v>3353645.157035423</v>
      </c>
    </row>
    <row r="741" spans="1:18" ht="15.75">
      <c r="A741" s="7">
        <f t="shared" si="311"/>
        <v>19</v>
      </c>
      <c r="B741" s="10">
        <v>8333</v>
      </c>
      <c r="C741" s="10">
        <f t="shared" si="312"/>
        <v>6273.8975715183706</v>
      </c>
      <c r="D741" s="10">
        <f t="shared" si="313"/>
        <v>2059.1024284816294</v>
      </c>
      <c r="E741" s="10">
        <f t="shared" si="314"/>
        <v>721852.15582363808</v>
      </c>
      <c r="F741" s="10">
        <f t="shared" si="308"/>
        <v>1882.1692714555111</v>
      </c>
      <c r="G741" s="10">
        <f t="shared" si="309"/>
        <v>617.73072854448878</v>
      </c>
      <c r="I741" s="100">
        <f t="shared" si="319"/>
        <v>15</v>
      </c>
      <c r="J741" s="100">
        <f>J740+1</f>
        <v>2026</v>
      </c>
      <c r="K741" s="101">
        <f t="shared" si="318"/>
        <v>0.12118311602879743</v>
      </c>
      <c r="L741" s="102">
        <f t="shared" si="316"/>
        <v>828.30094739902529</v>
      </c>
      <c r="M741" s="102">
        <f t="shared" si="317"/>
        <v>3760050.3272198616</v>
      </c>
      <c r="R741" s="3"/>
    </row>
    <row r="742" spans="1:18">
      <c r="A742" s="7">
        <f t="shared" si="311"/>
        <v>20</v>
      </c>
      <c r="B742" s="10">
        <v>8333</v>
      </c>
      <c r="C742" s="10">
        <f t="shared" si="312"/>
        <v>6256.0520171381968</v>
      </c>
      <c r="D742" s="10">
        <f t="shared" si="313"/>
        <v>2076.9479828618032</v>
      </c>
      <c r="E742" s="10">
        <f t="shared" si="314"/>
        <v>719775.2078407763</v>
      </c>
      <c r="F742" s="10">
        <f t="shared" si="308"/>
        <v>1876.8156051414589</v>
      </c>
      <c r="G742" s="10">
        <f t="shared" si="309"/>
        <v>623.08439485854092</v>
      </c>
    </row>
    <row r="743" spans="1:18">
      <c r="A743" s="7">
        <f t="shared" si="311"/>
        <v>21</v>
      </c>
      <c r="B743" s="10">
        <v>8333</v>
      </c>
      <c r="C743" s="10">
        <f t="shared" si="312"/>
        <v>6238.0518012867278</v>
      </c>
      <c r="D743" s="10">
        <f t="shared" si="313"/>
        <v>2094.9481987132722</v>
      </c>
      <c r="E743" s="10">
        <f t="shared" si="314"/>
        <v>717680.25964206306</v>
      </c>
      <c r="F743" s="10">
        <f t="shared" si="308"/>
        <v>1871.4155403860182</v>
      </c>
      <c r="G743" s="10">
        <f t="shared" si="309"/>
        <v>628.48445961398158</v>
      </c>
    </row>
    <row r="744" spans="1:18">
      <c r="A744" s="7">
        <f t="shared" si="311"/>
        <v>22</v>
      </c>
      <c r="B744" s="10">
        <v>8333</v>
      </c>
      <c r="C744" s="10">
        <f t="shared" si="312"/>
        <v>6219.8955835645465</v>
      </c>
      <c r="D744" s="10">
        <f t="shared" si="313"/>
        <v>2113.1044164354535</v>
      </c>
      <c r="E744" s="10">
        <f t="shared" si="314"/>
        <v>715567.15522562759</v>
      </c>
      <c r="F744" s="10">
        <f t="shared" si="308"/>
        <v>1865.9686750693638</v>
      </c>
      <c r="G744" s="10">
        <f t="shared" si="309"/>
        <v>633.93132493063604</v>
      </c>
    </row>
    <row r="745" spans="1:18">
      <c r="A745" s="7">
        <f t="shared" si="311"/>
        <v>23</v>
      </c>
      <c r="B745" s="10">
        <v>8333</v>
      </c>
      <c r="C745" s="10">
        <f t="shared" si="312"/>
        <v>6201.5820119554382</v>
      </c>
      <c r="D745" s="10">
        <f t="shared" si="313"/>
        <v>2131.4179880445618</v>
      </c>
      <c r="E745" s="10">
        <f t="shared" si="314"/>
        <v>713435.73723758303</v>
      </c>
      <c r="F745" s="10">
        <f t="shared" si="308"/>
        <v>1860.4746035866315</v>
      </c>
      <c r="G745" s="10">
        <f t="shared" si="309"/>
        <v>639.4253964133685</v>
      </c>
    </row>
    <row r="746" spans="1:18">
      <c r="A746" s="92">
        <f t="shared" si="311"/>
        <v>24</v>
      </c>
      <c r="B746" s="93">
        <v>8333</v>
      </c>
      <c r="C746" s="93">
        <f t="shared" si="312"/>
        <v>6183.1097227257196</v>
      </c>
      <c r="D746" s="93">
        <f t="shared" si="313"/>
        <v>2149.8902772742804</v>
      </c>
      <c r="E746" s="93">
        <f t="shared" si="314"/>
        <v>711285.84696030873</v>
      </c>
      <c r="F746" s="10">
        <f t="shared" si="308"/>
        <v>1854.9329168177157</v>
      </c>
      <c r="G746" s="10">
        <f t="shared" si="309"/>
        <v>644.96708318228411</v>
      </c>
    </row>
    <row r="747" spans="1:18">
      <c r="A747" s="7">
        <f t="shared" si="311"/>
        <v>25</v>
      </c>
      <c r="B747" s="10">
        <v>8333</v>
      </c>
      <c r="C747" s="10">
        <f t="shared" si="312"/>
        <v>6164.4773403226754</v>
      </c>
      <c r="D747" s="10">
        <f t="shared" si="313"/>
        <v>2168.5226596773246</v>
      </c>
      <c r="E747" s="10">
        <f t="shared" si="314"/>
        <v>709117.32430063142</v>
      </c>
      <c r="F747" s="10">
        <f t="shared" si="308"/>
        <v>1849.3432020968025</v>
      </c>
      <c r="G747" s="10">
        <f t="shared" si="309"/>
        <v>650.55679790319732</v>
      </c>
    </row>
    <row r="748" spans="1:18">
      <c r="A748" s="7">
        <f t="shared" si="311"/>
        <v>26</v>
      </c>
      <c r="B748" s="10">
        <v>8333</v>
      </c>
      <c r="C748" s="10">
        <f t="shared" si="312"/>
        <v>6145.6834772721386</v>
      </c>
      <c r="D748" s="10">
        <f t="shared" si="313"/>
        <v>2187.3165227278614</v>
      </c>
      <c r="E748" s="10">
        <f t="shared" si="314"/>
        <v>706930.00777790358</v>
      </c>
      <c r="F748" s="10">
        <f t="shared" si="308"/>
        <v>1843.7050431816415</v>
      </c>
      <c r="G748" s="10">
        <f t="shared" si="309"/>
        <v>656.19495681835838</v>
      </c>
    </row>
    <row r="749" spans="1:18">
      <c r="A749" s="7">
        <f t="shared" si="311"/>
        <v>27</v>
      </c>
      <c r="B749" s="10">
        <v>8333</v>
      </c>
      <c r="C749" s="10">
        <f t="shared" si="312"/>
        <v>6126.7267340751641</v>
      </c>
      <c r="D749" s="10">
        <f t="shared" si="313"/>
        <v>2206.2732659248359</v>
      </c>
      <c r="E749" s="10">
        <f t="shared" si="314"/>
        <v>704723.73451197869</v>
      </c>
      <c r="F749" s="10">
        <f t="shared" si="308"/>
        <v>1838.0180202225492</v>
      </c>
      <c r="G749" s="10">
        <f t="shared" si="309"/>
        <v>661.88197977745074</v>
      </c>
    </row>
    <row r="750" spans="1:18">
      <c r="A750" s="7">
        <f t="shared" si="311"/>
        <v>28</v>
      </c>
      <c r="B750" s="10">
        <v>8333</v>
      </c>
      <c r="C750" s="10">
        <f t="shared" si="312"/>
        <v>6107.6056991038158</v>
      </c>
      <c r="D750" s="10">
        <f t="shared" si="313"/>
        <v>2225.3943008961842</v>
      </c>
      <c r="E750" s="10">
        <f t="shared" si="314"/>
        <v>702498.34021108248</v>
      </c>
      <c r="F750" s="10">
        <f t="shared" si="308"/>
        <v>1832.2817097311447</v>
      </c>
      <c r="G750" s="10">
        <f t="shared" si="309"/>
        <v>667.61829026885528</v>
      </c>
    </row>
    <row r="751" spans="1:18">
      <c r="A751" s="7">
        <f t="shared" si="311"/>
        <v>29</v>
      </c>
      <c r="B751" s="10">
        <v>8333</v>
      </c>
      <c r="C751" s="10">
        <f t="shared" si="312"/>
        <v>6088.3189484960485</v>
      </c>
      <c r="D751" s="10">
        <f t="shared" si="313"/>
        <v>2244.6810515039515</v>
      </c>
      <c r="E751" s="10">
        <f t="shared" si="314"/>
        <v>700253.6591595785</v>
      </c>
      <c r="F751" s="10">
        <f t="shared" si="308"/>
        <v>1826.4956845488146</v>
      </c>
      <c r="G751" s="10">
        <f t="shared" si="309"/>
        <v>673.40431545118543</v>
      </c>
    </row>
    <row r="752" spans="1:18">
      <c r="A752" s="7">
        <f t="shared" si="311"/>
        <v>30</v>
      </c>
      <c r="B752" s="10">
        <v>8333</v>
      </c>
      <c r="C752" s="10">
        <f t="shared" si="312"/>
        <v>6068.8650460496801</v>
      </c>
      <c r="D752" s="10">
        <f t="shared" si="313"/>
        <v>2264.1349539503199</v>
      </c>
      <c r="E752" s="10">
        <f t="shared" si="314"/>
        <v>697989.5242056282</v>
      </c>
      <c r="F752" s="10">
        <f t="shared" si="308"/>
        <v>1820.6595138149039</v>
      </c>
      <c r="G752" s="10">
        <f t="shared" si="309"/>
        <v>679.24048618509596</v>
      </c>
    </row>
    <row r="753" spans="1:7">
      <c r="A753" s="7">
        <f t="shared" si="311"/>
        <v>31</v>
      </c>
      <c r="B753" s="10">
        <v>8333</v>
      </c>
      <c r="C753" s="10">
        <f t="shared" si="312"/>
        <v>6049.2425431154443</v>
      </c>
      <c r="D753" s="10">
        <f t="shared" si="313"/>
        <v>2283.7574568845557</v>
      </c>
      <c r="E753" s="10">
        <f t="shared" si="314"/>
        <v>695705.7667487436</v>
      </c>
      <c r="F753" s="10">
        <f t="shared" si="308"/>
        <v>1814.7727629346332</v>
      </c>
      <c r="G753" s="10">
        <f t="shared" si="309"/>
        <v>685.12723706536667</v>
      </c>
    </row>
    <row r="754" spans="1:7">
      <c r="A754" s="7">
        <f t="shared" si="311"/>
        <v>32</v>
      </c>
      <c r="B754" s="10">
        <v>8333</v>
      </c>
      <c r="C754" s="10">
        <f t="shared" si="312"/>
        <v>6029.4499784891113</v>
      </c>
      <c r="D754" s="10">
        <f t="shared" si="313"/>
        <v>2303.5500215108887</v>
      </c>
      <c r="E754" s="10">
        <f t="shared" si="314"/>
        <v>693402.21672723268</v>
      </c>
      <c r="F754" s="10">
        <f t="shared" si="308"/>
        <v>1808.8349935467334</v>
      </c>
      <c r="G754" s="10">
        <f t="shared" si="309"/>
        <v>691.06500645326662</v>
      </c>
    </row>
    <row r="755" spans="1:7">
      <c r="A755" s="7">
        <f t="shared" si="311"/>
        <v>33</v>
      </c>
      <c r="B755" s="10">
        <v>8333</v>
      </c>
      <c r="C755" s="10">
        <f t="shared" si="312"/>
        <v>6009.485878302683</v>
      </c>
      <c r="D755" s="10">
        <f t="shared" si="313"/>
        <v>2323.514121697317</v>
      </c>
      <c r="E755" s="10">
        <f t="shared" si="314"/>
        <v>691078.70260553539</v>
      </c>
      <c r="F755" s="10">
        <f t="shared" si="308"/>
        <v>1802.8457634908048</v>
      </c>
      <c r="G755" s="10">
        <f t="shared" si="309"/>
        <v>697.05423650919511</v>
      </c>
    </row>
    <row r="756" spans="1:7">
      <c r="A756" s="7">
        <f t="shared" si="311"/>
        <v>34</v>
      </c>
      <c r="B756" s="10">
        <v>8333</v>
      </c>
      <c r="C756" s="10">
        <f t="shared" si="312"/>
        <v>5989.3487559146406</v>
      </c>
      <c r="D756" s="10">
        <f t="shared" si="313"/>
        <v>2343.6512440853594</v>
      </c>
      <c r="E756" s="10">
        <f t="shared" si="314"/>
        <v>688735.05136144999</v>
      </c>
      <c r="F756" s="10">
        <f t="shared" si="308"/>
        <v>1796.8046267743921</v>
      </c>
      <c r="G756" s="10">
        <f t="shared" si="309"/>
        <v>703.09537322560777</v>
      </c>
    </row>
    <row r="757" spans="1:7">
      <c r="A757" s="7">
        <f t="shared" si="311"/>
        <v>35</v>
      </c>
      <c r="B757" s="10">
        <v>8333</v>
      </c>
      <c r="C757" s="10">
        <f t="shared" si="312"/>
        <v>5969.0371117992327</v>
      </c>
      <c r="D757" s="10">
        <f t="shared" si="313"/>
        <v>2363.9628882007673</v>
      </c>
      <c r="E757" s="10">
        <f t="shared" si="314"/>
        <v>686371.08847324923</v>
      </c>
      <c r="F757" s="10">
        <f t="shared" si="308"/>
        <v>1790.7111335397697</v>
      </c>
      <c r="G757" s="10">
        <f t="shared" si="309"/>
        <v>709.1888664602302</v>
      </c>
    </row>
    <row r="758" spans="1:7">
      <c r="A758" s="93">
        <f t="shared" si="311"/>
        <v>36</v>
      </c>
      <c r="B758" s="93">
        <v>8333</v>
      </c>
      <c r="C758" s="93">
        <f t="shared" si="312"/>
        <v>5948.5494334348259</v>
      </c>
      <c r="D758" s="93">
        <f t="shared" si="313"/>
        <v>2384.4505665651741</v>
      </c>
      <c r="E758" s="93">
        <f t="shared" si="314"/>
        <v>683986.63790668407</v>
      </c>
      <c r="F758" s="10">
        <f t="shared" si="308"/>
        <v>1784.5648300304476</v>
      </c>
      <c r="G758" s="10">
        <f t="shared" si="309"/>
        <v>715.33516996955223</v>
      </c>
    </row>
    <row r="759" spans="1:7">
      <c r="A759" s="7">
        <f t="shared" si="311"/>
        <v>37</v>
      </c>
      <c r="B759" s="10">
        <v>8333</v>
      </c>
      <c r="C759" s="10">
        <f t="shared" si="312"/>
        <v>5927.8841951912618</v>
      </c>
      <c r="D759" s="10">
        <f t="shared" si="313"/>
        <v>2405.1158048087382</v>
      </c>
      <c r="E759" s="10">
        <f t="shared" si="314"/>
        <v>681581.52210187539</v>
      </c>
      <c r="F759" s="10">
        <f t="shared" si="308"/>
        <v>1778.3652585573784</v>
      </c>
      <c r="G759" s="10">
        <f t="shared" si="309"/>
        <v>721.53474144262145</v>
      </c>
    </row>
    <row r="760" spans="1:7">
      <c r="A760" s="7">
        <f t="shared" si="311"/>
        <v>38</v>
      </c>
      <c r="B760" s="10">
        <v>8333</v>
      </c>
      <c r="C760" s="10">
        <f t="shared" si="312"/>
        <v>5907.0398582162534</v>
      </c>
      <c r="D760" s="10">
        <f t="shared" si="313"/>
        <v>2425.9601417837466</v>
      </c>
      <c r="E760" s="10">
        <f t="shared" si="314"/>
        <v>679155.5619600917</v>
      </c>
      <c r="F760" s="10">
        <f t="shared" si="308"/>
        <v>1772.111957464876</v>
      </c>
      <c r="G760" s="10">
        <f t="shared" si="309"/>
        <v>727.78804253512396</v>
      </c>
    </row>
    <row r="761" spans="1:7">
      <c r="A761" s="7">
        <f t="shared" si="311"/>
        <v>39</v>
      </c>
      <c r="B761" s="10">
        <v>8333</v>
      </c>
      <c r="C761" s="10">
        <f t="shared" si="312"/>
        <v>5886.0148703207951</v>
      </c>
      <c r="D761" s="10">
        <f t="shared" si="313"/>
        <v>2446.9851296792049</v>
      </c>
      <c r="E761" s="10">
        <f t="shared" si="314"/>
        <v>676708.57683041249</v>
      </c>
      <c r="F761" s="10">
        <f t="shared" si="308"/>
        <v>1765.8044610962386</v>
      </c>
      <c r="G761" s="10">
        <f t="shared" si="309"/>
        <v>734.09553890376139</v>
      </c>
    </row>
    <row r="762" spans="1:7">
      <c r="A762" s="7">
        <f t="shared" si="311"/>
        <v>40</v>
      </c>
      <c r="B762" s="10">
        <v>8333</v>
      </c>
      <c r="C762" s="10">
        <f t="shared" si="312"/>
        <v>5864.8076658635755</v>
      </c>
      <c r="D762" s="10">
        <f t="shared" si="313"/>
        <v>2468.1923341364245</v>
      </c>
      <c r="E762" s="10">
        <f t="shared" si="314"/>
        <v>674240.38449627603</v>
      </c>
      <c r="F762" s="10">
        <f t="shared" si="308"/>
        <v>1759.4422997590725</v>
      </c>
      <c r="G762" s="10">
        <f t="shared" si="309"/>
        <v>740.45770024092735</v>
      </c>
    </row>
    <row r="763" spans="1:7">
      <c r="A763" s="7">
        <f t="shared" si="311"/>
        <v>41</v>
      </c>
      <c r="B763" s="10">
        <v>8333</v>
      </c>
      <c r="C763" s="10">
        <f t="shared" si="312"/>
        <v>5843.4166656343923</v>
      </c>
      <c r="D763" s="10">
        <f t="shared" si="313"/>
        <v>2489.5833343656077</v>
      </c>
      <c r="E763" s="10">
        <f t="shared" si="314"/>
        <v>671750.80116191041</v>
      </c>
      <c r="F763" s="10">
        <f t="shared" si="308"/>
        <v>1753.0249996903176</v>
      </c>
      <c r="G763" s="10">
        <f t="shared" si="309"/>
        <v>746.87500030968226</v>
      </c>
    </row>
    <row r="764" spans="1:7">
      <c r="A764" s="7">
        <f t="shared" si="311"/>
        <v>42</v>
      </c>
      <c r="B764" s="10">
        <v>8333</v>
      </c>
      <c r="C764" s="10">
        <f t="shared" si="312"/>
        <v>5821.840276736556</v>
      </c>
      <c r="D764" s="10">
        <f t="shared" si="313"/>
        <v>2511.159723263444</v>
      </c>
      <c r="E764" s="10">
        <f t="shared" si="314"/>
        <v>669239.64143864694</v>
      </c>
      <c r="F764" s="10">
        <f t="shared" si="308"/>
        <v>1746.5520830209668</v>
      </c>
      <c r="G764" s="10">
        <f t="shared" si="309"/>
        <v>753.34791697903313</v>
      </c>
    </row>
    <row r="765" spans="1:7">
      <c r="A765" s="7">
        <f t="shared" si="311"/>
        <v>43</v>
      </c>
      <c r="B765" s="10">
        <v>8333</v>
      </c>
      <c r="C765" s="10">
        <f t="shared" si="312"/>
        <v>5800.0768924682734</v>
      </c>
      <c r="D765" s="10">
        <f t="shared" si="313"/>
        <v>2532.9231075317266</v>
      </c>
      <c r="E765" s="10">
        <f t="shared" si="314"/>
        <v>666706.7183311152</v>
      </c>
      <c r="F765" s="10">
        <f t="shared" si="308"/>
        <v>1740.023067740482</v>
      </c>
      <c r="G765" s="10">
        <f t="shared" si="309"/>
        <v>759.87693225951796</v>
      </c>
    </row>
    <row r="766" spans="1:7">
      <c r="A766" s="7">
        <f t="shared" si="311"/>
        <v>44</v>
      </c>
      <c r="B766" s="10">
        <v>8333</v>
      </c>
      <c r="C766" s="10">
        <f t="shared" si="312"/>
        <v>5778.1248922029981</v>
      </c>
      <c r="D766" s="10">
        <f t="shared" si="313"/>
        <v>2554.8751077970019</v>
      </c>
      <c r="E766" s="10">
        <f t="shared" si="314"/>
        <v>664151.84322331822</v>
      </c>
      <c r="F766" s="10">
        <f t="shared" si="308"/>
        <v>1733.4374676608993</v>
      </c>
      <c r="G766" s="10">
        <f t="shared" si="309"/>
        <v>766.46253233910056</v>
      </c>
    </row>
    <row r="767" spans="1:7">
      <c r="A767" s="7">
        <f t="shared" si="311"/>
        <v>45</v>
      </c>
      <c r="B767" s="10">
        <v>8333</v>
      </c>
      <c r="C767" s="10">
        <f t="shared" si="312"/>
        <v>5755.982641268758</v>
      </c>
      <c r="D767" s="10">
        <f t="shared" si="313"/>
        <v>2577.017358731242</v>
      </c>
      <c r="E767" s="10">
        <f t="shared" si="314"/>
        <v>661574.82586458698</v>
      </c>
      <c r="F767" s="10">
        <f t="shared" si="308"/>
        <v>1726.7947923806273</v>
      </c>
      <c r="G767" s="10">
        <f t="shared" si="309"/>
        <v>773.10520761937255</v>
      </c>
    </row>
    <row r="768" spans="1:7">
      <c r="A768" s="7">
        <f t="shared" si="311"/>
        <v>46</v>
      </c>
      <c r="B768" s="10">
        <v>8333</v>
      </c>
      <c r="C768" s="10">
        <f t="shared" si="312"/>
        <v>5733.6484908264201</v>
      </c>
      <c r="D768" s="10">
        <f t="shared" si="313"/>
        <v>2599.3515091735799</v>
      </c>
      <c r="E768" s="10">
        <f t="shared" si="314"/>
        <v>658975.47435541335</v>
      </c>
      <c r="F768" s="10">
        <f t="shared" si="308"/>
        <v>1720.0945472479259</v>
      </c>
      <c r="G768" s="10">
        <f t="shared" si="309"/>
        <v>779.80545275207396</v>
      </c>
    </row>
    <row r="769" spans="1:7">
      <c r="A769" s="7">
        <f t="shared" si="311"/>
        <v>47</v>
      </c>
      <c r="B769" s="10">
        <v>8333</v>
      </c>
      <c r="C769" s="10">
        <f t="shared" si="312"/>
        <v>5711.1207777469162</v>
      </c>
      <c r="D769" s="10">
        <f t="shared" si="313"/>
        <v>2621.8792222530838</v>
      </c>
      <c r="E769" s="10">
        <f t="shared" si="314"/>
        <v>656353.59513316024</v>
      </c>
      <c r="F769" s="10">
        <f t="shared" si="308"/>
        <v>1713.3362333240748</v>
      </c>
      <c r="G769" s="10">
        <f t="shared" si="309"/>
        <v>786.56376667592508</v>
      </c>
    </row>
    <row r="770" spans="1:7">
      <c r="A770" s="93">
        <f t="shared" si="311"/>
        <v>48</v>
      </c>
      <c r="B770" s="93">
        <v>8333</v>
      </c>
      <c r="C770" s="93">
        <f t="shared" si="312"/>
        <v>5688.3978244873879</v>
      </c>
      <c r="D770" s="93">
        <f t="shared" si="313"/>
        <v>2644.6021755126121</v>
      </c>
      <c r="E770" s="93">
        <f t="shared" si="314"/>
        <v>653708.99295764766</v>
      </c>
      <c r="F770" s="10">
        <f t="shared" si="308"/>
        <v>1706.5193473462164</v>
      </c>
      <c r="G770" s="10">
        <f t="shared" si="309"/>
        <v>793.38065265378361</v>
      </c>
    </row>
    <row r="771" spans="1:7">
      <c r="A771" s="7">
        <f t="shared" si="311"/>
        <v>49</v>
      </c>
      <c r="B771" s="10">
        <v>8333</v>
      </c>
      <c r="C771" s="10">
        <f t="shared" si="312"/>
        <v>5665.4779389662799</v>
      </c>
      <c r="D771" s="10">
        <f t="shared" si="313"/>
        <v>2667.5220610337201</v>
      </c>
      <c r="E771" s="10">
        <f t="shared" si="314"/>
        <v>651041.4708966139</v>
      </c>
      <c r="F771" s="10">
        <f t="shared" si="308"/>
        <v>1699.6433816898839</v>
      </c>
      <c r="G771" s="10">
        <f t="shared" si="309"/>
        <v>800.25661831011598</v>
      </c>
    </row>
    <row r="772" spans="1:7">
      <c r="A772" s="7">
        <f t="shared" si="311"/>
        <v>50</v>
      </c>
      <c r="B772" s="10">
        <v>8333</v>
      </c>
      <c r="C772" s="10">
        <f t="shared" si="312"/>
        <v>5642.3594144373201</v>
      </c>
      <c r="D772" s="10">
        <f t="shared" si="313"/>
        <v>2690.6405855626799</v>
      </c>
      <c r="E772" s="10">
        <f t="shared" si="314"/>
        <v>648350.83031105122</v>
      </c>
      <c r="F772" s="10">
        <f t="shared" si="308"/>
        <v>1692.707824331196</v>
      </c>
      <c r="G772" s="10">
        <f t="shared" si="309"/>
        <v>807.192175668804</v>
      </c>
    </row>
    <row r="773" spans="1:7">
      <c r="A773" s="7">
        <f t="shared" si="311"/>
        <v>51</v>
      </c>
      <c r="B773" s="10">
        <v>8333</v>
      </c>
      <c r="C773" s="10">
        <f t="shared" si="312"/>
        <v>5619.0405293624435</v>
      </c>
      <c r="D773" s="10">
        <f t="shared" si="313"/>
        <v>2713.9594706375565</v>
      </c>
      <c r="E773" s="10">
        <f t="shared" si="314"/>
        <v>645636.87084041361</v>
      </c>
      <c r="F773" s="10">
        <f t="shared" si="308"/>
        <v>1685.712158808733</v>
      </c>
      <c r="G773" s="10">
        <f t="shared" si="309"/>
        <v>814.1878411912669</v>
      </c>
    </row>
    <row r="774" spans="1:7">
      <c r="A774" s="7">
        <f t="shared" si="311"/>
        <v>52</v>
      </c>
      <c r="B774" s="10">
        <v>8333</v>
      </c>
      <c r="C774" s="10">
        <f t="shared" si="312"/>
        <v>5595.519547283584</v>
      </c>
      <c r="D774" s="10">
        <f t="shared" si="313"/>
        <v>2737.480452716416</v>
      </c>
      <c r="E774" s="10">
        <f t="shared" si="314"/>
        <v>642899.39038769715</v>
      </c>
      <c r="F774" s="10">
        <f t="shared" si="308"/>
        <v>1678.6558641850752</v>
      </c>
      <c r="G774" s="10">
        <f t="shared" si="309"/>
        <v>821.24413581492479</v>
      </c>
    </row>
    <row r="775" spans="1:7">
      <c r="A775" s="7">
        <f t="shared" si="311"/>
        <v>53</v>
      </c>
      <c r="B775" s="10">
        <v>8333</v>
      </c>
      <c r="C775" s="10">
        <f t="shared" si="312"/>
        <v>5571.7947166933745</v>
      </c>
      <c r="D775" s="10">
        <f t="shared" si="313"/>
        <v>2761.2052833066255</v>
      </c>
      <c r="E775" s="10">
        <f t="shared" si="314"/>
        <v>640138.18510439049</v>
      </c>
      <c r="F775" s="10">
        <f t="shared" si="308"/>
        <v>1671.5384150080124</v>
      </c>
      <c r="G775" s="10">
        <f t="shared" si="309"/>
        <v>828.36158499198757</v>
      </c>
    </row>
    <row r="776" spans="1:7">
      <c r="A776" s="7">
        <f t="shared" si="311"/>
        <v>54</v>
      </c>
      <c r="B776" s="10">
        <v>8333</v>
      </c>
      <c r="C776" s="10">
        <f t="shared" si="312"/>
        <v>5547.8642709047172</v>
      </c>
      <c r="D776" s="10">
        <f t="shared" si="313"/>
        <v>2785.1357290952828</v>
      </c>
      <c r="E776" s="10">
        <f t="shared" si="314"/>
        <v>637353.04937529517</v>
      </c>
      <c r="F776" s="10">
        <f t="shared" si="308"/>
        <v>1664.3592812714151</v>
      </c>
      <c r="G776" s="10">
        <f t="shared" si="309"/>
        <v>835.54071872858481</v>
      </c>
    </row>
    <row r="777" spans="1:7">
      <c r="A777" s="7">
        <f t="shared" si="311"/>
        <v>55</v>
      </c>
      <c r="B777" s="10">
        <v>8333</v>
      </c>
      <c r="C777" s="10">
        <f t="shared" si="312"/>
        <v>5523.7264279192241</v>
      </c>
      <c r="D777" s="10">
        <f t="shared" si="313"/>
        <v>2809.2735720807759</v>
      </c>
      <c r="E777" s="10">
        <f t="shared" si="314"/>
        <v>634543.7758032144</v>
      </c>
      <c r="F777" s="10">
        <f t="shared" si="308"/>
        <v>1657.1179283757672</v>
      </c>
      <c r="G777" s="10">
        <f t="shared" si="309"/>
        <v>842.7820716242328</v>
      </c>
    </row>
    <row r="778" spans="1:7">
      <c r="A778" s="7">
        <f t="shared" si="311"/>
        <v>56</v>
      </c>
      <c r="B778" s="10">
        <v>8333</v>
      </c>
      <c r="C778" s="10">
        <f t="shared" si="312"/>
        <v>5499.3793902945245</v>
      </c>
      <c r="D778" s="10">
        <f t="shared" si="313"/>
        <v>2833.6206097054755</v>
      </c>
      <c r="E778" s="10">
        <f t="shared" si="314"/>
        <v>631710.15519350895</v>
      </c>
      <c r="F778" s="10">
        <f t="shared" si="308"/>
        <v>1649.8138170883574</v>
      </c>
      <c r="G778" s="10">
        <f t="shared" si="309"/>
        <v>850.0861829116426</v>
      </c>
    </row>
    <row r="779" spans="1:7">
      <c r="A779" s="7">
        <f t="shared" si="311"/>
        <v>57</v>
      </c>
      <c r="B779" s="10">
        <v>8333</v>
      </c>
      <c r="C779" s="10">
        <f t="shared" si="312"/>
        <v>5474.8213450104113</v>
      </c>
      <c r="D779" s="10">
        <f t="shared" si="313"/>
        <v>2858.1786549895887</v>
      </c>
      <c r="E779" s="10">
        <f t="shared" si="314"/>
        <v>628851.97653851938</v>
      </c>
      <c r="F779" s="10">
        <f t="shared" si="308"/>
        <v>1642.4464035031233</v>
      </c>
      <c r="G779" s="10">
        <f t="shared" si="309"/>
        <v>857.45359649687657</v>
      </c>
    </row>
    <row r="780" spans="1:7">
      <c r="A780" s="7">
        <f t="shared" si="311"/>
        <v>58</v>
      </c>
      <c r="B780" s="10">
        <v>8333</v>
      </c>
      <c r="C780" s="10">
        <f t="shared" si="312"/>
        <v>5450.0504633338342</v>
      </c>
      <c r="D780" s="10">
        <f t="shared" si="313"/>
        <v>2882.9495366661658</v>
      </c>
      <c r="E780" s="10">
        <f t="shared" si="314"/>
        <v>625969.02700185322</v>
      </c>
      <c r="F780" s="10">
        <f t="shared" si="308"/>
        <v>1635.0151390001502</v>
      </c>
      <c r="G780" s="10">
        <f t="shared" si="309"/>
        <v>864.88486099984971</v>
      </c>
    </row>
    <row r="781" spans="1:7">
      <c r="A781" s="7">
        <f t="shared" si="311"/>
        <v>59</v>
      </c>
      <c r="B781" s="10">
        <v>8333</v>
      </c>
      <c r="C781" s="10">
        <f t="shared" si="312"/>
        <v>5425.0649006827271</v>
      </c>
      <c r="D781" s="10">
        <f t="shared" si="313"/>
        <v>2907.9350993172729</v>
      </c>
      <c r="E781" s="10">
        <f t="shared" si="314"/>
        <v>623061.09190253599</v>
      </c>
      <c r="F781" s="10">
        <f t="shared" si="308"/>
        <v>1627.5194702048182</v>
      </c>
      <c r="G781" s="10">
        <f t="shared" si="309"/>
        <v>872.38052979518181</v>
      </c>
    </row>
    <row r="782" spans="1:7">
      <c r="A782" s="93">
        <f t="shared" si="311"/>
        <v>60</v>
      </c>
      <c r="B782" s="93">
        <v>8333</v>
      </c>
      <c r="C782" s="93">
        <f t="shared" si="312"/>
        <v>5399.8627964886446</v>
      </c>
      <c r="D782" s="93">
        <f t="shared" si="313"/>
        <v>2933.1372035113554</v>
      </c>
      <c r="E782" s="93">
        <f t="shared" si="314"/>
        <v>620127.95469902467</v>
      </c>
      <c r="F782" s="10">
        <f t="shared" si="308"/>
        <v>1619.9588389465932</v>
      </c>
      <c r="G782" s="10">
        <f t="shared" si="309"/>
        <v>879.94116105340663</v>
      </c>
    </row>
    <row r="783" spans="1:7">
      <c r="A783" s="7">
        <f t="shared" si="311"/>
        <v>61</v>
      </c>
      <c r="B783" s="10">
        <v>8333</v>
      </c>
      <c r="C783" s="10">
        <f t="shared" si="312"/>
        <v>5374.4422740582131</v>
      </c>
      <c r="D783" s="10">
        <f t="shared" si="313"/>
        <v>2958.5577259417869</v>
      </c>
      <c r="E783" s="10">
        <f t="shared" si="314"/>
        <v>617169.39697308291</v>
      </c>
      <c r="F783" s="10">
        <f t="shared" si="308"/>
        <v>1612.3326822174638</v>
      </c>
      <c r="G783" s="10">
        <f t="shared" si="309"/>
        <v>887.56731778253607</v>
      </c>
    </row>
    <row r="784" spans="1:7">
      <c r="A784" s="7">
        <f t="shared" si="311"/>
        <v>62</v>
      </c>
      <c r="B784" s="10">
        <v>8333</v>
      </c>
      <c r="C784" s="10">
        <f t="shared" si="312"/>
        <v>5348.8014404333853</v>
      </c>
      <c r="D784" s="10">
        <f t="shared" si="313"/>
        <v>2984.1985595666147</v>
      </c>
      <c r="E784" s="10">
        <f t="shared" si="314"/>
        <v>614185.19841351628</v>
      </c>
      <c r="F784" s="10">
        <f t="shared" si="308"/>
        <v>1604.6404321300156</v>
      </c>
      <c r="G784" s="10">
        <f t="shared" si="309"/>
        <v>895.25956786998438</v>
      </c>
    </row>
    <row r="785" spans="1:7">
      <c r="A785" s="7">
        <f t="shared" si="311"/>
        <v>63</v>
      </c>
      <c r="B785" s="10">
        <v>8333</v>
      </c>
      <c r="C785" s="10">
        <f t="shared" si="312"/>
        <v>5322.9383862504737</v>
      </c>
      <c r="D785" s="10">
        <f t="shared" si="313"/>
        <v>3010.0616137495263</v>
      </c>
      <c r="E785" s="10">
        <f t="shared" si="314"/>
        <v>611175.1367997668</v>
      </c>
      <c r="F785" s="10">
        <f t="shared" si="308"/>
        <v>1596.881515875142</v>
      </c>
      <c r="G785" s="10">
        <f t="shared" si="309"/>
        <v>903.01848412485788</v>
      </c>
    </row>
    <row r="786" spans="1:7">
      <c r="A786" s="7">
        <f t="shared" si="311"/>
        <v>64</v>
      </c>
      <c r="B786" s="10">
        <v>8333</v>
      </c>
      <c r="C786" s="10">
        <f t="shared" si="312"/>
        <v>5296.8511855979787</v>
      </c>
      <c r="D786" s="10">
        <f t="shared" si="313"/>
        <v>3036.1488144020213</v>
      </c>
      <c r="E786" s="10">
        <f t="shared" si="314"/>
        <v>608138.98798536474</v>
      </c>
      <c r="F786" s="10">
        <f t="shared" si="308"/>
        <v>1589.0553556793936</v>
      </c>
      <c r="G786" s="10">
        <f t="shared" si="309"/>
        <v>910.84464432060633</v>
      </c>
    </row>
    <row r="787" spans="1:7">
      <c r="A787" s="7">
        <f t="shared" si="311"/>
        <v>65</v>
      </c>
      <c r="B787" s="10">
        <v>8333</v>
      </c>
      <c r="C787" s="10">
        <f t="shared" si="312"/>
        <v>5270.5378958731608</v>
      </c>
      <c r="D787" s="10">
        <f t="shared" si="313"/>
        <v>3062.4621041268392</v>
      </c>
      <c r="E787" s="10">
        <f t="shared" si="314"/>
        <v>605076.52588123793</v>
      </c>
      <c r="F787" s="10">
        <f t="shared" si="308"/>
        <v>1581.1613687619481</v>
      </c>
      <c r="G787" s="10">
        <f t="shared" si="309"/>
        <v>918.73863123805177</v>
      </c>
    </row>
    <row r="788" spans="1:7">
      <c r="A788" s="7">
        <f t="shared" si="311"/>
        <v>66</v>
      </c>
      <c r="B788" s="10">
        <v>8333</v>
      </c>
      <c r="C788" s="10">
        <f t="shared" si="312"/>
        <v>5243.9965576373952</v>
      </c>
      <c r="D788" s="10">
        <f t="shared" si="313"/>
        <v>3089.0034423626048</v>
      </c>
      <c r="E788" s="10">
        <f t="shared" si="314"/>
        <v>601987.52243887528</v>
      </c>
      <c r="F788" s="10">
        <f t="shared" ref="F788:F851" si="320">C788*30%</f>
        <v>1573.1989672912184</v>
      </c>
      <c r="G788" s="10">
        <f t="shared" ref="G788:G851" si="321">D788*30%</f>
        <v>926.70103270878144</v>
      </c>
    </row>
    <row r="789" spans="1:7">
      <c r="A789" s="7">
        <f t="shared" ref="A789:A852" si="322">A788+1</f>
        <v>67</v>
      </c>
      <c r="B789" s="10">
        <v>8333</v>
      </c>
      <c r="C789" s="10">
        <f t="shared" ref="C789:C852" si="323">E788*$D$719/12</f>
        <v>5217.2251944702521</v>
      </c>
      <c r="D789" s="10">
        <f t="shared" ref="D789:D852" si="324">B789-C789</f>
        <v>3115.7748055297479</v>
      </c>
      <c r="E789" s="10">
        <f t="shared" ref="E789:E852" si="325">E788-D789</f>
        <v>598871.74763334554</v>
      </c>
      <c r="F789" s="10">
        <f t="shared" si="320"/>
        <v>1565.1675583410756</v>
      </c>
      <c r="G789" s="10">
        <f t="shared" si="321"/>
        <v>934.73244165892436</v>
      </c>
    </row>
    <row r="790" spans="1:7">
      <c r="A790" s="7">
        <f t="shared" si="322"/>
        <v>68</v>
      </c>
      <c r="B790" s="10">
        <v>8333</v>
      </c>
      <c r="C790" s="10">
        <f t="shared" si="323"/>
        <v>5190.2218128223276</v>
      </c>
      <c r="D790" s="10">
        <f t="shared" si="324"/>
        <v>3142.7781871776724</v>
      </c>
      <c r="E790" s="10">
        <f t="shared" si="325"/>
        <v>595728.96944616782</v>
      </c>
      <c r="F790" s="10">
        <f t="shared" si="320"/>
        <v>1557.0665438466983</v>
      </c>
      <c r="G790" s="10">
        <f t="shared" si="321"/>
        <v>942.83345615330165</v>
      </c>
    </row>
    <row r="791" spans="1:7">
      <c r="A791" s="7">
        <f t="shared" si="322"/>
        <v>69</v>
      </c>
      <c r="B791" s="10">
        <v>8333</v>
      </c>
      <c r="C791" s="10">
        <f t="shared" si="323"/>
        <v>5162.9844018667873</v>
      </c>
      <c r="D791" s="10">
        <f t="shared" si="324"/>
        <v>3170.0155981332127</v>
      </c>
      <c r="E791" s="10">
        <f t="shared" si="325"/>
        <v>592558.95384803461</v>
      </c>
      <c r="F791" s="10">
        <f t="shared" si="320"/>
        <v>1548.8953205600362</v>
      </c>
      <c r="G791" s="10">
        <f t="shared" si="321"/>
        <v>951.00467943996375</v>
      </c>
    </row>
    <row r="792" spans="1:7">
      <c r="A792" s="7">
        <f t="shared" si="322"/>
        <v>70</v>
      </c>
      <c r="B792" s="10">
        <v>8333</v>
      </c>
      <c r="C792" s="10">
        <f t="shared" si="323"/>
        <v>5135.510933349633</v>
      </c>
      <c r="D792" s="10">
        <f t="shared" si="324"/>
        <v>3197.489066650367</v>
      </c>
      <c r="E792" s="10">
        <f t="shared" si="325"/>
        <v>589361.46478138422</v>
      </c>
      <c r="F792" s="10">
        <f t="shared" si="320"/>
        <v>1540.6532800048899</v>
      </c>
      <c r="G792" s="10">
        <f t="shared" si="321"/>
        <v>959.24671999511008</v>
      </c>
    </row>
    <row r="793" spans="1:7">
      <c r="A793" s="7">
        <f t="shared" si="322"/>
        <v>71</v>
      </c>
      <c r="B793" s="10">
        <v>8333</v>
      </c>
      <c r="C793" s="10">
        <f t="shared" si="323"/>
        <v>5107.7993614386633</v>
      </c>
      <c r="D793" s="10">
        <f t="shared" si="324"/>
        <v>3225.2006385613367</v>
      </c>
      <c r="E793" s="10">
        <f t="shared" si="325"/>
        <v>586136.26414282282</v>
      </c>
      <c r="F793" s="10">
        <f t="shared" si="320"/>
        <v>1532.3398084315988</v>
      </c>
      <c r="G793" s="10">
        <f t="shared" si="321"/>
        <v>967.56019156840102</v>
      </c>
    </row>
    <row r="794" spans="1:7">
      <c r="A794" s="93">
        <f t="shared" si="322"/>
        <v>72</v>
      </c>
      <c r="B794" s="93">
        <v>8333</v>
      </c>
      <c r="C794" s="93">
        <f t="shared" si="323"/>
        <v>5079.8476225711311</v>
      </c>
      <c r="D794" s="93">
        <f t="shared" si="324"/>
        <v>3253.1523774288689</v>
      </c>
      <c r="E794" s="93">
        <f t="shared" si="325"/>
        <v>582883.11176539399</v>
      </c>
      <c r="F794" s="10">
        <f t="shared" si="320"/>
        <v>1523.9542867713392</v>
      </c>
      <c r="G794" s="10">
        <f t="shared" si="321"/>
        <v>975.94571322866068</v>
      </c>
    </row>
    <row r="795" spans="1:7">
      <c r="A795" s="7">
        <f t="shared" si="322"/>
        <v>73</v>
      </c>
      <c r="B795" s="10">
        <v>8333</v>
      </c>
      <c r="C795" s="10">
        <f t="shared" si="323"/>
        <v>5051.6536353000811</v>
      </c>
      <c r="D795" s="10">
        <f t="shared" si="324"/>
        <v>3281.3463646999189</v>
      </c>
      <c r="E795" s="10">
        <f t="shared" si="325"/>
        <v>579601.7654006941</v>
      </c>
      <c r="F795" s="10">
        <f t="shared" si="320"/>
        <v>1515.4960905900243</v>
      </c>
      <c r="G795" s="10">
        <f t="shared" si="321"/>
        <v>984.40390940997565</v>
      </c>
    </row>
    <row r="796" spans="1:7">
      <c r="A796" s="7">
        <f t="shared" si="322"/>
        <v>74</v>
      </c>
      <c r="B796" s="10">
        <v>8333</v>
      </c>
      <c r="C796" s="10">
        <f t="shared" si="323"/>
        <v>5023.2153001393481</v>
      </c>
      <c r="D796" s="10">
        <f t="shared" si="324"/>
        <v>3309.7846998606519</v>
      </c>
      <c r="E796" s="10">
        <f t="shared" si="325"/>
        <v>576291.98070083349</v>
      </c>
      <c r="F796" s="10">
        <f t="shared" si="320"/>
        <v>1506.9645900418043</v>
      </c>
      <c r="G796" s="10">
        <f t="shared" si="321"/>
        <v>992.93540995819558</v>
      </c>
    </row>
    <row r="797" spans="1:7">
      <c r="A797" s="7">
        <f t="shared" si="322"/>
        <v>75</v>
      </c>
      <c r="B797" s="10">
        <v>8333</v>
      </c>
      <c r="C797" s="10">
        <f t="shared" si="323"/>
        <v>4994.5304994072239</v>
      </c>
      <c r="D797" s="10">
        <f t="shared" si="324"/>
        <v>3338.4695005927761</v>
      </c>
      <c r="E797" s="10">
        <f t="shared" si="325"/>
        <v>572953.5112002407</v>
      </c>
      <c r="F797" s="10">
        <f t="shared" si="320"/>
        <v>1498.3591498221672</v>
      </c>
      <c r="G797" s="10">
        <f t="shared" si="321"/>
        <v>1001.5408501778328</v>
      </c>
    </row>
    <row r="798" spans="1:7">
      <c r="A798" s="7">
        <f t="shared" si="322"/>
        <v>76</v>
      </c>
      <c r="B798" s="10">
        <v>8333</v>
      </c>
      <c r="C798" s="10">
        <f t="shared" si="323"/>
        <v>4965.5970970687522</v>
      </c>
      <c r="D798" s="10">
        <f t="shared" si="324"/>
        <v>3367.4029029312478</v>
      </c>
      <c r="E798" s="10">
        <f t="shared" si="325"/>
        <v>569586.10829730949</v>
      </c>
      <c r="F798" s="10">
        <f t="shared" si="320"/>
        <v>1489.6791291206257</v>
      </c>
      <c r="G798" s="10">
        <f t="shared" si="321"/>
        <v>1010.2208708793743</v>
      </c>
    </row>
    <row r="799" spans="1:7">
      <c r="A799" s="7">
        <f t="shared" si="322"/>
        <v>77</v>
      </c>
      <c r="B799" s="10">
        <v>8333</v>
      </c>
      <c r="C799" s="10">
        <f t="shared" si="323"/>
        <v>4936.4129385766819</v>
      </c>
      <c r="D799" s="10">
        <f t="shared" si="324"/>
        <v>3396.5870614233181</v>
      </c>
      <c r="E799" s="10">
        <f t="shared" si="325"/>
        <v>566189.52123588615</v>
      </c>
      <c r="F799" s="10">
        <f t="shared" si="320"/>
        <v>1480.9238815730046</v>
      </c>
      <c r="G799" s="10">
        <f t="shared" si="321"/>
        <v>1018.9761184269954</v>
      </c>
    </row>
    <row r="800" spans="1:7">
      <c r="A800" s="7">
        <f t="shared" si="322"/>
        <v>78</v>
      </c>
      <c r="B800" s="10">
        <v>8333</v>
      </c>
      <c r="C800" s="10">
        <f t="shared" si="323"/>
        <v>4906.9758507110128</v>
      </c>
      <c r="D800" s="10">
        <f t="shared" si="324"/>
        <v>3426.0241492889872</v>
      </c>
      <c r="E800" s="10">
        <f t="shared" si="325"/>
        <v>562763.49708659714</v>
      </c>
      <c r="F800" s="10">
        <f t="shared" si="320"/>
        <v>1472.0927552133037</v>
      </c>
      <c r="G800" s="10">
        <f t="shared" si="321"/>
        <v>1027.8072447866962</v>
      </c>
    </row>
    <row r="801" spans="1:7">
      <c r="A801" s="7">
        <f t="shared" si="322"/>
        <v>79</v>
      </c>
      <c r="B801" s="10">
        <v>8333</v>
      </c>
      <c r="C801" s="10">
        <f t="shared" si="323"/>
        <v>4877.2836414171752</v>
      </c>
      <c r="D801" s="10">
        <f t="shared" si="324"/>
        <v>3455.7163585828248</v>
      </c>
      <c r="E801" s="10">
        <f t="shared" si="325"/>
        <v>559307.7807280143</v>
      </c>
      <c r="F801" s="10">
        <f t="shared" si="320"/>
        <v>1463.1850924251526</v>
      </c>
      <c r="G801" s="10">
        <f t="shared" si="321"/>
        <v>1036.7149075748473</v>
      </c>
    </row>
    <row r="802" spans="1:7">
      <c r="A802" s="7">
        <f t="shared" si="322"/>
        <v>80</v>
      </c>
      <c r="B802" s="10">
        <v>8333</v>
      </c>
      <c r="C802" s="10">
        <f t="shared" si="323"/>
        <v>4847.3340996427905</v>
      </c>
      <c r="D802" s="10">
        <f t="shared" si="324"/>
        <v>3485.6659003572095</v>
      </c>
      <c r="E802" s="10">
        <f t="shared" si="325"/>
        <v>555822.11482765712</v>
      </c>
      <c r="F802" s="10">
        <f t="shared" si="320"/>
        <v>1454.2002298928371</v>
      </c>
      <c r="G802" s="10">
        <f t="shared" si="321"/>
        <v>1045.6997701071627</v>
      </c>
    </row>
    <row r="803" spans="1:7">
      <c r="A803" s="7">
        <f t="shared" si="322"/>
        <v>81</v>
      </c>
      <c r="B803" s="10">
        <v>8333</v>
      </c>
      <c r="C803" s="10">
        <f t="shared" si="323"/>
        <v>4817.1249951730279</v>
      </c>
      <c r="D803" s="10">
        <f t="shared" si="324"/>
        <v>3515.8750048269721</v>
      </c>
      <c r="E803" s="10">
        <f t="shared" si="325"/>
        <v>552306.23982283019</v>
      </c>
      <c r="F803" s="10">
        <f t="shared" si="320"/>
        <v>1445.1374985519083</v>
      </c>
      <c r="G803" s="10">
        <f t="shared" si="321"/>
        <v>1054.7625014480916</v>
      </c>
    </row>
    <row r="804" spans="1:7">
      <c r="A804" s="7">
        <f t="shared" si="322"/>
        <v>82</v>
      </c>
      <c r="B804" s="10">
        <v>8333</v>
      </c>
      <c r="C804" s="10">
        <f t="shared" si="323"/>
        <v>4786.6540784645285</v>
      </c>
      <c r="D804" s="10">
        <f t="shared" si="324"/>
        <v>3546.3459215354715</v>
      </c>
      <c r="E804" s="10">
        <f t="shared" si="325"/>
        <v>548759.89390129468</v>
      </c>
      <c r="F804" s="10">
        <f t="shared" si="320"/>
        <v>1435.9962235393584</v>
      </c>
      <c r="G804" s="10">
        <f t="shared" si="321"/>
        <v>1063.9037764606414</v>
      </c>
    </row>
    <row r="805" spans="1:7">
      <c r="A805" s="7">
        <f t="shared" si="322"/>
        <v>83</v>
      </c>
      <c r="B805" s="10">
        <v>8333</v>
      </c>
      <c r="C805" s="10">
        <f t="shared" si="323"/>
        <v>4755.9190804778873</v>
      </c>
      <c r="D805" s="10">
        <f t="shared" si="324"/>
        <v>3577.0809195221127</v>
      </c>
      <c r="E805" s="10">
        <f t="shared" si="325"/>
        <v>545182.81298177259</v>
      </c>
      <c r="F805" s="10">
        <f t="shared" si="320"/>
        <v>1426.7757241433662</v>
      </c>
      <c r="G805" s="10">
        <f t="shared" si="321"/>
        <v>1073.1242758566339</v>
      </c>
    </row>
    <row r="806" spans="1:7">
      <c r="A806" s="93">
        <f t="shared" si="322"/>
        <v>84</v>
      </c>
      <c r="B806" s="93">
        <v>8333</v>
      </c>
      <c r="C806" s="93">
        <f t="shared" si="323"/>
        <v>4724.9177125086953</v>
      </c>
      <c r="D806" s="93">
        <f t="shared" si="324"/>
        <v>3608.0822874913047</v>
      </c>
      <c r="E806" s="93">
        <f t="shared" si="325"/>
        <v>541574.73069428129</v>
      </c>
      <c r="F806" s="10">
        <f t="shared" si="320"/>
        <v>1417.4753137526086</v>
      </c>
      <c r="G806" s="10">
        <f t="shared" si="321"/>
        <v>1082.4246862473913</v>
      </c>
    </row>
    <row r="807" spans="1:7">
      <c r="A807" s="7">
        <f t="shared" si="322"/>
        <v>85</v>
      </c>
      <c r="B807" s="10">
        <v>8333</v>
      </c>
      <c r="C807" s="10">
        <f t="shared" si="323"/>
        <v>4693.6476660171038</v>
      </c>
      <c r="D807" s="10">
        <f t="shared" si="324"/>
        <v>3639.3523339828962</v>
      </c>
      <c r="E807" s="10">
        <f t="shared" si="325"/>
        <v>537935.37836029835</v>
      </c>
      <c r="F807" s="10">
        <f t="shared" si="320"/>
        <v>1408.0942998051312</v>
      </c>
      <c r="G807" s="10">
        <f t="shared" si="321"/>
        <v>1091.8057001948689</v>
      </c>
    </row>
    <row r="808" spans="1:7">
      <c r="A808" s="7">
        <f t="shared" si="322"/>
        <v>86</v>
      </c>
      <c r="B808" s="10">
        <v>8333</v>
      </c>
      <c r="C808" s="10">
        <f t="shared" si="323"/>
        <v>4662.1066124559193</v>
      </c>
      <c r="D808" s="10">
        <f t="shared" si="324"/>
        <v>3670.8933875440807</v>
      </c>
      <c r="E808" s="10">
        <f t="shared" si="325"/>
        <v>534264.48497275426</v>
      </c>
      <c r="F808" s="10">
        <f t="shared" si="320"/>
        <v>1398.6319837367757</v>
      </c>
      <c r="G808" s="10">
        <f t="shared" si="321"/>
        <v>1101.2680162632241</v>
      </c>
    </row>
    <row r="809" spans="1:7">
      <c r="A809" s="7">
        <f t="shared" si="322"/>
        <v>87</v>
      </c>
      <c r="B809" s="10">
        <v>8333</v>
      </c>
      <c r="C809" s="10">
        <f t="shared" si="323"/>
        <v>4630.2922030972031</v>
      </c>
      <c r="D809" s="10">
        <f t="shared" si="324"/>
        <v>3702.7077969027969</v>
      </c>
      <c r="E809" s="10">
        <f t="shared" si="325"/>
        <v>530561.77717585152</v>
      </c>
      <c r="F809" s="10">
        <f t="shared" si="320"/>
        <v>1389.0876609291608</v>
      </c>
      <c r="G809" s="10">
        <f t="shared" si="321"/>
        <v>1110.812339070839</v>
      </c>
    </row>
    <row r="810" spans="1:7">
      <c r="A810" s="7">
        <f t="shared" si="322"/>
        <v>88</v>
      </c>
      <c r="B810" s="10">
        <v>8333</v>
      </c>
      <c r="C810" s="10">
        <f t="shared" si="323"/>
        <v>4598.2020688573793</v>
      </c>
      <c r="D810" s="10">
        <f t="shared" si="324"/>
        <v>3734.7979311426207</v>
      </c>
      <c r="E810" s="10">
        <f t="shared" si="325"/>
        <v>526826.9792447089</v>
      </c>
      <c r="F810" s="10">
        <f t="shared" si="320"/>
        <v>1379.4606206572137</v>
      </c>
      <c r="G810" s="10">
        <f t="shared" si="321"/>
        <v>1120.4393793427862</v>
      </c>
    </row>
    <row r="811" spans="1:7">
      <c r="A811" s="7">
        <f t="shared" si="322"/>
        <v>89</v>
      </c>
      <c r="B811" s="10">
        <v>8333</v>
      </c>
      <c r="C811" s="10">
        <f t="shared" si="323"/>
        <v>4565.8338201208107</v>
      </c>
      <c r="D811" s="10">
        <f t="shared" si="324"/>
        <v>3767.1661798791893</v>
      </c>
      <c r="E811" s="10">
        <f t="shared" si="325"/>
        <v>523059.81306482974</v>
      </c>
      <c r="F811" s="10">
        <f t="shared" si="320"/>
        <v>1369.7501460362432</v>
      </c>
      <c r="G811" s="10">
        <f t="shared" si="321"/>
        <v>1130.1498539637566</v>
      </c>
    </row>
    <row r="812" spans="1:7">
      <c r="A812" s="7">
        <f t="shared" si="322"/>
        <v>90</v>
      </c>
      <c r="B812" s="10">
        <v>8333</v>
      </c>
      <c r="C812" s="10">
        <f t="shared" si="323"/>
        <v>4533.1850465618572</v>
      </c>
      <c r="D812" s="10">
        <f t="shared" si="324"/>
        <v>3799.8149534381428</v>
      </c>
      <c r="E812" s="10">
        <f t="shared" si="325"/>
        <v>519259.99811139161</v>
      </c>
      <c r="F812" s="10">
        <f t="shared" si="320"/>
        <v>1359.9555139685572</v>
      </c>
      <c r="G812" s="10">
        <f t="shared" si="321"/>
        <v>1139.9444860314427</v>
      </c>
    </row>
    <row r="813" spans="1:7">
      <c r="A813" s="7">
        <f t="shared" si="322"/>
        <v>91</v>
      </c>
      <c r="B813" s="10">
        <v>8333</v>
      </c>
      <c r="C813" s="10">
        <f t="shared" si="323"/>
        <v>4500.2533169653934</v>
      </c>
      <c r="D813" s="10">
        <f t="shared" si="324"/>
        <v>3832.7466830346066</v>
      </c>
      <c r="E813" s="10">
        <f t="shared" si="325"/>
        <v>515427.25142835703</v>
      </c>
      <c r="F813" s="10">
        <f t="shared" si="320"/>
        <v>1350.0759950896179</v>
      </c>
      <c r="G813" s="10">
        <f t="shared" si="321"/>
        <v>1149.824004910382</v>
      </c>
    </row>
    <row r="814" spans="1:7">
      <c r="A814" s="7">
        <f t="shared" si="322"/>
        <v>92</v>
      </c>
      <c r="B814" s="10">
        <v>8333</v>
      </c>
      <c r="C814" s="10">
        <f t="shared" si="323"/>
        <v>4467.0361790457609</v>
      </c>
      <c r="D814" s="10">
        <f t="shared" si="324"/>
        <v>3865.9638209542391</v>
      </c>
      <c r="E814" s="10">
        <f t="shared" si="325"/>
        <v>511561.28760740277</v>
      </c>
      <c r="F814" s="10">
        <f t="shared" si="320"/>
        <v>1340.1108537137281</v>
      </c>
      <c r="G814" s="10">
        <f t="shared" si="321"/>
        <v>1159.7891462862717</v>
      </c>
    </row>
    <row r="815" spans="1:7">
      <c r="A815" s="7">
        <f t="shared" si="322"/>
        <v>93</v>
      </c>
      <c r="B815" s="10">
        <v>8333</v>
      </c>
      <c r="C815" s="10">
        <f t="shared" si="323"/>
        <v>4433.5311592641574</v>
      </c>
      <c r="D815" s="10">
        <f t="shared" si="324"/>
        <v>3899.4688407358426</v>
      </c>
      <c r="E815" s="10">
        <f t="shared" si="325"/>
        <v>507661.81876666693</v>
      </c>
      <c r="F815" s="10">
        <f t="shared" si="320"/>
        <v>1330.0593477792472</v>
      </c>
      <c r="G815" s="10">
        <f t="shared" si="321"/>
        <v>1169.8406522207526</v>
      </c>
    </row>
    <row r="816" spans="1:7">
      <c r="A816" s="7">
        <f t="shared" si="322"/>
        <v>94</v>
      </c>
      <c r="B816" s="10">
        <v>8333</v>
      </c>
      <c r="C816" s="10">
        <f t="shared" si="323"/>
        <v>4399.7357626444464</v>
      </c>
      <c r="D816" s="10">
        <f t="shared" si="324"/>
        <v>3933.2642373555536</v>
      </c>
      <c r="E816" s="10">
        <f t="shared" si="325"/>
        <v>503728.55452931137</v>
      </c>
      <c r="F816" s="10">
        <f t="shared" si="320"/>
        <v>1319.9207287933339</v>
      </c>
      <c r="G816" s="10">
        <f t="shared" si="321"/>
        <v>1179.979271206666</v>
      </c>
    </row>
    <row r="817" spans="1:7">
      <c r="A817" s="7">
        <f t="shared" si="322"/>
        <v>95</v>
      </c>
      <c r="B817" s="10">
        <v>8333</v>
      </c>
      <c r="C817" s="10">
        <f t="shared" si="323"/>
        <v>4365.647472587365</v>
      </c>
      <c r="D817" s="10">
        <f t="shared" si="324"/>
        <v>3967.352527412635</v>
      </c>
      <c r="E817" s="10">
        <f t="shared" si="325"/>
        <v>499761.20200189872</v>
      </c>
      <c r="F817" s="10">
        <f t="shared" si="320"/>
        <v>1309.6942417762095</v>
      </c>
      <c r="G817" s="10">
        <f t="shared" si="321"/>
        <v>1190.2057582237906</v>
      </c>
    </row>
    <row r="818" spans="1:7">
      <c r="A818" s="93">
        <f t="shared" si="322"/>
        <v>96</v>
      </c>
      <c r="B818" s="93">
        <v>8333</v>
      </c>
      <c r="C818" s="93">
        <f t="shared" si="323"/>
        <v>4331.2637506831225</v>
      </c>
      <c r="D818" s="93">
        <f t="shared" si="324"/>
        <v>4001.7362493168775</v>
      </c>
      <c r="E818" s="93">
        <f t="shared" si="325"/>
        <v>495759.46575258183</v>
      </c>
      <c r="F818" s="10">
        <f t="shared" si="320"/>
        <v>1299.3791252049366</v>
      </c>
      <c r="G818" s="10">
        <f t="shared" si="321"/>
        <v>1200.5208747950633</v>
      </c>
    </row>
    <row r="819" spans="1:7">
      <c r="A819" s="7">
        <f t="shared" si="322"/>
        <v>97</v>
      </c>
      <c r="B819" s="10">
        <v>8333</v>
      </c>
      <c r="C819" s="10">
        <f t="shared" si="323"/>
        <v>4296.5820365223763</v>
      </c>
      <c r="D819" s="10">
        <f t="shared" si="324"/>
        <v>4036.4179634776237</v>
      </c>
      <c r="E819" s="10">
        <f t="shared" si="325"/>
        <v>491723.04778910422</v>
      </c>
      <c r="F819" s="10">
        <f t="shared" si="320"/>
        <v>1288.9746109567129</v>
      </c>
      <c r="G819" s="10">
        <f t="shared" si="321"/>
        <v>1210.9253890432872</v>
      </c>
    </row>
    <row r="820" spans="1:7">
      <c r="A820" s="7">
        <f t="shared" si="322"/>
        <v>98</v>
      </c>
      <c r="B820" s="10">
        <v>8333</v>
      </c>
      <c r="C820" s="10">
        <f t="shared" si="323"/>
        <v>4261.5997475055692</v>
      </c>
      <c r="D820" s="10">
        <f t="shared" si="324"/>
        <v>4071.4002524944308</v>
      </c>
      <c r="E820" s="10">
        <f t="shared" si="325"/>
        <v>487651.64753660979</v>
      </c>
      <c r="F820" s="10">
        <f t="shared" si="320"/>
        <v>1278.4799242516708</v>
      </c>
      <c r="G820" s="10">
        <f t="shared" si="321"/>
        <v>1221.4200757483293</v>
      </c>
    </row>
    <row r="821" spans="1:7">
      <c r="A821" s="7">
        <f t="shared" si="322"/>
        <v>99</v>
      </c>
      <c r="B821" s="10">
        <v>8333</v>
      </c>
      <c r="C821" s="10">
        <f t="shared" si="323"/>
        <v>4226.3142786506178</v>
      </c>
      <c r="D821" s="10">
        <f t="shared" si="324"/>
        <v>4106.6857213493822</v>
      </c>
      <c r="E821" s="10">
        <f t="shared" si="325"/>
        <v>483544.96181526041</v>
      </c>
      <c r="F821" s="10">
        <f t="shared" si="320"/>
        <v>1267.8942835951852</v>
      </c>
      <c r="G821" s="10">
        <f t="shared" si="321"/>
        <v>1232.0057164048146</v>
      </c>
    </row>
    <row r="822" spans="1:7">
      <c r="A822" s="7">
        <f t="shared" si="322"/>
        <v>100</v>
      </c>
      <c r="B822" s="10">
        <v>8333</v>
      </c>
      <c r="C822" s="10">
        <f t="shared" si="323"/>
        <v>4190.7230023989232</v>
      </c>
      <c r="D822" s="10">
        <f t="shared" si="324"/>
        <v>4142.2769976010768</v>
      </c>
      <c r="E822" s="10">
        <f t="shared" si="325"/>
        <v>479402.68481765932</v>
      </c>
      <c r="F822" s="10">
        <f t="shared" si="320"/>
        <v>1257.2169007196769</v>
      </c>
      <c r="G822" s="10">
        <f t="shared" si="321"/>
        <v>1242.6830992803229</v>
      </c>
    </row>
    <row r="823" spans="1:7">
      <c r="A823" s="7">
        <f t="shared" si="322"/>
        <v>101</v>
      </c>
      <c r="B823" s="10">
        <v>8333</v>
      </c>
      <c r="C823" s="10">
        <f t="shared" si="323"/>
        <v>4154.8232684197137</v>
      </c>
      <c r="D823" s="10">
        <f t="shared" si="324"/>
        <v>4178.1767315802863</v>
      </c>
      <c r="E823" s="10">
        <f t="shared" si="325"/>
        <v>475224.50808607903</v>
      </c>
      <c r="F823" s="10">
        <f t="shared" si="320"/>
        <v>1246.4469805259141</v>
      </c>
      <c r="G823" s="10">
        <f t="shared" si="321"/>
        <v>1253.4530194740857</v>
      </c>
    </row>
    <row r="824" spans="1:7">
      <c r="A824" s="7">
        <f t="shared" si="322"/>
        <v>102</v>
      </c>
      <c r="B824" s="10">
        <v>8333</v>
      </c>
      <c r="C824" s="10">
        <f t="shared" si="323"/>
        <v>4118.6124034126851</v>
      </c>
      <c r="D824" s="10">
        <f t="shared" si="324"/>
        <v>4214.3875965873149</v>
      </c>
      <c r="E824" s="10">
        <f t="shared" si="325"/>
        <v>471010.12048949173</v>
      </c>
      <c r="F824" s="10">
        <f t="shared" si="320"/>
        <v>1235.5837210238055</v>
      </c>
      <c r="G824" s="10">
        <f t="shared" si="321"/>
        <v>1264.3162789761943</v>
      </c>
    </row>
    <row r="825" spans="1:7">
      <c r="A825" s="7">
        <f t="shared" si="322"/>
        <v>103</v>
      </c>
      <c r="B825" s="10">
        <v>8333</v>
      </c>
      <c r="C825" s="10">
        <f t="shared" si="323"/>
        <v>4082.0877109089283</v>
      </c>
      <c r="D825" s="10">
        <f t="shared" si="324"/>
        <v>4250.9122890910712</v>
      </c>
      <c r="E825" s="10">
        <f t="shared" si="325"/>
        <v>466759.20820040064</v>
      </c>
      <c r="F825" s="10">
        <f t="shared" si="320"/>
        <v>1224.6263132726785</v>
      </c>
      <c r="G825" s="10">
        <f t="shared" si="321"/>
        <v>1275.2736867273213</v>
      </c>
    </row>
    <row r="826" spans="1:7">
      <c r="A826" s="7">
        <f t="shared" si="322"/>
        <v>104</v>
      </c>
      <c r="B826" s="10">
        <v>8333</v>
      </c>
      <c r="C826" s="10">
        <f t="shared" si="323"/>
        <v>4045.2464710701388</v>
      </c>
      <c r="D826" s="10">
        <f t="shared" si="324"/>
        <v>4287.7535289298612</v>
      </c>
      <c r="E826" s="10">
        <f t="shared" si="325"/>
        <v>462471.4546714708</v>
      </c>
      <c r="F826" s="10">
        <f t="shared" si="320"/>
        <v>1213.5739413210415</v>
      </c>
      <c r="G826" s="10">
        <f t="shared" si="321"/>
        <v>1286.3260586789584</v>
      </c>
    </row>
    <row r="827" spans="1:7">
      <c r="A827" s="7">
        <f t="shared" si="322"/>
        <v>105</v>
      </c>
      <c r="B827" s="10">
        <v>8333</v>
      </c>
      <c r="C827" s="10">
        <f t="shared" si="323"/>
        <v>4008.0859404860803</v>
      </c>
      <c r="D827" s="10">
        <f t="shared" si="324"/>
        <v>4324.9140595139197</v>
      </c>
      <c r="E827" s="10">
        <f t="shared" si="325"/>
        <v>458146.54061195685</v>
      </c>
      <c r="F827" s="10">
        <f t="shared" si="320"/>
        <v>1202.4257821458241</v>
      </c>
      <c r="G827" s="10">
        <f t="shared" si="321"/>
        <v>1297.4742178541758</v>
      </c>
    </row>
    <row r="828" spans="1:7">
      <c r="A828" s="7">
        <f t="shared" si="322"/>
        <v>106</v>
      </c>
      <c r="B828" s="10">
        <v>8333</v>
      </c>
      <c r="C828" s="10">
        <f t="shared" si="323"/>
        <v>3970.6033519702924</v>
      </c>
      <c r="D828" s="10">
        <f t="shared" si="324"/>
        <v>4362.3966480297076</v>
      </c>
      <c r="E828" s="10">
        <f t="shared" si="325"/>
        <v>453784.14396392717</v>
      </c>
      <c r="F828" s="10">
        <f t="shared" si="320"/>
        <v>1191.1810055910876</v>
      </c>
      <c r="G828" s="10">
        <f t="shared" si="321"/>
        <v>1308.7189944089123</v>
      </c>
    </row>
    <row r="829" spans="1:7">
      <c r="A829" s="7">
        <f t="shared" si="322"/>
        <v>107</v>
      </c>
      <c r="B829" s="10">
        <v>8333</v>
      </c>
      <c r="C829" s="10">
        <f t="shared" si="323"/>
        <v>3932.7959143540352</v>
      </c>
      <c r="D829" s="10">
        <f t="shared" si="324"/>
        <v>4400.2040856459644</v>
      </c>
      <c r="E829" s="10">
        <f t="shared" si="325"/>
        <v>449383.93987828121</v>
      </c>
      <c r="F829" s="10">
        <f t="shared" si="320"/>
        <v>1179.8387743062106</v>
      </c>
      <c r="G829" s="10">
        <f t="shared" si="321"/>
        <v>1320.0612256937893</v>
      </c>
    </row>
    <row r="830" spans="1:7">
      <c r="A830" s="93">
        <f t="shared" si="322"/>
        <v>108</v>
      </c>
      <c r="B830" s="93">
        <v>8333</v>
      </c>
      <c r="C830" s="93">
        <f t="shared" si="323"/>
        <v>3894.6608122784369</v>
      </c>
      <c r="D830" s="93">
        <f t="shared" si="324"/>
        <v>4438.3391877215636</v>
      </c>
      <c r="E830" s="93">
        <f t="shared" si="325"/>
        <v>444945.60069055966</v>
      </c>
      <c r="F830" s="10">
        <f t="shared" si="320"/>
        <v>1168.3982436835311</v>
      </c>
      <c r="G830" s="10">
        <f t="shared" si="321"/>
        <v>1331.501756316469</v>
      </c>
    </row>
    <row r="831" spans="1:7">
      <c r="A831" s="7">
        <f t="shared" si="322"/>
        <v>109</v>
      </c>
      <c r="B831" s="10">
        <v>8333</v>
      </c>
      <c r="C831" s="10">
        <f t="shared" si="323"/>
        <v>3856.19520598485</v>
      </c>
      <c r="D831" s="10">
        <f t="shared" si="324"/>
        <v>4476.80479401515</v>
      </c>
      <c r="E831" s="10">
        <f t="shared" si="325"/>
        <v>440468.79589654453</v>
      </c>
      <c r="F831" s="10">
        <f t="shared" si="320"/>
        <v>1156.858561795455</v>
      </c>
      <c r="G831" s="10">
        <f t="shared" si="321"/>
        <v>1343.0414382045449</v>
      </c>
    </row>
    <row r="832" spans="1:7">
      <c r="A832" s="7">
        <f t="shared" si="322"/>
        <v>110</v>
      </c>
      <c r="B832" s="10">
        <v>8333</v>
      </c>
      <c r="C832" s="10">
        <f t="shared" si="323"/>
        <v>3817.3962311033861</v>
      </c>
      <c r="D832" s="10">
        <f t="shared" si="324"/>
        <v>4515.6037688966135</v>
      </c>
      <c r="E832" s="10">
        <f t="shared" si="325"/>
        <v>435953.19212764793</v>
      </c>
      <c r="F832" s="10">
        <f t="shared" si="320"/>
        <v>1145.2188693310159</v>
      </c>
      <c r="G832" s="10">
        <f t="shared" si="321"/>
        <v>1354.681130668984</v>
      </c>
    </row>
    <row r="833" spans="1:7">
      <c r="A833" s="7">
        <f t="shared" si="322"/>
        <v>111</v>
      </c>
      <c r="B833" s="10">
        <v>8333</v>
      </c>
      <c r="C833" s="10">
        <f t="shared" si="323"/>
        <v>3778.2609984396149</v>
      </c>
      <c r="D833" s="10">
        <f t="shared" si="324"/>
        <v>4554.7390015603851</v>
      </c>
      <c r="E833" s="10">
        <f t="shared" si="325"/>
        <v>431398.45312608755</v>
      </c>
      <c r="F833" s="10">
        <f t="shared" si="320"/>
        <v>1133.4782995318844</v>
      </c>
      <c r="G833" s="10">
        <f t="shared" si="321"/>
        <v>1366.4217004681154</v>
      </c>
    </row>
    <row r="834" spans="1:7">
      <c r="A834" s="7">
        <f t="shared" si="322"/>
        <v>112</v>
      </c>
      <c r="B834" s="10">
        <v>8333</v>
      </c>
      <c r="C834" s="10">
        <f t="shared" si="323"/>
        <v>3738.7865937594252</v>
      </c>
      <c r="D834" s="10">
        <f t="shared" si="324"/>
        <v>4594.2134062405748</v>
      </c>
      <c r="E834" s="10">
        <f t="shared" si="325"/>
        <v>426804.23971984698</v>
      </c>
      <c r="F834" s="10">
        <f t="shared" si="320"/>
        <v>1121.6359781278275</v>
      </c>
      <c r="G834" s="10">
        <f t="shared" si="321"/>
        <v>1378.2640218721724</v>
      </c>
    </row>
    <row r="835" spans="1:7">
      <c r="A835" s="7">
        <f t="shared" si="322"/>
        <v>113</v>
      </c>
      <c r="B835" s="10">
        <v>8333</v>
      </c>
      <c r="C835" s="10">
        <f t="shared" si="323"/>
        <v>3698.9700775720071</v>
      </c>
      <c r="D835" s="10">
        <f t="shared" si="324"/>
        <v>4634.0299224279934</v>
      </c>
      <c r="E835" s="10">
        <f t="shared" si="325"/>
        <v>422170.20979741897</v>
      </c>
      <c r="F835" s="10">
        <f t="shared" si="320"/>
        <v>1109.691023271602</v>
      </c>
      <c r="G835" s="10">
        <f t="shared" si="321"/>
        <v>1390.2089767283981</v>
      </c>
    </row>
    <row r="836" spans="1:7">
      <c r="A836" s="7">
        <f t="shared" si="322"/>
        <v>114</v>
      </c>
      <c r="B836" s="10">
        <v>8333</v>
      </c>
      <c r="C836" s="10">
        <f t="shared" si="323"/>
        <v>3658.8084849109641</v>
      </c>
      <c r="D836" s="10">
        <f t="shared" si="324"/>
        <v>4674.1915150890363</v>
      </c>
      <c r="E836" s="10">
        <f t="shared" si="325"/>
        <v>417496.01828232995</v>
      </c>
      <c r="F836" s="10">
        <f t="shared" si="320"/>
        <v>1097.6425454732891</v>
      </c>
      <c r="G836" s="10">
        <f t="shared" si="321"/>
        <v>1402.2574545267109</v>
      </c>
    </row>
    <row r="837" spans="1:7">
      <c r="A837" s="7">
        <f t="shared" si="322"/>
        <v>115</v>
      </c>
      <c r="B837" s="10">
        <v>8333</v>
      </c>
      <c r="C837" s="10">
        <f t="shared" si="323"/>
        <v>3618.2988251135262</v>
      </c>
      <c r="D837" s="10">
        <f t="shared" si="324"/>
        <v>4714.7011748864734</v>
      </c>
      <c r="E837" s="10">
        <f t="shared" si="325"/>
        <v>412781.31710744346</v>
      </c>
      <c r="F837" s="10">
        <f t="shared" si="320"/>
        <v>1085.4896475340579</v>
      </c>
      <c r="G837" s="10">
        <f t="shared" si="321"/>
        <v>1414.410352465942</v>
      </c>
    </row>
    <row r="838" spans="1:7">
      <c r="A838" s="7">
        <f t="shared" si="322"/>
        <v>116</v>
      </c>
      <c r="B838" s="10">
        <v>8333</v>
      </c>
      <c r="C838" s="10">
        <f t="shared" si="323"/>
        <v>3577.4380815978434</v>
      </c>
      <c r="D838" s="10">
        <f t="shared" si="324"/>
        <v>4755.5619184021562</v>
      </c>
      <c r="E838" s="10">
        <f t="shared" si="325"/>
        <v>408025.75518904132</v>
      </c>
      <c r="F838" s="10">
        <f t="shared" si="320"/>
        <v>1073.2314244793529</v>
      </c>
      <c r="G838" s="10">
        <f t="shared" si="321"/>
        <v>1426.6685755206468</v>
      </c>
    </row>
    <row r="839" spans="1:7">
      <c r="A839" s="7">
        <f t="shared" si="322"/>
        <v>117</v>
      </c>
      <c r="B839" s="10">
        <v>8333</v>
      </c>
      <c r="C839" s="10">
        <f t="shared" si="323"/>
        <v>3536.223211638358</v>
      </c>
      <c r="D839" s="10">
        <f t="shared" si="324"/>
        <v>4796.7767883616416</v>
      </c>
      <c r="E839" s="10">
        <f t="shared" si="325"/>
        <v>403228.97840067965</v>
      </c>
      <c r="F839" s="10">
        <f t="shared" si="320"/>
        <v>1060.8669634915072</v>
      </c>
      <c r="G839" s="10">
        <f t="shared" si="321"/>
        <v>1439.0330365084924</v>
      </c>
    </row>
    <row r="840" spans="1:7">
      <c r="A840" s="7">
        <f t="shared" si="322"/>
        <v>118</v>
      </c>
      <c r="B840" s="10">
        <v>8333</v>
      </c>
      <c r="C840" s="10">
        <f t="shared" si="323"/>
        <v>3494.6511461392238</v>
      </c>
      <c r="D840" s="10">
        <f t="shared" si="324"/>
        <v>4838.3488538607762</v>
      </c>
      <c r="E840" s="10">
        <f t="shared" si="325"/>
        <v>398390.62954681891</v>
      </c>
      <c r="F840" s="10">
        <f t="shared" si="320"/>
        <v>1048.395343841767</v>
      </c>
      <c r="G840" s="10">
        <f t="shared" si="321"/>
        <v>1451.5046561582328</v>
      </c>
    </row>
    <row r="841" spans="1:7">
      <c r="A841" s="7">
        <f t="shared" si="322"/>
        <v>119</v>
      </c>
      <c r="B841" s="10">
        <v>8333</v>
      </c>
      <c r="C841" s="10">
        <f t="shared" si="323"/>
        <v>3452.7187894057638</v>
      </c>
      <c r="D841" s="10">
        <f t="shared" si="324"/>
        <v>4880.2812105942357</v>
      </c>
      <c r="E841" s="10">
        <f t="shared" si="325"/>
        <v>393510.34833622468</v>
      </c>
      <c r="F841" s="10">
        <f t="shared" si="320"/>
        <v>1035.8156368217292</v>
      </c>
      <c r="G841" s="10">
        <f t="shared" si="321"/>
        <v>1464.0843631782707</v>
      </c>
    </row>
    <row r="842" spans="1:7">
      <c r="A842" s="93">
        <f t="shared" si="322"/>
        <v>120</v>
      </c>
      <c r="B842" s="93">
        <v>8333</v>
      </c>
      <c r="C842" s="93">
        <f t="shared" si="323"/>
        <v>3410.4230189139471</v>
      </c>
      <c r="D842" s="93">
        <f t="shared" si="324"/>
        <v>4922.5769810860529</v>
      </c>
      <c r="E842" s="93">
        <f t="shared" si="325"/>
        <v>388587.77135513863</v>
      </c>
      <c r="F842" s="10">
        <f t="shared" si="320"/>
        <v>1023.1269056741841</v>
      </c>
      <c r="G842" s="10">
        <f t="shared" si="321"/>
        <v>1476.7730943258159</v>
      </c>
    </row>
    <row r="843" spans="1:7">
      <c r="A843" s="7">
        <f t="shared" si="322"/>
        <v>121</v>
      </c>
      <c r="B843" s="10">
        <v>8333</v>
      </c>
      <c r="C843" s="10">
        <f t="shared" si="323"/>
        <v>3367.7606850778679</v>
      </c>
      <c r="D843" s="10">
        <f t="shared" si="324"/>
        <v>4965.2393149221316</v>
      </c>
      <c r="E843" s="10">
        <f t="shared" si="325"/>
        <v>383622.53204021649</v>
      </c>
      <c r="F843" s="10">
        <f t="shared" si="320"/>
        <v>1010.3282055233603</v>
      </c>
      <c r="G843" s="10">
        <f t="shared" si="321"/>
        <v>1489.5717944766395</v>
      </c>
    </row>
    <row r="844" spans="1:7">
      <c r="A844" s="7">
        <f t="shared" si="322"/>
        <v>122</v>
      </c>
      <c r="B844" s="10">
        <v>8333</v>
      </c>
      <c r="C844" s="10">
        <f t="shared" si="323"/>
        <v>3324.7286110152095</v>
      </c>
      <c r="D844" s="10">
        <f t="shared" si="324"/>
        <v>5008.271388984791</v>
      </c>
      <c r="E844" s="10">
        <f t="shared" si="325"/>
        <v>378614.26065123169</v>
      </c>
      <c r="F844" s="10">
        <f t="shared" si="320"/>
        <v>997.41858330456284</v>
      </c>
      <c r="G844" s="10">
        <f t="shared" si="321"/>
        <v>1502.4814166954372</v>
      </c>
    </row>
    <row r="845" spans="1:7">
      <c r="A845" s="7">
        <f t="shared" si="322"/>
        <v>123</v>
      </c>
      <c r="B845" s="10">
        <v>8333</v>
      </c>
      <c r="C845" s="10">
        <f t="shared" si="323"/>
        <v>3281.3235923106745</v>
      </c>
      <c r="D845" s="10">
        <f t="shared" si="324"/>
        <v>5051.6764076893251</v>
      </c>
      <c r="E845" s="10">
        <f t="shared" si="325"/>
        <v>373562.58424354234</v>
      </c>
      <c r="F845" s="10">
        <f t="shared" si="320"/>
        <v>984.39707769320228</v>
      </c>
      <c r="G845" s="10">
        <f t="shared" si="321"/>
        <v>1515.5029223067975</v>
      </c>
    </row>
    <row r="846" spans="1:7">
      <c r="A846" s="7">
        <f t="shared" si="322"/>
        <v>124</v>
      </c>
      <c r="B846" s="10">
        <v>8333</v>
      </c>
      <c r="C846" s="10">
        <f t="shared" si="323"/>
        <v>3237.5423967773672</v>
      </c>
      <c r="D846" s="10">
        <f t="shared" si="324"/>
        <v>5095.4576032226323</v>
      </c>
      <c r="E846" s="10">
        <f t="shared" si="325"/>
        <v>368467.12664031971</v>
      </c>
      <c r="F846" s="10">
        <f t="shared" si="320"/>
        <v>971.26271903321015</v>
      </c>
      <c r="G846" s="10">
        <f t="shared" si="321"/>
        <v>1528.6372809667896</v>
      </c>
    </row>
    <row r="847" spans="1:7">
      <c r="A847" s="7">
        <f t="shared" si="322"/>
        <v>125</v>
      </c>
      <c r="B847" s="10">
        <v>8333</v>
      </c>
      <c r="C847" s="10">
        <f t="shared" si="323"/>
        <v>3193.3817642161043</v>
      </c>
      <c r="D847" s="10">
        <f t="shared" si="324"/>
        <v>5139.6182357838952</v>
      </c>
      <c r="E847" s="10">
        <f t="shared" si="325"/>
        <v>363327.50840453582</v>
      </c>
      <c r="F847" s="10">
        <f t="shared" si="320"/>
        <v>958.01452926483125</v>
      </c>
      <c r="G847" s="10">
        <f t="shared" si="321"/>
        <v>1541.8854707351686</v>
      </c>
    </row>
    <row r="848" spans="1:7">
      <c r="A848" s="7">
        <f t="shared" si="322"/>
        <v>126</v>
      </c>
      <c r="B848" s="10">
        <v>8333</v>
      </c>
      <c r="C848" s="10">
        <f t="shared" si="323"/>
        <v>3148.8384061726433</v>
      </c>
      <c r="D848" s="10">
        <f t="shared" si="324"/>
        <v>5184.1615938273571</v>
      </c>
      <c r="E848" s="10">
        <f t="shared" si="325"/>
        <v>358143.34681070846</v>
      </c>
      <c r="F848" s="10">
        <f t="shared" si="320"/>
        <v>944.65152185179295</v>
      </c>
      <c r="G848" s="10">
        <f t="shared" si="321"/>
        <v>1555.2484781482071</v>
      </c>
    </row>
    <row r="849" spans="1:7">
      <c r="A849" s="7">
        <f t="shared" si="322"/>
        <v>127</v>
      </c>
      <c r="B849" s="10">
        <v>8333</v>
      </c>
      <c r="C849" s="10">
        <f t="shared" si="323"/>
        <v>3103.9090056928067</v>
      </c>
      <c r="D849" s="10">
        <f t="shared" si="324"/>
        <v>5229.0909943071929</v>
      </c>
      <c r="E849" s="10">
        <f t="shared" si="325"/>
        <v>352914.25581640127</v>
      </c>
      <c r="F849" s="10">
        <f t="shared" si="320"/>
        <v>931.17270170784195</v>
      </c>
      <c r="G849" s="10">
        <f t="shared" si="321"/>
        <v>1568.7272982921579</v>
      </c>
    </row>
    <row r="850" spans="1:7">
      <c r="A850" s="7">
        <f t="shared" si="322"/>
        <v>128</v>
      </c>
      <c r="B850" s="10">
        <v>8333</v>
      </c>
      <c r="C850" s="10">
        <f t="shared" si="323"/>
        <v>3058.5902170754775</v>
      </c>
      <c r="D850" s="10">
        <f t="shared" si="324"/>
        <v>5274.409782924522</v>
      </c>
      <c r="E850" s="10">
        <f t="shared" si="325"/>
        <v>347639.84603347676</v>
      </c>
      <c r="F850" s="10">
        <f t="shared" si="320"/>
        <v>917.57706512264326</v>
      </c>
      <c r="G850" s="10">
        <f t="shared" si="321"/>
        <v>1582.3229348773566</v>
      </c>
    </row>
    <row r="851" spans="1:7">
      <c r="A851" s="7">
        <f t="shared" si="322"/>
        <v>129</v>
      </c>
      <c r="B851" s="10">
        <v>8333</v>
      </c>
      <c r="C851" s="10">
        <f t="shared" si="323"/>
        <v>3012.8786656234647</v>
      </c>
      <c r="D851" s="10">
        <f t="shared" si="324"/>
        <v>5320.1213343765357</v>
      </c>
      <c r="E851" s="10">
        <f t="shared" si="325"/>
        <v>342319.72469910025</v>
      </c>
      <c r="F851" s="10">
        <f t="shared" si="320"/>
        <v>903.86359968703937</v>
      </c>
      <c r="G851" s="10">
        <f t="shared" si="321"/>
        <v>1596.0364003129607</v>
      </c>
    </row>
    <row r="852" spans="1:7">
      <c r="A852" s="7">
        <f t="shared" si="322"/>
        <v>130</v>
      </c>
      <c r="B852" s="10">
        <v>8333</v>
      </c>
      <c r="C852" s="10">
        <f t="shared" si="323"/>
        <v>2966.7709473922023</v>
      </c>
      <c r="D852" s="10">
        <f t="shared" si="324"/>
        <v>5366.2290526077977</v>
      </c>
      <c r="E852" s="10">
        <f t="shared" si="325"/>
        <v>336953.49564649246</v>
      </c>
      <c r="F852" s="10">
        <f t="shared" ref="F852:F902" si="326">C852*30%</f>
        <v>890.03128421766064</v>
      </c>
      <c r="G852" s="10">
        <f t="shared" ref="G852:G902" si="327">D852*30%</f>
        <v>1609.8687157823392</v>
      </c>
    </row>
    <row r="853" spans="1:7">
      <c r="A853" s="7">
        <f t="shared" ref="A853:A882" si="328">A852+1</f>
        <v>131</v>
      </c>
      <c r="B853" s="10">
        <v>8333</v>
      </c>
      <c r="C853" s="10">
        <f t="shared" ref="C853:C882" si="329">E852*$D$719/12</f>
        <v>2920.2636289362677</v>
      </c>
      <c r="D853" s="10">
        <f t="shared" ref="D853:D882" si="330">B853-C853</f>
        <v>5412.7363710637328</v>
      </c>
      <c r="E853" s="10">
        <f t="shared" ref="E853:E882" si="331">E852-D853</f>
        <v>331540.75927542872</v>
      </c>
      <c r="F853" s="10">
        <f t="shared" si="326"/>
        <v>876.07908868088032</v>
      </c>
      <c r="G853" s="10">
        <f t="shared" si="327"/>
        <v>1623.8209113191199</v>
      </c>
    </row>
    <row r="854" spans="1:7">
      <c r="A854" s="93">
        <f t="shared" si="328"/>
        <v>132</v>
      </c>
      <c r="B854" s="93">
        <v>8333</v>
      </c>
      <c r="C854" s="93">
        <f t="shared" si="329"/>
        <v>2873.3532470537157</v>
      </c>
      <c r="D854" s="93">
        <f t="shared" si="330"/>
        <v>5459.6467529462843</v>
      </c>
      <c r="E854" s="93">
        <f t="shared" si="331"/>
        <v>326081.11252248241</v>
      </c>
      <c r="F854" s="10">
        <f t="shared" si="326"/>
        <v>862.00597411611466</v>
      </c>
      <c r="G854" s="10">
        <f t="shared" si="327"/>
        <v>1637.8940258838852</v>
      </c>
    </row>
    <row r="855" spans="1:7">
      <c r="A855" s="7">
        <f t="shared" si="328"/>
        <v>133</v>
      </c>
      <c r="B855" s="10">
        <v>8333</v>
      </c>
      <c r="C855" s="10">
        <f t="shared" si="329"/>
        <v>2826.0363085281806</v>
      </c>
      <c r="D855" s="10">
        <f t="shared" si="330"/>
        <v>5506.9636914718194</v>
      </c>
      <c r="E855" s="10">
        <f t="shared" si="331"/>
        <v>320574.14883101056</v>
      </c>
      <c r="F855" s="10">
        <f t="shared" si="326"/>
        <v>847.81089255845416</v>
      </c>
      <c r="G855" s="10">
        <f t="shared" si="327"/>
        <v>1652.0891074415458</v>
      </c>
    </row>
    <row r="856" spans="1:7">
      <c r="A856" s="7">
        <f t="shared" si="328"/>
        <v>134</v>
      </c>
      <c r="B856" s="10">
        <v>8333</v>
      </c>
      <c r="C856" s="10">
        <f t="shared" si="329"/>
        <v>2778.3092898687578</v>
      </c>
      <c r="D856" s="10">
        <f t="shared" si="330"/>
        <v>5554.6907101312427</v>
      </c>
      <c r="E856" s="10">
        <f t="shared" si="331"/>
        <v>315019.45812087931</v>
      </c>
      <c r="F856" s="10">
        <f t="shared" si="326"/>
        <v>833.49278696062731</v>
      </c>
      <c r="G856" s="10">
        <f t="shared" si="327"/>
        <v>1666.4072130393727</v>
      </c>
    </row>
    <row r="857" spans="1:7">
      <c r="A857" s="7">
        <f t="shared" si="328"/>
        <v>135</v>
      </c>
      <c r="B857" s="10">
        <v>8333</v>
      </c>
      <c r="C857" s="10">
        <f t="shared" si="329"/>
        <v>2730.1686370476205</v>
      </c>
      <c r="D857" s="10">
        <f t="shared" si="330"/>
        <v>5602.83136295238</v>
      </c>
      <c r="E857" s="10">
        <f t="shared" si="331"/>
        <v>309416.62675792695</v>
      </c>
      <c r="F857" s="10">
        <f t="shared" si="326"/>
        <v>819.05059111428614</v>
      </c>
      <c r="G857" s="10">
        <f t="shared" si="327"/>
        <v>1680.849408885714</v>
      </c>
    </row>
    <row r="858" spans="1:7">
      <c r="A858" s="7">
        <f t="shared" si="328"/>
        <v>136</v>
      </c>
      <c r="B858" s="10">
        <v>8333</v>
      </c>
      <c r="C858" s="10">
        <f t="shared" si="329"/>
        <v>2681.6107652353667</v>
      </c>
      <c r="D858" s="10">
        <f t="shared" si="330"/>
        <v>5651.3892347646333</v>
      </c>
      <c r="E858" s="10">
        <f t="shared" si="331"/>
        <v>303765.23752316233</v>
      </c>
      <c r="F858" s="10">
        <f t="shared" si="326"/>
        <v>804.48322957060998</v>
      </c>
      <c r="G858" s="10">
        <f t="shared" si="327"/>
        <v>1695.41677042939</v>
      </c>
    </row>
    <row r="859" spans="1:7">
      <c r="A859" s="7">
        <f t="shared" si="328"/>
        <v>137</v>
      </c>
      <c r="B859" s="10">
        <v>8333</v>
      </c>
      <c r="C859" s="10">
        <f t="shared" si="329"/>
        <v>2632.6320585340732</v>
      </c>
      <c r="D859" s="10">
        <f t="shared" si="330"/>
        <v>5700.3679414659273</v>
      </c>
      <c r="E859" s="10">
        <f t="shared" si="331"/>
        <v>298064.8695816964</v>
      </c>
      <c r="F859" s="10">
        <f t="shared" si="326"/>
        <v>789.78961756022193</v>
      </c>
      <c r="G859" s="10">
        <f t="shared" si="327"/>
        <v>1710.110382439778</v>
      </c>
    </row>
    <row r="860" spans="1:7">
      <c r="A860" s="7">
        <f t="shared" si="328"/>
        <v>138</v>
      </c>
      <c r="B860" s="10">
        <v>8333</v>
      </c>
      <c r="C860" s="10">
        <f t="shared" si="329"/>
        <v>2583.2288697080353</v>
      </c>
      <c r="D860" s="10">
        <f t="shared" si="330"/>
        <v>5749.7711302919652</v>
      </c>
      <c r="E860" s="10">
        <f t="shared" si="331"/>
        <v>292315.09845140442</v>
      </c>
      <c r="F860" s="10">
        <f t="shared" si="326"/>
        <v>774.96866091241054</v>
      </c>
      <c r="G860" s="10">
        <f t="shared" si="327"/>
        <v>1724.9313390875895</v>
      </c>
    </row>
    <row r="861" spans="1:7">
      <c r="A861" s="7">
        <f t="shared" si="328"/>
        <v>139</v>
      </c>
      <c r="B861" s="10">
        <v>8333</v>
      </c>
      <c r="C861" s="10">
        <f t="shared" si="329"/>
        <v>2533.3975199121714</v>
      </c>
      <c r="D861" s="10">
        <f t="shared" si="330"/>
        <v>5799.6024800878286</v>
      </c>
      <c r="E861" s="10">
        <f t="shared" si="331"/>
        <v>286515.49597131659</v>
      </c>
      <c r="F861" s="10">
        <f t="shared" si="326"/>
        <v>760.01925597365141</v>
      </c>
      <c r="G861" s="10">
        <f t="shared" si="327"/>
        <v>1739.8807440263486</v>
      </c>
    </row>
    <row r="862" spans="1:7">
      <c r="A862" s="7">
        <f t="shared" si="328"/>
        <v>140</v>
      </c>
      <c r="B862" s="10">
        <v>8333</v>
      </c>
      <c r="C862" s="10">
        <f t="shared" si="329"/>
        <v>2483.1342984180769</v>
      </c>
      <c r="D862" s="10">
        <f t="shared" si="330"/>
        <v>5849.8657015819226</v>
      </c>
      <c r="E862" s="10">
        <f t="shared" si="331"/>
        <v>280665.63026973465</v>
      </c>
      <c r="F862" s="10">
        <f t="shared" si="326"/>
        <v>744.94028952542305</v>
      </c>
      <c r="G862" s="10">
        <f t="shared" si="327"/>
        <v>1754.9597104745767</v>
      </c>
    </row>
    <row r="863" spans="1:7">
      <c r="A863" s="7">
        <f t="shared" si="328"/>
        <v>141</v>
      </c>
      <c r="B863" s="10">
        <v>8333</v>
      </c>
      <c r="C863" s="10">
        <f t="shared" si="329"/>
        <v>2432.4354623377003</v>
      </c>
      <c r="D863" s="10">
        <f t="shared" si="330"/>
        <v>5900.5645376622997</v>
      </c>
      <c r="E863" s="10">
        <f t="shared" si="331"/>
        <v>274765.06573207234</v>
      </c>
      <c r="F863" s="10">
        <f t="shared" si="326"/>
        <v>729.73063870131011</v>
      </c>
      <c r="G863" s="10">
        <f t="shared" si="327"/>
        <v>1770.1693612986899</v>
      </c>
    </row>
    <row r="864" spans="1:7">
      <c r="A864" s="7">
        <f t="shared" si="328"/>
        <v>142</v>
      </c>
      <c r="B864" s="10">
        <v>8333</v>
      </c>
      <c r="C864" s="10">
        <f t="shared" si="329"/>
        <v>2381.297236344627</v>
      </c>
      <c r="D864" s="10">
        <f t="shared" si="330"/>
        <v>5951.702763655373</v>
      </c>
      <c r="E864" s="10">
        <f t="shared" si="331"/>
        <v>268813.36296841694</v>
      </c>
      <c r="F864" s="10">
        <f t="shared" si="326"/>
        <v>714.38917090338805</v>
      </c>
      <c r="G864" s="10">
        <f t="shared" si="327"/>
        <v>1785.5108290966118</v>
      </c>
    </row>
    <row r="865" spans="1:7">
      <c r="A865" s="7">
        <f t="shared" si="328"/>
        <v>143</v>
      </c>
      <c r="B865" s="10">
        <v>8333</v>
      </c>
      <c r="C865" s="10">
        <f t="shared" si="329"/>
        <v>2329.7158123929466</v>
      </c>
      <c r="D865" s="10">
        <f t="shared" si="330"/>
        <v>6003.2841876070534</v>
      </c>
      <c r="E865" s="10">
        <f t="shared" si="331"/>
        <v>262810.07878080988</v>
      </c>
      <c r="F865" s="10">
        <f t="shared" si="326"/>
        <v>698.91474371788399</v>
      </c>
      <c r="G865" s="10">
        <f t="shared" si="327"/>
        <v>1800.9852562821159</v>
      </c>
    </row>
    <row r="866" spans="1:7">
      <c r="A866" s="93">
        <f t="shared" si="328"/>
        <v>144</v>
      </c>
      <c r="B866" s="93">
        <v>8333</v>
      </c>
      <c r="C866" s="93">
        <f t="shared" si="329"/>
        <v>2277.6873494336855</v>
      </c>
      <c r="D866" s="93">
        <f t="shared" si="330"/>
        <v>6055.3126505663149</v>
      </c>
      <c r="E866" s="93">
        <f t="shared" si="331"/>
        <v>256754.76613024357</v>
      </c>
      <c r="F866" s="10">
        <f t="shared" si="326"/>
        <v>683.30620483010568</v>
      </c>
      <c r="G866" s="10">
        <f t="shared" si="327"/>
        <v>1816.5937951698945</v>
      </c>
    </row>
    <row r="867" spans="1:7">
      <c r="A867" s="7">
        <f t="shared" si="328"/>
        <v>145</v>
      </c>
      <c r="B867" s="10">
        <v>8333</v>
      </c>
      <c r="C867" s="10">
        <f t="shared" si="329"/>
        <v>2225.2079731287777</v>
      </c>
      <c r="D867" s="10">
        <f t="shared" si="330"/>
        <v>6107.7920268712223</v>
      </c>
      <c r="E867" s="10">
        <f t="shared" si="331"/>
        <v>250646.97410337234</v>
      </c>
      <c r="F867" s="10">
        <f t="shared" si="326"/>
        <v>667.56239193863325</v>
      </c>
      <c r="G867" s="10">
        <f t="shared" si="327"/>
        <v>1832.3376080613666</v>
      </c>
    </row>
    <row r="868" spans="1:7">
      <c r="A868" s="7">
        <f t="shared" si="328"/>
        <v>146</v>
      </c>
      <c r="B868" s="10">
        <v>8333</v>
      </c>
      <c r="C868" s="10">
        <f t="shared" si="329"/>
        <v>2172.2737755625603</v>
      </c>
      <c r="D868" s="10">
        <f t="shared" si="330"/>
        <v>6160.7262244374397</v>
      </c>
      <c r="E868" s="10">
        <f t="shared" si="331"/>
        <v>244486.2478789349</v>
      </c>
      <c r="F868" s="10">
        <f t="shared" si="326"/>
        <v>651.68213266876808</v>
      </c>
      <c r="G868" s="10">
        <f t="shared" si="327"/>
        <v>1848.2178673312319</v>
      </c>
    </row>
    <row r="869" spans="1:7">
      <c r="A869" s="7">
        <f t="shared" si="328"/>
        <v>147</v>
      </c>
      <c r="B869" s="10">
        <v>8333</v>
      </c>
      <c r="C869" s="10">
        <f t="shared" si="329"/>
        <v>2118.880814950769</v>
      </c>
      <c r="D869" s="10">
        <f t="shared" si="330"/>
        <v>6214.1191850492305</v>
      </c>
      <c r="E869" s="10">
        <f t="shared" si="331"/>
        <v>238272.12869388566</v>
      </c>
      <c r="F869" s="10">
        <f t="shared" si="326"/>
        <v>635.66424448523071</v>
      </c>
      <c r="G869" s="10">
        <f t="shared" si="327"/>
        <v>1864.2357555147692</v>
      </c>
    </row>
    <row r="870" spans="1:7">
      <c r="A870" s="7">
        <f t="shared" si="328"/>
        <v>148</v>
      </c>
      <c r="B870" s="10">
        <v>8333</v>
      </c>
      <c r="C870" s="10">
        <f t="shared" si="329"/>
        <v>2065.025115347009</v>
      </c>
      <c r="D870" s="10">
        <f t="shared" si="330"/>
        <v>6267.974884652991</v>
      </c>
      <c r="E870" s="10">
        <f t="shared" si="331"/>
        <v>232004.15380923267</v>
      </c>
      <c r="F870" s="10">
        <f t="shared" si="326"/>
        <v>619.50753460410272</v>
      </c>
      <c r="G870" s="10">
        <f t="shared" si="327"/>
        <v>1880.3924653958973</v>
      </c>
    </row>
    <row r="871" spans="1:7">
      <c r="A871" s="7">
        <f t="shared" si="328"/>
        <v>149</v>
      </c>
      <c r="B871" s="10">
        <v>8333</v>
      </c>
      <c r="C871" s="10">
        <f t="shared" si="329"/>
        <v>2010.7026663466831</v>
      </c>
      <c r="D871" s="10">
        <f t="shared" si="330"/>
        <v>6322.2973336533169</v>
      </c>
      <c r="E871" s="10">
        <f t="shared" si="331"/>
        <v>225681.85647557935</v>
      </c>
      <c r="F871" s="10">
        <f t="shared" si="326"/>
        <v>603.21079990400494</v>
      </c>
      <c r="G871" s="10">
        <f t="shared" si="327"/>
        <v>1896.6892000959949</v>
      </c>
    </row>
    <row r="872" spans="1:7">
      <c r="A872" s="7">
        <f t="shared" si="328"/>
        <v>150</v>
      </c>
      <c r="B872" s="10">
        <v>8333</v>
      </c>
      <c r="C872" s="10">
        <f t="shared" si="329"/>
        <v>1955.9094227883543</v>
      </c>
      <c r="D872" s="10">
        <f t="shared" si="330"/>
        <v>6377.0905772116457</v>
      </c>
      <c r="E872" s="10">
        <f t="shared" si="331"/>
        <v>219304.76589836771</v>
      </c>
      <c r="F872" s="10">
        <f t="shared" si="326"/>
        <v>586.77282683650628</v>
      </c>
      <c r="G872" s="10">
        <f t="shared" si="327"/>
        <v>1913.1271731634936</v>
      </c>
    </row>
    <row r="873" spans="1:7">
      <c r="A873" s="7">
        <f t="shared" si="328"/>
        <v>151</v>
      </c>
      <c r="B873" s="10">
        <v>8333</v>
      </c>
      <c r="C873" s="10">
        <f t="shared" si="329"/>
        <v>1900.64130445252</v>
      </c>
      <c r="D873" s="10">
        <f t="shared" si="330"/>
        <v>6432.3586955474802</v>
      </c>
      <c r="E873" s="10">
        <f t="shared" si="331"/>
        <v>212872.40720282024</v>
      </c>
      <c r="F873" s="10">
        <f t="shared" si="326"/>
        <v>570.19239133575593</v>
      </c>
      <c r="G873" s="10">
        <f t="shared" si="327"/>
        <v>1929.7076086642439</v>
      </c>
    </row>
    <row r="874" spans="1:7">
      <c r="A874" s="7">
        <f t="shared" si="328"/>
        <v>152</v>
      </c>
      <c r="B874" s="10">
        <v>8333</v>
      </c>
      <c r="C874" s="10">
        <f t="shared" si="329"/>
        <v>1844.8941957577754</v>
      </c>
      <c r="D874" s="10">
        <f t="shared" si="330"/>
        <v>6488.1058042422246</v>
      </c>
      <c r="E874" s="10">
        <f t="shared" si="331"/>
        <v>206384.30139857801</v>
      </c>
      <c r="F874" s="10">
        <f t="shared" si="326"/>
        <v>553.46825872733257</v>
      </c>
      <c r="G874" s="10">
        <f t="shared" si="327"/>
        <v>1946.4317412726673</v>
      </c>
    </row>
    <row r="875" spans="1:7">
      <c r="A875" s="7">
        <f t="shared" si="328"/>
        <v>153</v>
      </c>
      <c r="B875" s="10">
        <v>8333</v>
      </c>
      <c r="C875" s="10">
        <f t="shared" si="329"/>
        <v>1788.6639454543426</v>
      </c>
      <c r="D875" s="10">
        <f t="shared" si="330"/>
        <v>6544.3360545456571</v>
      </c>
      <c r="E875" s="10">
        <f t="shared" si="331"/>
        <v>199839.96534403236</v>
      </c>
      <c r="F875" s="10">
        <f t="shared" si="326"/>
        <v>536.59918363630277</v>
      </c>
      <c r="G875" s="10">
        <f t="shared" si="327"/>
        <v>1963.3008163636971</v>
      </c>
    </row>
    <row r="876" spans="1:7">
      <c r="A876" s="7">
        <f t="shared" si="328"/>
        <v>154</v>
      </c>
      <c r="B876" s="10">
        <v>8333</v>
      </c>
      <c r="C876" s="10">
        <f t="shared" si="329"/>
        <v>1731.946366314947</v>
      </c>
      <c r="D876" s="10">
        <f t="shared" si="330"/>
        <v>6601.0536336850528</v>
      </c>
      <c r="E876" s="10">
        <f t="shared" si="331"/>
        <v>193238.91171034731</v>
      </c>
      <c r="F876" s="10">
        <f t="shared" si="326"/>
        <v>519.58390989448412</v>
      </c>
      <c r="G876" s="10">
        <f t="shared" si="327"/>
        <v>1980.3160901055157</v>
      </c>
    </row>
    <row r="877" spans="1:7">
      <c r="A877" s="7">
        <f t="shared" si="328"/>
        <v>155</v>
      </c>
      <c r="B877" s="10">
        <v>8333</v>
      </c>
      <c r="C877" s="10">
        <f t="shared" si="329"/>
        <v>1674.7372348230099</v>
      </c>
      <c r="D877" s="10">
        <f t="shared" si="330"/>
        <v>6658.2627651769899</v>
      </c>
      <c r="E877" s="10">
        <f t="shared" si="331"/>
        <v>186580.64894517031</v>
      </c>
      <c r="F877" s="10">
        <f t="shared" si="326"/>
        <v>502.42117044690292</v>
      </c>
      <c r="G877" s="10">
        <f t="shared" si="327"/>
        <v>1997.4788295530968</v>
      </c>
    </row>
    <row r="878" spans="1:7">
      <c r="A878" s="93">
        <f t="shared" si="328"/>
        <v>156</v>
      </c>
      <c r="B878" s="93">
        <v>8333</v>
      </c>
      <c r="C878" s="93">
        <f t="shared" si="329"/>
        <v>1617.0322908581427</v>
      </c>
      <c r="D878" s="93">
        <f t="shared" si="330"/>
        <v>6715.9677091418571</v>
      </c>
      <c r="E878" s="93">
        <f t="shared" si="331"/>
        <v>179864.68123602844</v>
      </c>
      <c r="F878" s="10">
        <f t="shared" si="326"/>
        <v>485.10968725744277</v>
      </c>
      <c r="G878" s="10">
        <f t="shared" si="327"/>
        <v>2014.790312742557</v>
      </c>
    </row>
    <row r="879" spans="1:7">
      <c r="A879" s="7">
        <f t="shared" si="328"/>
        <v>157</v>
      </c>
      <c r="B879" s="10">
        <v>8333</v>
      </c>
      <c r="C879" s="10">
        <f t="shared" si="329"/>
        <v>1558.8272373789132</v>
      </c>
      <c r="D879" s="10">
        <f t="shared" si="330"/>
        <v>6774.1727626210868</v>
      </c>
      <c r="E879" s="10">
        <f t="shared" si="331"/>
        <v>173090.50847340736</v>
      </c>
      <c r="F879" s="10">
        <f t="shared" si="326"/>
        <v>467.64817121367395</v>
      </c>
      <c r="G879" s="10">
        <f t="shared" si="327"/>
        <v>2032.2518287863259</v>
      </c>
    </row>
    <row r="880" spans="1:7">
      <c r="A880" s="7">
        <f t="shared" si="328"/>
        <v>158</v>
      </c>
      <c r="B880" s="10">
        <v>8333</v>
      </c>
      <c r="C880" s="10">
        <f t="shared" si="329"/>
        <v>1500.1177401028638</v>
      </c>
      <c r="D880" s="10">
        <f t="shared" si="330"/>
        <v>6832.8822598971365</v>
      </c>
      <c r="E880" s="10">
        <f t="shared" si="331"/>
        <v>166257.62621351023</v>
      </c>
      <c r="F880" s="10">
        <f t="shared" si="326"/>
        <v>450.03532203085911</v>
      </c>
      <c r="G880" s="10">
        <f t="shared" si="327"/>
        <v>2049.8646779691408</v>
      </c>
    </row>
    <row r="881" spans="1:7">
      <c r="A881" s="7">
        <f t="shared" si="328"/>
        <v>159</v>
      </c>
      <c r="B881" s="10">
        <v>8333</v>
      </c>
      <c r="C881" s="10">
        <f t="shared" si="329"/>
        <v>1440.8994271837553</v>
      </c>
      <c r="D881" s="10">
        <f t="shared" si="330"/>
        <v>6892.1005728162445</v>
      </c>
      <c r="E881" s="10">
        <f t="shared" si="331"/>
        <v>159365.52564069399</v>
      </c>
      <c r="F881" s="10">
        <f t="shared" si="326"/>
        <v>432.26982815512656</v>
      </c>
      <c r="G881" s="10">
        <f t="shared" si="327"/>
        <v>2067.6301718448731</v>
      </c>
    </row>
    <row r="882" spans="1:7">
      <c r="A882" s="7">
        <f t="shared" si="328"/>
        <v>160</v>
      </c>
      <c r="B882" s="10">
        <v>8333</v>
      </c>
      <c r="C882" s="10">
        <f t="shared" si="329"/>
        <v>1381.1678888860145</v>
      </c>
      <c r="D882" s="10">
        <f t="shared" si="330"/>
        <v>6951.8321111139858</v>
      </c>
      <c r="E882" s="10">
        <f t="shared" si="331"/>
        <v>152413.69352957999</v>
      </c>
      <c r="F882" s="10">
        <f t="shared" si="326"/>
        <v>414.3503666658043</v>
      </c>
      <c r="G882" s="10">
        <f t="shared" si="327"/>
        <v>2085.5496333341957</v>
      </c>
    </row>
    <row r="883" spans="1:7">
      <c r="A883" s="7">
        <f t="shared" ref="A883:A902" si="332">A882+1</f>
        <v>161</v>
      </c>
      <c r="B883" s="10">
        <v>8333</v>
      </c>
      <c r="C883" s="10">
        <f t="shared" ref="C883:C902" si="333">E882*$D$719/12</f>
        <v>1320.9186772563598</v>
      </c>
      <c r="D883" s="10">
        <f t="shared" ref="D883:D902" si="334">B883-C883</f>
        <v>7012.0813227436402</v>
      </c>
      <c r="E883" s="10">
        <f t="shared" ref="E883:E902" si="335">E882-D883</f>
        <v>145401.61220683635</v>
      </c>
      <c r="F883" s="10">
        <f t="shared" si="326"/>
        <v>396.27560317690796</v>
      </c>
      <c r="G883" s="10">
        <f t="shared" si="327"/>
        <v>2103.624396823092</v>
      </c>
    </row>
    <row r="884" spans="1:7">
      <c r="A884" s="7">
        <f t="shared" si="332"/>
        <v>162</v>
      </c>
      <c r="B884" s="10">
        <v>8333</v>
      </c>
      <c r="C884" s="10">
        <f t="shared" si="333"/>
        <v>1260.1473057925816</v>
      </c>
      <c r="D884" s="10">
        <f t="shared" si="334"/>
        <v>7072.8526942074186</v>
      </c>
      <c r="E884" s="10">
        <f t="shared" si="335"/>
        <v>138328.75951262892</v>
      </c>
      <c r="F884" s="10">
        <f t="shared" si="326"/>
        <v>378.0441917377745</v>
      </c>
      <c r="G884" s="10">
        <f t="shared" si="327"/>
        <v>2121.8558082622253</v>
      </c>
    </row>
    <row r="885" spans="1:7">
      <c r="A885" s="7">
        <f t="shared" si="332"/>
        <v>163</v>
      </c>
      <c r="B885" s="10">
        <v>8333</v>
      </c>
      <c r="C885" s="10">
        <f t="shared" si="333"/>
        <v>1198.8492491094505</v>
      </c>
      <c r="D885" s="10">
        <f t="shared" si="334"/>
        <v>7134.1507508905497</v>
      </c>
      <c r="E885" s="10">
        <f t="shared" si="335"/>
        <v>131194.60876173837</v>
      </c>
      <c r="F885" s="10">
        <f t="shared" si="326"/>
        <v>359.65477473283516</v>
      </c>
      <c r="G885" s="10">
        <f t="shared" si="327"/>
        <v>2140.2452252671646</v>
      </c>
    </row>
    <row r="886" spans="1:7">
      <c r="A886" s="7">
        <f t="shared" si="332"/>
        <v>164</v>
      </c>
      <c r="B886" s="10">
        <v>8333</v>
      </c>
      <c r="C886" s="10">
        <f t="shared" si="333"/>
        <v>1137.0199426017325</v>
      </c>
      <c r="D886" s="10">
        <f t="shared" si="334"/>
        <v>7195.9800573982675</v>
      </c>
      <c r="E886" s="10">
        <f t="shared" si="335"/>
        <v>123998.62870434011</v>
      </c>
      <c r="F886" s="10">
        <f t="shared" si="326"/>
        <v>341.10598278051975</v>
      </c>
      <c r="G886" s="10">
        <f t="shared" si="327"/>
        <v>2158.7940172194803</v>
      </c>
    </row>
    <row r="887" spans="1:7">
      <c r="A887" s="7">
        <f t="shared" si="332"/>
        <v>165</v>
      </c>
      <c r="B887" s="10">
        <v>8333</v>
      </c>
      <c r="C887" s="10">
        <f t="shared" si="333"/>
        <v>1074.6547821042809</v>
      </c>
      <c r="D887" s="10">
        <f t="shared" si="334"/>
        <v>7258.3452178957195</v>
      </c>
      <c r="E887" s="10">
        <f t="shared" si="335"/>
        <v>116740.28348644439</v>
      </c>
      <c r="F887" s="10">
        <f t="shared" si="326"/>
        <v>322.39643463128425</v>
      </c>
      <c r="G887" s="10">
        <f t="shared" si="327"/>
        <v>2177.503565368716</v>
      </c>
    </row>
    <row r="888" spans="1:7">
      <c r="A888" s="7">
        <f t="shared" si="332"/>
        <v>166</v>
      </c>
      <c r="B888" s="10">
        <v>8333</v>
      </c>
      <c r="C888" s="10">
        <f t="shared" si="333"/>
        <v>1011.7491235491847</v>
      </c>
      <c r="D888" s="10">
        <f t="shared" si="334"/>
        <v>7321.2508764508157</v>
      </c>
      <c r="E888" s="10">
        <f t="shared" si="335"/>
        <v>109419.03260999358</v>
      </c>
      <c r="F888" s="10">
        <f t="shared" si="326"/>
        <v>303.52473706475541</v>
      </c>
      <c r="G888" s="10">
        <f t="shared" si="327"/>
        <v>2196.3752629352448</v>
      </c>
    </row>
    <row r="889" spans="1:7">
      <c r="A889" s="7">
        <f t="shared" si="332"/>
        <v>167</v>
      </c>
      <c r="B889" s="10">
        <v>8333</v>
      </c>
      <c r="C889" s="10">
        <f t="shared" si="333"/>
        <v>948.29828261994419</v>
      </c>
      <c r="D889" s="10">
        <f t="shared" si="334"/>
        <v>7384.7017173800559</v>
      </c>
      <c r="E889" s="10">
        <f t="shared" si="335"/>
        <v>102034.33089261352</v>
      </c>
      <c r="F889" s="10">
        <f t="shared" si="326"/>
        <v>284.48948478598322</v>
      </c>
      <c r="G889" s="10">
        <f t="shared" si="327"/>
        <v>2215.4105152140169</v>
      </c>
    </row>
    <row r="890" spans="1:7">
      <c r="A890" s="93">
        <f t="shared" si="332"/>
        <v>168</v>
      </c>
      <c r="B890" s="93">
        <v>8333</v>
      </c>
      <c r="C890" s="93">
        <f t="shared" si="333"/>
        <v>884.29753440265051</v>
      </c>
      <c r="D890" s="93">
        <f t="shared" si="334"/>
        <v>7448.7024655973491</v>
      </c>
      <c r="E890" s="93">
        <f t="shared" si="335"/>
        <v>94585.62842701617</v>
      </c>
      <c r="F890" s="10">
        <f t="shared" si="326"/>
        <v>265.28926032079517</v>
      </c>
      <c r="G890" s="10">
        <f t="shared" si="327"/>
        <v>2234.6107396792045</v>
      </c>
    </row>
    <row r="891" spans="1:7">
      <c r="A891" s="7">
        <f t="shared" si="332"/>
        <v>169</v>
      </c>
      <c r="B891" s="10">
        <v>8333</v>
      </c>
      <c r="C891" s="10">
        <f t="shared" si="333"/>
        <v>819.74211303414006</v>
      </c>
      <c r="D891" s="10">
        <f t="shared" si="334"/>
        <v>7513.2578869658601</v>
      </c>
      <c r="E891" s="10">
        <f t="shared" si="335"/>
        <v>87072.37054005031</v>
      </c>
      <c r="F891" s="10">
        <f t="shared" si="326"/>
        <v>245.92263391024201</v>
      </c>
      <c r="G891" s="10">
        <f t="shared" si="327"/>
        <v>2253.9773660897581</v>
      </c>
    </row>
    <row r="892" spans="1:7">
      <c r="A892" s="7">
        <f t="shared" si="332"/>
        <v>170</v>
      </c>
      <c r="B892" s="10">
        <v>8333</v>
      </c>
      <c r="C892" s="10">
        <f t="shared" si="333"/>
        <v>754.62721134710262</v>
      </c>
      <c r="D892" s="10">
        <f t="shared" si="334"/>
        <v>7578.3727886528977</v>
      </c>
      <c r="E892" s="10">
        <f t="shared" si="335"/>
        <v>79493.997751397415</v>
      </c>
      <c r="F892" s="10">
        <f t="shared" si="326"/>
        <v>226.38816340413078</v>
      </c>
      <c r="G892" s="10">
        <f t="shared" si="327"/>
        <v>2273.5118365958692</v>
      </c>
    </row>
    <row r="893" spans="1:7">
      <c r="A893" s="7">
        <f t="shared" si="332"/>
        <v>171</v>
      </c>
      <c r="B893" s="10">
        <v>8333</v>
      </c>
      <c r="C893" s="10">
        <f t="shared" si="333"/>
        <v>688.94798051211092</v>
      </c>
      <c r="D893" s="10">
        <f t="shared" si="334"/>
        <v>7644.0520194878891</v>
      </c>
      <c r="E893" s="10">
        <f t="shared" si="335"/>
        <v>71849.945731909524</v>
      </c>
      <c r="F893" s="10">
        <f t="shared" si="326"/>
        <v>206.68439415363326</v>
      </c>
      <c r="G893" s="10">
        <f t="shared" si="327"/>
        <v>2293.2156058463665</v>
      </c>
    </row>
    <row r="894" spans="1:7">
      <c r="A894" s="7">
        <f t="shared" si="332"/>
        <v>172</v>
      </c>
      <c r="B894" s="10">
        <v>8333</v>
      </c>
      <c r="C894" s="10">
        <f t="shared" si="333"/>
        <v>622.6995296765491</v>
      </c>
      <c r="D894" s="10">
        <f t="shared" si="334"/>
        <v>7710.300470323451</v>
      </c>
      <c r="E894" s="10">
        <f t="shared" si="335"/>
        <v>64139.645261586076</v>
      </c>
      <c r="F894" s="10">
        <f t="shared" si="326"/>
        <v>186.80985890296472</v>
      </c>
      <c r="G894" s="10">
        <f t="shared" si="327"/>
        <v>2313.090141097035</v>
      </c>
    </row>
    <row r="895" spans="1:7">
      <c r="A895" s="7">
        <f t="shared" si="332"/>
        <v>173</v>
      </c>
      <c r="B895" s="10">
        <v>8333</v>
      </c>
      <c r="C895" s="10">
        <f t="shared" si="333"/>
        <v>555.87692560041262</v>
      </c>
      <c r="D895" s="10">
        <f t="shared" si="334"/>
        <v>7777.1230743995875</v>
      </c>
      <c r="E895" s="10">
        <f t="shared" si="335"/>
        <v>56362.522187186492</v>
      </c>
      <c r="F895" s="10">
        <f t="shared" si="326"/>
        <v>166.76307768012379</v>
      </c>
      <c r="G895" s="10">
        <f t="shared" si="327"/>
        <v>2333.1369223198762</v>
      </c>
    </row>
    <row r="896" spans="1:7">
      <c r="A896" s="7">
        <f t="shared" si="332"/>
        <v>174</v>
      </c>
      <c r="B896" s="10">
        <v>8333</v>
      </c>
      <c r="C896" s="10">
        <f t="shared" si="333"/>
        <v>488.47519228894959</v>
      </c>
      <c r="D896" s="10">
        <f t="shared" si="334"/>
        <v>7844.52480771105</v>
      </c>
      <c r="E896" s="10">
        <f t="shared" si="335"/>
        <v>48517.997379475441</v>
      </c>
      <c r="F896" s="10">
        <f t="shared" si="326"/>
        <v>146.54255768668486</v>
      </c>
      <c r="G896" s="10">
        <f t="shared" si="327"/>
        <v>2353.357442313315</v>
      </c>
    </row>
    <row r="897" spans="1:14">
      <c r="A897" s="7">
        <f t="shared" si="332"/>
        <v>175</v>
      </c>
      <c r="B897" s="10">
        <v>8333</v>
      </c>
      <c r="C897" s="10">
        <f t="shared" si="333"/>
        <v>420.48931062212046</v>
      </c>
      <c r="D897" s="10">
        <f t="shared" si="334"/>
        <v>7912.5106893778793</v>
      </c>
      <c r="E897" s="10">
        <f t="shared" si="335"/>
        <v>40605.486690097561</v>
      </c>
      <c r="F897" s="10">
        <f t="shared" si="326"/>
        <v>126.14679318663613</v>
      </c>
      <c r="G897" s="10">
        <f t="shared" si="327"/>
        <v>2373.7532068133637</v>
      </c>
    </row>
    <row r="898" spans="1:14">
      <c r="A898" s="7">
        <f t="shared" si="332"/>
        <v>176</v>
      </c>
      <c r="B898" s="10">
        <v>8333</v>
      </c>
      <c r="C898" s="10">
        <f t="shared" si="333"/>
        <v>351.91421798084548</v>
      </c>
      <c r="D898" s="10">
        <f t="shared" si="334"/>
        <v>7981.0857820191541</v>
      </c>
      <c r="E898" s="10">
        <f t="shared" si="335"/>
        <v>32624.400908078409</v>
      </c>
      <c r="F898" s="10">
        <f t="shared" si="326"/>
        <v>105.57426539425364</v>
      </c>
      <c r="G898" s="10">
        <f t="shared" si="327"/>
        <v>2394.3257346057462</v>
      </c>
    </row>
    <row r="899" spans="1:14">
      <c r="A899" s="7">
        <f t="shared" si="332"/>
        <v>177</v>
      </c>
      <c r="B899" s="10">
        <v>8333</v>
      </c>
      <c r="C899" s="10">
        <f t="shared" si="333"/>
        <v>282.74480787001283</v>
      </c>
      <c r="D899" s="10">
        <f t="shared" si="334"/>
        <v>8050.2551921299873</v>
      </c>
      <c r="E899" s="10">
        <f t="shared" si="335"/>
        <v>24574.14571594842</v>
      </c>
      <c r="F899" s="10">
        <f t="shared" si="326"/>
        <v>84.823442361003842</v>
      </c>
      <c r="G899" s="10">
        <f t="shared" si="327"/>
        <v>2415.0765576389963</v>
      </c>
    </row>
    <row r="900" spans="1:14">
      <c r="A900" s="7">
        <f t="shared" si="332"/>
        <v>178</v>
      </c>
      <c r="B900" s="10">
        <v>8333</v>
      </c>
      <c r="C900" s="10">
        <f t="shared" si="333"/>
        <v>212.97592953821962</v>
      </c>
      <c r="D900" s="10">
        <f t="shared" si="334"/>
        <v>8120.02407046178</v>
      </c>
      <c r="E900" s="10">
        <f t="shared" si="335"/>
        <v>16454.121645486641</v>
      </c>
      <c r="F900" s="10">
        <f t="shared" si="326"/>
        <v>63.892778861465885</v>
      </c>
      <c r="G900" s="10">
        <f t="shared" si="327"/>
        <v>2436.0072211385341</v>
      </c>
    </row>
    <row r="901" spans="1:14">
      <c r="A901" s="7">
        <f t="shared" si="332"/>
        <v>179</v>
      </c>
      <c r="B901" s="10">
        <v>8333</v>
      </c>
      <c r="C901" s="10">
        <f t="shared" si="333"/>
        <v>142.60238759421756</v>
      </c>
      <c r="D901" s="10">
        <f t="shared" si="334"/>
        <v>8190.3976124057826</v>
      </c>
      <c r="E901" s="10">
        <f t="shared" si="335"/>
        <v>8263.7240330808581</v>
      </c>
      <c r="F901" s="10">
        <f t="shared" si="326"/>
        <v>42.780716278265267</v>
      </c>
      <c r="G901" s="10">
        <f t="shared" si="327"/>
        <v>2457.1192837217345</v>
      </c>
    </row>
    <row r="902" spans="1:14">
      <c r="A902" s="10">
        <f t="shared" si="332"/>
        <v>180</v>
      </c>
      <c r="B902" s="10">
        <v>8333</v>
      </c>
      <c r="C902" s="10">
        <f t="shared" si="333"/>
        <v>71.618941620034107</v>
      </c>
      <c r="D902" s="10">
        <f t="shared" si="334"/>
        <v>8261.3810583799659</v>
      </c>
      <c r="E902" s="10">
        <f t="shared" si="335"/>
        <v>2.3429747008922277</v>
      </c>
      <c r="F902" s="10">
        <f t="shared" si="326"/>
        <v>21.48568248601023</v>
      </c>
      <c r="G902" s="10">
        <f t="shared" si="327"/>
        <v>2478.4143175139898</v>
      </c>
    </row>
    <row r="903" spans="1:14" ht="18.75">
      <c r="A903" s="94" t="s">
        <v>33</v>
      </c>
      <c r="B903" s="94">
        <f>SUBTOTAL(9,B723:B902)+60</f>
        <v>1500000</v>
      </c>
      <c r="C903" s="94">
        <f>SUBTOTAL(9,C723:C902)+60</f>
        <v>741910.24297470122</v>
      </c>
      <c r="D903" s="94">
        <f>SUBTOTAL(9,D723:D902)</f>
        <v>758089.75702529913</v>
      </c>
      <c r="E903" s="94"/>
      <c r="F903" s="94">
        <f>SUBTOTAL(9,F723:F902)</f>
        <v>222555.07289241033</v>
      </c>
      <c r="G903" s="94">
        <f>SUBTOTAL(9,G723:G902)</f>
        <v>227426.9271075897</v>
      </c>
    </row>
    <row r="904" spans="1:14" ht="18.75">
      <c r="A904" s="171"/>
      <c r="B904" s="171"/>
      <c r="C904" s="171"/>
      <c r="D904" s="171"/>
      <c r="E904" s="171"/>
      <c r="F904" s="171"/>
      <c r="G904" s="171"/>
    </row>
    <row r="905" spans="1:14" ht="18.75">
      <c r="A905" s="1" t="s">
        <v>160</v>
      </c>
      <c r="B905" s="171"/>
      <c r="C905" s="171"/>
      <c r="D905" s="171"/>
      <c r="E905" s="171"/>
      <c r="F905" s="171"/>
      <c r="G905" s="171"/>
    </row>
    <row r="906" spans="1:14" ht="18.75">
      <c r="A906" t="s">
        <v>269</v>
      </c>
      <c r="B906" s="171"/>
      <c r="C906" s="171"/>
      <c r="D906" s="171"/>
      <c r="E906" s="171"/>
      <c r="F906" s="171"/>
      <c r="G906" s="171"/>
    </row>
    <row r="907" spans="1:14">
      <c r="A907" t="s">
        <v>270</v>
      </c>
      <c r="B907" s="3"/>
      <c r="C907" s="3"/>
      <c r="E907" s="3"/>
    </row>
    <row r="908" spans="1:14">
      <c r="A908" s="117"/>
      <c r="B908" s="118"/>
      <c r="C908" s="118"/>
      <c r="D908" s="118"/>
      <c r="E908" s="118"/>
      <c r="F908" s="117"/>
      <c r="G908" s="117"/>
      <c r="H908" s="117"/>
      <c r="I908" s="117"/>
    </row>
    <row r="909" spans="1:14" ht="21">
      <c r="A909" s="178" t="s">
        <v>346</v>
      </c>
      <c r="B909" s="163" t="s">
        <v>379</v>
      </c>
      <c r="C909" s="163"/>
      <c r="D909" s="163"/>
      <c r="E909" s="163"/>
      <c r="F909" s="163"/>
      <c r="G909" s="163"/>
      <c r="H909" s="164"/>
      <c r="I909" s="164"/>
      <c r="J909" s="164"/>
      <c r="K909" s="164"/>
      <c r="L909" s="164"/>
      <c r="M909" s="164"/>
      <c r="N909" s="164"/>
    </row>
    <row r="910" spans="1:14" ht="17.25" customHeight="1"/>
    <row r="911" spans="1:14">
      <c r="B911" s="1" t="s">
        <v>234</v>
      </c>
      <c r="J911" s="117"/>
      <c r="K911" s="117"/>
      <c r="L911" s="117"/>
      <c r="M911" s="117"/>
      <c r="N911" s="175"/>
    </row>
    <row r="912" spans="1:14">
      <c r="A912">
        <v>1</v>
      </c>
      <c r="B912" t="s">
        <v>295</v>
      </c>
      <c r="J912" s="164"/>
      <c r="K912" s="164"/>
      <c r="L912" s="164"/>
      <c r="M912" s="164"/>
      <c r="N912" s="174"/>
    </row>
    <row r="913" spans="1:7">
      <c r="A913" s="1">
        <f>A912+1</f>
        <v>2</v>
      </c>
      <c r="B913" s="213" t="s">
        <v>335</v>
      </c>
      <c r="C913" s="213"/>
      <c r="D913" s="213"/>
      <c r="E913" s="213"/>
      <c r="F913" s="213"/>
      <c r="G913" s="213"/>
    </row>
    <row r="914" spans="1:7">
      <c r="B914" s="1"/>
    </row>
    <row r="915" spans="1:7" ht="15.75" customHeight="1">
      <c r="A915" s="1">
        <f>A913+1</f>
        <v>3</v>
      </c>
      <c r="B915" s="1" t="s">
        <v>336</v>
      </c>
    </row>
    <row r="916" spans="1:7" ht="32.25" customHeight="1">
      <c r="A916" s="5">
        <f>A915+1</f>
        <v>4</v>
      </c>
      <c r="B916" t="s">
        <v>297</v>
      </c>
    </row>
    <row r="917" spans="1:7">
      <c r="A917" s="1">
        <f>A916+1</f>
        <v>5</v>
      </c>
      <c r="B917" s="1" t="s">
        <v>298</v>
      </c>
    </row>
    <row r="918" spans="1:7">
      <c r="A918" s="5">
        <f>A917+1</f>
        <v>6</v>
      </c>
      <c r="B918" s="5" t="s">
        <v>301</v>
      </c>
      <c r="C918" s="5"/>
      <c r="D918" s="6"/>
      <c r="E918" s="5"/>
      <c r="F918" s="5"/>
      <c r="G918" s="5"/>
    </row>
    <row r="919" spans="1:7">
      <c r="A919" s="5">
        <f>A918+1</f>
        <v>7</v>
      </c>
      <c r="B919" s="1" t="s">
        <v>299</v>
      </c>
    </row>
    <row r="920" spans="1:7">
      <c r="A920" s="5"/>
      <c r="B920" s="104" t="s">
        <v>46</v>
      </c>
      <c r="C920" s="104" t="s">
        <v>300</v>
      </c>
      <c r="D920" s="105" t="s">
        <v>302</v>
      </c>
    </row>
    <row r="921" spans="1:7">
      <c r="B921" s="99">
        <v>0.27500000000000002</v>
      </c>
      <c r="C921" s="99">
        <v>7.4999999999999997E-2</v>
      </c>
      <c r="D921" s="99">
        <v>0.05</v>
      </c>
    </row>
    <row r="922" spans="1:7">
      <c r="A922">
        <f>A919+1</f>
        <v>8</v>
      </c>
      <c r="B922" s="108" t="s">
        <v>338</v>
      </c>
      <c r="C922" s="106"/>
      <c r="D922" s="106"/>
    </row>
    <row r="923" spans="1:7">
      <c r="B923" s="111" t="s">
        <v>309</v>
      </c>
      <c r="C923" s="109">
        <v>20</v>
      </c>
      <c r="D923" s="109">
        <f>C923+10</f>
        <v>30</v>
      </c>
      <c r="E923" s="109">
        <f>D923+10</f>
        <v>40</v>
      </c>
      <c r="F923" s="109">
        <f>E923+10</f>
        <v>50</v>
      </c>
    </row>
    <row r="924" spans="1:7">
      <c r="B924" s="111" t="s">
        <v>310</v>
      </c>
      <c r="C924" s="110">
        <v>1.25</v>
      </c>
      <c r="D924" s="110">
        <v>1.46</v>
      </c>
      <c r="E924" s="110">
        <v>2.57</v>
      </c>
      <c r="F924" s="110">
        <v>6.56</v>
      </c>
    </row>
    <row r="925" spans="1:7">
      <c r="B925" s="106"/>
      <c r="C925" s="106"/>
      <c r="D925" s="106"/>
    </row>
    <row r="926" spans="1:7">
      <c r="B926" s="108" t="s">
        <v>26</v>
      </c>
      <c r="C926" s="106"/>
      <c r="D926" s="106"/>
    </row>
    <row r="927" spans="1:7">
      <c r="B927" s="106"/>
      <c r="C927" s="106"/>
      <c r="D927" s="106"/>
    </row>
    <row r="928" spans="1:7">
      <c r="A928">
        <v>1</v>
      </c>
      <c r="B928" s="107" t="s">
        <v>311</v>
      </c>
      <c r="C928" s="106"/>
      <c r="D928" s="106"/>
    </row>
    <row r="929" spans="1:14">
      <c r="A929" s="158">
        <f>A928+1</f>
        <v>2</v>
      </c>
      <c r="B929" s="159" t="s">
        <v>312</v>
      </c>
      <c r="C929" s="160"/>
      <c r="D929" s="112">
        <f>B940*10</f>
        <v>1000000</v>
      </c>
    </row>
    <row r="930" spans="1:14">
      <c r="A930" s="161">
        <f>A929+1</f>
        <v>3</v>
      </c>
      <c r="B930" s="107" t="s">
        <v>337</v>
      </c>
      <c r="C930" s="106"/>
      <c r="D930" s="106"/>
    </row>
    <row r="932" spans="1:14">
      <c r="B932" s="1" t="s">
        <v>160</v>
      </c>
    </row>
    <row r="933" spans="1:14">
      <c r="B933" t="s">
        <v>296</v>
      </c>
    </row>
    <row r="934" spans="1:14">
      <c r="B934" t="s">
        <v>317</v>
      </c>
    </row>
    <row r="936" spans="1:14">
      <c r="A936" s="1" t="s">
        <v>303</v>
      </c>
    </row>
    <row r="938" spans="1:14" ht="90">
      <c r="A938" s="169" t="s">
        <v>304</v>
      </c>
      <c r="B938" s="169" t="s">
        <v>305</v>
      </c>
      <c r="C938" s="169" t="s">
        <v>307</v>
      </c>
      <c r="D938" s="169" t="s">
        <v>308</v>
      </c>
      <c r="E938" s="170" t="s">
        <v>306</v>
      </c>
      <c r="F938" s="169" t="s">
        <v>339</v>
      </c>
      <c r="G938" s="169" t="s">
        <v>314</v>
      </c>
      <c r="H938" s="169" t="s">
        <v>313</v>
      </c>
      <c r="I938" s="169" t="s">
        <v>315</v>
      </c>
      <c r="J938" s="169" t="s">
        <v>316</v>
      </c>
      <c r="K938" s="169" t="s">
        <v>380</v>
      </c>
      <c r="L938" s="169" t="s">
        <v>62</v>
      </c>
    </row>
    <row r="939" spans="1:14">
      <c r="A939" s="30"/>
      <c r="B939" s="30"/>
      <c r="C939" s="30"/>
      <c r="D939" s="30"/>
      <c r="E939" s="41"/>
      <c r="F939" s="30"/>
      <c r="G939" s="30"/>
      <c r="H939" s="41">
        <f>E940</f>
        <v>72500</v>
      </c>
      <c r="I939" s="114"/>
      <c r="J939" s="114"/>
      <c r="K939" s="114"/>
      <c r="L939" s="114"/>
    </row>
    <row r="940" spans="1:14">
      <c r="A940" s="7">
        <v>1</v>
      </c>
      <c r="B940" s="10">
        <v>100000</v>
      </c>
      <c r="C940" s="17">
        <v>0.27500000000000002</v>
      </c>
      <c r="D940" s="10">
        <f>B940*C940</f>
        <v>27500.000000000004</v>
      </c>
      <c r="E940" s="10">
        <f>B940-D940</f>
        <v>72500</v>
      </c>
      <c r="F940" s="10">
        <f>ROUND((D$929/1000*$D$924)+(D$929/1000*$D$924)*12.36%,0)</f>
        <v>1640</v>
      </c>
      <c r="G940" s="10">
        <f>(H939-F940)*6%</f>
        <v>4251.5999999999995</v>
      </c>
      <c r="H940" s="10">
        <f>E940+G940-F940</f>
        <v>75111.600000000006</v>
      </c>
      <c r="I940" s="114"/>
      <c r="J940" s="115">
        <f t="shared" ref="J940:J954" si="336">$D$929+H940</f>
        <v>1075111.6000000001</v>
      </c>
      <c r="K940" s="197">
        <f>MIN(B940*30%,30000)</f>
        <v>30000</v>
      </c>
      <c r="L940" s="197">
        <f>G940*30%</f>
        <v>1275.4799999999998</v>
      </c>
    </row>
    <row r="941" spans="1:14">
      <c r="A941" s="7">
        <f>A940+1</f>
        <v>2</v>
      </c>
      <c r="B941" s="10">
        <f>$B$940</f>
        <v>100000</v>
      </c>
      <c r="C941" s="17">
        <v>7.4999999999999997E-2</v>
      </c>
      <c r="D941" s="10">
        <f t="shared" ref="D941:D946" si="337">B941*C941</f>
        <v>7500</v>
      </c>
      <c r="E941" s="10">
        <f t="shared" ref="E941:E946" si="338">B941-D941</f>
        <v>92500</v>
      </c>
      <c r="F941" s="10">
        <f t="shared" ref="F941:F949" si="339">ROUND((D$929/1000*$D$924)+(D$929/1000*$D$924)*12.36%,0)</f>
        <v>1640</v>
      </c>
      <c r="G941" s="10">
        <f>(H940+E941-F941)*6%</f>
        <v>9958.2960000000003</v>
      </c>
      <c r="H941" s="10">
        <f>E941+G941-F941+H940</f>
        <v>175929.89600000001</v>
      </c>
      <c r="I941" s="114"/>
      <c r="J941" s="115">
        <f t="shared" si="336"/>
        <v>1175929.8959999999</v>
      </c>
      <c r="K941" s="197">
        <f t="shared" ref="K941:K954" si="340">MIN(B941*30%,30000)</f>
        <v>30000</v>
      </c>
      <c r="L941" s="197">
        <f t="shared" ref="L941:L954" si="341">G941*30%</f>
        <v>2987.4888000000001</v>
      </c>
    </row>
    <row r="942" spans="1:14">
      <c r="A942" s="7">
        <f t="shared" ref="A942:A954" si="342">A941+1</f>
        <v>3</v>
      </c>
      <c r="B942" s="10">
        <f t="shared" ref="B942:B954" si="343">$B$940</f>
        <v>100000</v>
      </c>
      <c r="C942" s="17">
        <v>7.4999999999999997E-2</v>
      </c>
      <c r="D942" s="10">
        <f t="shared" si="337"/>
        <v>7500</v>
      </c>
      <c r="E942" s="10">
        <f t="shared" si="338"/>
        <v>92500</v>
      </c>
      <c r="F942" s="10">
        <f t="shared" si="339"/>
        <v>1640</v>
      </c>
      <c r="G942" s="10">
        <f t="shared" ref="G942:G946" si="344">(H941+E942-F942)*6%</f>
        <v>16007.393759999999</v>
      </c>
      <c r="H942" s="10">
        <f t="shared" ref="H942:H946" si="345">E942+G942-F942+H941</f>
        <v>282797.28976000001</v>
      </c>
      <c r="I942" s="173">
        <f>H942</f>
        <v>282797.28976000001</v>
      </c>
      <c r="J942" s="115">
        <f t="shared" si="336"/>
        <v>1282797.2897600001</v>
      </c>
      <c r="K942" s="197">
        <f t="shared" si="340"/>
        <v>30000</v>
      </c>
      <c r="L942" s="197">
        <f t="shared" si="341"/>
        <v>4802.2181279999995</v>
      </c>
      <c r="M942" s="3"/>
    </row>
    <row r="943" spans="1:14">
      <c r="A943" s="7">
        <f t="shared" si="342"/>
        <v>4</v>
      </c>
      <c r="B943" s="10">
        <f t="shared" si="343"/>
        <v>100000</v>
      </c>
      <c r="C943" s="17">
        <v>0.05</v>
      </c>
      <c r="D943" s="10">
        <f t="shared" si="337"/>
        <v>5000</v>
      </c>
      <c r="E943" s="10">
        <f t="shared" si="338"/>
        <v>95000</v>
      </c>
      <c r="F943" s="10">
        <f t="shared" si="339"/>
        <v>1640</v>
      </c>
      <c r="G943" s="10">
        <f t="shared" si="344"/>
        <v>22569.437385599998</v>
      </c>
      <c r="H943" s="10">
        <f t="shared" si="345"/>
        <v>398726.72714560002</v>
      </c>
      <c r="I943" s="173">
        <f t="shared" ref="I943:I954" si="346">H943</f>
        <v>398726.72714560002</v>
      </c>
      <c r="J943" s="115">
        <f t="shared" si="336"/>
        <v>1398726.7271456001</v>
      </c>
      <c r="K943" s="197">
        <f t="shared" si="340"/>
        <v>30000</v>
      </c>
      <c r="L943" s="197">
        <f t="shared" si="341"/>
        <v>6770.8312156799993</v>
      </c>
      <c r="M943" s="3"/>
      <c r="N943" s="3"/>
    </row>
    <row r="944" spans="1:14">
      <c r="A944" s="7">
        <f t="shared" si="342"/>
        <v>5</v>
      </c>
      <c r="B944" s="10">
        <f t="shared" si="343"/>
        <v>100000</v>
      </c>
      <c r="C944" s="17">
        <v>0.05</v>
      </c>
      <c r="D944" s="10">
        <f t="shared" si="337"/>
        <v>5000</v>
      </c>
      <c r="E944" s="10">
        <f t="shared" si="338"/>
        <v>95000</v>
      </c>
      <c r="F944" s="10">
        <f t="shared" si="339"/>
        <v>1640</v>
      </c>
      <c r="G944" s="10">
        <f t="shared" si="344"/>
        <v>29525.203628735999</v>
      </c>
      <c r="H944" s="10">
        <f t="shared" si="345"/>
        <v>521611.93077433598</v>
      </c>
      <c r="I944" s="173">
        <f t="shared" si="346"/>
        <v>521611.93077433598</v>
      </c>
      <c r="J944" s="115">
        <f t="shared" si="336"/>
        <v>1521611.930774336</v>
      </c>
      <c r="K944" s="197">
        <f t="shared" si="340"/>
        <v>30000</v>
      </c>
      <c r="L944" s="197">
        <f t="shared" si="341"/>
        <v>8857.5610886207996</v>
      </c>
      <c r="M944" s="3"/>
      <c r="N944" s="3"/>
    </row>
    <row r="945" spans="1:14">
      <c r="A945" s="7">
        <f t="shared" si="342"/>
        <v>6</v>
      </c>
      <c r="B945" s="10">
        <f t="shared" si="343"/>
        <v>100000</v>
      </c>
      <c r="C945" s="17">
        <v>0.05</v>
      </c>
      <c r="D945" s="10">
        <f t="shared" si="337"/>
        <v>5000</v>
      </c>
      <c r="E945" s="10">
        <f t="shared" si="338"/>
        <v>95000</v>
      </c>
      <c r="F945" s="10">
        <f t="shared" si="339"/>
        <v>1640</v>
      </c>
      <c r="G945" s="10">
        <f t="shared" si="344"/>
        <v>36898.315846460158</v>
      </c>
      <c r="H945" s="10">
        <f t="shared" si="345"/>
        <v>651870.24662079616</v>
      </c>
      <c r="I945" s="173">
        <f t="shared" si="346"/>
        <v>651870.24662079616</v>
      </c>
      <c r="J945" s="115">
        <f t="shared" si="336"/>
        <v>1651870.2466207962</v>
      </c>
      <c r="K945" s="197">
        <f t="shared" si="340"/>
        <v>30000</v>
      </c>
      <c r="L945" s="197">
        <f t="shared" si="341"/>
        <v>11069.494753938046</v>
      </c>
      <c r="M945" s="3"/>
      <c r="N945" s="3"/>
    </row>
    <row r="946" spans="1:14">
      <c r="A946" s="7">
        <f t="shared" si="342"/>
        <v>7</v>
      </c>
      <c r="B946" s="10">
        <f t="shared" si="343"/>
        <v>100000</v>
      </c>
      <c r="C946" s="17">
        <v>0.05</v>
      </c>
      <c r="D946" s="10">
        <f t="shared" si="337"/>
        <v>5000</v>
      </c>
      <c r="E946" s="10">
        <f t="shared" si="338"/>
        <v>95000</v>
      </c>
      <c r="F946" s="10">
        <f t="shared" si="339"/>
        <v>1640</v>
      </c>
      <c r="G946" s="10">
        <f t="shared" si="344"/>
        <v>44713.814797247767</v>
      </c>
      <c r="H946" s="65">
        <f t="shared" si="345"/>
        <v>789944.06141804392</v>
      </c>
      <c r="I946" s="173">
        <f t="shared" si="346"/>
        <v>789944.06141804392</v>
      </c>
      <c r="J946" s="115">
        <f t="shared" si="336"/>
        <v>1789944.0614180439</v>
      </c>
      <c r="K946" s="197">
        <f t="shared" si="340"/>
        <v>30000</v>
      </c>
      <c r="L946" s="197">
        <f t="shared" si="341"/>
        <v>13414.14443917433</v>
      </c>
      <c r="M946" s="3"/>
      <c r="N946" s="3"/>
    </row>
    <row r="947" spans="1:14">
      <c r="A947" s="7">
        <f t="shared" si="342"/>
        <v>8</v>
      </c>
      <c r="B947" s="10">
        <f t="shared" si="343"/>
        <v>100000</v>
      </c>
      <c r="C947" s="17">
        <v>0.05</v>
      </c>
      <c r="D947" s="10">
        <f t="shared" ref="D947:D954" si="347">B947*C947</f>
        <v>5000</v>
      </c>
      <c r="E947" s="10">
        <f t="shared" ref="E947:E954" si="348">B947-D947</f>
        <v>95000</v>
      </c>
      <c r="F947" s="10">
        <f>ROUND((D$929/1000*$D$924)+(D$929/1000*$D$924)*12.36%,0)</f>
        <v>1640</v>
      </c>
      <c r="G947" s="10">
        <f t="shared" ref="G947:G954" si="349">(H946+E947-F947)*6%</f>
        <v>52998.243685082634</v>
      </c>
      <c r="H947" s="65">
        <f t="shared" ref="H947:H954" si="350">E947+G947-F947+H946</f>
        <v>936302.30510312656</v>
      </c>
      <c r="I947" s="173">
        <f t="shared" si="346"/>
        <v>936302.30510312656</v>
      </c>
      <c r="J947" s="115">
        <f t="shared" si="336"/>
        <v>1936302.3051031264</v>
      </c>
      <c r="K947" s="197">
        <f t="shared" si="340"/>
        <v>30000</v>
      </c>
      <c r="L947" s="197">
        <f t="shared" si="341"/>
        <v>15899.47310552479</v>
      </c>
      <c r="M947" s="3"/>
      <c r="N947" s="3"/>
    </row>
    <row r="948" spans="1:14">
      <c r="A948" s="7">
        <f t="shared" si="342"/>
        <v>9</v>
      </c>
      <c r="B948" s="10">
        <f t="shared" si="343"/>
        <v>100000</v>
      </c>
      <c r="C948" s="17">
        <v>0.05</v>
      </c>
      <c r="D948" s="10">
        <f t="shared" si="347"/>
        <v>5000</v>
      </c>
      <c r="E948" s="10">
        <f t="shared" si="348"/>
        <v>95000</v>
      </c>
      <c r="F948" s="10">
        <f t="shared" si="339"/>
        <v>1640</v>
      </c>
      <c r="G948" s="10">
        <f t="shared" si="349"/>
        <v>61779.738306187588</v>
      </c>
      <c r="H948" s="65">
        <f t="shared" si="350"/>
        <v>1091442.0434093142</v>
      </c>
      <c r="I948" s="173">
        <f t="shared" si="346"/>
        <v>1091442.0434093142</v>
      </c>
      <c r="J948" s="115">
        <f t="shared" si="336"/>
        <v>2091442.0434093142</v>
      </c>
      <c r="K948" s="197">
        <f t="shared" si="340"/>
        <v>30000</v>
      </c>
      <c r="L948" s="197">
        <f t="shared" si="341"/>
        <v>18533.921491856276</v>
      </c>
      <c r="M948" s="3"/>
      <c r="N948" s="3"/>
    </row>
    <row r="949" spans="1:14">
      <c r="A949" s="7">
        <f t="shared" si="342"/>
        <v>10</v>
      </c>
      <c r="B949" s="10">
        <f t="shared" si="343"/>
        <v>100000</v>
      </c>
      <c r="C949" s="17">
        <v>0.05</v>
      </c>
      <c r="D949" s="10">
        <f t="shared" si="347"/>
        <v>5000</v>
      </c>
      <c r="E949" s="10">
        <f t="shared" si="348"/>
        <v>95000</v>
      </c>
      <c r="F949" s="10">
        <f t="shared" si="339"/>
        <v>1640</v>
      </c>
      <c r="G949" s="10">
        <f t="shared" si="349"/>
        <v>71088.122604558856</v>
      </c>
      <c r="H949" s="65">
        <f t="shared" si="350"/>
        <v>1255890.1660138732</v>
      </c>
      <c r="I949" s="173">
        <f t="shared" si="346"/>
        <v>1255890.1660138732</v>
      </c>
      <c r="J949" s="115">
        <f t="shared" si="336"/>
        <v>2255890.1660138732</v>
      </c>
      <c r="K949" s="197">
        <f t="shared" si="340"/>
        <v>30000</v>
      </c>
      <c r="L949" s="197">
        <f t="shared" si="341"/>
        <v>21326.436781367654</v>
      </c>
      <c r="M949" s="3"/>
      <c r="N949" s="3"/>
    </row>
    <row r="950" spans="1:14">
      <c r="A950" s="7">
        <f t="shared" si="342"/>
        <v>11</v>
      </c>
      <c r="B950" s="10">
        <f t="shared" si="343"/>
        <v>100000</v>
      </c>
      <c r="C950" s="17">
        <v>0.05</v>
      </c>
      <c r="D950" s="10">
        <f t="shared" si="347"/>
        <v>5000</v>
      </c>
      <c r="E950" s="10">
        <f t="shared" si="348"/>
        <v>95000</v>
      </c>
      <c r="F950" s="10">
        <f>ROUND((D$929/1000*$E$924)+(D$929/1000*$E$924)*12.36%,0)</f>
        <v>2888</v>
      </c>
      <c r="G950" s="10">
        <f t="shared" si="349"/>
        <v>80880.12996083239</v>
      </c>
      <c r="H950" s="65">
        <f t="shared" si="350"/>
        <v>1428882.2959747056</v>
      </c>
      <c r="I950" s="173">
        <f t="shared" si="346"/>
        <v>1428882.2959747056</v>
      </c>
      <c r="J950" s="115">
        <f t="shared" si="336"/>
        <v>2428882.2959747054</v>
      </c>
      <c r="K950" s="197">
        <f t="shared" si="340"/>
        <v>30000</v>
      </c>
      <c r="L950" s="197">
        <f t="shared" si="341"/>
        <v>24264.038988249715</v>
      </c>
      <c r="M950" s="3"/>
      <c r="N950" s="3"/>
    </row>
    <row r="951" spans="1:14">
      <c r="A951" s="7">
        <f t="shared" si="342"/>
        <v>12</v>
      </c>
      <c r="B951" s="10">
        <f t="shared" si="343"/>
        <v>100000</v>
      </c>
      <c r="C951" s="17">
        <v>0.05</v>
      </c>
      <c r="D951" s="10">
        <f t="shared" si="347"/>
        <v>5000</v>
      </c>
      <c r="E951" s="10">
        <f t="shared" si="348"/>
        <v>95000</v>
      </c>
      <c r="F951" s="10">
        <f t="shared" ref="F951:F954" si="351">ROUND((D$929/1000*$E$924)+(D$929/1000*$E$924)*12.36%,0)</f>
        <v>2888</v>
      </c>
      <c r="G951" s="10">
        <f t="shared" si="349"/>
        <v>91259.657758482339</v>
      </c>
      <c r="H951" s="65">
        <f t="shared" si="350"/>
        <v>1612253.9537331879</v>
      </c>
      <c r="I951" s="173">
        <f t="shared" si="346"/>
        <v>1612253.9537331879</v>
      </c>
      <c r="J951" s="115">
        <f t="shared" si="336"/>
        <v>2612253.9537331881</v>
      </c>
      <c r="K951" s="197">
        <f t="shared" si="340"/>
        <v>30000</v>
      </c>
      <c r="L951" s="197">
        <f t="shared" si="341"/>
        <v>27377.897327544702</v>
      </c>
      <c r="M951" s="3"/>
      <c r="N951" s="3"/>
    </row>
    <row r="952" spans="1:14">
      <c r="A952" s="7">
        <f t="shared" si="342"/>
        <v>13</v>
      </c>
      <c r="B952" s="10">
        <f t="shared" si="343"/>
        <v>100000</v>
      </c>
      <c r="C952" s="17">
        <v>0.05</v>
      </c>
      <c r="D952" s="10">
        <f t="shared" si="347"/>
        <v>5000</v>
      </c>
      <c r="E952" s="10">
        <f t="shared" si="348"/>
        <v>95000</v>
      </c>
      <c r="F952" s="10">
        <f t="shared" si="351"/>
        <v>2888</v>
      </c>
      <c r="G952" s="10">
        <f t="shared" si="349"/>
        <v>102261.95722399127</v>
      </c>
      <c r="H952" s="65">
        <f t="shared" si="350"/>
        <v>1806627.910957179</v>
      </c>
      <c r="I952" s="173">
        <f t="shared" si="346"/>
        <v>1806627.910957179</v>
      </c>
      <c r="J952" s="115">
        <f t="shared" si="336"/>
        <v>2806627.910957179</v>
      </c>
      <c r="K952" s="197">
        <f t="shared" si="340"/>
        <v>30000</v>
      </c>
      <c r="L952" s="197">
        <f t="shared" si="341"/>
        <v>30678.58716719738</v>
      </c>
      <c r="M952" s="3"/>
      <c r="N952" s="3"/>
    </row>
    <row r="953" spans="1:14">
      <c r="A953" s="7">
        <f t="shared" si="342"/>
        <v>14</v>
      </c>
      <c r="B953" s="10">
        <f t="shared" si="343"/>
        <v>100000</v>
      </c>
      <c r="C953" s="17">
        <v>0.05</v>
      </c>
      <c r="D953" s="10">
        <f t="shared" si="347"/>
        <v>5000</v>
      </c>
      <c r="E953" s="10">
        <f t="shared" si="348"/>
        <v>95000</v>
      </c>
      <c r="F953" s="10">
        <f t="shared" si="351"/>
        <v>2888</v>
      </c>
      <c r="G953" s="10">
        <f t="shared" si="349"/>
        <v>113924.39465743073</v>
      </c>
      <c r="H953" s="65">
        <f t="shared" si="350"/>
        <v>2012664.3056146097</v>
      </c>
      <c r="I953" s="173">
        <f t="shared" si="346"/>
        <v>2012664.3056146097</v>
      </c>
      <c r="J953" s="115">
        <f t="shared" si="336"/>
        <v>3012664.3056146097</v>
      </c>
      <c r="K953" s="197">
        <f t="shared" si="340"/>
        <v>30000</v>
      </c>
      <c r="L953" s="197">
        <f t="shared" si="341"/>
        <v>34177.318397229217</v>
      </c>
      <c r="M953" s="3"/>
      <c r="N953" s="3"/>
    </row>
    <row r="954" spans="1:14" ht="18.75">
      <c r="A954" s="7">
        <f t="shared" si="342"/>
        <v>15</v>
      </c>
      <c r="B954" s="10">
        <f t="shared" si="343"/>
        <v>100000</v>
      </c>
      <c r="C954" s="17">
        <v>0.05</v>
      </c>
      <c r="D954" s="10">
        <f t="shared" si="347"/>
        <v>5000</v>
      </c>
      <c r="E954" s="10">
        <f t="shared" si="348"/>
        <v>95000</v>
      </c>
      <c r="F954" s="10">
        <f t="shared" si="351"/>
        <v>2888</v>
      </c>
      <c r="G954" s="10">
        <f t="shared" si="349"/>
        <v>126286.57833687658</v>
      </c>
      <c r="H954" s="165">
        <f t="shared" si="350"/>
        <v>2231062.8839514861</v>
      </c>
      <c r="I954" s="173">
        <f t="shared" si="346"/>
        <v>2231062.8839514861</v>
      </c>
      <c r="J954" s="115">
        <f t="shared" si="336"/>
        <v>3231062.8839514861</v>
      </c>
      <c r="K954" s="197">
        <f t="shared" si="340"/>
        <v>30000</v>
      </c>
      <c r="L954" s="197">
        <f t="shared" si="341"/>
        <v>37885.973501062974</v>
      </c>
      <c r="M954" s="3"/>
      <c r="N954" s="3"/>
    </row>
    <row r="955" spans="1:14">
      <c r="A955" s="7"/>
      <c r="B955" s="10"/>
      <c r="C955" s="17"/>
      <c r="D955" s="10"/>
      <c r="E955" s="10"/>
      <c r="F955" s="10"/>
      <c r="G955" s="10"/>
      <c r="H955" s="14"/>
      <c r="I955" s="115"/>
      <c r="J955" s="115"/>
      <c r="K955" s="196"/>
      <c r="L955" s="114"/>
      <c r="M955" s="3"/>
      <c r="N955" s="3"/>
    </row>
    <row r="956" spans="1:14">
      <c r="A956" s="7"/>
      <c r="B956" s="113">
        <f>SUBTOTAL(9,B940:B955)</f>
        <v>1500000</v>
      </c>
      <c r="C956" s="7"/>
      <c r="D956" s="113">
        <f>SUBTOTAL(9,D940:D955)</f>
        <v>102500</v>
      </c>
      <c r="E956" s="113">
        <f>SUBTOTAL(9,E940:E955)</f>
        <v>1397500</v>
      </c>
      <c r="F956" s="113">
        <f>SUBTOTAL(9,F940:F955)</f>
        <v>30840</v>
      </c>
      <c r="G956" s="113">
        <f>SUBTOTAL(9,G940:G955)</f>
        <v>864402.8839514862</v>
      </c>
      <c r="H956" s="7"/>
      <c r="I956" s="114"/>
      <c r="J956" s="114"/>
      <c r="K956" s="113">
        <f t="shared" ref="K956:L956" si="352">SUBTOTAL(9,K940:K955)</f>
        <v>450000</v>
      </c>
      <c r="L956" s="113">
        <f t="shared" si="352"/>
        <v>259320.86518544587</v>
      </c>
      <c r="M956" s="3"/>
      <c r="N956" s="3"/>
    </row>
    <row r="957" spans="1:14">
      <c r="A957" s="117"/>
      <c r="B957" s="117"/>
      <c r="C957" s="117"/>
      <c r="D957" s="118"/>
      <c r="E957" s="117"/>
      <c r="F957" s="117"/>
      <c r="G957" s="117"/>
      <c r="H957" s="117"/>
      <c r="I957" s="117"/>
      <c r="J957" s="117"/>
      <c r="K957" s="198"/>
      <c r="L957" s="118"/>
      <c r="M957" s="118"/>
      <c r="N957" s="118"/>
    </row>
    <row r="958" spans="1:14" ht="21">
      <c r="A958" s="199" t="s">
        <v>376</v>
      </c>
      <c r="B958" s="200" t="s">
        <v>381</v>
      </c>
      <c r="C958" s="200"/>
      <c r="D958" s="200"/>
      <c r="E958" s="200"/>
      <c r="F958" s="200"/>
      <c r="G958" s="200"/>
      <c r="H958" s="201"/>
      <c r="I958" s="201"/>
      <c r="J958" s="201"/>
      <c r="K958" s="201"/>
      <c r="L958" s="201"/>
      <c r="M958" s="201"/>
      <c r="N958" s="201"/>
    </row>
    <row r="959" spans="1:14">
      <c r="C959" s="162"/>
      <c r="H959" s="162"/>
    </row>
    <row r="960" spans="1:14">
      <c r="B960" s="1" t="s">
        <v>234</v>
      </c>
    </row>
    <row r="961" spans="1:18">
      <c r="A961">
        <v>1</v>
      </c>
      <c r="B961" t="s">
        <v>382</v>
      </c>
    </row>
    <row r="962" spans="1:18">
      <c r="A962" s="1">
        <f>A961+1</f>
        <v>2</v>
      </c>
      <c r="B962" s="1" t="s">
        <v>383</v>
      </c>
      <c r="C962" s="1"/>
      <c r="D962" s="66"/>
      <c r="E962" s="1"/>
      <c r="F962" s="1"/>
      <c r="G962" s="1"/>
      <c r="H962" s="1"/>
    </row>
    <row r="963" spans="1:18">
      <c r="A963">
        <f>A962+1</f>
        <v>3</v>
      </c>
      <c r="B963" t="s">
        <v>384</v>
      </c>
    </row>
    <row r="964" spans="1:18">
      <c r="B964" s="5" t="s">
        <v>385</v>
      </c>
    </row>
    <row r="966" spans="1:18">
      <c r="A966" s="1" t="s">
        <v>386</v>
      </c>
    </row>
    <row r="968" spans="1:18" ht="30">
      <c r="A968" s="22" t="s">
        <v>22</v>
      </c>
      <c r="B968" s="56" t="s">
        <v>45</v>
      </c>
      <c r="C968" s="56" t="s">
        <v>151</v>
      </c>
      <c r="D968" s="56">
        <v>1</v>
      </c>
      <c r="E968" s="56">
        <f>D968+1</f>
        <v>2</v>
      </c>
      <c r="F968" s="56">
        <f t="shared" ref="F968" si="353">E968+1</f>
        <v>3</v>
      </c>
      <c r="G968" s="56">
        <f t="shared" ref="G968" si="354">F968+1</f>
        <v>4</v>
      </c>
      <c r="H968" s="56">
        <f t="shared" ref="H968" si="355">G968+1</f>
        <v>5</v>
      </c>
      <c r="I968" s="56">
        <f t="shared" ref="I968" si="356">H968+1</f>
        <v>6</v>
      </c>
      <c r="J968" s="56">
        <f t="shared" ref="J968" si="357">I968+1</f>
        <v>7</v>
      </c>
      <c r="K968" s="56">
        <f t="shared" ref="K968" si="358">J968+1</f>
        <v>8</v>
      </c>
      <c r="L968" s="56">
        <f t="shared" ref="L968" si="359">K968+1</f>
        <v>9</v>
      </c>
      <c r="M968" s="56">
        <f t="shared" ref="M968" si="360">L968+1</f>
        <v>10</v>
      </c>
      <c r="N968" s="56">
        <f t="shared" ref="N968" si="361">M968+1</f>
        <v>11</v>
      </c>
      <c r="O968" s="56">
        <f t="shared" ref="O968" si="362">N968+1</f>
        <v>12</v>
      </c>
      <c r="P968" s="56">
        <f t="shared" ref="P968" si="363">O968+1</f>
        <v>13</v>
      </c>
      <c r="Q968" s="56">
        <f t="shared" ref="Q968" si="364">P968+1</f>
        <v>14</v>
      </c>
      <c r="R968" s="56">
        <f t="shared" ref="R968" si="365">Q968+1</f>
        <v>15</v>
      </c>
    </row>
    <row r="969" spans="1:18" ht="30">
      <c r="A969" s="22"/>
      <c r="B969" s="56"/>
      <c r="C969" s="64" t="s">
        <v>155</v>
      </c>
      <c r="D969" s="62">
        <v>3694.62</v>
      </c>
      <c r="E969" s="62">
        <v>3060.34</v>
      </c>
      <c r="F969" s="62">
        <v>5375.11</v>
      </c>
      <c r="G969" s="62">
        <v>3955.08</v>
      </c>
      <c r="H969" s="62">
        <v>3246.15</v>
      </c>
      <c r="I969" s="62">
        <v>3390.12</v>
      </c>
      <c r="J969" s="62">
        <v>5915.47</v>
      </c>
      <c r="K969" s="62">
        <v>6679.2</v>
      </c>
      <c r="L969" s="62">
        <v>9390.14</v>
      </c>
      <c r="M969" s="62">
        <v>13942.24</v>
      </c>
      <c r="N969" s="62">
        <v>20300.71</v>
      </c>
      <c r="O969" s="62">
        <v>9903.4599999999991</v>
      </c>
      <c r="P969" s="62">
        <v>17558.73</v>
      </c>
      <c r="Q969" s="62">
        <v>20561.05</v>
      </c>
      <c r="R969" s="63">
        <v>15517.92</v>
      </c>
    </row>
    <row r="970" spans="1:18">
      <c r="A970" s="7">
        <v>1</v>
      </c>
      <c r="B970" s="7">
        <v>1998</v>
      </c>
      <c r="C970" s="55">
        <v>3694.62</v>
      </c>
      <c r="D970" s="57">
        <v>100000</v>
      </c>
      <c r="E970" s="55">
        <f>$D$970*E969/$D$969</f>
        <v>82832.334583800228</v>
      </c>
      <c r="F970" s="55">
        <f t="shared" ref="F970:R970" si="366">$D$970*F969/$D$969</f>
        <v>145484.78598610955</v>
      </c>
      <c r="G970" s="55">
        <f t="shared" si="366"/>
        <v>107049.71011903796</v>
      </c>
      <c r="H970" s="55">
        <f t="shared" si="366"/>
        <v>87861.539211069074</v>
      </c>
      <c r="I970" s="55">
        <f t="shared" si="366"/>
        <v>91758.286373158815</v>
      </c>
      <c r="J970" s="55">
        <f t="shared" si="366"/>
        <v>160110.37670991875</v>
      </c>
      <c r="K970" s="55">
        <f t="shared" si="366"/>
        <v>180781.78540688893</v>
      </c>
      <c r="L970" s="55">
        <f t="shared" si="366"/>
        <v>254157.12576665531</v>
      </c>
      <c r="M970" s="55">
        <f t="shared" si="366"/>
        <v>377366.00787090417</v>
      </c>
      <c r="N970" s="55">
        <f t="shared" si="366"/>
        <v>549466.79225468391</v>
      </c>
      <c r="O970" s="55">
        <f t="shared" si="366"/>
        <v>268050.84149384778</v>
      </c>
      <c r="P970" s="55">
        <f t="shared" si="366"/>
        <v>475251.31136625691</v>
      </c>
      <c r="Q970" s="55">
        <f t="shared" si="366"/>
        <v>556513.25440776045</v>
      </c>
      <c r="R970" s="55">
        <f t="shared" si="366"/>
        <v>420013.96625363367</v>
      </c>
    </row>
    <row r="971" spans="1:18">
      <c r="A971" s="7">
        <f>A970+1</f>
        <v>2</v>
      </c>
      <c r="B971" s="7">
        <f>B970+1</f>
        <v>1999</v>
      </c>
      <c r="C971" s="55">
        <v>3060.34</v>
      </c>
      <c r="D971" s="55"/>
      <c r="E971" s="57">
        <f>D970</f>
        <v>100000</v>
      </c>
      <c r="F971" s="55">
        <f>$E$971*F969/$E$969</f>
        <v>175637.67424534529</v>
      </c>
      <c r="G971" s="55">
        <f t="shared" ref="G971:R971" si="367">$E$971*G969/$E$969</f>
        <v>129236.62076762712</v>
      </c>
      <c r="H971" s="55">
        <f t="shared" si="367"/>
        <v>106071.54760582157</v>
      </c>
      <c r="I971" s="55">
        <f t="shared" si="367"/>
        <v>110775.92685780011</v>
      </c>
      <c r="J971" s="55">
        <f t="shared" si="367"/>
        <v>193294.53590123972</v>
      </c>
      <c r="K971" s="55">
        <f t="shared" si="367"/>
        <v>218250.25977505767</v>
      </c>
      <c r="L971" s="55">
        <f t="shared" si="367"/>
        <v>306833.22768058447</v>
      </c>
      <c r="M971" s="55">
        <f t="shared" si="367"/>
        <v>455578.13837678166</v>
      </c>
      <c r="N971" s="55">
        <f t="shared" si="367"/>
        <v>663348.1900703843</v>
      </c>
      <c r="O971" s="55">
        <f t="shared" si="367"/>
        <v>323606.52737931075</v>
      </c>
      <c r="P971" s="55">
        <f t="shared" si="367"/>
        <v>573750.95577615558</v>
      </c>
      <c r="Q971" s="55">
        <f t="shared" si="367"/>
        <v>671855.08799675852</v>
      </c>
      <c r="R971" s="55">
        <f t="shared" si="367"/>
        <v>507065.22804655688</v>
      </c>
    </row>
    <row r="972" spans="1:18">
      <c r="A972" s="7">
        <f t="shared" ref="A972:B984" si="368">A971+1</f>
        <v>3</v>
      </c>
      <c r="B972" s="7">
        <f t="shared" si="368"/>
        <v>2000</v>
      </c>
      <c r="C972" s="55">
        <v>5375.11</v>
      </c>
      <c r="D972" s="55"/>
      <c r="E972" s="55"/>
      <c r="F972" s="57">
        <f>E971</f>
        <v>100000</v>
      </c>
      <c r="G972" s="55">
        <f>$F$972*G969/$F$969</f>
        <v>73581.377869476157</v>
      </c>
      <c r="H972" s="55">
        <f t="shared" ref="H972:R972" si="369">$F$972*H969/$F$969</f>
        <v>60392.252437624535</v>
      </c>
      <c r="I972" s="55">
        <f t="shared" si="369"/>
        <v>63070.709250601387</v>
      </c>
      <c r="J972" s="55">
        <f t="shared" si="369"/>
        <v>110053.00356643865</v>
      </c>
      <c r="K972" s="55">
        <f t="shared" si="369"/>
        <v>124261.64301753826</v>
      </c>
      <c r="L972" s="55">
        <f t="shared" si="369"/>
        <v>174696.70388140896</v>
      </c>
      <c r="M972" s="55">
        <f t="shared" si="369"/>
        <v>259385.20327956081</v>
      </c>
      <c r="N972" s="55">
        <f t="shared" si="369"/>
        <v>377679.89864393475</v>
      </c>
      <c r="O972" s="55">
        <f t="shared" si="369"/>
        <v>184246.64797557631</v>
      </c>
      <c r="P972" s="55">
        <f t="shared" si="369"/>
        <v>326667.36122609588</v>
      </c>
      <c r="Q972" s="55">
        <f t="shared" si="369"/>
        <v>382523.33440617961</v>
      </c>
      <c r="R972" s="55">
        <f t="shared" si="369"/>
        <v>288699.58010161656</v>
      </c>
    </row>
    <row r="973" spans="1:18">
      <c r="A973" s="7">
        <f t="shared" si="368"/>
        <v>4</v>
      </c>
      <c r="B973" s="7">
        <f t="shared" si="368"/>
        <v>2001</v>
      </c>
      <c r="C973" s="55">
        <v>3955.08</v>
      </c>
      <c r="D973" s="55"/>
      <c r="E973" s="55"/>
      <c r="F973" s="55"/>
      <c r="G973" s="57">
        <f>F972</f>
        <v>100000</v>
      </c>
      <c r="H973" s="55">
        <f>$G$973*H969/$G$969</f>
        <v>82075.457386449838</v>
      </c>
      <c r="I973" s="55">
        <f t="shared" ref="I973:R973" si="370">$G$973*I969/$G$969</f>
        <v>85715.586031129584</v>
      </c>
      <c r="J973" s="55">
        <f t="shared" si="370"/>
        <v>149566.38045248136</v>
      </c>
      <c r="K973" s="55">
        <f t="shared" si="370"/>
        <v>168876.48290300069</v>
      </c>
      <c r="L973" s="55">
        <f t="shared" si="370"/>
        <v>237419.72349484713</v>
      </c>
      <c r="M973" s="55">
        <f t="shared" si="370"/>
        <v>352514.74053622177</v>
      </c>
      <c r="N973" s="55">
        <f t="shared" si="370"/>
        <v>513281.90580215823</v>
      </c>
      <c r="O973" s="55">
        <f t="shared" si="370"/>
        <v>250398.47487282177</v>
      </c>
      <c r="P973" s="55">
        <f t="shared" si="370"/>
        <v>443953.85175521101</v>
      </c>
      <c r="Q973" s="55">
        <f t="shared" si="370"/>
        <v>519864.32638530701</v>
      </c>
      <c r="R973" s="55">
        <f t="shared" si="370"/>
        <v>392354.13695803878</v>
      </c>
    </row>
    <row r="974" spans="1:18">
      <c r="A974" s="7">
        <f t="shared" si="368"/>
        <v>5</v>
      </c>
      <c r="B974" s="7">
        <f t="shared" si="368"/>
        <v>2002</v>
      </c>
      <c r="C974" s="55">
        <v>3246.15</v>
      </c>
      <c r="D974" s="55"/>
      <c r="E974" s="55"/>
      <c r="F974" s="55"/>
      <c r="G974" s="55"/>
      <c r="H974" s="57">
        <f>G973</f>
        <v>100000</v>
      </c>
      <c r="I974" s="55">
        <f>$H$974*I969/$H$969</f>
        <v>104435.10004158772</v>
      </c>
      <c r="J974" s="55">
        <f t="shared" ref="J974:R974" si="371">$H$974*J969/$H$969</f>
        <v>182230.33439613078</v>
      </c>
      <c r="K974" s="55">
        <f t="shared" si="371"/>
        <v>205757.58976017745</v>
      </c>
      <c r="L974" s="55">
        <f t="shared" si="371"/>
        <v>289270.05837684643</v>
      </c>
      <c r="M974" s="55">
        <f t="shared" si="371"/>
        <v>429500.79324738536</v>
      </c>
      <c r="N974" s="55">
        <f t="shared" si="371"/>
        <v>625378.06324415072</v>
      </c>
      <c r="O974" s="55">
        <f t="shared" si="371"/>
        <v>305083.25246830855</v>
      </c>
      <c r="P974" s="55">
        <f t="shared" si="371"/>
        <v>540909.38496372628</v>
      </c>
      <c r="Q974" s="55">
        <f t="shared" si="371"/>
        <v>633398.02535311063</v>
      </c>
      <c r="R974" s="55">
        <f t="shared" si="371"/>
        <v>478040.75597245968</v>
      </c>
    </row>
    <row r="975" spans="1:18">
      <c r="A975" s="7">
        <f t="shared" si="368"/>
        <v>6</v>
      </c>
      <c r="B975" s="7">
        <f t="shared" si="368"/>
        <v>2003</v>
      </c>
      <c r="C975" s="55">
        <v>3390.12</v>
      </c>
      <c r="D975" s="55"/>
      <c r="E975" s="55"/>
      <c r="F975" s="55"/>
      <c r="G975" s="55"/>
      <c r="H975" s="55"/>
      <c r="I975" s="57">
        <f>H974</f>
        <v>100000</v>
      </c>
      <c r="J975" s="55">
        <f>$I$975*J969/$I$969</f>
        <v>174491.46342902316</v>
      </c>
      <c r="K975" s="55">
        <f t="shared" ref="K975:R975" si="372">$I$975*K969/$I$969</f>
        <v>197019.57452833527</v>
      </c>
      <c r="L975" s="55">
        <f t="shared" si="372"/>
        <v>276985.47544039739</v>
      </c>
      <c r="M975" s="55">
        <f t="shared" si="372"/>
        <v>411260.95831416</v>
      </c>
      <c r="N975" s="55">
        <f t="shared" si="372"/>
        <v>598819.80578858568</v>
      </c>
      <c r="O975" s="55">
        <f t="shared" si="372"/>
        <v>292127.12234375183</v>
      </c>
      <c r="P975" s="55">
        <f t="shared" si="372"/>
        <v>517938.30306891794</v>
      </c>
      <c r="Q975" s="55">
        <f t="shared" si="372"/>
        <v>606499.17997003056</v>
      </c>
      <c r="R975" s="55">
        <f t="shared" si="372"/>
        <v>457739.54904251179</v>
      </c>
    </row>
    <row r="976" spans="1:18">
      <c r="A976" s="7">
        <f t="shared" si="368"/>
        <v>7</v>
      </c>
      <c r="B976" s="7">
        <f t="shared" si="368"/>
        <v>2004</v>
      </c>
      <c r="C976" s="55">
        <v>5915.47</v>
      </c>
      <c r="D976" s="55"/>
      <c r="E976" s="55"/>
      <c r="F976" s="55"/>
      <c r="G976" s="55"/>
      <c r="H976" s="55"/>
      <c r="I976" s="55"/>
      <c r="J976" s="57">
        <f>I975</f>
        <v>100000</v>
      </c>
      <c r="K976" s="55">
        <f>$J$976*K969/$J$969</f>
        <v>112910.72391542852</v>
      </c>
      <c r="L976" s="55">
        <f t="shared" ref="L976:R976" si="373">$J$976*L969/$J$969</f>
        <v>158738.69700970507</v>
      </c>
      <c r="M976" s="55">
        <f t="shared" si="373"/>
        <v>235691.16232522522</v>
      </c>
      <c r="N976" s="55">
        <f t="shared" si="373"/>
        <v>343180.00091286068</v>
      </c>
      <c r="O976" s="55">
        <f t="shared" si="373"/>
        <v>167416.28306795569</v>
      </c>
      <c r="P976" s="55">
        <f t="shared" si="373"/>
        <v>296827.30197262432</v>
      </c>
      <c r="Q976" s="55">
        <f t="shared" si="373"/>
        <v>347581.00370722864</v>
      </c>
      <c r="R976" s="55">
        <f t="shared" si="373"/>
        <v>262327.76093869127</v>
      </c>
    </row>
    <row r="977" spans="1:20">
      <c r="A977" s="7">
        <f t="shared" si="368"/>
        <v>8</v>
      </c>
      <c r="B977" s="7">
        <f t="shared" si="368"/>
        <v>2005</v>
      </c>
      <c r="C977" s="55">
        <v>6679.2</v>
      </c>
      <c r="D977" s="55"/>
      <c r="E977" s="55"/>
      <c r="F977" s="55"/>
      <c r="G977" s="55"/>
      <c r="H977" s="55"/>
      <c r="I977" s="55"/>
      <c r="J977" s="55"/>
      <c r="K977" s="57">
        <f>J976</f>
        <v>100000</v>
      </c>
      <c r="L977" s="55">
        <f>$K$977*L969/$K$969</f>
        <v>140587.79494550245</v>
      </c>
      <c r="M977" s="55">
        <f t="shared" ref="M977:R977" si="374">$K$977*M969/$K$969</f>
        <v>208741.16660677927</v>
      </c>
      <c r="N977" s="55">
        <f t="shared" si="374"/>
        <v>303939.24422086478</v>
      </c>
      <c r="O977" s="55">
        <f t="shared" si="374"/>
        <v>148273.14648460891</v>
      </c>
      <c r="P977" s="55">
        <f t="shared" si="374"/>
        <v>262886.72296083363</v>
      </c>
      <c r="Q977" s="55">
        <f t="shared" si="374"/>
        <v>307837.01640915079</v>
      </c>
      <c r="R977" s="55">
        <f t="shared" si="374"/>
        <v>232332.01581027667</v>
      </c>
    </row>
    <row r="978" spans="1:20">
      <c r="A978" s="7">
        <f t="shared" si="368"/>
        <v>9</v>
      </c>
      <c r="B978" s="7">
        <f t="shared" si="368"/>
        <v>2006</v>
      </c>
      <c r="C978" s="55">
        <v>9390.14</v>
      </c>
      <c r="D978" s="55"/>
      <c r="E978" s="55"/>
      <c r="F978" s="55"/>
      <c r="G978" s="55"/>
      <c r="H978" s="55"/>
      <c r="I978" s="55"/>
      <c r="J978" s="55"/>
      <c r="K978" s="55"/>
      <c r="L978" s="57">
        <f>K977</f>
        <v>100000</v>
      </c>
      <c r="M978" s="55">
        <f>$L$978*M969/$L$969</f>
        <v>148477.44549069557</v>
      </c>
      <c r="N978" s="55">
        <f t="shared" ref="N978:R978" si="375">$L$978*N969/$L$969</f>
        <v>216191.771368691</v>
      </c>
      <c r="O978" s="55">
        <f t="shared" si="375"/>
        <v>105466.58516273453</v>
      </c>
      <c r="P978" s="55">
        <f t="shared" si="375"/>
        <v>186991.14177211418</v>
      </c>
      <c r="Q978" s="55">
        <f t="shared" si="375"/>
        <v>218964.25399408318</v>
      </c>
      <c r="R978" s="55">
        <f t="shared" si="375"/>
        <v>165257.59999318435</v>
      </c>
    </row>
    <row r="979" spans="1:20">
      <c r="A979" s="7">
        <f t="shared" si="368"/>
        <v>10</v>
      </c>
      <c r="B979" s="7">
        <f t="shared" si="368"/>
        <v>2007</v>
      </c>
      <c r="C979" s="55">
        <v>13942.24</v>
      </c>
      <c r="D979" s="55"/>
      <c r="E979" s="55"/>
      <c r="F979" s="55"/>
      <c r="G979" s="55"/>
      <c r="H979" s="55"/>
      <c r="I979" s="55"/>
      <c r="J979" s="55"/>
      <c r="K979" s="55"/>
      <c r="L979" s="55"/>
      <c r="M979" s="57">
        <f>L978</f>
        <v>100000</v>
      </c>
      <c r="N979" s="55">
        <f>$M$979*N969/$M$969</f>
        <v>145605.79935505343</v>
      </c>
      <c r="O979" s="55">
        <f t="shared" ref="O979:R979" si="376">$M$979*O969/$M$969</f>
        <v>71032.057976336655</v>
      </c>
      <c r="P979" s="55">
        <f t="shared" si="376"/>
        <v>125939.08869736857</v>
      </c>
      <c r="Q979" s="55">
        <f t="shared" si="376"/>
        <v>147473.07462789337</v>
      </c>
      <c r="R979" s="55">
        <f t="shared" si="376"/>
        <v>111301.48383616981</v>
      </c>
    </row>
    <row r="980" spans="1:20">
      <c r="A980" s="7">
        <f t="shared" si="368"/>
        <v>11</v>
      </c>
      <c r="B980" s="7">
        <f t="shared" si="368"/>
        <v>2008</v>
      </c>
      <c r="C980" s="55">
        <v>20300.71</v>
      </c>
      <c r="D980" s="55"/>
      <c r="E980" s="55"/>
      <c r="F980" s="55"/>
      <c r="G980" s="55"/>
      <c r="H980" s="55"/>
      <c r="I980" s="55"/>
      <c r="J980" s="55"/>
      <c r="K980" s="55"/>
      <c r="L980" s="55"/>
      <c r="M980" s="55"/>
      <c r="N980" s="57">
        <f>M979</f>
        <v>100000</v>
      </c>
      <c r="O980" s="55">
        <f>$N$980*O969/$N$969</f>
        <v>48783.811009565674</v>
      </c>
      <c r="P980" s="55">
        <f t="shared" ref="P980:R980" si="377">$N$980*P969/$N$969</f>
        <v>86493.181765563873</v>
      </c>
      <c r="Q980" s="55">
        <f t="shared" si="377"/>
        <v>101282.41820113681</v>
      </c>
      <c r="R980" s="55">
        <f t="shared" si="377"/>
        <v>76440.282137915376</v>
      </c>
    </row>
    <row r="981" spans="1:20">
      <c r="A981" s="7">
        <f t="shared" si="368"/>
        <v>12</v>
      </c>
      <c r="B981" s="7">
        <f t="shared" si="368"/>
        <v>2009</v>
      </c>
      <c r="C981" s="55">
        <v>9903.4599999999991</v>
      </c>
      <c r="D981" s="55"/>
      <c r="E981" s="55"/>
      <c r="F981" s="55"/>
      <c r="G981" s="55"/>
      <c r="H981" s="55"/>
      <c r="I981" s="55"/>
      <c r="J981" s="55"/>
      <c r="K981" s="55"/>
      <c r="L981" s="55"/>
      <c r="M981" s="55"/>
      <c r="N981" s="55"/>
      <c r="O981" s="57">
        <f>N980</f>
        <v>100000</v>
      </c>
      <c r="P981" s="55">
        <f>$O$981*P969/$O$969</f>
        <v>177298.94400542844</v>
      </c>
      <c r="Q981" s="55">
        <f t="shared" ref="Q981:R981" si="378">$O$981*Q969/$O$969</f>
        <v>207614.81340864711</v>
      </c>
      <c r="R981" s="55">
        <f t="shared" si="378"/>
        <v>156691.90363771855</v>
      </c>
    </row>
    <row r="982" spans="1:20">
      <c r="A982" s="7">
        <f t="shared" si="368"/>
        <v>13</v>
      </c>
      <c r="B982" s="7">
        <f t="shared" si="368"/>
        <v>2010</v>
      </c>
      <c r="C982" s="55">
        <v>17558.73</v>
      </c>
      <c r="D982" s="55"/>
      <c r="E982" s="55"/>
      <c r="F982" s="55"/>
      <c r="G982" s="55"/>
      <c r="H982" s="55"/>
      <c r="I982" s="55"/>
      <c r="J982" s="55"/>
      <c r="K982" s="55"/>
      <c r="L982" s="55"/>
      <c r="M982" s="55"/>
      <c r="N982" s="55"/>
      <c r="O982" s="55"/>
      <c r="P982" s="57">
        <f>O981</f>
        <v>100000</v>
      </c>
      <c r="Q982" s="55">
        <f>$P$982*Q969/$P$969</f>
        <v>117098.730944664</v>
      </c>
      <c r="R982" s="55">
        <f>$P$982*R969/$P$969</f>
        <v>88377.234572204252</v>
      </c>
    </row>
    <row r="983" spans="1:20">
      <c r="A983" s="7">
        <f t="shared" si="368"/>
        <v>14</v>
      </c>
      <c r="B983" s="7">
        <f t="shared" si="368"/>
        <v>2011</v>
      </c>
      <c r="C983" s="55">
        <v>20561.05</v>
      </c>
      <c r="D983" s="55"/>
      <c r="E983" s="55"/>
      <c r="F983" s="55"/>
      <c r="G983" s="55"/>
      <c r="H983" s="55"/>
      <c r="I983" s="55"/>
      <c r="J983" s="55"/>
      <c r="K983" s="55"/>
      <c r="L983" s="55"/>
      <c r="M983" s="55"/>
      <c r="N983" s="55"/>
      <c r="O983" s="55"/>
      <c r="P983" s="55"/>
      <c r="Q983" s="57">
        <f>P982</f>
        <v>100000</v>
      </c>
      <c r="R983" s="55">
        <f>$Q$983*R969/$Q$969</f>
        <v>75472.410212513467</v>
      </c>
    </row>
    <row r="984" spans="1:20">
      <c r="A984" s="7">
        <f t="shared" si="368"/>
        <v>15</v>
      </c>
      <c r="B984" s="7">
        <f t="shared" si="368"/>
        <v>2012</v>
      </c>
      <c r="C984" s="55">
        <v>15517.92</v>
      </c>
      <c r="D984" s="55"/>
      <c r="E984" s="55"/>
      <c r="F984" s="55"/>
      <c r="G984" s="55"/>
      <c r="H984" s="55"/>
      <c r="I984" s="55"/>
      <c r="J984" s="55"/>
      <c r="K984" s="55"/>
      <c r="L984" s="55"/>
      <c r="M984" s="55"/>
      <c r="N984" s="55"/>
      <c r="O984" s="55"/>
      <c r="P984" s="55"/>
      <c r="Q984" s="55"/>
      <c r="R984" s="57">
        <f>Q983</f>
        <v>100000</v>
      </c>
    </row>
    <row r="985" spans="1:20" ht="18.75">
      <c r="A985" s="58"/>
      <c r="B985" s="58"/>
      <c r="C985" s="58"/>
      <c r="D985" s="59">
        <f t="shared" ref="D985:R985" si="379">SUM(D970:D984)</f>
        <v>100000</v>
      </c>
      <c r="E985" s="59">
        <f t="shared" si="379"/>
        <v>182832.33458380023</v>
      </c>
      <c r="F985" s="59">
        <f t="shared" si="379"/>
        <v>421122.46023145481</v>
      </c>
      <c r="G985" s="59">
        <f t="shared" si="379"/>
        <v>409867.70875614125</v>
      </c>
      <c r="H985" s="59">
        <f t="shared" si="379"/>
        <v>436400.79664096498</v>
      </c>
      <c r="I985" s="59">
        <f t="shared" si="379"/>
        <v>555755.60855427757</v>
      </c>
      <c r="J985" s="59">
        <f t="shared" si="379"/>
        <v>1069746.0944552324</v>
      </c>
      <c r="K985" s="59">
        <f t="shared" si="379"/>
        <v>1307858.0593064269</v>
      </c>
      <c r="L985" s="59">
        <f t="shared" si="379"/>
        <v>1938688.8065959471</v>
      </c>
      <c r="M985" s="59">
        <f t="shared" si="379"/>
        <v>2978515.6160477139</v>
      </c>
      <c r="N985" s="59">
        <f t="shared" si="379"/>
        <v>4436891.4716613675</v>
      </c>
      <c r="O985" s="59">
        <f t="shared" si="379"/>
        <v>2264484.7502348186</v>
      </c>
      <c r="P985" s="59">
        <f t="shared" si="379"/>
        <v>4114907.549330296</v>
      </c>
      <c r="Q985" s="59">
        <f t="shared" si="379"/>
        <v>4918504.5198119497</v>
      </c>
      <c r="R985" s="59">
        <f t="shared" si="379"/>
        <v>3812113.9075134918</v>
      </c>
      <c r="T985" s="202"/>
    </row>
    <row r="987" spans="1:20" ht="36">
      <c r="A987" s="220" t="s">
        <v>391</v>
      </c>
      <c r="B987" s="220"/>
      <c r="C987" s="220"/>
      <c r="D987" s="220"/>
      <c r="E987" s="220"/>
      <c r="F987" s="220"/>
      <c r="G987" s="220"/>
      <c r="H987" s="220"/>
      <c r="I987" s="220"/>
    </row>
    <row r="989" spans="1:20" ht="21">
      <c r="A989" s="221" t="s">
        <v>392</v>
      </c>
    </row>
    <row r="991" spans="1:20">
      <c r="A991" s="1" t="s">
        <v>393</v>
      </c>
    </row>
  </sheetData>
  <mergeCells count="49">
    <mergeCell ref="A987:I987"/>
    <mergeCell ref="B913:G913"/>
    <mergeCell ref="B706:I706"/>
    <mergeCell ref="B48:F48"/>
    <mergeCell ref="B45:F45"/>
    <mergeCell ref="B50:F50"/>
    <mergeCell ref="B60:F60"/>
    <mergeCell ref="B102:H102"/>
    <mergeCell ref="B561:I561"/>
    <mergeCell ref="C120:H120"/>
    <mergeCell ref="E64:G64"/>
    <mergeCell ref="B201:B202"/>
    <mergeCell ref="C201:E201"/>
    <mergeCell ref="B271:K271"/>
    <mergeCell ref="B104:H104"/>
    <mergeCell ref="B254:I254"/>
    <mergeCell ref="B403:H403"/>
    <mergeCell ref="B8:C8"/>
    <mergeCell ref="G8:H8"/>
    <mergeCell ref="B9:C9"/>
    <mergeCell ref="B10:C10"/>
    <mergeCell ref="B11:C11"/>
    <mergeCell ref="B22:C22"/>
    <mergeCell ref="B23:C23"/>
    <mergeCell ref="B12:C12"/>
    <mergeCell ref="B13:C13"/>
    <mergeCell ref="B14:C14"/>
    <mergeCell ref="B15:C15"/>
    <mergeCell ref="B16:C16"/>
    <mergeCell ref="B20:C20"/>
    <mergeCell ref="B17:C17"/>
    <mergeCell ref="B18:C18"/>
    <mergeCell ref="B19:C19"/>
    <mergeCell ref="B21:C21"/>
    <mergeCell ref="G20:H20"/>
    <mergeCell ref="G21:H21"/>
    <mergeCell ref="G22:H22"/>
    <mergeCell ref="G23:H23"/>
    <mergeCell ref="G9:H9"/>
    <mergeCell ref="G10:H10"/>
    <mergeCell ref="G11:H11"/>
    <mergeCell ref="G12:H12"/>
    <mergeCell ref="G13:H13"/>
    <mergeCell ref="G14:H14"/>
    <mergeCell ref="G15:H15"/>
    <mergeCell ref="G16:H16"/>
    <mergeCell ref="G17:H17"/>
    <mergeCell ref="G18:H18"/>
    <mergeCell ref="G19:H19"/>
  </mergeCells>
  <hyperlinks>
    <hyperlink ref="D10" location="Sheet1!B33" display="See below"/>
    <hyperlink ref="D11" location="Sheet1!B87" display="See below"/>
    <hyperlink ref="D12" location="Sheet1!B156" display="See below"/>
    <hyperlink ref="D13" location="Sheet1!B202" display="See below"/>
    <hyperlink ref="D14" location="Sheet1!B252" display="See below"/>
    <hyperlink ref="D15" location="Sheet1!B404" display="See below"/>
    <hyperlink ref="D16" location="Sheet1!B468" display="See below"/>
    <hyperlink ref="D17" location="Sheet1!B513" display="See below"/>
    <hyperlink ref="D18" location="Sheet1!B559" display="See below"/>
    <hyperlink ref="D19" location="Sheet1!B612" display="See below"/>
    <hyperlink ref="D20" location="Sheet1!B653" display="See below"/>
    <hyperlink ref="D21" location="Sheet1!B700" display="See below"/>
    <hyperlink ref="D22" location="Sheet1!B911" display="See below"/>
    <hyperlink ref="D23" location="Sheet1!B960" display="See below"/>
  </hyperlinks>
  <printOptions horizontalCentered="1" verticalCentered="1"/>
  <pageMargins left="0.70866141732283472" right="0.70866141732283472" top="0.74803149606299213" bottom="0.74803149606299213" header="0.31496062992125984" footer="0.31496062992125984"/>
  <pageSetup paperSize="8" orientation="landscape" horizontalDpi="0" verticalDpi="0" r:id="rId1"/>
  <ignoredErrors>
    <ignoredError sqref="D314" formulaRange="1"/>
  </ignoredErrors>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Analysis</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MSI</dc:creator>
  <cp:lastModifiedBy>MSI</cp:lastModifiedBy>
  <cp:lastPrinted>2012-09-20T09:42:42Z</cp:lastPrinted>
  <dcterms:created xsi:type="dcterms:W3CDTF">2012-08-26T15:52:38Z</dcterms:created>
  <dcterms:modified xsi:type="dcterms:W3CDTF">2012-09-20T19:03:18Z</dcterms:modified>
</cp:coreProperties>
</file>