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INCOME TAX CALCULATOR" sheetId="1" r:id="rId1"/>
    <sheet name="Sheet2" sheetId="2" state="hidden" r:id="rId2"/>
  </sheets>
  <calcPr calcId="124519"/>
</workbook>
</file>

<file path=xl/calcChain.xml><?xml version="1.0" encoding="utf-8"?>
<calcChain xmlns="http://schemas.openxmlformats.org/spreadsheetml/2006/main">
  <c r="BA20" i="1"/>
  <c r="BA21"/>
  <c r="BA22"/>
  <c r="BA23"/>
  <c r="BA24"/>
  <c r="BD24"/>
  <c r="BF24"/>
  <c r="BA25"/>
  <c r="BF25"/>
  <c r="BA26"/>
  <c r="BD26"/>
  <c r="BF26"/>
  <c r="BA27"/>
  <c r="BD27"/>
  <c r="BF27"/>
  <c r="BA28"/>
  <c r="BD28"/>
  <c r="BF28"/>
  <c r="AZ33"/>
  <c r="BA33"/>
  <c r="BA37"/>
  <c r="BA38"/>
  <c r="BA39"/>
  <c r="BA40"/>
  <c r="AZ50"/>
  <c r="BA50"/>
  <c r="BB50" s="1"/>
  <c r="AZ51"/>
  <c r="BA51"/>
  <c r="BB51" s="1"/>
  <c r="AZ52"/>
  <c r="BA52"/>
  <c r="BB52" s="1"/>
  <c r="AZ53"/>
  <c r="BA53"/>
  <c r="BB53" s="1"/>
  <c r="AZ54"/>
  <c r="BA54"/>
  <c r="BB54" s="1"/>
  <c r="AZ55"/>
  <c r="BA55"/>
  <c r="BB55" s="1"/>
  <c r="AZ56"/>
  <c r="BA56"/>
  <c r="BB56" s="1"/>
  <c r="AZ57"/>
  <c r="BA57"/>
  <c r="BB57" s="1"/>
  <c r="AZ58"/>
  <c r="BA58"/>
  <c r="BB58" s="1"/>
  <c r="D12"/>
  <c r="F12" l="1"/>
  <c r="BB24" l="1"/>
  <c r="BB25"/>
  <c r="G12"/>
  <c r="BA32" s="1"/>
  <c r="BA34" l="1"/>
  <c r="BA35" s="1"/>
  <c r="BE25" s="1"/>
  <c r="AZ32"/>
  <c r="AZ34" l="1"/>
  <c r="AZ35" s="1"/>
  <c r="BE24" s="1"/>
  <c r="H12" s="1"/>
  <c r="I12" s="1"/>
  <c r="J12" s="1"/>
</calcChain>
</file>

<file path=xl/sharedStrings.xml><?xml version="1.0" encoding="utf-8"?>
<sst xmlns="http://schemas.openxmlformats.org/spreadsheetml/2006/main" count="52" uniqueCount="36">
  <si>
    <t>MALE</t>
  </si>
  <si>
    <t>FEMALE</t>
  </si>
  <si>
    <t>TAX</t>
  </si>
  <si>
    <t>SENIOR CITIZEN</t>
  </si>
  <si>
    <t>SUPER SENIOR CITIZEN</t>
  </si>
  <si>
    <t>TAX PAYABLE</t>
  </si>
  <si>
    <t>DOMESTIC COMPANY</t>
  </si>
  <si>
    <t>FIRM</t>
  </si>
  <si>
    <t>CO-OPERATIVE SOCIETIES</t>
  </si>
  <si>
    <t>LOCAL AUTHORITIES</t>
  </si>
  <si>
    <t>TYPE OF PERSON</t>
  </si>
  <si>
    <t>TAXABLE AMOUNT</t>
  </si>
  <si>
    <t>FOREIGN COMPANY</t>
  </si>
  <si>
    <t>CESS</t>
  </si>
  <si>
    <t>SURCHARGE</t>
  </si>
  <si>
    <t>PREPARED BY</t>
  </si>
  <si>
    <t>VINAY GUPTA</t>
  </si>
  <si>
    <t>MARGINAL RELIEF</t>
  </si>
  <si>
    <t>NOTE - IN THIS, MALE IS A RESIDENT MALE, WHO IS BELOW 60 YEAR ON THE  LAST DAY OF THE PREVIOUS</t>
  </si>
  <si>
    <t xml:space="preserve">NOTE - IN THIS, FEMALE IS A RESIDENT FEMALE, WHO IS BELOW 60 YEAR ON THE  LAST DAY OF THE </t>
  </si>
  <si>
    <t>NOTE - IN THIS, SENIOR CITIZEN IS A RESIDENT SENIOR CITIZEN, WHO IS 60 YEAR'S OR MORE AT ANY TIME</t>
  </si>
  <si>
    <t xml:space="preserve"> YEAR.</t>
  </si>
  <si>
    <t>PREVIOUS YEAR.</t>
  </si>
  <si>
    <t>DURING THE PREVIOUS YEAR BUT NOT  MORE  THAN 80  YEARS ON THE  LAST DAY OF THE PREVIOUS YEAR.</t>
  </si>
  <si>
    <t xml:space="preserve">NOTE - IN THIS, SUPER SENIOR CITIZEN IS A RESIDENT SUPER SENIOR CITIZEN, WHO IS 80 YEAR'S </t>
  </si>
  <si>
    <t>OR MORE AT ANY TIME DURING THE PREVIOUS YEAR.</t>
  </si>
  <si>
    <t>NOTE - IN THIS TAXABLE AMOUNT, THERE IS NO ROYALTI INCOME RECEIVED FROM GOVERNMENT.</t>
  </si>
  <si>
    <t>FINANCIAL YEAR</t>
  </si>
  <si>
    <t>ASSESSMENT YEAR</t>
  </si>
  <si>
    <t>2012-2013</t>
  </si>
  <si>
    <t>2013-2014</t>
  </si>
  <si>
    <t>2011-2012</t>
  </si>
  <si>
    <t>500000-1000000</t>
  </si>
  <si>
    <t>1000000 &amp; ABOVE</t>
  </si>
  <si>
    <t>250000-500000</t>
  </si>
  <si>
    <t>INCOME TAX CALCULATOR For A.Y. 2012-2013 &amp; 2013-2014</t>
  </si>
</sst>
</file>

<file path=xl/styles.xml><?xml version="1.0" encoding="utf-8"?>
<styleSheet xmlns="http://schemas.openxmlformats.org/spreadsheetml/2006/main">
  <numFmts count="1">
    <numFmt numFmtId="164" formatCode="[&gt;=10000000]&quot;` &quot;##\,##\,##\,##0;[&gt;=100000]&quot;` &quot;\ ##\,##\,##0;&quot;` &quot;##,##0"/>
  </numFmts>
  <fonts count="1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u/>
      <sz val="18"/>
      <color theme="6" tint="0.59999389629810485"/>
      <name val="Calibri"/>
      <family val="2"/>
      <scheme val="minor"/>
    </font>
    <font>
      <sz val="14"/>
      <color theme="6"/>
      <name val="Hobo Std"/>
      <family val="3"/>
    </font>
    <font>
      <i/>
      <sz val="26"/>
      <color rgb="FF92D050"/>
      <name val="Hobo Std"/>
      <family val="3"/>
    </font>
    <font>
      <sz val="11"/>
      <color theme="8" tint="0.79998168889431442"/>
      <name val="Calibri"/>
      <family val="2"/>
      <scheme val="minor"/>
    </font>
    <font>
      <u/>
      <sz val="8.25"/>
      <color theme="10"/>
      <name val="Calibri"/>
      <family val="2"/>
    </font>
    <font>
      <sz val="11"/>
      <color theme="4" tint="0.3999755851924192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4"/>
      <color theme="6"/>
      <name val="Rupee Foradian"/>
      <family val="2"/>
    </font>
    <font>
      <i/>
      <u/>
      <sz val="18"/>
      <color theme="8" tint="0.3999755851924192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 style="medium">
        <color theme="7"/>
      </left>
      <right/>
      <top/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Fill="1"/>
    <xf numFmtId="0" fontId="1" fillId="3" borderId="0" xfId="0" applyFont="1" applyFill="1"/>
    <xf numFmtId="0" fontId="1" fillId="0" borderId="0" xfId="0" applyFont="1" applyFill="1"/>
    <xf numFmtId="0" fontId="0" fillId="5" borderId="0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center"/>
      <protection locked="0"/>
    </xf>
    <xf numFmtId="0" fontId="3" fillId="5" borderId="16" xfId="0" applyFont="1" applyFill="1" applyBorder="1" applyAlignment="1" applyProtection="1">
      <alignment horizontal="center"/>
      <protection locked="0" hidden="1"/>
    </xf>
    <xf numFmtId="0" fontId="3" fillId="5" borderId="15" xfId="0" applyFont="1" applyFill="1" applyBorder="1" applyAlignment="1" applyProtection="1">
      <alignment horizontal="center"/>
      <protection hidden="1"/>
    </xf>
    <xf numFmtId="0" fontId="3" fillId="5" borderId="16" xfId="0" applyFont="1" applyFill="1" applyBorder="1" applyAlignment="1" applyProtection="1">
      <alignment horizontal="center" vertic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0" fillId="4" borderId="0" xfId="0" applyFill="1"/>
    <xf numFmtId="0" fontId="2" fillId="5" borderId="0" xfId="0" applyFont="1" applyFill="1" applyBorder="1"/>
    <xf numFmtId="0" fontId="7" fillId="4" borderId="0" xfId="0" applyFont="1" applyFill="1"/>
    <xf numFmtId="0" fontId="7" fillId="2" borderId="1" xfId="0" applyFont="1" applyFill="1" applyBorder="1"/>
    <xf numFmtId="0" fontId="7" fillId="0" borderId="0" xfId="0" applyFont="1" applyFill="1"/>
    <xf numFmtId="0" fontId="7" fillId="0" borderId="0" xfId="0" applyFont="1"/>
    <xf numFmtId="0" fontId="7" fillId="2" borderId="2" xfId="0" applyFont="1" applyFill="1" applyBorder="1"/>
    <xf numFmtId="0" fontId="7" fillId="2" borderId="3" xfId="0" applyFont="1" applyFill="1" applyBorder="1"/>
    <xf numFmtId="0" fontId="0" fillId="6" borderId="0" xfId="0" applyFill="1"/>
    <xf numFmtId="0" fontId="5" fillId="7" borderId="0" xfId="0" applyFont="1" applyFill="1"/>
    <xf numFmtId="0" fontId="7" fillId="7" borderId="0" xfId="0" applyFont="1" applyFill="1" applyBorder="1"/>
    <xf numFmtId="0" fontId="7" fillId="7" borderId="0" xfId="0" applyFont="1" applyFill="1"/>
    <xf numFmtId="0" fontId="0" fillId="7" borderId="0" xfId="0" applyFill="1"/>
    <xf numFmtId="0" fontId="8" fillId="7" borderId="0" xfId="0" applyFont="1" applyFill="1"/>
    <xf numFmtId="0" fontId="8" fillId="7" borderId="0" xfId="0" applyFont="1" applyFill="1" applyBorder="1"/>
    <xf numFmtId="164" fontId="9" fillId="5" borderId="17" xfId="0" applyNumberFormat="1" applyFont="1" applyFill="1" applyBorder="1" applyAlignment="1" applyProtection="1">
      <alignment horizontal="center"/>
      <protection locked="0"/>
    </xf>
    <xf numFmtId="164" fontId="9" fillId="5" borderId="15" xfId="0" applyNumberFormat="1" applyFont="1" applyFill="1" applyBorder="1" applyAlignment="1" applyProtection="1">
      <alignment horizontal="center"/>
      <protection hidden="1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10" fillId="5" borderId="8" xfId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6699FF"/>
      <color rgb="FF0000FF"/>
      <color rgb="FF7BE19B"/>
      <color rgb="FF78E4C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cebook.com/v9587979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X73"/>
  <sheetViews>
    <sheetView showGridLines="0" showRowColHeaders="0" tabSelected="1" topLeftCell="A7" zoomScale="75" zoomScaleNormal="75" workbookViewId="0">
      <selection activeCell="A12" sqref="A12"/>
    </sheetView>
  </sheetViews>
  <sheetFormatPr defaultColWidth="0" defaultRowHeight="0" customHeight="1" zeroHeight="1"/>
  <cols>
    <col min="1" max="1" width="2" style="31" customWidth="1"/>
    <col min="2" max="2" width="39.5703125" customWidth="1"/>
    <col min="3" max="3" width="24" customWidth="1"/>
    <col min="4" max="4" width="26.42578125" customWidth="1"/>
    <col min="5" max="5" width="30.7109375" customWidth="1"/>
    <col min="6" max="6" width="20.7109375" customWidth="1"/>
    <col min="7" max="7" width="18.7109375" customWidth="1"/>
    <col min="8" max="8" width="25.5703125" customWidth="1"/>
    <col min="9" max="9" width="21.28515625" customWidth="1"/>
    <col min="10" max="10" width="25.140625" customWidth="1"/>
    <col min="11" max="11" width="1.5703125" style="31" customWidth="1"/>
    <col min="12" max="12" width="9.140625" hidden="1" customWidth="1"/>
    <col min="13" max="13" width="9.140625" style="1" hidden="1" customWidth="1"/>
    <col min="14" max="14" width="17.5703125" style="1" hidden="1" customWidth="1"/>
    <col min="15" max="56" width="17.5703125" hidden="1" customWidth="1"/>
    <col min="57" max="57" width="8.140625" hidden="1" customWidth="1"/>
    <col min="58" max="58" width="9.85546875" hidden="1" customWidth="1"/>
    <col min="59" max="16376" width="17.5703125" hidden="1" customWidth="1"/>
    <col min="16377" max="16377" width="17.5703125" style="19" hidden="1" customWidth="1"/>
    <col min="16378" max="16378" width="7.7109375" hidden="1" customWidth="1"/>
    <col min="16379" max="16384" width="1" hidden="1" customWidth="1"/>
  </cols>
  <sheetData>
    <row r="1" spans="1:99 16377:16377" s="27" customFormat="1" ht="21.75" hidden="1" customHeight="1">
      <c r="A1" s="31"/>
      <c r="K1" s="31"/>
    </row>
    <row r="2" spans="1:99 16377:16377" s="27" customFormat="1" ht="21.75" hidden="1" customHeight="1">
      <c r="A2" s="31"/>
      <c r="K2" s="31"/>
    </row>
    <row r="3" spans="1:99 16377:16377" s="27" customFormat="1" ht="21.75" hidden="1" customHeight="1">
      <c r="A3" s="31"/>
      <c r="K3" s="31"/>
    </row>
    <row r="4" spans="1:99 16377:16377" s="27" customFormat="1" ht="21.75" hidden="1" customHeight="1">
      <c r="A4" s="31"/>
      <c r="K4" s="31"/>
    </row>
    <row r="5" spans="1:99 16377:16377" s="27" customFormat="1" ht="21.75" hidden="1" customHeight="1">
      <c r="A5" s="31"/>
      <c r="K5" s="31"/>
      <c r="CU5" s="27">
        <v>5</v>
      </c>
    </row>
    <row r="6" spans="1:99 16377:16377" s="27" customFormat="1" ht="42.75" hidden="1" customHeight="1" thickBot="1">
      <c r="A6" s="31"/>
      <c r="K6" s="31"/>
    </row>
    <row r="7" spans="1:99 16377:16377" s="30" customFormat="1" ht="12" customHeight="1" thickBot="1">
      <c r="A7" s="28"/>
      <c r="B7" s="28"/>
      <c r="C7" s="28"/>
      <c r="D7" s="28"/>
      <c r="E7" s="28"/>
      <c r="F7" s="28"/>
      <c r="G7" s="28"/>
      <c r="H7" s="28"/>
      <c r="I7" s="28"/>
      <c r="J7" s="28"/>
      <c r="K7" s="29"/>
    </row>
    <row r="8" spans="1:99 16377:16377" s="24" customFormat="1" ht="25.5" customHeight="1">
      <c r="A8" s="31"/>
      <c r="B8" s="36" t="s">
        <v>35</v>
      </c>
      <c r="C8" s="37"/>
      <c r="D8" s="37"/>
      <c r="E8" s="37"/>
      <c r="F8" s="37"/>
      <c r="G8" s="37"/>
      <c r="H8" s="37"/>
      <c r="I8" s="37"/>
      <c r="J8" s="37"/>
      <c r="K8" s="33"/>
      <c r="L8" s="22"/>
      <c r="M8" s="23"/>
      <c r="N8" s="23"/>
      <c r="XEW8" s="21"/>
    </row>
    <row r="9" spans="1:99 16377:16377" s="24" customFormat="1" ht="27.75" customHeight="1">
      <c r="A9" s="31"/>
      <c r="B9" s="38"/>
      <c r="C9" s="39"/>
      <c r="D9" s="39"/>
      <c r="E9" s="39"/>
      <c r="F9" s="39"/>
      <c r="G9" s="39"/>
      <c r="H9" s="39"/>
      <c r="I9" s="39"/>
      <c r="J9" s="39"/>
      <c r="K9" s="33"/>
      <c r="L9" s="25"/>
      <c r="M9" s="23"/>
      <c r="N9" s="23"/>
      <c r="XEW9" s="21"/>
    </row>
    <row r="10" spans="1:99 16377:16377" s="24" customFormat="1" ht="24" customHeight="1" thickBot="1">
      <c r="A10" s="31"/>
      <c r="B10" s="38"/>
      <c r="C10" s="39"/>
      <c r="D10" s="39"/>
      <c r="E10" s="39"/>
      <c r="F10" s="39"/>
      <c r="G10" s="39"/>
      <c r="H10" s="39"/>
      <c r="I10" s="39"/>
      <c r="J10" s="39"/>
      <c r="K10" s="33"/>
      <c r="L10" s="25"/>
      <c r="M10" s="23"/>
      <c r="N10" s="23"/>
      <c r="XEW10" s="21"/>
    </row>
    <row r="11" spans="1:99 16377:16377" s="24" customFormat="1" ht="24.75" customHeight="1">
      <c r="A11" s="31"/>
      <c r="B11" s="8" t="s">
        <v>10</v>
      </c>
      <c r="C11" s="9" t="s">
        <v>27</v>
      </c>
      <c r="D11" s="10" t="s">
        <v>28</v>
      </c>
      <c r="E11" s="11" t="s">
        <v>11</v>
      </c>
      <c r="F11" s="9" t="s">
        <v>2</v>
      </c>
      <c r="G11" s="9" t="s">
        <v>14</v>
      </c>
      <c r="H11" s="10" t="s">
        <v>17</v>
      </c>
      <c r="I11" s="12" t="s">
        <v>13</v>
      </c>
      <c r="J11" s="9" t="s">
        <v>5</v>
      </c>
      <c r="K11" s="33"/>
      <c r="L11" s="22"/>
      <c r="M11" s="23"/>
      <c r="N11" s="23"/>
      <c r="XEW11" s="21"/>
    </row>
    <row r="12" spans="1:99 16377:16377" s="24" customFormat="1" ht="23.25" thickBot="1">
      <c r="A12" s="31"/>
      <c r="B12" s="13" t="s">
        <v>0</v>
      </c>
      <c r="C12" s="14" t="s">
        <v>29</v>
      </c>
      <c r="D12" s="15" t="str">
        <f>VLOOKUP(C12,C26:D27,2,1)</f>
        <v>2013-2014</v>
      </c>
      <c r="E12" s="34">
        <v>1410000</v>
      </c>
      <c r="F12" s="16">
        <f>VLOOKUP(B12,AY50:BB58,4,0)</f>
        <v>253000</v>
      </c>
      <c r="G12" s="16">
        <f>VLOOKUP(B12,AY20:BD28,4,0)</f>
        <v>0</v>
      </c>
      <c r="H12" s="17">
        <f>VLOOKUP(B12,AY20:BE28,7,0)</f>
        <v>0</v>
      </c>
      <c r="I12" s="18">
        <f>(F12+G12-H12)*3/100</f>
        <v>7590</v>
      </c>
      <c r="J12" s="35">
        <f>ROUND(SUM(F12+G12-H12+I12),-1)</f>
        <v>260590</v>
      </c>
      <c r="K12" s="33"/>
      <c r="L12" s="26"/>
      <c r="M12" s="23"/>
      <c r="N12" s="23"/>
      <c r="XEW12" s="21"/>
    </row>
    <row r="13" spans="1:99 16377:16377" s="24" customFormat="1" ht="21.75" customHeight="1">
      <c r="A13" s="31"/>
      <c r="B13" s="5"/>
      <c r="C13" s="4"/>
      <c r="D13" s="4"/>
      <c r="E13" s="4"/>
      <c r="F13" s="4"/>
      <c r="G13" s="4"/>
      <c r="H13" s="4"/>
      <c r="I13" s="4"/>
      <c r="J13" s="4"/>
      <c r="K13" s="33"/>
      <c r="L13" s="25"/>
      <c r="M13" s="23"/>
      <c r="N13" s="23"/>
      <c r="XEW13" s="21"/>
    </row>
    <row r="14" spans="1:99 16377:16377" s="24" customFormat="1" ht="21.75" customHeight="1">
      <c r="A14" s="31"/>
      <c r="B14" s="5"/>
      <c r="C14" s="4"/>
      <c r="D14" s="4"/>
      <c r="E14" s="4"/>
      <c r="F14" s="4"/>
      <c r="G14" s="4"/>
      <c r="H14" s="4"/>
      <c r="I14" s="4"/>
      <c r="J14" s="20" t="s">
        <v>15</v>
      </c>
      <c r="K14" s="33"/>
      <c r="L14" s="25"/>
      <c r="M14" s="23"/>
      <c r="N14" s="23"/>
      <c r="XEW14" s="21"/>
    </row>
    <row r="15" spans="1:99 16377:16377" s="24" customFormat="1" ht="21.75" customHeight="1" thickBot="1">
      <c r="A15" s="31"/>
      <c r="B15" s="6"/>
      <c r="C15" s="7"/>
      <c r="D15" s="7"/>
      <c r="E15" s="7"/>
      <c r="F15" s="7"/>
      <c r="G15" s="7"/>
      <c r="H15" s="7"/>
      <c r="I15" s="7"/>
      <c r="J15" s="40" t="s">
        <v>16</v>
      </c>
      <c r="K15" s="33"/>
      <c r="L15" s="26"/>
      <c r="M15" s="23"/>
      <c r="N15" s="23"/>
      <c r="XEW15" s="21"/>
    </row>
    <row r="16" spans="1:99 16377:16377" s="30" customFormat="1" ht="9" customHeight="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2"/>
    </row>
    <row r="17" spans="1:58 16377:16377" ht="21.75" hidden="1" customHeight="1">
      <c r="M17"/>
      <c r="N17"/>
    </row>
    <row r="18" spans="1:58 16377:16377" ht="21.75" hidden="1" customHeight="1">
      <c r="M18"/>
      <c r="N18"/>
    </row>
    <row r="19" spans="1:58 16377:16377" ht="21.75" hidden="1" customHeight="1">
      <c r="M19"/>
      <c r="N19"/>
    </row>
    <row r="20" spans="1:58 16377:16377" s="1" customFormat="1" ht="21.75" hidden="1" customHeight="1">
      <c r="A20" s="31"/>
      <c r="K20" s="31"/>
      <c r="AY20" s="3" t="s">
        <v>0</v>
      </c>
      <c r="AZ20" s="1">
        <v>10</v>
      </c>
      <c r="BA20" s="1">
        <f>ROUND(IF(E12&gt;800000,ROUND(E12-800000,-1)*0.3+92000,IF(E12&gt;500000,ROUND(E12-500000,-1)*0.2+32000,IF(E12&gt;180000,ROUND(E12-180000,-1)*0.1))),0)</f>
        <v>275000</v>
      </c>
      <c r="BB20" s="1">
        <v>0</v>
      </c>
      <c r="BC20" s="1">
        <v>1</v>
      </c>
      <c r="BD20" s="1" t="s">
        <v>18</v>
      </c>
      <c r="BE20" s="1">
        <v>0</v>
      </c>
      <c r="BF20" s="1" t="s">
        <v>21</v>
      </c>
      <c r="XEW20" s="19"/>
    </row>
    <row r="21" spans="1:58 16377:16377" s="1" customFormat="1" ht="21.75" hidden="1" customHeight="1">
      <c r="A21" s="31"/>
      <c r="K21" s="31"/>
      <c r="AY21" s="3" t="s">
        <v>1</v>
      </c>
      <c r="AZ21" s="1">
        <v>20</v>
      </c>
      <c r="BA21" s="1">
        <f>ROUND(IF(E12&gt;800000,ROUND(E12-800000,-1)*0.3+91000,IF(E12&gt;500000,ROUND(E12-500000,-1)*0.2+31000,IF(E12&gt;190000,ROUND(E12-190000,-1)*0.1))),0)</f>
        <v>274000</v>
      </c>
      <c r="BB21" s="1">
        <v>0</v>
      </c>
      <c r="BC21" s="1">
        <v>1</v>
      </c>
      <c r="BD21" s="1" t="s">
        <v>19</v>
      </c>
      <c r="BE21" s="1">
        <v>0</v>
      </c>
      <c r="BF21" s="1" t="s">
        <v>22</v>
      </c>
      <c r="XEW21" s="19"/>
    </row>
    <row r="22" spans="1:58 16377:16377" ht="21.75" hidden="1" customHeight="1">
      <c r="AY22" s="2" t="s">
        <v>3</v>
      </c>
      <c r="AZ22">
        <v>20</v>
      </c>
      <c r="BA22">
        <f>ROUND(IF(E12&gt;800000,ROUND(E12-800000,-1)*0.3+86000,IF(E12&gt;500000,ROUND(E12-500000,-1)*0.2+25000,IF(E12&gt;250000,ROUND(E12-250000,-1)*0.1))),0)</f>
        <v>269000</v>
      </c>
      <c r="BB22">
        <v>0</v>
      </c>
      <c r="BC22" s="1">
        <v>1</v>
      </c>
      <c r="BD22" t="s">
        <v>20</v>
      </c>
      <c r="BE22">
        <v>0</v>
      </c>
      <c r="BF22" t="s">
        <v>23</v>
      </c>
    </row>
    <row r="23" spans="1:58 16377:16377" ht="21.75" hidden="1" customHeight="1">
      <c r="AY23" s="2" t="s">
        <v>4</v>
      </c>
      <c r="AZ23">
        <v>20</v>
      </c>
      <c r="BA23">
        <f>ROUND(IF(E12&gt;800000,ROUND(E12-800000,-1)*0.3+60000,IF(E12&gt;500000,ROUND(E12-500000,-1)*0.2,)),0)</f>
        <v>243000</v>
      </c>
      <c r="BB23">
        <v>0</v>
      </c>
      <c r="BC23" s="1">
        <v>1</v>
      </c>
      <c r="BD23" t="s">
        <v>24</v>
      </c>
      <c r="BE23">
        <v>0</v>
      </c>
      <c r="BF23" t="s">
        <v>25</v>
      </c>
    </row>
    <row r="24" spans="1:58 16377:16377" ht="21.75" hidden="1" customHeight="1">
      <c r="AY24" s="2" t="s">
        <v>6</v>
      </c>
      <c r="AZ24">
        <v>20</v>
      </c>
      <c r="BA24">
        <f>ROUND(IF(E12&gt;0,ROUND(E12-0,-1)*0.3),0)</f>
        <v>423000</v>
      </c>
      <c r="BB24">
        <f>IF(E12&gt;10000000,(F12)*5/100,0)</f>
        <v>0</v>
      </c>
      <c r="BC24" s="1">
        <v>0</v>
      </c>
      <c r="BD24" t="str">
        <f>IF(BC24&gt;0,"IN THIS, THERE IS NO ROYALTI INCOME","")</f>
        <v/>
      </c>
      <c r="BE24">
        <f>AZ35</f>
        <v>0</v>
      </c>
      <c r="BF24" t="str">
        <f>IF(BE27&lt;0,".","")</f>
        <v/>
      </c>
    </row>
    <row r="25" spans="1:58 16377:16377" ht="21.75" hidden="1" customHeight="1">
      <c r="AY25" s="2" t="s">
        <v>12</v>
      </c>
      <c r="AZ25">
        <v>20</v>
      </c>
      <c r="BA25">
        <f>ROUND(IF(E12&gt;0,ROUND(E12-0,-1)*0.4),0)</f>
        <v>564000</v>
      </c>
      <c r="BB25">
        <f>IF(E12&gt;10000000,(F12)*2/100,0)</f>
        <v>0</v>
      </c>
      <c r="BC25" s="1">
        <v>1</v>
      </c>
      <c r="BD25" t="s">
        <v>26</v>
      </c>
      <c r="BE25">
        <f>BA35</f>
        <v>0</v>
      </c>
      <c r="BF25" t="str">
        <f>IF(BE28&lt;0,".","")</f>
        <v/>
      </c>
    </row>
    <row r="26" spans="1:58 16377:16377" ht="21.75" hidden="1" customHeight="1">
      <c r="C26" t="s">
        <v>31</v>
      </c>
      <c r="D26" t="s">
        <v>29</v>
      </c>
      <c r="AY26" s="2" t="s">
        <v>7</v>
      </c>
      <c r="AZ26">
        <v>20</v>
      </c>
      <c r="BA26">
        <f>ROUND(IF(E12&gt;0,ROUND(E12-0,-1)*0.3),0)</f>
        <v>423000</v>
      </c>
      <c r="BB26">
        <v>0</v>
      </c>
      <c r="BC26" s="1">
        <v>0</v>
      </c>
      <c r="BD26" t="str">
        <f t="shared" ref="BD26:BD28" si="0">IF(BC26&gt;0,"IN THIS, THERE IS NO ROYALTI INCOME","")</f>
        <v/>
      </c>
      <c r="BE26">
        <v>0</v>
      </c>
      <c r="BF26" t="str">
        <f>IF(BE26&gt;0,"IN THIS, THERE IS NO ROYALTI INCOME","")</f>
        <v/>
      </c>
    </row>
    <row r="27" spans="1:58 16377:16377" ht="21.75" hidden="1" customHeight="1">
      <c r="C27" t="s">
        <v>29</v>
      </c>
      <c r="D27" t="s">
        <v>30</v>
      </c>
      <c r="AY27" s="2" t="s">
        <v>8</v>
      </c>
      <c r="AZ27">
        <v>20</v>
      </c>
      <c r="BA27">
        <f>ROUND(IF(E12&gt;20000,ROUND(E12-20000,-1)*0.3+3000,IF(E12&gt;10000,ROUND(E12-10000,-1)*0.2+1000,IF(E12&gt;0,ROUND(E12,-1)*0.1))),0)</f>
        <v>420000</v>
      </c>
      <c r="BB27">
        <v>0</v>
      </c>
      <c r="BC27" s="1">
        <v>0</v>
      </c>
      <c r="BD27" t="str">
        <f t="shared" si="0"/>
        <v/>
      </c>
      <c r="BE27">
        <v>0</v>
      </c>
      <c r="BF27" t="str">
        <f>IF(BE27&gt;0,"IN THIS, THERE IS NO ROYALTI INCOME","")</f>
        <v/>
      </c>
    </row>
    <row r="28" spans="1:58 16377:16377" ht="21.75" hidden="1" customHeight="1">
      <c r="AY28" s="2" t="s">
        <v>9</v>
      </c>
      <c r="AZ28">
        <v>20</v>
      </c>
      <c r="BA28">
        <f>ROUND(IF(E12&gt;0,ROUND(E12-0,-1)*0.3),0)</f>
        <v>423000</v>
      </c>
      <c r="BB28">
        <v>0</v>
      </c>
      <c r="BC28" s="1">
        <v>0</v>
      </c>
      <c r="BD28" t="str">
        <f t="shared" si="0"/>
        <v/>
      </c>
      <c r="BE28">
        <v>0</v>
      </c>
      <c r="BF28" t="str">
        <f>IF(BE28&gt;0,"IN THIS, THERE IS NO ROYALTI INCOME","")</f>
        <v/>
      </c>
    </row>
    <row r="29" spans="1:58 16377:16377" ht="21.75" hidden="1" customHeight="1"/>
    <row r="30" spans="1:58 16377:16377" ht="21.75" hidden="1" customHeight="1"/>
    <row r="31" spans="1:58 16377:16377" ht="21.75" hidden="1" customHeight="1"/>
    <row r="32" spans="1:58 16377:16377" ht="21.75" hidden="1" customHeight="1">
      <c r="AZ32">
        <f>IF(E12&gt;10000000,(F12+G12),0)</f>
        <v>0</v>
      </c>
      <c r="BA32">
        <f>IF(E12&gt;10000000,(F12+G12),0)</f>
        <v>0</v>
      </c>
    </row>
    <row r="33" spans="51:57" ht="21.75" hidden="1" customHeight="1">
      <c r="AZ33">
        <f>IF(E12&gt;10000000,(E12-10000000)*1+3000000,0)</f>
        <v>0</v>
      </c>
      <c r="BA33">
        <f>IF(E12&gt;10000000,(E12-10000000)*1+4000000,0)</f>
        <v>0</v>
      </c>
    </row>
    <row r="34" spans="51:57" ht="21.75" hidden="1" customHeight="1">
      <c r="AZ34">
        <f>MIN(AZ32:AZ33)</f>
        <v>0</v>
      </c>
      <c r="BA34">
        <f>MIN(BA32:BA33)</f>
        <v>0</v>
      </c>
    </row>
    <row r="35" spans="51:57" ht="21.75" hidden="1" customHeight="1">
      <c r="AZ35">
        <f>AZ32-AZ34</f>
        <v>0</v>
      </c>
      <c r="BA35">
        <f>BA32-BA34</f>
        <v>0</v>
      </c>
    </row>
    <row r="36" spans="51:57" ht="21.75" hidden="1" customHeight="1"/>
    <row r="37" spans="51:57" ht="21.75" hidden="1" customHeight="1">
      <c r="AY37" s="2" t="s">
        <v>0</v>
      </c>
      <c r="BA37">
        <f>ROUND(IF(E12&gt;1000000,ROUND(E12-1000000,-1)*0.3+130000,IF(E12&gt;500000,ROUND(E12-500000,-1)*0.2+30000,IF(E12&gt;200000,ROUND(E12-200000,-1)*0.1))),0)</f>
        <v>253000</v>
      </c>
    </row>
    <row r="38" spans="51:57" ht="21.75" hidden="1" customHeight="1">
      <c r="AY38" s="2" t="s">
        <v>1</v>
      </c>
      <c r="BA38">
        <f>ROUND(IF(E12&gt;1000000,ROUND(E12-1000000,-1)*0.3+130000,IF(E12&gt;500000,ROUND(E12-500000,-1)*0.2+30000,IF(E12&gt;200000,ROUND(E12-200000,-1)*0.1))),0)</f>
        <v>253000</v>
      </c>
      <c r="BD38" t="s">
        <v>34</v>
      </c>
      <c r="BE38">
        <v>25000</v>
      </c>
    </row>
    <row r="39" spans="51:57" ht="21.75" hidden="1" customHeight="1">
      <c r="AY39" s="2" t="s">
        <v>3</v>
      </c>
      <c r="BA39">
        <f>ROUND(IF(E12&gt;1000000,ROUND(E12-1000000,-1)*0.3+125000,IF(E12&gt;500000,ROUND(E12-500000,-1)*0.2+25000,IF(E12&gt;250000,ROUND(E12-250000,-1)*0.1))),0)</f>
        <v>248000</v>
      </c>
      <c r="BD39" t="s">
        <v>32</v>
      </c>
      <c r="BE39">
        <v>100000</v>
      </c>
    </row>
    <row r="40" spans="51:57" ht="21.75" hidden="1" customHeight="1">
      <c r="AY40" s="2" t="s">
        <v>4</v>
      </c>
      <c r="BA40">
        <f>ROUND(IF(E12&gt;1000000,ROUND(E12-1000000,-1)*0.3+100000,IF(E12&gt;500000,ROUND(E12-500000,-1)*0.2,)),0)</f>
        <v>223000</v>
      </c>
      <c r="BD40" t="s">
        <v>33</v>
      </c>
    </row>
    <row r="41" spans="51:57" ht="21.75" hidden="1" customHeight="1">
      <c r="AY41" s="2"/>
    </row>
    <row r="42" spans="51:57" ht="21.75" hidden="1" customHeight="1">
      <c r="AY42" s="2"/>
    </row>
    <row r="43" spans="51:57" ht="21.75" hidden="1" customHeight="1">
      <c r="AY43" s="2"/>
    </row>
    <row r="44" spans="51:57" ht="21.75" hidden="1" customHeight="1">
      <c r="AY44" s="2"/>
    </row>
    <row r="45" spans="51:57" ht="21.75" hidden="1" customHeight="1">
      <c r="AY45" s="2"/>
    </row>
    <row r="46" spans="51:57" ht="21.75" hidden="1" customHeight="1"/>
    <row r="47" spans="51:57" ht="21.75" hidden="1" customHeight="1"/>
    <row r="48" spans="51:57" ht="21.75" hidden="1" customHeight="1"/>
    <row r="49" spans="51:54" ht="21.75" hidden="1" customHeight="1"/>
    <row r="50" spans="51:54" ht="21.75" hidden="1" customHeight="1">
      <c r="AY50" s="2" t="s">
        <v>0</v>
      </c>
      <c r="AZ50">
        <f>BA20</f>
        <v>275000</v>
      </c>
      <c r="BA50">
        <f>BA37</f>
        <v>253000</v>
      </c>
      <c r="BB50">
        <f>IF(C12="2011-2012",AZ50,BA50)</f>
        <v>253000</v>
      </c>
    </row>
    <row r="51" spans="51:54" ht="21.75" hidden="1" customHeight="1">
      <c r="AY51" s="2" t="s">
        <v>1</v>
      </c>
      <c r="AZ51">
        <f t="shared" ref="AZ51:AZ58" si="1">BA21</f>
        <v>274000</v>
      </c>
      <c r="BA51">
        <f t="shared" ref="BA51:BA53" si="2">BA38</f>
        <v>253000</v>
      </c>
      <c r="BB51">
        <f>IF(C12="2011-2012",AZ51,BA51)</f>
        <v>253000</v>
      </c>
    </row>
    <row r="52" spans="51:54" ht="21.75" hidden="1" customHeight="1">
      <c r="AY52" s="2" t="s">
        <v>3</v>
      </c>
      <c r="AZ52">
        <f t="shared" si="1"/>
        <v>269000</v>
      </c>
      <c r="BA52">
        <f t="shared" si="2"/>
        <v>248000</v>
      </c>
      <c r="BB52">
        <f>IF(C12="2011-2012",AZ52,BA52)</f>
        <v>248000</v>
      </c>
    </row>
    <row r="53" spans="51:54" ht="21.75" hidden="1" customHeight="1">
      <c r="AY53" s="2" t="s">
        <v>4</v>
      </c>
      <c r="AZ53">
        <f t="shared" si="1"/>
        <v>243000</v>
      </c>
      <c r="BA53">
        <f t="shared" si="2"/>
        <v>223000</v>
      </c>
      <c r="BB53">
        <f>IF(C12="2011-2012",AZ53,BA53)</f>
        <v>223000</v>
      </c>
    </row>
    <row r="54" spans="51:54" ht="21.75" hidden="1" customHeight="1">
      <c r="AY54" s="2" t="s">
        <v>6</v>
      </c>
      <c r="AZ54">
        <f t="shared" si="1"/>
        <v>423000</v>
      </c>
      <c r="BA54">
        <f>BA24</f>
        <v>423000</v>
      </c>
      <c r="BB54">
        <f>IF(C12="2011-2012",AZ54,BA54)</f>
        <v>423000</v>
      </c>
    </row>
    <row r="55" spans="51:54" ht="21.75" hidden="1" customHeight="1">
      <c r="AY55" s="2" t="s">
        <v>12</v>
      </c>
      <c r="AZ55">
        <f t="shared" si="1"/>
        <v>564000</v>
      </c>
      <c r="BA55">
        <f t="shared" ref="BA55:BA58" si="3">BA25</f>
        <v>564000</v>
      </c>
      <c r="BB55">
        <f>IF(C12="2011-2012",AZ55,BA55)</f>
        <v>564000</v>
      </c>
    </row>
    <row r="56" spans="51:54" ht="21.75" hidden="1" customHeight="1">
      <c r="AY56" s="2" t="s">
        <v>7</v>
      </c>
      <c r="AZ56">
        <f t="shared" si="1"/>
        <v>423000</v>
      </c>
      <c r="BA56">
        <f t="shared" si="3"/>
        <v>423000</v>
      </c>
      <c r="BB56">
        <f>IF(C12="2011-2012",AZ56,BA56)</f>
        <v>423000</v>
      </c>
    </row>
    <row r="57" spans="51:54" ht="21.75" hidden="1" customHeight="1">
      <c r="AY57" s="2" t="s">
        <v>8</v>
      </c>
      <c r="AZ57">
        <f t="shared" si="1"/>
        <v>420000</v>
      </c>
      <c r="BA57">
        <f t="shared" si="3"/>
        <v>420000</v>
      </c>
      <c r="BB57">
        <f>IF(C12="2011-2012",AZ57,BA57)</f>
        <v>420000</v>
      </c>
    </row>
    <row r="58" spans="51:54" ht="21.75" hidden="1" customHeight="1">
      <c r="AY58" s="2" t="s">
        <v>9</v>
      </c>
      <c r="AZ58">
        <f t="shared" si="1"/>
        <v>423000</v>
      </c>
      <c r="BA58">
        <f t="shared" si="3"/>
        <v>423000</v>
      </c>
      <c r="BB58">
        <f>IF(12="2011-2012",AZ58,BA58)</f>
        <v>423000</v>
      </c>
    </row>
    <row r="59" spans="51:54" ht="21.75" hidden="1" customHeight="1"/>
    <row r="60" spans="51:54" ht="21.75" hidden="1" customHeight="1"/>
    <row r="61" spans="51:54" ht="21.75" hidden="1" customHeight="1"/>
    <row r="62" spans="51:54" ht="21.75" hidden="1" customHeight="1"/>
    <row r="63" spans="51:54" ht="21.75" hidden="1" customHeight="1"/>
    <row r="64" spans="51:54" ht="21.75" hidden="1" customHeight="1"/>
    <row r="65" ht="21.75" hidden="1" customHeight="1"/>
    <row r="66" ht="21.75" hidden="1" customHeight="1"/>
    <row r="67" ht="21.75" hidden="1" customHeight="1"/>
    <row r="68" ht="21.75" hidden="1" customHeight="1"/>
    <row r="69" ht="21.75" hidden="1" customHeight="1"/>
    <row r="70" ht="21.75" hidden="1" customHeight="1"/>
    <row r="71" ht="21.75" hidden="1" customHeight="1"/>
    <row r="72" ht="21.75" hidden="1" customHeight="1"/>
    <row r="73" ht="21.75" hidden="1" customHeight="1"/>
  </sheetData>
  <sheetProtection password="B930" sheet="1" objects="1" scenarios="1"/>
  <dataConsolidate/>
  <mergeCells count="1">
    <mergeCell ref="B8:J10"/>
  </mergeCells>
  <dataValidations count="5">
    <dataValidation type="list" allowBlank="1" showInputMessage="1" showErrorMessage="1" sqref="A25">
      <formula1>$A$19:$A$23</formula1>
    </dataValidation>
    <dataValidation type="list" allowBlank="1" showInputMessage="1" showErrorMessage="1" error="PLEASE CHOOSE TYPE OF PERSON FROM THE ABOVE LIST" sqref="B12">
      <formula1>$AY$20:$AY$28</formula1>
    </dataValidation>
    <dataValidation allowBlank="1" showInputMessage="1" showErrorMessage="1" error="PLEASE CHOOSE TYPE OF PERSON FROM THE ABOVE LIST" sqref="B29:D29"/>
    <dataValidation type="list" allowBlank="1" showInputMessage="1" showErrorMessage="1" error="PLEASE CHOOSE TYPE OF PERSON FROM THE ABOVE LIST" sqref="C12">
      <formula1>$C$26:$C$27</formula1>
    </dataValidation>
    <dataValidation type="list" allowBlank="1" showInputMessage="1" showErrorMessage="1" sqref="BD72">
      <formula1>$BB$72:$BB$73</formula1>
    </dataValidation>
  </dataValidations>
  <hyperlinks>
    <hyperlink ref="J15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1" sqref="B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TAX CALCULATOR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vinay</cp:lastModifiedBy>
  <dcterms:created xsi:type="dcterms:W3CDTF">2011-10-20T08:16:37Z</dcterms:created>
  <dcterms:modified xsi:type="dcterms:W3CDTF">2012-04-21T09:44:53Z</dcterms:modified>
</cp:coreProperties>
</file>