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 activeTab="1"/>
  </bookViews>
  <sheets>
    <sheet name="2011-12" sheetId="1" r:id="rId1"/>
    <sheet name="2012-13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S12" i="2"/>
  <c r="S9"/>
  <c r="S14" s="1"/>
  <c r="N15"/>
  <c r="N14"/>
  <c r="N13"/>
  <c r="N12"/>
  <c r="I14"/>
  <c r="D15"/>
  <c r="D14"/>
  <c r="D13"/>
  <c r="D12"/>
  <c r="N9"/>
  <c r="I9"/>
  <c r="I13" s="1"/>
  <c r="D9"/>
  <c r="N9" i="1"/>
  <c r="N12" s="1"/>
  <c r="D12"/>
  <c r="D9"/>
  <c r="D14" s="1"/>
  <c r="I9"/>
  <c r="I12" s="1"/>
  <c r="S15" i="2" l="1"/>
  <c r="S16" s="1"/>
  <c r="I12"/>
  <c r="I16" s="1"/>
  <c r="D16"/>
  <c r="I15"/>
  <c r="D16" i="1"/>
  <c r="D13"/>
  <c r="N13"/>
  <c r="N16" s="1"/>
  <c r="N15"/>
  <c r="N14"/>
  <c r="D15"/>
  <c r="I13"/>
  <c r="I14"/>
  <c r="I16" s="1"/>
  <c r="I15"/>
  <c r="S17" i="2" l="1"/>
  <c r="S18" s="1"/>
  <c r="S20" s="1"/>
  <c r="D17"/>
  <c r="D18" s="1"/>
  <c r="D20" s="1"/>
  <c r="I17"/>
  <c r="I18"/>
  <c r="I20" s="1"/>
  <c r="N16"/>
  <c r="N18" i="1"/>
  <c r="N20" s="1"/>
  <c r="N17"/>
  <c r="I17"/>
  <c r="I18" s="1"/>
  <c r="I20" s="1"/>
  <c r="N17" i="2" l="1"/>
  <c r="N18" s="1"/>
  <c r="N20" s="1"/>
  <c r="D17" i="1"/>
  <c r="D18" s="1"/>
  <c r="D20" s="1"/>
</calcChain>
</file>

<file path=xl/sharedStrings.xml><?xml version="1.0" encoding="utf-8"?>
<sst xmlns="http://schemas.openxmlformats.org/spreadsheetml/2006/main" count="123" uniqueCount="52">
  <si>
    <t>Amount</t>
  </si>
  <si>
    <t>Less:- Ded. u/s 80</t>
  </si>
  <si>
    <t xml:space="preserve">            Gross total income</t>
  </si>
  <si>
    <r>
      <t xml:space="preserve">              </t>
    </r>
    <r>
      <rPr>
        <b/>
        <i/>
        <sz val="14"/>
        <color theme="1" tint="0.249977111117893"/>
        <rFont val="Calibri"/>
        <family val="2"/>
        <scheme val="minor"/>
      </rPr>
      <t xml:space="preserve"> </t>
    </r>
    <r>
      <rPr>
        <b/>
        <i/>
        <u/>
        <sz val="14"/>
        <color theme="1" tint="0.249977111117893"/>
        <rFont val="Calibri"/>
        <family val="2"/>
        <scheme val="minor"/>
      </rPr>
      <t>Particulars</t>
    </r>
  </si>
  <si>
    <r>
      <t xml:space="preserve">              </t>
    </r>
    <r>
      <rPr>
        <b/>
        <i/>
        <u/>
        <sz val="14"/>
        <color theme="1" tint="0.249977111117893"/>
        <rFont val="Calibri"/>
        <family val="2"/>
        <scheme val="minor"/>
      </rPr>
      <t>Tax Computation</t>
    </r>
  </si>
  <si>
    <t xml:space="preserve">     If income is &gt;500000</t>
  </si>
  <si>
    <r>
      <t xml:space="preserve">                         </t>
    </r>
    <r>
      <rPr>
        <b/>
        <i/>
        <u/>
        <sz val="12"/>
        <color theme="6" tint="-0.249977111117893"/>
        <rFont val="Calibri"/>
        <family val="2"/>
        <scheme val="minor"/>
      </rPr>
      <t>Total tax</t>
    </r>
  </si>
  <si>
    <t>Add:- Education Cess @ 3%</t>
  </si>
  <si>
    <r>
      <t xml:space="preserve">                                 </t>
    </r>
    <r>
      <rPr>
        <b/>
        <i/>
        <u/>
        <sz val="12"/>
        <color theme="6" tint="-0.249977111117893"/>
        <rFont val="Calibri"/>
        <family val="2"/>
        <scheme val="minor"/>
      </rPr>
      <t>Gross tax</t>
    </r>
  </si>
  <si>
    <r>
      <t xml:space="preserve">             </t>
    </r>
    <r>
      <rPr>
        <b/>
        <i/>
        <u/>
        <sz val="12"/>
        <color theme="6" tint="-0.249977111117893"/>
        <rFont val="Calibri"/>
        <family val="2"/>
        <scheme val="minor"/>
      </rPr>
      <t>Total income</t>
    </r>
  </si>
  <si>
    <t xml:space="preserve"> Less:- TDS paid</t>
  </si>
  <si>
    <r>
      <t xml:space="preserve">                   </t>
    </r>
    <r>
      <rPr>
        <b/>
        <i/>
        <u/>
        <sz val="14"/>
        <color theme="1"/>
        <rFont val="Calibri"/>
        <family val="2"/>
        <scheme val="minor"/>
      </rPr>
      <t>Net tax payable</t>
    </r>
  </si>
  <si>
    <t xml:space="preserve">               Total income</t>
  </si>
  <si>
    <t xml:space="preserve">   If income is &lt;=190000</t>
  </si>
  <si>
    <t xml:space="preserve">   If income 190001 to 500000</t>
  </si>
  <si>
    <t xml:space="preserve">   If income 500001 to 800000</t>
  </si>
  <si>
    <t xml:space="preserve">   If income is &gt;800000</t>
  </si>
  <si>
    <t>Add:- Education cess @ 3%</t>
  </si>
  <si>
    <t xml:space="preserve">                    Gross tax</t>
  </si>
  <si>
    <t>Less:- TDS paid</t>
  </si>
  <si>
    <t xml:space="preserve">             Net tax payable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</si>
  <si>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</si>
  <si>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</t>
  </si>
  <si>
    <t xml:space="preserve">     If income is &lt;160000</t>
  </si>
  <si>
    <t>FOR SENIOR CITIZEN</t>
  </si>
  <si>
    <t xml:space="preserve">   If income is &lt;=240000</t>
  </si>
  <si>
    <t xml:space="preserve">   If income 240001 to 500000</t>
  </si>
  <si>
    <t xml:space="preserve">     If income 160001 to 500000</t>
  </si>
  <si>
    <t xml:space="preserve">     If income 300001 to 500000</t>
  </si>
  <si>
    <r>
      <rPr>
        <b/>
        <i/>
        <sz val="14"/>
        <color rgb="FFFF0000"/>
        <rFont val="Algerian"/>
        <family val="5"/>
      </rPr>
      <t xml:space="preserve">          </t>
    </r>
    <r>
      <rPr>
        <b/>
        <i/>
        <u/>
        <sz val="14"/>
        <color rgb="FFFF0000"/>
        <rFont val="Algerian"/>
        <family val="5"/>
      </rPr>
      <t>FOR FEMALE</t>
    </r>
  </si>
  <si>
    <r>
      <rPr>
        <b/>
        <i/>
        <sz val="14"/>
        <color theme="1" tint="0.249977111117893"/>
        <rFont val="Cambria"/>
        <family val="1"/>
      </rPr>
      <t xml:space="preserve">          </t>
    </r>
    <r>
      <rPr>
        <b/>
        <i/>
        <u/>
        <sz val="14"/>
        <color theme="1" tint="0.249977111117893"/>
        <rFont val="Cambria"/>
        <family val="1"/>
      </rPr>
      <t>Particulars</t>
    </r>
  </si>
  <si>
    <t>Total tax</t>
  </si>
  <si>
    <t>Tax Computation</t>
  </si>
  <si>
    <t>Net tax payable</t>
  </si>
  <si>
    <t>Gross tax</t>
  </si>
  <si>
    <t>Total income</t>
  </si>
  <si>
    <t>Gross total income</t>
  </si>
  <si>
    <t>FOR FEMALE</t>
  </si>
  <si>
    <t>FOR MALE</t>
  </si>
  <si>
    <t>If income 180001 to 500000</t>
  </si>
  <si>
    <t>If income is &lt;180000</t>
  </si>
  <si>
    <t>If income 500001 to 800000</t>
  </si>
  <si>
    <t>If income is &gt;800000</t>
  </si>
  <si>
    <t>If income is &lt;=190000</t>
  </si>
  <si>
    <t>If income 190001 to 500000</t>
  </si>
  <si>
    <t>If income is &lt;=250000</t>
  </si>
  <si>
    <t>If income 250001 to 500000</t>
  </si>
  <si>
    <t>(Age 60 to 80 Years)</t>
  </si>
  <si>
    <t>(Age Above 80 Years)</t>
  </si>
  <si>
    <t>If income is &lt;=500000</t>
  </si>
  <si>
    <t>N.A.</t>
  </si>
  <si>
    <t>For super SENIOR CITIZEN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</si>
</sst>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 tint="0.249977111117893"/>
      <name val="Calibri"/>
      <family val="2"/>
      <scheme val="minor"/>
    </font>
    <font>
      <b/>
      <i/>
      <u/>
      <sz val="14"/>
      <color theme="1" tint="0.24997711111789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2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sz val="28"/>
      <color theme="1"/>
      <name val="Algerian"/>
      <family val="5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4"/>
      <color rgb="FFFF0000"/>
      <name val="Algerian"/>
      <family val="5"/>
    </font>
    <font>
      <b/>
      <i/>
      <sz val="14"/>
      <color rgb="FFFF0000"/>
      <name val="Algerian"/>
      <family val="5"/>
    </font>
    <font>
      <b/>
      <i/>
      <u/>
      <sz val="11"/>
      <color rgb="FFFF0000"/>
      <name val="Algerian"/>
      <family val="5"/>
    </font>
    <font>
      <b/>
      <i/>
      <u/>
      <sz val="14"/>
      <color theme="1" tint="0.249977111117893"/>
      <name val="Cambria"/>
      <family val="1"/>
      <scheme val="major"/>
    </font>
    <font>
      <b/>
      <i/>
      <u/>
      <sz val="14"/>
      <color theme="1" tint="0.249977111117893"/>
      <name val="Cambria"/>
      <family val="1"/>
    </font>
    <font>
      <b/>
      <i/>
      <sz val="14"/>
      <color theme="1" tint="0.249977111117893"/>
      <name val="Cambria"/>
      <family val="1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1" xfId="0" applyFont="1" applyBorder="1"/>
    <xf numFmtId="0" fontId="0" fillId="0" borderId="5" xfId="0" applyBorder="1"/>
    <xf numFmtId="0" fontId="10" fillId="0" borderId="0" xfId="0" applyFont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15" xfId="0" applyBorder="1"/>
    <xf numFmtId="0" fontId="0" fillId="0" borderId="16" xfId="0" applyBorder="1"/>
    <xf numFmtId="0" fontId="5" fillId="0" borderId="17" xfId="0" applyFont="1" applyBorder="1"/>
    <xf numFmtId="0" fontId="4" fillId="0" borderId="16" xfId="0" applyFont="1" applyBorder="1"/>
    <xf numFmtId="0" fontId="5" fillId="0" borderId="15" xfId="0" applyFont="1" applyBorder="1"/>
    <xf numFmtId="0" fontId="0" fillId="0" borderId="6" xfId="0" applyFill="1" applyBorder="1"/>
    <xf numFmtId="0" fontId="8" fillId="0" borderId="6" xfId="0" applyFont="1" applyFill="1" applyBorder="1"/>
    <xf numFmtId="0" fontId="0" fillId="0" borderId="18" xfId="0" applyFill="1" applyBorder="1"/>
    <xf numFmtId="0" fontId="11" fillId="0" borderId="11" xfId="0" applyFont="1" applyBorder="1"/>
    <xf numFmtId="0" fontId="12" fillId="0" borderId="11" xfId="0" applyFont="1" applyBorder="1"/>
    <xf numFmtId="0" fontId="11" fillId="0" borderId="6" xfId="0" applyFont="1" applyBorder="1"/>
    <xf numFmtId="0" fontId="11" fillId="0" borderId="5" xfId="0" applyFont="1" applyBorder="1"/>
    <xf numFmtId="0" fontId="11" fillId="0" borderId="8" xfId="0" applyFont="1" applyBorder="1"/>
    <xf numFmtId="0" fontId="11" fillId="0" borderId="18" xfId="0" applyFont="1" applyBorder="1"/>
    <xf numFmtId="0" fontId="11" fillId="0" borderId="9" xfId="0" applyFont="1" applyBorder="1"/>
    <xf numFmtId="0" fontId="16" fillId="0" borderId="1" xfId="0" applyFont="1" applyBorder="1"/>
    <xf numFmtId="0" fontId="6" fillId="0" borderId="11" xfId="0" applyFont="1" applyBorder="1"/>
    <xf numFmtId="0" fontId="12" fillId="0" borderId="6" xfId="0" applyFont="1" applyBorder="1" applyAlignment="1"/>
    <xf numFmtId="0" fontId="12" fillId="0" borderId="0" xfId="0" applyFont="1" applyBorder="1" applyAlignment="1"/>
    <xf numFmtId="0" fontId="12" fillId="0" borderId="16" xfId="0" applyFont="1" applyBorder="1" applyAlignment="1"/>
    <xf numFmtId="0" fontId="0" fillId="0" borderId="6" xfId="0" applyBorder="1" applyAlignment="1"/>
    <xf numFmtId="0" fontId="0" fillId="0" borderId="0" xfId="0" applyBorder="1" applyAlignment="1"/>
    <xf numFmtId="0" fontId="0" fillId="0" borderId="16" xfId="0" applyBorder="1" applyAlignment="1"/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7" fillId="0" borderId="2" xfId="0" applyFont="1" applyBorder="1" applyAlignment="1"/>
    <xf numFmtId="0" fontId="17" fillId="0" borderId="3" xfId="0" applyFont="1" applyBorder="1" applyAlignment="1"/>
    <xf numFmtId="0" fontId="17" fillId="0" borderId="14" xfId="0" applyFont="1" applyBorder="1" applyAlignme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1" fillId="0" borderId="6" xfId="0" applyFont="1" applyBorder="1" applyAlignment="1"/>
    <xf numFmtId="0" fontId="11" fillId="0" borderId="0" xfId="0" applyFont="1" applyBorder="1" applyAlignment="1"/>
    <xf numFmtId="0" fontId="11" fillId="0" borderId="16" xfId="0" applyFont="1" applyBorder="1" applyAlignment="1"/>
    <xf numFmtId="0" fontId="11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" xfId="0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1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4062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579374</xdr:colOff>
      <xdr:row>0</xdr:row>
      <xdr:rowOff>143414</xdr:rowOff>
    </xdr:from>
    <xdr:ext cx="184730" cy="937629"/>
    <xdr:sp macro="" textlink="">
      <xdr:nvSpPr>
        <xdr:cNvPr id="2" name="Rectangle 1"/>
        <xdr:cNvSpPr/>
      </xdr:nvSpPr>
      <xdr:spPr>
        <a:xfrm>
          <a:off x="3132074" y="143414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0</xdr:row>
      <xdr:rowOff>539</xdr:rowOff>
    </xdr:from>
    <xdr:ext cx="9220199" cy="937629"/>
    <xdr:sp macro="" textlink="">
      <xdr:nvSpPr>
        <xdr:cNvPr id="3" name="Rectangle 2"/>
        <xdr:cNvSpPr/>
      </xdr:nvSpPr>
      <xdr:spPr>
        <a:xfrm>
          <a:off x="0" y="539"/>
          <a:ext cx="922019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ASSESSMENT YEAR</a:t>
          </a:r>
          <a:r>
            <a:rPr lang="en-US" sz="5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2011-2012</a:t>
          </a:r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0</xdr:col>
      <xdr:colOff>19050</xdr:colOff>
      <xdr:row>2</xdr:row>
      <xdr:rowOff>124366</xdr:rowOff>
    </xdr:from>
    <xdr:ext cx="2409825" cy="363176"/>
    <xdr:sp macro="" textlink="">
      <xdr:nvSpPr>
        <xdr:cNvPr id="5" name="Rectangle 4"/>
        <xdr:cNvSpPr/>
      </xdr:nvSpPr>
      <xdr:spPr>
        <a:xfrm>
          <a:off x="19050" y="1010191"/>
          <a:ext cx="2409825" cy="363176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600" b="1" i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Algerian" pitchFamily="82" charset="0"/>
            </a:rPr>
            <a:t>FOR</a:t>
          </a:r>
          <a:r>
            <a:rPr lang="en-US" sz="1600" b="1" i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Algerian" pitchFamily="82" charset="0"/>
            </a:rPr>
            <a:t> MALE</a:t>
          </a:r>
          <a:endParaRPr lang="en-US" sz="1600" b="1" i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Algerian" pitchFamily="82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579374</xdr:colOff>
      <xdr:row>0</xdr:row>
      <xdr:rowOff>143414</xdr:rowOff>
    </xdr:from>
    <xdr:ext cx="184730" cy="937629"/>
    <xdr:sp macro="" textlink="">
      <xdr:nvSpPr>
        <xdr:cNvPr id="2" name="Rectangle 1"/>
        <xdr:cNvSpPr/>
      </xdr:nvSpPr>
      <xdr:spPr>
        <a:xfrm>
          <a:off x="3093974" y="143414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0</xdr:row>
      <xdr:rowOff>539</xdr:rowOff>
    </xdr:from>
    <xdr:ext cx="9220199" cy="937629"/>
    <xdr:sp macro="" textlink="">
      <xdr:nvSpPr>
        <xdr:cNvPr id="3" name="Rectangle 2"/>
        <xdr:cNvSpPr/>
      </xdr:nvSpPr>
      <xdr:spPr>
        <a:xfrm>
          <a:off x="0" y="539"/>
          <a:ext cx="922019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ASSESSMENT YEAR</a:t>
          </a:r>
          <a:r>
            <a:rPr lang="en-US" sz="5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2012-2013</a:t>
          </a:r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1"/>
  <sheetViews>
    <sheetView workbookViewId="0">
      <selection activeCell="E5" sqref="E5"/>
    </sheetView>
  </sheetViews>
  <sheetFormatPr defaultRowHeight="15"/>
  <cols>
    <col min="4" max="4" width="10.85546875" customWidth="1"/>
    <col min="9" max="9" width="10.7109375" customWidth="1"/>
    <col min="14" max="14" width="11.42578125" customWidth="1"/>
  </cols>
  <sheetData>
    <row r="2" spans="1:14" ht="54.75" customHeight="1">
      <c r="E2" s="1" t="s">
        <v>21</v>
      </c>
      <c r="F2" s="5"/>
    </row>
    <row r="4" spans="1:14" ht="19.5">
      <c r="A4" s="40" t="s">
        <v>22</v>
      </c>
      <c r="B4" s="40"/>
      <c r="C4" s="40"/>
      <c r="D4" s="40"/>
      <c r="F4" s="45" t="s">
        <v>29</v>
      </c>
      <c r="G4" s="45"/>
      <c r="H4" s="45"/>
      <c r="I4" s="45"/>
      <c r="K4" s="44" t="s">
        <v>24</v>
      </c>
      <c r="L4" s="44"/>
      <c r="M4" s="44"/>
      <c r="N4" s="44"/>
    </row>
    <row r="6" spans="1:14" ht="18.75">
      <c r="A6" s="49" t="s">
        <v>3</v>
      </c>
      <c r="B6" s="50"/>
      <c r="C6" s="51"/>
      <c r="D6" s="3" t="s">
        <v>0</v>
      </c>
      <c r="F6" s="46" t="s">
        <v>30</v>
      </c>
      <c r="G6" s="47"/>
      <c r="H6" s="48"/>
      <c r="I6" s="29" t="s">
        <v>0</v>
      </c>
      <c r="K6" s="46" t="s">
        <v>30</v>
      </c>
      <c r="L6" s="47"/>
      <c r="M6" s="48"/>
      <c r="N6" s="29" t="s">
        <v>0</v>
      </c>
    </row>
    <row r="7" spans="1:14">
      <c r="A7" s="6" t="s">
        <v>2</v>
      </c>
      <c r="B7" s="13"/>
      <c r="C7" s="14"/>
      <c r="D7" s="14">
        <v>750000</v>
      </c>
      <c r="F7" s="6" t="s">
        <v>2</v>
      </c>
      <c r="I7" s="9">
        <v>750000</v>
      </c>
      <c r="K7" s="6" t="s">
        <v>2</v>
      </c>
      <c r="L7" s="13"/>
      <c r="M7" s="14"/>
      <c r="N7" s="9">
        <v>750000</v>
      </c>
    </row>
    <row r="8" spans="1:14">
      <c r="A8" s="7" t="s">
        <v>1</v>
      </c>
      <c r="B8" s="2"/>
      <c r="C8" s="15"/>
      <c r="D8" s="15">
        <v>10000</v>
      </c>
      <c r="F8" s="7" t="s">
        <v>1</v>
      </c>
      <c r="I8" s="10">
        <v>50000</v>
      </c>
      <c r="K8" s="7" t="s">
        <v>1</v>
      </c>
      <c r="L8" s="2"/>
      <c r="M8" s="15"/>
      <c r="N8" s="10">
        <v>50000</v>
      </c>
    </row>
    <row r="9" spans="1:14" ht="16.5" thickBot="1">
      <c r="A9" s="34" t="s">
        <v>9</v>
      </c>
      <c r="B9" s="35"/>
      <c r="C9" s="36"/>
      <c r="D9" s="16">
        <f>D7-D8</f>
        <v>740000</v>
      </c>
      <c r="F9" s="55" t="s">
        <v>12</v>
      </c>
      <c r="G9" s="56"/>
      <c r="H9" s="57"/>
      <c r="I9" s="23">
        <f>I7-I8</f>
        <v>700000</v>
      </c>
      <c r="K9" s="52" t="s">
        <v>12</v>
      </c>
      <c r="L9" s="53"/>
      <c r="M9" s="54"/>
      <c r="N9" s="23">
        <f>N7-N8</f>
        <v>700000</v>
      </c>
    </row>
    <row r="10" spans="1:14">
      <c r="A10" s="7"/>
      <c r="B10" s="2"/>
      <c r="C10" s="15"/>
      <c r="D10" s="15"/>
      <c r="F10" s="7"/>
      <c r="I10" s="11"/>
      <c r="K10" s="7"/>
      <c r="L10" s="2"/>
      <c r="M10" s="15"/>
      <c r="N10" s="11"/>
    </row>
    <row r="11" spans="1:14" ht="18.75">
      <c r="A11" s="34" t="s">
        <v>4</v>
      </c>
      <c r="B11" s="35"/>
      <c r="C11" s="36"/>
      <c r="D11" s="17" t="s">
        <v>0</v>
      </c>
      <c r="F11" s="37" t="s">
        <v>32</v>
      </c>
      <c r="G11" s="38"/>
      <c r="H11" s="39"/>
      <c r="I11" s="29" t="s">
        <v>0</v>
      </c>
      <c r="K11" s="37" t="s">
        <v>32</v>
      </c>
      <c r="L11" s="38"/>
      <c r="M11" s="39"/>
      <c r="N11" s="29" t="s">
        <v>0</v>
      </c>
    </row>
    <row r="12" spans="1:14">
      <c r="A12" s="7" t="s">
        <v>23</v>
      </c>
      <c r="B12" s="2"/>
      <c r="C12" s="15"/>
      <c r="D12" s="15">
        <f>IF(D9&lt;160000,0,0)</f>
        <v>0</v>
      </c>
      <c r="F12" s="7" t="s">
        <v>13</v>
      </c>
      <c r="I12" s="9">
        <f>IF(I9&lt;=190000,0,0)</f>
        <v>0</v>
      </c>
      <c r="K12" s="7" t="s">
        <v>25</v>
      </c>
      <c r="L12" s="2"/>
      <c r="M12" s="15"/>
      <c r="N12" s="9">
        <f>IF(N9&lt;=240000,0,0)</f>
        <v>0</v>
      </c>
    </row>
    <row r="13" spans="1:14">
      <c r="A13" s="7" t="s">
        <v>27</v>
      </c>
      <c r="B13" s="2"/>
      <c r="C13" s="15"/>
      <c r="D13" s="15">
        <f>IF(AND(D9&gt;160000,D9&lt;=500000),(D9-160000)*10%,0)</f>
        <v>0</v>
      </c>
      <c r="F13" s="7" t="s">
        <v>14</v>
      </c>
      <c r="I13" s="12">
        <f>IF(AND(I9&gt;190000,I9&lt;=500000),(I9-190000)*10%,0)</f>
        <v>0</v>
      </c>
      <c r="K13" s="7" t="s">
        <v>26</v>
      </c>
      <c r="L13" s="2"/>
      <c r="M13" s="15"/>
      <c r="N13" s="12">
        <f>IF(AND(N9&gt;240000,N9&lt;=500000),(N9-240000)*10%,0)</f>
        <v>0</v>
      </c>
    </row>
    <row r="14" spans="1:14">
      <c r="A14" s="7" t="s">
        <v>28</v>
      </c>
      <c r="B14" s="2"/>
      <c r="C14" s="15"/>
      <c r="D14" s="15">
        <f>IF(AND(D9&gt;300000,D9&lt;=500000),(D9-300000)*20%+15000,0)</f>
        <v>0</v>
      </c>
      <c r="F14" s="7" t="s">
        <v>15</v>
      </c>
      <c r="I14" s="12">
        <f>IF(AND(I9&gt;500000,I9&lt;=800000),(I9-500000)*20%+31000,0)</f>
        <v>71000</v>
      </c>
      <c r="K14" s="7" t="s">
        <v>15</v>
      </c>
      <c r="L14" s="2"/>
      <c r="M14" s="15"/>
      <c r="N14" s="12">
        <f>IF(AND(N9&gt;500000,N9&lt;=800000),(N9-500000)*20%+26000,0)</f>
        <v>66000</v>
      </c>
    </row>
    <row r="15" spans="1:14">
      <c r="A15" s="7" t="s">
        <v>5</v>
      </c>
      <c r="B15" s="2"/>
      <c r="C15" s="15"/>
      <c r="D15" s="15">
        <f>IF(D9&gt;500000,(D9-500000)*30%+55000,0)</f>
        <v>127000</v>
      </c>
      <c r="F15" s="7" t="s">
        <v>16</v>
      </c>
      <c r="I15" s="12">
        <f>IF(I9&gt;800000,(I9-800000)*30%+91000,0)</f>
        <v>0</v>
      </c>
      <c r="K15" s="7" t="s">
        <v>16</v>
      </c>
      <c r="L15" s="2"/>
      <c r="M15" s="15"/>
      <c r="N15" s="12">
        <f>IF(N9&gt;800000,(N9-800000)*30%+86000,0)</f>
        <v>0</v>
      </c>
    </row>
    <row r="16" spans="1:14" ht="15.75">
      <c r="A16" s="34" t="s">
        <v>6</v>
      </c>
      <c r="B16" s="35"/>
      <c r="C16" s="36"/>
      <c r="D16" s="18">
        <f>SUM(D12:D15)</f>
        <v>127000</v>
      </c>
      <c r="F16" s="41" t="s">
        <v>31</v>
      </c>
      <c r="G16" s="42"/>
      <c r="H16" s="43"/>
      <c r="I16" s="28">
        <f>SUM(I12:I15)</f>
        <v>71000</v>
      </c>
      <c r="K16" s="41" t="s">
        <v>31</v>
      </c>
      <c r="L16" s="42"/>
      <c r="M16" s="43"/>
      <c r="N16" s="28">
        <f>SUM(N12:N15)</f>
        <v>66000</v>
      </c>
    </row>
    <row r="17" spans="1:14">
      <c r="A17" s="19" t="s">
        <v>7</v>
      </c>
      <c r="B17" s="2"/>
      <c r="C17" s="15"/>
      <c r="D17" s="15">
        <f>D16*3%</f>
        <v>3810</v>
      </c>
      <c r="F17" s="7" t="s">
        <v>17</v>
      </c>
      <c r="I17" s="12">
        <f>I16*3%</f>
        <v>2130</v>
      </c>
      <c r="K17" s="7" t="s">
        <v>17</v>
      </c>
      <c r="L17" s="2"/>
      <c r="M17" s="15"/>
      <c r="N17" s="12">
        <f>N16*3%</f>
        <v>1980</v>
      </c>
    </row>
    <row r="18" spans="1:14" ht="15.75">
      <c r="A18" s="20" t="s">
        <v>8</v>
      </c>
      <c r="B18" s="2"/>
      <c r="C18" s="15"/>
      <c r="D18" s="18">
        <f>D16+D17</f>
        <v>130810</v>
      </c>
      <c r="F18" s="31" t="s">
        <v>18</v>
      </c>
      <c r="G18" s="32"/>
      <c r="H18" s="33"/>
      <c r="I18" s="28">
        <f>I16+I17</f>
        <v>73130</v>
      </c>
      <c r="K18" s="31" t="s">
        <v>18</v>
      </c>
      <c r="L18" s="32"/>
      <c r="M18" s="33"/>
      <c r="N18" s="28">
        <f>SUM(N16:N17)</f>
        <v>67980</v>
      </c>
    </row>
    <row r="19" spans="1:14">
      <c r="A19" s="19" t="s">
        <v>10</v>
      </c>
      <c r="B19" s="2"/>
      <c r="C19" s="15"/>
      <c r="D19" s="8">
        <v>1180</v>
      </c>
      <c r="F19" s="7" t="s">
        <v>19</v>
      </c>
      <c r="I19" s="12">
        <v>1180</v>
      </c>
      <c r="K19" s="7" t="s">
        <v>19</v>
      </c>
      <c r="L19" s="2"/>
      <c r="M19" s="15"/>
      <c r="N19" s="12">
        <v>1180</v>
      </c>
    </row>
    <row r="20" spans="1:14" ht="19.5" thickBot="1">
      <c r="A20" s="21" t="s">
        <v>11</v>
      </c>
      <c r="B20" s="4"/>
      <c r="C20" s="8"/>
      <c r="D20" s="30">
        <f>D18-D19</f>
        <v>129630</v>
      </c>
      <c r="F20" s="24" t="s">
        <v>20</v>
      </c>
      <c r="G20" s="25"/>
      <c r="H20" s="26"/>
      <c r="I20" s="22">
        <f>I18-I19</f>
        <v>71950</v>
      </c>
      <c r="K20" s="27" t="s">
        <v>20</v>
      </c>
      <c r="L20" s="25"/>
      <c r="M20" s="26"/>
      <c r="N20" s="22">
        <f>N18-N19</f>
        <v>66800</v>
      </c>
    </row>
    <row r="21" spans="1:14">
      <c r="F21" s="13"/>
      <c r="I21" s="2"/>
    </row>
  </sheetData>
  <mergeCells count="17">
    <mergeCell ref="A4:D4"/>
    <mergeCell ref="A9:C9"/>
    <mergeCell ref="K16:M16"/>
    <mergeCell ref="F16:H16"/>
    <mergeCell ref="A16:C16"/>
    <mergeCell ref="K4:N4"/>
    <mergeCell ref="F4:I4"/>
    <mergeCell ref="F6:H6"/>
    <mergeCell ref="A6:C6"/>
    <mergeCell ref="K6:M6"/>
    <mergeCell ref="K9:M9"/>
    <mergeCell ref="F9:H9"/>
    <mergeCell ref="F18:H18"/>
    <mergeCell ref="K18:M18"/>
    <mergeCell ref="A11:C11"/>
    <mergeCell ref="F11:H11"/>
    <mergeCell ref="K11:M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S21"/>
  <sheetViews>
    <sheetView tabSelected="1" workbookViewId="0">
      <selection activeCell="F13" sqref="F13:H13"/>
    </sheetView>
  </sheetViews>
  <sheetFormatPr defaultRowHeight="15"/>
  <cols>
    <col min="3" max="3" width="5.85546875" customWidth="1"/>
    <col min="4" max="4" width="10.5703125" customWidth="1"/>
    <col min="5" max="5" width="2.85546875" customWidth="1"/>
    <col min="8" max="8" width="5.85546875" customWidth="1"/>
    <col min="9" max="9" width="10.5703125" customWidth="1"/>
    <col min="10" max="10" width="2.85546875" customWidth="1"/>
    <col min="13" max="13" width="5.85546875" customWidth="1"/>
    <col min="14" max="14" width="10.5703125" customWidth="1"/>
    <col min="15" max="15" width="2.85546875" customWidth="1"/>
    <col min="18" max="18" width="6" customWidth="1"/>
    <col min="19" max="19" width="10.7109375" customWidth="1"/>
  </cols>
  <sheetData>
    <row r="2" spans="1:19" ht="54.75" customHeight="1">
      <c r="E2" s="1" t="s">
        <v>21</v>
      </c>
      <c r="F2" s="5"/>
    </row>
    <row r="3" spans="1:19" ht="19.5" customHeight="1">
      <c r="P3" s="83" t="s">
        <v>51</v>
      </c>
      <c r="Q3" s="83"/>
      <c r="R3" s="83"/>
      <c r="S3" s="83"/>
    </row>
    <row r="4" spans="1:19" ht="19.5">
      <c r="A4" s="45" t="s">
        <v>38</v>
      </c>
      <c r="B4" s="45"/>
      <c r="C4" s="45"/>
      <c r="D4" s="45"/>
      <c r="F4" s="45" t="s">
        <v>37</v>
      </c>
      <c r="G4" s="45"/>
      <c r="H4" s="45"/>
      <c r="I4" s="45"/>
      <c r="K4" s="44" t="s">
        <v>24</v>
      </c>
      <c r="L4" s="44"/>
      <c r="M4" s="44"/>
      <c r="N4" s="44"/>
      <c r="P4" s="83"/>
      <c r="Q4" s="83"/>
      <c r="R4" s="83"/>
      <c r="S4" s="83"/>
    </row>
    <row r="5" spans="1:19">
      <c r="K5" s="67" t="s">
        <v>47</v>
      </c>
      <c r="L5" s="67"/>
      <c r="M5" s="67"/>
      <c r="N5" s="67"/>
      <c r="P5" s="67" t="s">
        <v>48</v>
      </c>
      <c r="Q5" s="67"/>
      <c r="R5" s="67"/>
      <c r="S5" s="67"/>
    </row>
    <row r="6" spans="1:19" ht="18">
      <c r="A6" s="46" t="s">
        <v>30</v>
      </c>
      <c r="B6" s="47"/>
      <c r="C6" s="48"/>
      <c r="D6" s="29" t="s">
        <v>0</v>
      </c>
      <c r="F6" s="46" t="s">
        <v>30</v>
      </c>
      <c r="G6" s="47"/>
      <c r="H6" s="48"/>
      <c r="I6" s="29" t="s">
        <v>0</v>
      </c>
      <c r="K6" s="46" t="s">
        <v>30</v>
      </c>
      <c r="L6" s="47"/>
      <c r="M6" s="48"/>
      <c r="N6" s="29" t="s">
        <v>0</v>
      </c>
      <c r="P6" s="46" t="s">
        <v>30</v>
      </c>
      <c r="Q6" s="47"/>
      <c r="R6" s="48"/>
      <c r="S6" s="29" t="s">
        <v>0</v>
      </c>
    </row>
    <row r="7" spans="1:19">
      <c r="A7" s="80" t="s">
        <v>36</v>
      </c>
      <c r="B7" s="81"/>
      <c r="C7" s="82"/>
      <c r="D7" s="14">
        <v>750000</v>
      </c>
      <c r="F7" s="80" t="s">
        <v>36</v>
      </c>
      <c r="G7" s="81"/>
      <c r="H7" s="82"/>
      <c r="I7" s="9">
        <v>750000</v>
      </c>
      <c r="K7" s="6" t="s">
        <v>2</v>
      </c>
      <c r="L7" s="13"/>
      <c r="M7" s="14"/>
      <c r="N7" s="9">
        <v>750000</v>
      </c>
      <c r="P7" s="6" t="s">
        <v>2</v>
      </c>
      <c r="Q7" s="13"/>
      <c r="R7" s="14"/>
      <c r="S7" s="9">
        <v>750000</v>
      </c>
    </row>
    <row r="8" spans="1:19">
      <c r="A8" s="58" t="s">
        <v>1</v>
      </c>
      <c r="B8" s="59"/>
      <c r="C8" s="60"/>
      <c r="D8" s="15">
        <v>10000</v>
      </c>
      <c r="F8" s="58" t="s">
        <v>1</v>
      </c>
      <c r="G8" s="59"/>
      <c r="H8" s="60"/>
      <c r="I8" s="10">
        <v>50000</v>
      </c>
      <c r="K8" s="7" t="s">
        <v>1</v>
      </c>
      <c r="L8" s="2"/>
      <c r="M8" s="15"/>
      <c r="N8" s="10">
        <v>50000</v>
      </c>
      <c r="P8" s="7" t="s">
        <v>1</v>
      </c>
      <c r="Q8" s="2"/>
      <c r="R8" s="15"/>
      <c r="S8" s="10">
        <v>50000</v>
      </c>
    </row>
    <row r="9" spans="1:19" ht="16.5" thickBot="1">
      <c r="A9" s="68" t="s">
        <v>35</v>
      </c>
      <c r="B9" s="69"/>
      <c r="C9" s="70"/>
      <c r="D9" s="16">
        <f>D7-D8</f>
        <v>740000</v>
      </c>
      <c r="F9" s="68" t="s">
        <v>35</v>
      </c>
      <c r="G9" s="69"/>
      <c r="H9" s="70"/>
      <c r="I9" s="23">
        <f>I7-I8</f>
        <v>700000</v>
      </c>
      <c r="K9" s="68" t="s">
        <v>35</v>
      </c>
      <c r="L9" s="69"/>
      <c r="M9" s="70"/>
      <c r="N9" s="23">
        <f>N7-N8</f>
        <v>700000</v>
      </c>
      <c r="P9" s="68" t="s">
        <v>35</v>
      </c>
      <c r="Q9" s="69"/>
      <c r="R9" s="70"/>
      <c r="S9" s="23">
        <f>S7-S8</f>
        <v>700000</v>
      </c>
    </row>
    <row r="10" spans="1:19">
      <c r="A10" s="7"/>
      <c r="B10" s="2"/>
      <c r="C10" s="15"/>
      <c r="D10" s="15"/>
      <c r="F10" s="7"/>
      <c r="I10" s="11"/>
      <c r="K10" s="7"/>
      <c r="L10" s="2"/>
      <c r="M10" s="15"/>
      <c r="N10" s="11"/>
      <c r="P10" s="7"/>
      <c r="Q10" s="2"/>
      <c r="R10" s="15"/>
      <c r="S10" s="11"/>
    </row>
    <row r="11" spans="1:19" ht="18">
      <c r="A11" s="37" t="s">
        <v>32</v>
      </c>
      <c r="B11" s="38"/>
      <c r="C11" s="39"/>
      <c r="D11" s="29" t="s">
        <v>0</v>
      </c>
      <c r="F11" s="37" t="s">
        <v>32</v>
      </c>
      <c r="G11" s="38"/>
      <c r="H11" s="39"/>
      <c r="I11" s="29" t="s">
        <v>0</v>
      </c>
      <c r="K11" s="37" t="s">
        <v>32</v>
      </c>
      <c r="L11" s="38"/>
      <c r="M11" s="39"/>
      <c r="N11" s="29" t="s">
        <v>0</v>
      </c>
      <c r="P11" s="37" t="s">
        <v>32</v>
      </c>
      <c r="Q11" s="38"/>
      <c r="R11" s="39"/>
      <c r="S11" s="29" t="s">
        <v>0</v>
      </c>
    </row>
    <row r="12" spans="1:19">
      <c r="A12" s="58" t="s">
        <v>40</v>
      </c>
      <c r="B12" s="59"/>
      <c r="C12" s="60"/>
      <c r="D12" s="15">
        <f>IF(D9&lt;180000,0,0)</f>
        <v>0</v>
      </c>
      <c r="F12" s="71" t="s">
        <v>43</v>
      </c>
      <c r="G12" s="72"/>
      <c r="H12" s="73"/>
      <c r="I12" s="9">
        <f>IF(I9&lt;=190000,0,0)</f>
        <v>0</v>
      </c>
      <c r="K12" s="71" t="s">
        <v>45</v>
      </c>
      <c r="L12" s="72"/>
      <c r="M12" s="73"/>
      <c r="N12" s="9">
        <f>IF(N9&lt;=250000,0,0)</f>
        <v>0</v>
      </c>
      <c r="P12" s="71" t="s">
        <v>49</v>
      </c>
      <c r="Q12" s="72"/>
      <c r="R12" s="73"/>
      <c r="S12" s="9">
        <f>IF(S9&lt;=500000,0,0)</f>
        <v>0</v>
      </c>
    </row>
    <row r="13" spans="1:19">
      <c r="A13" s="58" t="s">
        <v>39</v>
      </c>
      <c r="B13" s="59"/>
      <c r="C13" s="60"/>
      <c r="D13" s="15">
        <f>IF(AND(D9&gt;180000,D9&lt;=500000),(D9-180000)*10%,0)</f>
        <v>0</v>
      </c>
      <c r="F13" s="58" t="s">
        <v>44</v>
      </c>
      <c r="G13" s="59"/>
      <c r="H13" s="60"/>
      <c r="I13" s="12">
        <f>IF(AND(I9&gt;190000,I9&lt;=500000),(I9-190000)*10%,0)</f>
        <v>0</v>
      </c>
      <c r="K13" s="58" t="s">
        <v>46</v>
      </c>
      <c r="L13" s="59"/>
      <c r="M13" s="60"/>
      <c r="N13" s="12">
        <f>IF(AND(N9&gt;250000,N9&lt;=500000),(N9-250000)*10%,0)</f>
        <v>0</v>
      </c>
      <c r="P13" s="74" t="s">
        <v>50</v>
      </c>
      <c r="Q13" s="75"/>
      <c r="R13" s="76"/>
      <c r="S13" s="12"/>
    </row>
    <row r="14" spans="1:19">
      <c r="A14" s="58" t="s">
        <v>41</v>
      </c>
      <c r="B14" s="59"/>
      <c r="C14" s="60"/>
      <c r="D14" s="15">
        <f>IF(AND(D9&gt;500000,D9&lt;=800000),(D9-500000)*20%+32000,0)</f>
        <v>80000</v>
      </c>
      <c r="F14" s="58" t="s">
        <v>41</v>
      </c>
      <c r="G14" s="59"/>
      <c r="H14" s="60"/>
      <c r="I14" s="12">
        <f>IF(AND(I9&gt;500000,I9&lt;=800000),(I9-500000)*20%+31000,0)</f>
        <v>71000</v>
      </c>
      <c r="K14" s="58" t="s">
        <v>41</v>
      </c>
      <c r="L14" s="59"/>
      <c r="M14" s="60"/>
      <c r="N14" s="12">
        <f>IF(AND(N9&gt;500000,N9&lt;=800000),(N9-500000)*20%+25000,0)</f>
        <v>65000</v>
      </c>
      <c r="P14" s="58" t="s">
        <v>41</v>
      </c>
      <c r="Q14" s="59"/>
      <c r="R14" s="60"/>
      <c r="S14" s="12">
        <f>IF(AND(S9&gt;500000,S9&lt;=800000),(S9-500000)*20%,0)</f>
        <v>40000</v>
      </c>
    </row>
    <row r="15" spans="1:19">
      <c r="A15" s="58" t="s">
        <v>42</v>
      </c>
      <c r="B15" s="59"/>
      <c r="C15" s="60"/>
      <c r="D15" s="15">
        <f>IF(D9&gt;800000,(D9-800000)*30%+92000,0)</f>
        <v>0</v>
      </c>
      <c r="F15" s="58" t="s">
        <v>42</v>
      </c>
      <c r="G15" s="59"/>
      <c r="H15" s="60"/>
      <c r="I15" s="12">
        <f>IF(I9&gt;800000,(I9-800000)*30%+91000,0)</f>
        <v>0</v>
      </c>
      <c r="K15" s="58" t="s">
        <v>42</v>
      </c>
      <c r="L15" s="59"/>
      <c r="M15" s="60"/>
      <c r="N15" s="12">
        <f>IF(N9&gt;800000,(N9-800000)*30%+85000,0)</f>
        <v>0</v>
      </c>
      <c r="P15" s="58" t="s">
        <v>42</v>
      </c>
      <c r="Q15" s="59"/>
      <c r="R15" s="60"/>
      <c r="S15" s="12">
        <f>IF(S9&gt;800000,(S9-800000)*30%+40000,0)</f>
        <v>0</v>
      </c>
    </row>
    <row r="16" spans="1:19" ht="15.75">
      <c r="A16" s="68" t="s">
        <v>31</v>
      </c>
      <c r="B16" s="69"/>
      <c r="C16" s="70"/>
      <c r="D16" s="18">
        <f>SUM(D12:D15)</f>
        <v>80000</v>
      </c>
      <c r="F16" s="68" t="s">
        <v>31</v>
      </c>
      <c r="G16" s="69"/>
      <c r="H16" s="70"/>
      <c r="I16" s="28">
        <f>SUM(I12:I15)</f>
        <v>71000</v>
      </c>
      <c r="K16" s="68" t="s">
        <v>31</v>
      </c>
      <c r="L16" s="69"/>
      <c r="M16" s="70"/>
      <c r="N16" s="28">
        <f>SUM(N12:N15)</f>
        <v>65000</v>
      </c>
      <c r="P16" s="68" t="s">
        <v>31</v>
      </c>
      <c r="Q16" s="69"/>
      <c r="R16" s="70"/>
      <c r="S16" s="28">
        <f>SUM(S12:S15)</f>
        <v>40000</v>
      </c>
    </row>
    <row r="17" spans="1:19">
      <c r="A17" s="77" t="s">
        <v>7</v>
      </c>
      <c r="B17" s="78"/>
      <c r="C17" s="79"/>
      <c r="D17" s="15">
        <f>D16*3%</f>
        <v>2400</v>
      </c>
      <c r="F17" s="58" t="s">
        <v>17</v>
      </c>
      <c r="G17" s="59"/>
      <c r="H17" s="60"/>
      <c r="I17" s="12">
        <f>I16*3%</f>
        <v>2130</v>
      </c>
      <c r="K17" s="58" t="s">
        <v>17</v>
      </c>
      <c r="L17" s="59"/>
      <c r="M17" s="60"/>
      <c r="N17" s="12">
        <f>N16*3%</f>
        <v>1950</v>
      </c>
      <c r="P17" s="58" t="s">
        <v>17</v>
      </c>
      <c r="Q17" s="59"/>
      <c r="R17" s="60"/>
      <c r="S17" s="12">
        <f>S16*3%</f>
        <v>1200</v>
      </c>
    </row>
    <row r="18" spans="1:19" ht="15.75">
      <c r="A18" s="61" t="s">
        <v>34</v>
      </c>
      <c r="B18" s="62"/>
      <c r="C18" s="63"/>
      <c r="D18" s="18">
        <f>D16+D17</f>
        <v>82400</v>
      </c>
      <c r="F18" s="61" t="s">
        <v>34</v>
      </c>
      <c r="G18" s="62"/>
      <c r="H18" s="63"/>
      <c r="I18" s="28">
        <f>I16+I17</f>
        <v>73130</v>
      </c>
      <c r="K18" s="61" t="s">
        <v>34</v>
      </c>
      <c r="L18" s="62"/>
      <c r="M18" s="63"/>
      <c r="N18" s="28">
        <f>SUM(N16:N17)</f>
        <v>66950</v>
      </c>
      <c r="P18" s="61" t="s">
        <v>34</v>
      </c>
      <c r="Q18" s="62"/>
      <c r="R18" s="63"/>
      <c r="S18" s="28">
        <f>SUM(S16:S17)</f>
        <v>41200</v>
      </c>
    </row>
    <row r="19" spans="1:19">
      <c r="A19" s="77" t="s">
        <v>19</v>
      </c>
      <c r="B19" s="78"/>
      <c r="C19" s="79"/>
      <c r="D19" s="8">
        <v>1180</v>
      </c>
      <c r="F19" s="58" t="s">
        <v>19</v>
      </c>
      <c r="G19" s="59"/>
      <c r="H19" s="60"/>
      <c r="I19" s="12">
        <v>1180</v>
      </c>
      <c r="K19" s="58" t="s">
        <v>19</v>
      </c>
      <c r="L19" s="59"/>
      <c r="M19" s="60"/>
      <c r="N19" s="12">
        <v>1180</v>
      </c>
      <c r="P19" s="58" t="s">
        <v>19</v>
      </c>
      <c r="Q19" s="59"/>
      <c r="R19" s="60"/>
      <c r="S19" s="12">
        <v>1180</v>
      </c>
    </row>
    <row r="20" spans="1:19" ht="19.5" thickBot="1">
      <c r="A20" s="64" t="s">
        <v>33</v>
      </c>
      <c r="B20" s="65"/>
      <c r="C20" s="66"/>
      <c r="D20" s="30">
        <f>D18-D19</f>
        <v>81220</v>
      </c>
      <c r="F20" s="64" t="s">
        <v>33</v>
      </c>
      <c r="G20" s="65"/>
      <c r="H20" s="66"/>
      <c r="I20" s="22">
        <f>I18-I19</f>
        <v>71950</v>
      </c>
      <c r="K20" s="64" t="s">
        <v>33</v>
      </c>
      <c r="L20" s="65"/>
      <c r="M20" s="66"/>
      <c r="N20" s="22">
        <f>N18-N19</f>
        <v>65770</v>
      </c>
      <c r="P20" s="64" t="s">
        <v>33</v>
      </c>
      <c r="Q20" s="65"/>
      <c r="R20" s="66"/>
      <c r="S20" s="22">
        <f>S18-S19</f>
        <v>40020</v>
      </c>
    </row>
    <row r="21" spans="1:19">
      <c r="F21" s="13"/>
      <c r="I21" s="2"/>
    </row>
  </sheetData>
  <mergeCells count="58">
    <mergeCell ref="P3:S4"/>
    <mergeCell ref="A4:D4"/>
    <mergeCell ref="F4:I4"/>
    <mergeCell ref="K4:N4"/>
    <mergeCell ref="A6:C6"/>
    <mergeCell ref="F6:H6"/>
    <mergeCell ref="K6:M6"/>
    <mergeCell ref="F7:H7"/>
    <mergeCell ref="F8:H8"/>
    <mergeCell ref="F12:H12"/>
    <mergeCell ref="F13:H13"/>
    <mergeCell ref="F14:H14"/>
    <mergeCell ref="F9:H9"/>
    <mergeCell ref="F11:H11"/>
    <mergeCell ref="A19:C19"/>
    <mergeCell ref="A20:C20"/>
    <mergeCell ref="A18:C18"/>
    <mergeCell ref="A7:C7"/>
    <mergeCell ref="A8:C8"/>
    <mergeCell ref="A16:C16"/>
    <mergeCell ref="A12:C12"/>
    <mergeCell ref="A13:C13"/>
    <mergeCell ref="A14:C14"/>
    <mergeCell ref="A15:C15"/>
    <mergeCell ref="A17:C17"/>
    <mergeCell ref="A9:C9"/>
    <mergeCell ref="A11:C11"/>
    <mergeCell ref="F15:H15"/>
    <mergeCell ref="F17:H17"/>
    <mergeCell ref="F19:H19"/>
    <mergeCell ref="F20:H20"/>
    <mergeCell ref="K20:M20"/>
    <mergeCell ref="K15:M15"/>
    <mergeCell ref="K17:M17"/>
    <mergeCell ref="F16:H16"/>
    <mergeCell ref="K16:M16"/>
    <mergeCell ref="F18:H18"/>
    <mergeCell ref="K18:M18"/>
    <mergeCell ref="P6:R6"/>
    <mergeCell ref="P9:R9"/>
    <mergeCell ref="P11:R11"/>
    <mergeCell ref="P12:R12"/>
    <mergeCell ref="P17:R17"/>
    <mergeCell ref="P18:R18"/>
    <mergeCell ref="P19:R19"/>
    <mergeCell ref="P20:R20"/>
    <mergeCell ref="K5:N5"/>
    <mergeCell ref="P5:S5"/>
    <mergeCell ref="K19:M19"/>
    <mergeCell ref="P13:R13"/>
    <mergeCell ref="P14:R14"/>
    <mergeCell ref="P15:R15"/>
    <mergeCell ref="P16:R16"/>
    <mergeCell ref="K12:M12"/>
    <mergeCell ref="K13:M13"/>
    <mergeCell ref="K14:M14"/>
    <mergeCell ref="K9:M9"/>
    <mergeCell ref="K11:M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2011-12</vt:lpstr>
      <vt:lpstr>2012-13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hari om</cp:lastModifiedBy>
  <dcterms:created xsi:type="dcterms:W3CDTF">2011-05-17T04:03:00Z</dcterms:created>
  <dcterms:modified xsi:type="dcterms:W3CDTF">2012-01-31T17:27:03Z</dcterms:modified>
</cp:coreProperties>
</file>