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7935"/>
  </bookViews>
  <sheets>
    <sheet name="Interest Calculator" sheetId="2" r:id="rId1"/>
  </sheets>
  <calcPr calcId="144525"/>
</workbook>
</file>

<file path=xl/calcChain.xml><?xml version="1.0" encoding="utf-8"?>
<calcChain xmlns="http://schemas.openxmlformats.org/spreadsheetml/2006/main">
  <c r="C15" i="2" l="1"/>
  <c r="C14" i="2"/>
  <c r="C13" i="2"/>
  <c r="C10" i="2"/>
  <c r="B1" i="2"/>
  <c r="B18" i="2"/>
  <c r="B10" i="2"/>
  <c r="B31" i="2" l="1"/>
  <c r="B9" i="2"/>
  <c r="B6" i="2"/>
  <c r="B8" i="2" s="1"/>
  <c r="A15" i="2" s="1"/>
  <c r="B20" i="2"/>
  <c r="B19" i="2"/>
  <c r="D13" i="2"/>
  <c r="B36" i="2" l="1"/>
  <c r="C36" i="2"/>
  <c r="A13" i="2"/>
  <c r="B7" i="2"/>
  <c r="A14" i="2" s="1"/>
  <c r="B25" i="2"/>
  <c r="B26" i="2" s="1"/>
  <c r="B28" i="2" s="1"/>
  <c r="C38" i="2" s="1"/>
  <c r="A24" i="2"/>
  <c r="E13" i="2" l="1"/>
  <c r="F13" i="2" s="1"/>
  <c r="D14" i="2"/>
  <c r="B27" i="2"/>
  <c r="B38" i="2" s="1"/>
  <c r="B33" i="2"/>
  <c r="E14" i="2" l="1"/>
  <c r="F14" i="2" s="1"/>
  <c r="D15" i="2"/>
  <c r="E15" i="2" s="1"/>
  <c r="F15" i="2" s="1"/>
  <c r="B37" i="2"/>
  <c r="C37" i="2"/>
  <c r="F16" i="2" l="1"/>
  <c r="C39" i="2" s="1"/>
  <c r="C40" i="2" s="1"/>
  <c r="C41" i="2" s="1"/>
  <c r="B39" i="2" l="1"/>
  <c r="B40" i="2" s="1"/>
  <c r="B41" i="2" s="1"/>
</calcChain>
</file>

<file path=xl/comments1.xml><?xml version="1.0" encoding="utf-8"?>
<comments xmlns="http://schemas.openxmlformats.org/spreadsheetml/2006/main">
  <authors>
    <author>Nihit Anand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Nihit Anand:</t>
        </r>
        <r>
          <rPr>
            <sz val="9"/>
            <color indexed="81"/>
            <rFont val="Tahoma"/>
            <family val="2"/>
          </rPr>
          <t xml:space="preserve">
dd-mm-yyyy format of beginning of AY. Eg - for AY 10-11, input 01-04-2010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Nihit Anand:</t>
        </r>
        <r>
          <rPr>
            <sz val="9"/>
            <color indexed="81"/>
            <rFont val="Tahoma"/>
            <family val="2"/>
          </rPr>
          <t xml:space="preserve">
Period from Cell B20 - B21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Nihit Anand:</t>
        </r>
        <r>
          <rPr>
            <sz val="9"/>
            <color indexed="81"/>
            <rFont val="Tahoma"/>
            <family val="2"/>
          </rPr>
          <t xml:space="preserve">
Period from Cell B20 - B22</t>
        </r>
      </text>
    </comment>
  </commentList>
</comments>
</file>

<file path=xl/sharedStrings.xml><?xml version="1.0" encoding="utf-8"?>
<sst xmlns="http://schemas.openxmlformats.org/spreadsheetml/2006/main" count="38" uniqueCount="38">
  <si>
    <t xml:space="preserve">Fill yellow cells Only </t>
  </si>
  <si>
    <t xml:space="preserve">Net tax payable </t>
  </si>
  <si>
    <t>Interest 234B</t>
  </si>
  <si>
    <t>Advance Tax deposited Details</t>
  </si>
  <si>
    <t>Interest 234C</t>
  </si>
  <si>
    <t xml:space="preserve"> Ist installment</t>
  </si>
  <si>
    <t>Total tax Payable</t>
  </si>
  <si>
    <t xml:space="preserve"> IInd Installment</t>
  </si>
  <si>
    <t>3rd Installment</t>
  </si>
  <si>
    <t>on or Before</t>
  </si>
  <si>
    <t>Installment</t>
  </si>
  <si>
    <t>% Due</t>
  </si>
  <si>
    <t>Amount Due</t>
  </si>
  <si>
    <t>Amount paid</t>
  </si>
  <si>
    <t>Balance</t>
  </si>
  <si>
    <t>Interest</t>
  </si>
  <si>
    <t>Interest payable Under 234C</t>
  </si>
  <si>
    <t>90 % of tax due</t>
  </si>
  <si>
    <t>Tax deposited+TDS</t>
  </si>
  <si>
    <t xml:space="preserve">Balance Tax </t>
  </si>
  <si>
    <t>Amount Lower r.off Multiple of 100</t>
  </si>
  <si>
    <t>Interest u/s 234 A</t>
  </si>
  <si>
    <t>Due Date of Filing Return</t>
  </si>
  <si>
    <t>Return Filed on</t>
  </si>
  <si>
    <t>Interest 234A</t>
  </si>
  <si>
    <t>Date of Self Asst. challan deposited</t>
  </si>
  <si>
    <t>TDS/TCS deducted</t>
  </si>
  <si>
    <t>Date of 143(1) Order</t>
  </si>
  <si>
    <t>Initial Date for 234B</t>
  </si>
  <si>
    <t>Total Interest</t>
  </si>
  <si>
    <t>Total Tax due(including cess) before TDS/Adv Tax</t>
  </si>
  <si>
    <t>Interest u/s 234A</t>
  </si>
  <si>
    <t>Interest 234B [Self Assessed]</t>
  </si>
  <si>
    <t>Balance tax payable for A.Y.</t>
  </si>
  <si>
    <t>Particulars</t>
  </si>
  <si>
    <t>Amt (Self Assessed)</t>
  </si>
  <si>
    <t>Amt (As computer u/s 143(1)</t>
  </si>
  <si>
    <t>Interest 234B [As Computed u/s 143(1)]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</si>
</sst>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65" fontId="2" fillId="2" borderId="1" xfId="1" applyNumberFormat="1" applyFont="1" applyFill="1" applyBorder="1" applyProtection="1">
      <protection locked="0"/>
    </xf>
    <xf numFmtId="15" fontId="2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0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164" fontId="2" fillId="0" borderId="0" xfId="1" applyNumberFormat="1" applyFont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5" fontId="0" fillId="2" borderId="1" xfId="0" applyNumberFormat="1" applyFill="1" applyBorder="1" applyProtection="1">
      <protection locked="0"/>
    </xf>
    <xf numFmtId="0" fontId="2" fillId="0" borderId="0" xfId="0" applyFont="1" applyProtection="1"/>
    <xf numFmtId="0" fontId="2" fillId="0" borderId="0" xfId="0" applyFont="1" applyFill="1" applyBorder="1" applyAlignment="1" applyProtection="1">
      <alignment horizontal="center"/>
    </xf>
    <xf numFmtId="0" fontId="0" fillId="0" borderId="1" xfId="0" applyBorder="1" applyProtection="1"/>
    <xf numFmtId="0" fontId="2" fillId="0" borderId="1" xfId="0" applyFont="1" applyBorder="1" applyProtection="1"/>
    <xf numFmtId="165" fontId="0" fillId="0" borderId="1" xfId="0" applyNumberFormat="1" applyBorder="1" applyProtection="1"/>
    <xf numFmtId="0" fontId="3" fillId="3" borderId="2" xfId="0" applyFont="1" applyFill="1" applyBorder="1" applyAlignment="1" applyProtection="1">
      <alignment horizontal="right"/>
    </xf>
    <xf numFmtId="0" fontId="3" fillId="3" borderId="3" xfId="0" applyNumberFormat="1" applyFont="1" applyFill="1" applyBorder="1" applyProtection="1"/>
    <xf numFmtId="164" fontId="2" fillId="0" borderId="0" xfId="1" applyNumberFormat="1" applyFont="1" applyFill="1" applyBorder="1" applyProtection="1"/>
    <xf numFmtId="164" fontId="0" fillId="0" borderId="1" xfId="1" applyNumberFormat="1" applyFont="1" applyBorder="1" applyProtection="1"/>
    <xf numFmtId="164" fontId="3" fillId="3" borderId="4" xfId="1" applyNumberFormat="1" applyFont="1" applyFill="1" applyBorder="1" applyProtection="1"/>
    <xf numFmtId="165" fontId="0" fillId="0" borderId="1" xfId="0" applyNumberFormat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3" fillId="3" borderId="3" xfId="0" applyFont="1" applyFill="1" applyBorder="1" applyProtection="1"/>
    <xf numFmtId="164" fontId="3" fillId="3" borderId="3" xfId="1" applyNumberFormat="1" applyFont="1" applyFill="1" applyBorder="1" applyProtection="1"/>
    <xf numFmtId="165" fontId="0" fillId="0" borderId="1" xfId="1" applyNumberFormat="1" applyFont="1" applyBorder="1" applyProtection="1"/>
    <xf numFmtId="164" fontId="2" fillId="0" borderId="0" xfId="1" applyNumberFormat="1" applyFont="1" applyProtection="1"/>
    <xf numFmtId="0" fontId="0" fillId="0" borderId="0" xfId="0" applyProtection="1"/>
    <xf numFmtId="0" fontId="0" fillId="0" borderId="1" xfId="0" applyFill="1" applyBorder="1" applyProtection="1"/>
    <xf numFmtId="15" fontId="0" fillId="0" borderId="1" xfId="0" applyNumberFormat="1" applyBorder="1" applyProtection="1"/>
    <xf numFmtId="1" fontId="0" fillId="0" borderId="1" xfId="0" applyNumberFormat="1" applyBorder="1" applyProtection="1"/>
    <xf numFmtId="0" fontId="2" fillId="0" borderId="1" xfId="0" applyFont="1" applyFill="1" applyBorder="1" applyProtection="1"/>
    <xf numFmtId="164" fontId="2" fillId="0" borderId="1" xfId="1" applyNumberFormat="1" applyFont="1" applyFill="1" applyBorder="1" applyProtection="1"/>
    <xf numFmtId="164" fontId="0" fillId="0" borderId="1" xfId="1" applyNumberFormat="1" applyFont="1" applyFill="1" applyBorder="1" applyProtection="1"/>
    <xf numFmtId="0" fontId="3" fillId="3" borderId="1" xfId="0" applyFont="1" applyFill="1" applyBorder="1" applyProtection="1"/>
    <xf numFmtId="164" fontId="3" fillId="3" borderId="1" xfId="1" applyNumberFormat="1" applyFont="1" applyFill="1" applyBorder="1" applyProtection="1"/>
    <xf numFmtId="0" fontId="3" fillId="3" borderId="1" xfId="0" applyFont="1" applyFill="1" applyBorder="1" applyAlignment="1" applyProtection="1">
      <alignment horizontal="center"/>
    </xf>
    <xf numFmtId="0" fontId="2" fillId="0" borderId="2" xfId="0" applyFont="1" applyBorder="1" applyProtection="1"/>
    <xf numFmtId="0" fontId="0" fillId="0" borderId="3" xfId="0" applyBorder="1" applyProtection="1"/>
    <xf numFmtId="164" fontId="0" fillId="0" borderId="3" xfId="1" applyNumberFormat="1" applyFont="1" applyBorder="1" applyProtection="1"/>
    <xf numFmtId="0" fontId="0" fillId="0" borderId="0" xfId="0" applyBorder="1" applyProtection="1">
      <protection locked="0"/>
    </xf>
    <xf numFmtId="0" fontId="0" fillId="0" borderId="2" xfId="0" applyBorder="1" applyProtection="1"/>
    <xf numFmtId="0" fontId="0" fillId="0" borderId="4" xfId="0" applyBorder="1" applyProtection="1"/>
    <xf numFmtId="164" fontId="3" fillId="3" borderId="1" xfId="1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vertical="center" wrapText="1"/>
    </xf>
    <xf numFmtId="164" fontId="3" fillId="3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pane ySplit="1" topLeftCell="A2" activePane="bottomLeft" state="frozen"/>
      <selection pane="bottomLeft" activeCell="H31" sqref="H31"/>
    </sheetView>
  </sheetViews>
  <sheetFormatPr defaultRowHeight="15" x14ac:dyDescent="0.25"/>
  <cols>
    <col min="1" max="1" width="39.28515625" style="3" customWidth="1"/>
    <col min="2" max="2" width="15.140625" style="3" customWidth="1"/>
    <col min="3" max="3" width="15.42578125" style="4" bestFit="1" customWidth="1"/>
    <col min="4" max="4" width="12.42578125" style="3" bestFit="1" customWidth="1"/>
    <col min="5" max="5" width="9.85546875" style="3" bestFit="1" customWidth="1"/>
    <col min="6" max="6" width="9.42578125" style="4" bestFit="1" customWidth="1"/>
    <col min="7" max="8" width="9.140625" style="3"/>
    <col min="9" max="9" width="9.85546875" style="3" bestFit="1" customWidth="1"/>
    <col min="10" max="16384" width="9.140625" style="3"/>
  </cols>
  <sheetData>
    <row r="1" spans="1:10" x14ac:dyDescent="0.25">
      <c r="A1" s="36" t="s">
        <v>0</v>
      </c>
      <c r="B1" s="38" t="str">
        <f>CONCATENATE("A.Y."," ",B10)</f>
        <v>A.Y. 2010 -2011</v>
      </c>
      <c r="C1" s="1">
        <v>40269</v>
      </c>
      <c r="D1" s="2"/>
    </row>
    <row r="2" spans="1:10" x14ac:dyDescent="0.25">
      <c r="A2" s="13"/>
      <c r="B2" s="14"/>
      <c r="C2" s="20"/>
      <c r="D2" s="2"/>
    </row>
    <row r="3" spans="1:10" x14ac:dyDescent="0.25">
      <c r="A3" s="43" t="s">
        <v>30</v>
      </c>
      <c r="B3" s="44"/>
      <c r="C3" s="6">
        <v>45000</v>
      </c>
    </row>
    <row r="4" spans="1:10" x14ac:dyDescent="0.25">
      <c r="A4" s="43" t="s">
        <v>26</v>
      </c>
      <c r="B4" s="44"/>
      <c r="C4" s="6">
        <v>20000</v>
      </c>
      <c r="E4" s="7"/>
      <c r="H4" s="7"/>
      <c r="J4" s="7"/>
    </row>
    <row r="5" spans="1:10" x14ac:dyDescent="0.25">
      <c r="A5" s="39" t="s">
        <v>3</v>
      </c>
      <c r="B5" s="40"/>
      <c r="C5" s="41"/>
      <c r="D5" s="42"/>
    </row>
    <row r="6" spans="1:10" x14ac:dyDescent="0.25">
      <c r="A6" s="15" t="s">
        <v>5</v>
      </c>
      <c r="B6" s="17">
        <f>EDATE(C1,-7)+14</f>
        <v>40071</v>
      </c>
      <c r="C6" s="6">
        <v>10000</v>
      </c>
      <c r="E6" s="8"/>
    </row>
    <row r="7" spans="1:10" x14ac:dyDescent="0.25">
      <c r="A7" s="15" t="s">
        <v>7</v>
      </c>
      <c r="B7" s="17">
        <f>EDATE($B$6,3)</f>
        <v>40162</v>
      </c>
      <c r="C7" s="6">
        <v>5000</v>
      </c>
    </row>
    <row r="8" spans="1:10" x14ac:dyDescent="0.25">
      <c r="A8" s="15" t="s">
        <v>8</v>
      </c>
      <c r="B8" s="17">
        <f>EDATE($B$6,6)</f>
        <v>40252</v>
      </c>
      <c r="C8" s="6">
        <v>3000</v>
      </c>
      <c r="I8" s="9"/>
    </row>
    <row r="9" spans="1:10" x14ac:dyDescent="0.25">
      <c r="A9" s="15" t="s">
        <v>9</v>
      </c>
      <c r="B9" s="17">
        <f>C1-1</f>
        <v>40268</v>
      </c>
      <c r="C9" s="6">
        <v>1000</v>
      </c>
      <c r="I9" s="8"/>
    </row>
    <row r="10" spans="1:10" x14ac:dyDescent="0.25">
      <c r="A10" s="18" t="s">
        <v>33</v>
      </c>
      <c r="B10" s="19" t="str">
        <f>CONCATENATE(YEAR(C1)," -",(YEAR(C1)+1))</f>
        <v>2010 -2011</v>
      </c>
      <c r="C10" s="22">
        <f>IF((C3-C4-C6-C7-C8-C9)&lt;0,0,(C3-C4-C6-C7-C8-C9))</f>
        <v>6000</v>
      </c>
    </row>
    <row r="11" spans="1:10" x14ac:dyDescent="0.25">
      <c r="A11" s="5"/>
      <c r="C11" s="10"/>
    </row>
    <row r="12" spans="1:10" x14ac:dyDescent="0.25">
      <c r="A12" s="38" t="s">
        <v>10</v>
      </c>
      <c r="B12" s="38" t="s">
        <v>11</v>
      </c>
      <c r="C12" s="45" t="s">
        <v>12</v>
      </c>
      <c r="D12" s="38" t="s">
        <v>13</v>
      </c>
      <c r="E12" s="38" t="s">
        <v>14</v>
      </c>
      <c r="F12" s="45" t="s">
        <v>15</v>
      </c>
    </row>
    <row r="13" spans="1:10" x14ac:dyDescent="0.25">
      <c r="A13" s="23">
        <f>B6</f>
        <v>40071</v>
      </c>
      <c r="B13" s="15">
        <v>30</v>
      </c>
      <c r="C13" s="21">
        <f>($C$3-$C$4)*B13%</f>
        <v>7500</v>
      </c>
      <c r="D13" s="15">
        <f>C6</f>
        <v>10000</v>
      </c>
      <c r="E13" s="15">
        <f>ROUND(C13-D13,-2)</f>
        <v>-2500</v>
      </c>
      <c r="F13" s="21">
        <f>IF(E13&lt;=0,0,E13*1%*3)</f>
        <v>0</v>
      </c>
    </row>
    <row r="14" spans="1:10" x14ac:dyDescent="0.25">
      <c r="A14" s="23">
        <f>B7</f>
        <v>40162</v>
      </c>
      <c r="B14" s="15">
        <v>60</v>
      </c>
      <c r="C14" s="21">
        <f t="shared" ref="C14:C15" si="0">($C$3-$C$4)*B14%</f>
        <v>15000</v>
      </c>
      <c r="D14" s="15">
        <f>IF(D13&gt;C13,(D13-C13+C7),C7)</f>
        <v>7500</v>
      </c>
      <c r="E14" s="15">
        <f t="shared" ref="E14:E15" si="1">ROUND(C14-D14,-2)</f>
        <v>7500</v>
      </c>
      <c r="F14" s="21">
        <f>IF(E14&lt;=0,0,E14*1%*3)</f>
        <v>225</v>
      </c>
    </row>
    <row r="15" spans="1:10" x14ac:dyDescent="0.25">
      <c r="A15" s="23">
        <f>B8</f>
        <v>40252</v>
      </c>
      <c r="B15" s="15">
        <v>100</v>
      </c>
      <c r="C15" s="21">
        <f t="shared" si="0"/>
        <v>25000</v>
      </c>
      <c r="D15" s="15">
        <f>IF(D14&gt;C14,(D14-C14+C8),C8)</f>
        <v>3000</v>
      </c>
      <c r="E15" s="15">
        <f t="shared" si="1"/>
        <v>22000</v>
      </c>
      <c r="F15" s="21">
        <f>IF(E15&lt;=0,0,E15*1%*1)</f>
        <v>220</v>
      </c>
    </row>
    <row r="16" spans="1:10" x14ac:dyDescent="0.25">
      <c r="A16" s="24" t="s">
        <v>16</v>
      </c>
      <c r="B16" s="25"/>
      <c r="C16" s="26"/>
      <c r="D16" s="25"/>
      <c r="E16" s="25"/>
      <c r="F16" s="22">
        <f>SUM(F13:F15)</f>
        <v>445</v>
      </c>
    </row>
    <row r="18" spans="1:10" x14ac:dyDescent="0.25">
      <c r="A18" s="15" t="s">
        <v>17</v>
      </c>
      <c r="B18" s="21">
        <f>C3*90%</f>
        <v>40500</v>
      </c>
    </row>
    <row r="19" spans="1:10" s="4" customFormat="1" x14ac:dyDescent="0.25">
      <c r="A19" s="15" t="s">
        <v>18</v>
      </c>
      <c r="B19" s="21">
        <f>C4+SUM(C6:C9)</f>
        <v>39000</v>
      </c>
      <c r="D19" s="3"/>
      <c r="E19" s="3"/>
      <c r="G19" s="3"/>
      <c r="H19" s="3"/>
      <c r="I19" s="3"/>
      <c r="J19" s="3"/>
    </row>
    <row r="20" spans="1:10" s="4" customFormat="1" x14ac:dyDescent="0.25">
      <c r="A20" s="15" t="s">
        <v>28</v>
      </c>
      <c r="B20" s="27">
        <f>C1</f>
        <v>40269</v>
      </c>
      <c r="D20" s="3"/>
      <c r="E20" s="3"/>
      <c r="G20" s="3"/>
      <c r="H20" s="3"/>
      <c r="I20" s="3"/>
      <c r="J20" s="3"/>
    </row>
    <row r="21" spans="1:10" s="4" customFormat="1" x14ac:dyDescent="0.25">
      <c r="A21" s="15" t="s">
        <v>25</v>
      </c>
      <c r="B21" s="11">
        <v>40652</v>
      </c>
      <c r="D21" s="3"/>
      <c r="E21" s="3"/>
      <c r="G21" s="3"/>
      <c r="H21" s="3"/>
      <c r="I21" s="3"/>
      <c r="J21" s="3"/>
    </row>
    <row r="22" spans="1:10" s="4" customFormat="1" x14ac:dyDescent="0.25">
      <c r="A22" s="15" t="s">
        <v>27</v>
      </c>
      <c r="B22" s="11">
        <v>40675</v>
      </c>
      <c r="D22" s="3"/>
      <c r="E22" s="3"/>
      <c r="G22" s="3"/>
      <c r="H22" s="3"/>
      <c r="I22" s="3"/>
      <c r="J22" s="3"/>
    </row>
    <row r="24" spans="1:10" s="4" customFormat="1" x14ac:dyDescent="0.25">
      <c r="A24" s="28" t="str">
        <f>IF(B18&gt;B19, "Since advance tax deposited is less than 90% of tax due Interest u/s234B is applicable", "since advance tax deposited is more than 90% of tax due Interest u/s234B is not applicable")</f>
        <v>Since advance tax deposited is less than 90% of tax due Interest u/s234B is applicable</v>
      </c>
      <c r="B24" s="29"/>
      <c r="D24" s="3"/>
      <c r="E24" s="3"/>
      <c r="G24" s="3"/>
      <c r="H24" s="3"/>
      <c r="I24" s="3"/>
      <c r="J24" s="3"/>
    </row>
    <row r="25" spans="1:10" s="4" customFormat="1" x14ac:dyDescent="0.25">
      <c r="A25" s="15" t="s">
        <v>19</v>
      </c>
      <c r="B25" s="21">
        <f>IF($B$18&gt;$B$19,C10,0)</f>
        <v>6000</v>
      </c>
      <c r="D25" s="3"/>
      <c r="E25" s="3"/>
      <c r="G25" s="3"/>
      <c r="H25" s="3"/>
      <c r="I25" s="3"/>
      <c r="J25" s="3"/>
    </row>
    <row r="26" spans="1:10" s="4" customFormat="1" x14ac:dyDescent="0.25">
      <c r="A26" s="15" t="s">
        <v>20</v>
      </c>
      <c r="B26" s="21">
        <f>IF($B$18&gt;$B$19,ROUND(B25,-2),0)</f>
        <v>6000</v>
      </c>
      <c r="D26" s="3"/>
      <c r="E26" s="3"/>
      <c r="G26" s="3"/>
      <c r="H26" s="3"/>
      <c r="I26" s="3"/>
      <c r="J26" s="3"/>
    </row>
    <row r="27" spans="1:10" s="4" customFormat="1" x14ac:dyDescent="0.25">
      <c r="A27" s="21" t="s">
        <v>32</v>
      </c>
      <c r="B27" s="21">
        <f>B26*((YEAR(B21-B20)-1900)*12+MONTH(B21-B20))*1%</f>
        <v>780</v>
      </c>
      <c r="D27" s="3"/>
      <c r="E27" s="3"/>
      <c r="G27" s="3"/>
      <c r="H27" s="3"/>
      <c r="I27" s="3"/>
      <c r="J27" s="3"/>
    </row>
    <row r="28" spans="1:10" s="4" customFormat="1" x14ac:dyDescent="0.25">
      <c r="A28" s="30" t="s">
        <v>37</v>
      </c>
      <c r="B28" s="21">
        <f>IF(B22&lt;&gt;0,B26*((YEAR(B22-B20)-1900)*12+MONTH(B22-B20))*1%,"NA")</f>
        <v>840</v>
      </c>
      <c r="D28" s="3"/>
      <c r="E28" s="3"/>
      <c r="G28" s="3"/>
      <c r="H28" s="3"/>
      <c r="I28" s="3"/>
      <c r="J28" s="3"/>
    </row>
    <row r="30" spans="1:10" s="4" customFormat="1" x14ac:dyDescent="0.25">
      <c r="A30" s="16" t="s">
        <v>21</v>
      </c>
      <c r="B30" s="15"/>
      <c r="D30" s="3"/>
      <c r="E30" s="3"/>
      <c r="G30" s="3"/>
      <c r="H30" s="3"/>
      <c r="I30" s="3"/>
      <c r="J30" s="3"/>
    </row>
    <row r="31" spans="1:10" s="4" customFormat="1" x14ac:dyDescent="0.25">
      <c r="A31" s="15" t="s">
        <v>22</v>
      </c>
      <c r="B31" s="31">
        <f>EDATE(C1,4)-1</f>
        <v>40390</v>
      </c>
      <c r="D31" s="3"/>
      <c r="E31" s="3"/>
      <c r="G31" s="3"/>
      <c r="H31" s="3"/>
      <c r="I31" s="3"/>
      <c r="J31" s="3"/>
    </row>
    <row r="32" spans="1:10" s="4" customFormat="1" x14ac:dyDescent="0.25">
      <c r="A32" s="15" t="s">
        <v>23</v>
      </c>
      <c r="B32" s="12">
        <v>40567</v>
      </c>
      <c r="D32" s="3"/>
      <c r="E32" s="3"/>
      <c r="G32" s="3"/>
      <c r="H32" s="3"/>
      <c r="I32" s="3"/>
      <c r="J32" s="3"/>
    </row>
    <row r="33" spans="1:10" s="4" customFormat="1" x14ac:dyDescent="0.25">
      <c r="A33" s="30" t="s">
        <v>31</v>
      </c>
      <c r="B33" s="32">
        <f>IF(B32&gt;B31,B26*1%*((YEAR(B32-B31)-1900)*12+MONTH(B32-B31)),0)</f>
        <v>360</v>
      </c>
      <c r="D33" s="3"/>
      <c r="E33" s="3"/>
      <c r="G33" s="3"/>
      <c r="H33" s="3"/>
      <c r="I33" s="3"/>
      <c r="J33" s="3"/>
    </row>
    <row r="35" spans="1:10" ht="48.75" customHeight="1" x14ac:dyDescent="0.25">
      <c r="A35" s="46" t="s">
        <v>34</v>
      </c>
      <c r="B35" s="46" t="s">
        <v>35</v>
      </c>
      <c r="C35" s="47" t="s">
        <v>36</v>
      </c>
    </row>
    <row r="36" spans="1:10" s="4" customFormat="1" x14ac:dyDescent="0.25">
      <c r="A36" s="33" t="s">
        <v>1</v>
      </c>
      <c r="B36" s="34">
        <f>C10</f>
        <v>6000</v>
      </c>
      <c r="C36" s="21">
        <f>IF(B22=0,"Not Applicable",C10)</f>
        <v>6000</v>
      </c>
      <c r="D36" s="3"/>
      <c r="E36" s="3"/>
      <c r="G36" s="3"/>
      <c r="H36" s="3"/>
      <c r="I36" s="3"/>
      <c r="J36" s="3"/>
    </row>
    <row r="37" spans="1:10" s="4" customFormat="1" x14ac:dyDescent="0.25">
      <c r="A37" s="30" t="s">
        <v>24</v>
      </c>
      <c r="B37" s="35">
        <f>B33</f>
        <v>360</v>
      </c>
      <c r="C37" s="21">
        <f>IF(B22=0,"Not Applicable",B33)</f>
        <v>360</v>
      </c>
      <c r="D37" s="3"/>
      <c r="E37" s="3"/>
      <c r="G37" s="3"/>
      <c r="H37" s="3"/>
      <c r="I37" s="3"/>
      <c r="J37" s="3"/>
    </row>
    <row r="38" spans="1:10" s="4" customFormat="1" x14ac:dyDescent="0.25">
      <c r="A38" s="30" t="s">
        <v>2</v>
      </c>
      <c r="B38" s="35">
        <f>B27</f>
        <v>780</v>
      </c>
      <c r="C38" s="21">
        <f>IF(B22=0,"Not Applicable",B28)</f>
        <v>840</v>
      </c>
      <c r="D38" s="3"/>
      <c r="E38" s="3"/>
      <c r="G38" s="3"/>
      <c r="H38" s="3"/>
      <c r="I38" s="3"/>
      <c r="J38" s="3"/>
    </row>
    <row r="39" spans="1:10" s="4" customFormat="1" x14ac:dyDescent="0.25">
      <c r="A39" s="30" t="s">
        <v>4</v>
      </c>
      <c r="B39" s="35">
        <f>F16</f>
        <v>445</v>
      </c>
      <c r="C39" s="21">
        <f>IF(B22=0,"Not Applicable",F16)</f>
        <v>445</v>
      </c>
      <c r="D39" s="3"/>
      <c r="E39" s="3"/>
      <c r="G39" s="3"/>
      <c r="H39" s="3"/>
      <c r="I39" s="3"/>
      <c r="J39" s="3"/>
    </row>
    <row r="40" spans="1:10" s="4" customFormat="1" x14ac:dyDescent="0.25">
      <c r="A40" s="36" t="s">
        <v>29</v>
      </c>
      <c r="B40" s="37">
        <f>SUM(B37:B39)</f>
        <v>1585</v>
      </c>
      <c r="C40" s="37">
        <f>SUM(C37:C39)</f>
        <v>1645</v>
      </c>
      <c r="D40" s="3"/>
      <c r="E40" s="3"/>
      <c r="G40" s="3"/>
      <c r="H40" s="3"/>
      <c r="I40" s="3"/>
      <c r="J40" s="3"/>
    </row>
    <row r="41" spans="1:10" s="4" customFormat="1" x14ac:dyDescent="0.25">
      <c r="A41" s="36" t="s">
        <v>6</v>
      </c>
      <c r="B41" s="37">
        <f>B36+B40</f>
        <v>7585</v>
      </c>
      <c r="C41" s="37">
        <f>C36+C40</f>
        <v>7645</v>
      </c>
      <c r="D41" s="3"/>
      <c r="E41" s="3"/>
      <c r="G41" s="3"/>
      <c r="H41" s="3"/>
      <c r="I41" s="3"/>
      <c r="J41" s="3"/>
    </row>
  </sheetData>
  <sheetProtection sheet="1" objects="1" scenarios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Calculator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Nihit Anand</dc:creator>
  <cp:lastModifiedBy>Nihit Anand</cp:lastModifiedBy>
  <dcterms:created xsi:type="dcterms:W3CDTF">2012-02-22T03:30:43Z</dcterms:created>
  <dcterms:modified xsi:type="dcterms:W3CDTF">2012-03-02T08:14:01Z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false</vt:lpwstr>
  </property>
</Properties>
</file>