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L10" i="1"/>
  <c r="J10"/>
  <c r="H10"/>
  <c r="F10"/>
  <c r="I24"/>
  <c r="G24"/>
  <c r="E24"/>
  <c r="E20"/>
  <c r="E19"/>
  <c r="E18"/>
  <c r="L39"/>
  <c r="L28"/>
  <c r="J28"/>
  <c r="H28"/>
  <c r="F28"/>
  <c r="K24"/>
  <c r="I20"/>
  <c r="J21" s="1"/>
  <c r="L19"/>
  <c r="J19"/>
  <c r="H19"/>
  <c r="F19"/>
  <c r="K18"/>
  <c r="K20" s="1"/>
  <c r="K21" s="1"/>
  <c r="L21" s="1"/>
  <c r="I18"/>
  <c r="G18"/>
  <c r="G20" s="1"/>
  <c r="H21" s="1"/>
  <c r="K9"/>
  <c r="I9"/>
  <c r="G9"/>
  <c r="E9"/>
  <c r="K8"/>
  <c r="I8"/>
  <c r="J24" s="1"/>
  <c r="J26" s="1"/>
  <c r="J35" s="1"/>
  <c r="J37" s="1"/>
  <c r="J39" s="1"/>
  <c r="G8"/>
  <c r="H24" s="1"/>
  <c r="H26" s="1"/>
  <c r="H35" s="1"/>
  <c r="H37" s="1"/>
  <c r="H39" s="1"/>
  <c r="E8"/>
  <c r="K7"/>
  <c r="I7"/>
  <c r="G7"/>
  <c r="E7"/>
  <c r="L24" l="1"/>
  <c r="L26" s="1"/>
  <c r="L35" s="1"/>
  <c r="F21"/>
  <c r="H40"/>
  <c r="H41" s="1"/>
  <c r="J40"/>
  <c r="J41" s="1"/>
  <c r="F24"/>
  <c r="F26" s="1"/>
  <c r="F35" s="1"/>
  <c r="F37" s="1"/>
  <c r="F39" s="1"/>
  <c r="L40"/>
  <c r="L41" s="1"/>
  <c r="F40" l="1"/>
  <c r="F41" s="1"/>
</calcChain>
</file>

<file path=xl/sharedStrings.xml><?xml version="1.0" encoding="utf-8"?>
<sst xmlns="http://schemas.openxmlformats.org/spreadsheetml/2006/main" count="52" uniqueCount="39">
  <si>
    <t>Format for calculation of TDS deduction from employees</t>
  </si>
  <si>
    <t>Basic</t>
  </si>
  <si>
    <t>xxxx</t>
  </si>
  <si>
    <t>HRA</t>
  </si>
  <si>
    <t>xxxxx</t>
  </si>
  <si>
    <t>Least of the following U/S 10C(13A)</t>
  </si>
  <si>
    <t>1) Amount received from employer</t>
  </si>
  <si>
    <t>2) 40% of salary</t>
  </si>
  <si>
    <t>3) Rentpaid - 10%salary</t>
  </si>
  <si>
    <t>salary means Basic</t>
  </si>
  <si>
    <t>U/S 10C (14)</t>
  </si>
  <si>
    <t>Convyance Allowances</t>
  </si>
  <si>
    <t>Education Allowances</t>
  </si>
  <si>
    <t>Leave Travelling Allowances</t>
  </si>
  <si>
    <t>Medi.allowances</t>
  </si>
  <si>
    <t>Food Coupan allowances</t>
  </si>
  <si>
    <t>Motor Car Maintanance allowances</t>
  </si>
  <si>
    <t>Bonus and incentives</t>
  </si>
  <si>
    <t>Spacial Allowances</t>
  </si>
  <si>
    <t>Total Gross Salary</t>
  </si>
  <si>
    <t>Less: deduciton U/s 16(iii)</t>
  </si>
  <si>
    <t>Gross total income</t>
  </si>
  <si>
    <t>Less:</t>
  </si>
  <si>
    <t>Deduction Chapter VIA</t>
  </si>
  <si>
    <t>Sec 80C</t>
  </si>
  <si>
    <t>PF</t>
  </si>
  <si>
    <t>LIP</t>
  </si>
  <si>
    <t>Sec 80G Donations 50%</t>
  </si>
  <si>
    <t>xxx</t>
  </si>
  <si>
    <t>total income</t>
  </si>
  <si>
    <t>Tax payable</t>
  </si>
  <si>
    <t>EMP01</t>
  </si>
  <si>
    <t>EMP02</t>
  </si>
  <si>
    <t>EMP03</t>
  </si>
  <si>
    <t>EMP04</t>
  </si>
  <si>
    <t>Gross Salary</t>
  </si>
  <si>
    <t>Taxable Income</t>
  </si>
  <si>
    <t>Examples</t>
  </si>
  <si>
    <t>Farmat of TDS computation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</si>
</sst>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" fillId="0" borderId="0" xfId="0" applyFont="1"/>
    <xf numFmtId="0" fontId="0" fillId="0" borderId="7" xfId="0" applyBorder="1"/>
    <xf numFmtId="0" fontId="1" fillId="0" borderId="5" xfId="0" applyFont="1" applyBorder="1"/>
    <xf numFmtId="3" fontId="0" fillId="0" borderId="5" xfId="0" applyNumberFormat="1" applyBorder="1"/>
    <xf numFmtId="3" fontId="0" fillId="0" borderId="6" xfId="0" applyNumberFormat="1" applyBorder="1"/>
    <xf numFmtId="3" fontId="1" fillId="0" borderId="5" xfId="0" applyNumberFormat="1" applyFont="1" applyBorder="1"/>
    <xf numFmtId="0" fontId="1" fillId="0" borderId="6" xfId="0" applyFont="1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9" fontId="0" fillId="0" borderId="1" xfId="0" applyNumberFormat="1" applyBorder="1"/>
    <xf numFmtId="1" fontId="0" fillId="0" borderId="10" xfId="0" applyNumberFormat="1" applyBorder="1"/>
    <xf numFmtId="9" fontId="0" fillId="0" borderId="10" xfId="0" applyNumberFormat="1" applyBorder="1"/>
    <xf numFmtId="1" fontId="0" fillId="0" borderId="2" xfId="0" applyNumberFormat="1" applyBorder="1"/>
    <xf numFmtId="0" fontId="0" fillId="0" borderId="11" xfId="0" applyBorder="1"/>
    <xf numFmtId="1" fontId="1" fillId="0" borderId="7" xfId="0" applyNumberFormat="1" applyFont="1" applyBorder="1"/>
    <xf numFmtId="1" fontId="1" fillId="0" borderId="12" xfId="0" applyNumberFormat="1" applyFont="1" applyBorder="1"/>
    <xf numFmtId="0" fontId="0" fillId="0" borderId="0" xfId="0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ew%20Folder/New%20Microsoft%20Office%20Excel%20Worksheet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/>
      <sheetData sheetId="1">
        <row r="5">
          <cell r="T5">
            <v>266244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41"/>
  <sheetViews>
    <sheetView tabSelected="1" workbookViewId="0">
      <selection activeCell="B3" sqref="B3"/>
    </sheetView>
  </sheetViews>
  <sheetFormatPr defaultRowHeight="15"/>
  <cols>
    <col min="2" max="2" width="35.5703125" customWidth="1"/>
    <col min="5" max="5" width="13.42578125" customWidth="1"/>
    <col min="6" max="6" width="15" bestFit="1" customWidth="1"/>
    <col min="7" max="7" width="11.7109375" bestFit="1" customWidth="1"/>
    <col min="8" max="8" width="15" bestFit="1" customWidth="1"/>
    <col min="9" max="9" width="11.7109375" bestFit="1" customWidth="1"/>
    <col min="10" max="10" width="15" bestFit="1" customWidth="1"/>
    <col min="11" max="11" width="11.7109375" bestFit="1" customWidth="1"/>
    <col min="12" max="12" width="15" bestFit="1" customWidth="1"/>
  </cols>
  <sheetData>
    <row r="1" spans="1:12">
      <c r="A1" s="1" t="s">
        <v>0</v>
      </c>
      <c r="E1" s="9" t="s">
        <v>37</v>
      </c>
    </row>
    <row r="2" spans="1:12">
      <c r="C2" s="2"/>
      <c r="D2" s="2"/>
      <c r="E2" s="3" t="s">
        <v>31</v>
      </c>
      <c r="F2" s="4"/>
      <c r="G2" s="3" t="s">
        <v>32</v>
      </c>
      <c r="H2" s="4"/>
      <c r="I2" s="3" t="s">
        <v>33</v>
      </c>
      <c r="J2" s="4"/>
      <c r="K2" s="3" t="s">
        <v>34</v>
      </c>
      <c r="L2" s="4"/>
    </row>
    <row r="3" spans="1:12">
      <c r="B3" s="9" t="s">
        <v>38</v>
      </c>
      <c r="C3" s="26"/>
      <c r="D3" s="26"/>
      <c r="E3" s="28" t="s">
        <v>35</v>
      </c>
      <c r="F3" s="27" t="s">
        <v>36</v>
      </c>
      <c r="G3" s="28" t="s">
        <v>35</v>
      </c>
      <c r="H3" s="27" t="s">
        <v>36</v>
      </c>
      <c r="I3" s="28" t="s">
        <v>35</v>
      </c>
      <c r="J3" s="27" t="s">
        <v>36</v>
      </c>
      <c r="K3" s="28" t="s">
        <v>35</v>
      </c>
      <c r="L3" s="27" t="s">
        <v>36</v>
      </c>
    </row>
    <row r="4" spans="1:12">
      <c r="A4" t="s">
        <v>1</v>
      </c>
      <c r="D4" t="s">
        <v>2</v>
      </c>
      <c r="E4" s="5"/>
      <c r="F4" s="6">
        <v>78000</v>
      </c>
      <c r="G4" s="5"/>
      <c r="H4" s="6">
        <v>78000</v>
      </c>
      <c r="I4" s="5"/>
      <c r="J4" s="6">
        <v>78000</v>
      </c>
      <c r="K4" s="5"/>
      <c r="L4" s="6">
        <v>78000</v>
      </c>
    </row>
    <row r="5" spans="1:12">
      <c r="A5" t="s">
        <v>3</v>
      </c>
      <c r="C5" t="s">
        <v>4</v>
      </c>
      <c r="E5" s="7">
        <v>72000</v>
      </c>
      <c r="F5" s="8"/>
      <c r="G5" s="7">
        <v>43200</v>
      </c>
      <c r="H5" s="8"/>
      <c r="I5" s="7">
        <v>75600</v>
      </c>
      <c r="J5" s="8"/>
      <c r="K5" s="7">
        <v>75600</v>
      </c>
      <c r="L5" s="8"/>
    </row>
    <row r="6" spans="1:12">
      <c r="A6" t="s">
        <v>3</v>
      </c>
      <c r="B6" s="9" t="s">
        <v>5</v>
      </c>
      <c r="E6" s="7"/>
      <c r="F6" s="8"/>
      <c r="G6" s="7"/>
      <c r="H6" s="8"/>
      <c r="I6" s="7"/>
      <c r="J6" s="8"/>
      <c r="K6" s="7"/>
      <c r="L6" s="8"/>
    </row>
    <row r="7" spans="1:12">
      <c r="B7" t="s">
        <v>6</v>
      </c>
      <c r="E7" s="7">
        <f>E5</f>
        <v>72000</v>
      </c>
      <c r="F7" s="8"/>
      <c r="G7" s="7">
        <f>G5</f>
        <v>43200</v>
      </c>
      <c r="H7" s="8"/>
      <c r="I7" s="7">
        <f>I5</f>
        <v>75600</v>
      </c>
      <c r="J7" s="8"/>
      <c r="K7" s="7">
        <f>K5</f>
        <v>75600</v>
      </c>
      <c r="L7" s="8"/>
    </row>
    <row r="8" spans="1:12">
      <c r="B8" t="s">
        <v>7</v>
      </c>
      <c r="E8" s="7">
        <f>F4*40%</f>
        <v>31200</v>
      </c>
      <c r="F8" s="8"/>
      <c r="G8" s="7">
        <f>H4*40%</f>
        <v>31200</v>
      </c>
      <c r="H8" s="8"/>
      <c r="I8" s="7">
        <f>J4*40%</f>
        <v>31200</v>
      </c>
      <c r="J8" s="8"/>
      <c r="K8" s="7">
        <f>L4*40%</f>
        <v>31200</v>
      </c>
      <c r="L8" s="8"/>
    </row>
    <row r="9" spans="1:12">
      <c r="B9" t="s">
        <v>8</v>
      </c>
      <c r="C9" s="10" t="s">
        <v>4</v>
      </c>
      <c r="D9" t="s">
        <v>2</v>
      </c>
      <c r="E9" s="7">
        <f>72000-(F4*10%)</f>
        <v>64200</v>
      </c>
      <c r="F9" s="8"/>
      <c r="G9" s="7">
        <f>84000-(H4*10%)</f>
        <v>76200</v>
      </c>
      <c r="H9" s="8"/>
      <c r="I9" s="7">
        <f>71500-(J4*10%)</f>
        <v>63700</v>
      </c>
      <c r="J9" s="8"/>
      <c r="K9" s="7">
        <f>60000-(L4*10%)</f>
        <v>52200</v>
      </c>
      <c r="L9" s="8"/>
    </row>
    <row r="10" spans="1:12">
      <c r="B10" t="s">
        <v>9</v>
      </c>
      <c r="E10" s="7"/>
      <c r="F10" s="8">
        <f>E5-E8</f>
        <v>40800</v>
      </c>
      <c r="G10" s="7"/>
      <c r="H10" s="8">
        <f>G5-G8</f>
        <v>12000</v>
      </c>
      <c r="I10" s="7"/>
      <c r="J10" s="8">
        <f>I5-I8</f>
        <v>44400</v>
      </c>
      <c r="K10" s="7"/>
      <c r="L10" s="8">
        <f>K5-K8</f>
        <v>44400</v>
      </c>
    </row>
    <row r="11" spans="1:12">
      <c r="B11" s="9" t="s">
        <v>10</v>
      </c>
      <c r="E11" s="7"/>
      <c r="F11" s="8"/>
      <c r="G11" s="7"/>
      <c r="H11" s="8"/>
      <c r="I11" s="7"/>
      <c r="J11" s="8"/>
      <c r="K11" s="7"/>
      <c r="L11" s="8"/>
    </row>
    <row r="12" spans="1:12">
      <c r="B12" t="s">
        <v>11</v>
      </c>
      <c r="E12" s="7">
        <v>9600</v>
      </c>
      <c r="F12" s="8"/>
      <c r="G12" s="7">
        <v>9600</v>
      </c>
      <c r="H12" s="8"/>
      <c r="I12" s="7">
        <v>9600</v>
      </c>
      <c r="J12" s="8"/>
      <c r="K12" s="7">
        <v>9600</v>
      </c>
      <c r="L12" s="8"/>
    </row>
    <row r="13" spans="1:12">
      <c r="B13" t="s">
        <v>12</v>
      </c>
      <c r="E13" s="7">
        <v>2400</v>
      </c>
      <c r="F13" s="8"/>
      <c r="G13" s="7">
        <v>0</v>
      </c>
      <c r="H13" s="8"/>
      <c r="I13" s="7">
        <v>0</v>
      </c>
      <c r="J13" s="8"/>
      <c r="K13" s="7">
        <v>0</v>
      </c>
      <c r="L13" s="8"/>
    </row>
    <row r="14" spans="1:12">
      <c r="B14" t="s">
        <v>13</v>
      </c>
      <c r="E14" s="7">
        <v>18000</v>
      </c>
      <c r="F14" s="8"/>
      <c r="G14" s="7">
        <v>18000</v>
      </c>
      <c r="H14" s="8"/>
      <c r="I14" s="7">
        <v>18000</v>
      </c>
      <c r="J14" s="8"/>
      <c r="K14" s="7">
        <v>18000</v>
      </c>
      <c r="L14" s="8"/>
    </row>
    <row r="15" spans="1:12">
      <c r="B15" t="s">
        <v>14</v>
      </c>
      <c r="E15" s="7">
        <v>15000</v>
      </c>
      <c r="F15" s="8"/>
      <c r="G15" s="7">
        <v>15000</v>
      </c>
      <c r="H15" s="8"/>
      <c r="I15" s="7">
        <v>15000</v>
      </c>
      <c r="J15" s="8"/>
      <c r="K15" s="7">
        <v>15000</v>
      </c>
      <c r="L15" s="8"/>
    </row>
    <row r="16" spans="1:12">
      <c r="B16" t="s">
        <v>15</v>
      </c>
      <c r="E16" s="7">
        <v>16200</v>
      </c>
      <c r="F16" s="8"/>
      <c r="G16" s="7">
        <v>16200</v>
      </c>
      <c r="H16" s="8"/>
      <c r="I16" s="7">
        <v>16200</v>
      </c>
      <c r="J16" s="8"/>
      <c r="K16" s="7">
        <v>16200</v>
      </c>
      <c r="L16" s="8"/>
    </row>
    <row r="17" spans="1:12">
      <c r="B17" t="s">
        <v>16</v>
      </c>
      <c r="E17" s="7">
        <v>28800</v>
      </c>
      <c r="F17" s="8"/>
      <c r="G17" s="7">
        <v>28800</v>
      </c>
      <c r="H17" s="8"/>
      <c r="I17" s="7">
        <v>28800</v>
      </c>
      <c r="J17" s="8"/>
      <c r="K17" s="7">
        <v>28800</v>
      </c>
      <c r="L17" s="8"/>
    </row>
    <row r="18" spans="1:12">
      <c r="E18" s="11">
        <f>SUM(E12:E17)+E5+F4</f>
        <v>240000</v>
      </c>
      <c r="F18" s="8"/>
      <c r="G18" s="11">
        <f>SUM(G12:G17)+G5+H4</f>
        <v>208800</v>
      </c>
      <c r="H18" s="8"/>
      <c r="I18" s="11">
        <f>SUM(I12:I17)+I5+J4</f>
        <v>241200</v>
      </c>
      <c r="J18" s="8"/>
      <c r="K18" s="11">
        <f>SUM(K12:K17)+K5+L4</f>
        <v>241200</v>
      </c>
      <c r="L18" s="8"/>
    </row>
    <row r="19" spans="1:12">
      <c r="A19" t="s">
        <v>17</v>
      </c>
      <c r="E19" s="12">
        <f>35555+900</f>
        <v>36455</v>
      </c>
      <c r="F19" s="13">
        <f>E19</f>
        <v>36455</v>
      </c>
      <c r="G19" s="12">
        <v>140683</v>
      </c>
      <c r="H19" s="13">
        <f>G19</f>
        <v>140683</v>
      </c>
      <c r="I19" s="12"/>
      <c r="J19" s="13">
        <f>I19</f>
        <v>0</v>
      </c>
      <c r="K19" s="12"/>
      <c r="L19" s="13">
        <f>K19</f>
        <v>0</v>
      </c>
    </row>
    <row r="20" spans="1:12">
      <c r="E20" s="11">
        <f>SUM(E18:E19)</f>
        <v>276455</v>
      </c>
      <c r="F20" s="8"/>
      <c r="G20" s="11">
        <f>SUM(G18:G19)</f>
        <v>349483</v>
      </c>
      <c r="H20" s="8"/>
      <c r="I20" s="11">
        <f>SUM(I18:I19)</f>
        <v>241200</v>
      </c>
      <c r="J20" s="8"/>
      <c r="K20" s="11">
        <f>SUM(K18:K19)</f>
        <v>241200</v>
      </c>
      <c r="L20" s="8"/>
    </row>
    <row r="21" spans="1:12">
      <c r="B21" s="9" t="s">
        <v>18</v>
      </c>
      <c r="E21" s="12">
        <v>199999</v>
      </c>
      <c r="F21" s="13">
        <f>E21</f>
        <v>199999</v>
      </c>
      <c r="G21" s="12">
        <v>70165</v>
      </c>
      <c r="H21" s="13">
        <f>G21</f>
        <v>70165</v>
      </c>
      <c r="I21" s="12">
        <v>180288</v>
      </c>
      <c r="J21" s="13">
        <f>I21</f>
        <v>180288</v>
      </c>
      <c r="K21" s="12">
        <f>K24-K20</f>
        <v>25044</v>
      </c>
      <c r="L21" s="13">
        <f>K21</f>
        <v>25044</v>
      </c>
    </row>
    <row r="22" spans="1:12">
      <c r="D22" s="10" t="s">
        <v>2</v>
      </c>
      <c r="E22" s="7"/>
      <c r="F22" s="13"/>
      <c r="G22" s="7"/>
      <c r="H22" s="13"/>
      <c r="I22" s="7"/>
      <c r="J22" s="13"/>
      <c r="K22" s="7"/>
      <c r="L22" s="13"/>
    </row>
    <row r="23" spans="1:12">
      <c r="E23" s="7"/>
      <c r="F23" s="8"/>
      <c r="G23" s="7"/>
      <c r="H23" s="8"/>
      <c r="I23" s="7"/>
      <c r="J23" s="8"/>
      <c r="K23" s="7"/>
      <c r="L23" s="8"/>
    </row>
    <row r="24" spans="1:12">
      <c r="B24" t="s">
        <v>19</v>
      </c>
      <c r="D24" t="s">
        <v>2</v>
      </c>
      <c r="E24" s="14">
        <f>E21+E20</f>
        <v>476454</v>
      </c>
      <c r="F24" s="15">
        <f>SUM(F4:F22)</f>
        <v>355254</v>
      </c>
      <c r="G24" s="14">
        <f>G21+G20</f>
        <v>419648</v>
      </c>
      <c r="H24" s="15">
        <f>SUM(H4:H22)</f>
        <v>300848</v>
      </c>
      <c r="I24" s="14">
        <f>I21+I20</f>
        <v>421488</v>
      </c>
      <c r="J24" s="15">
        <f>SUM(J4:J22)</f>
        <v>302688</v>
      </c>
      <c r="K24" s="14">
        <f>[1]Sheet2!T5</f>
        <v>266244</v>
      </c>
      <c r="L24" s="15">
        <f>SUM(L4:L22)</f>
        <v>147444</v>
      </c>
    </row>
    <row r="25" spans="1:12">
      <c r="B25" t="s">
        <v>20</v>
      </c>
      <c r="D25" s="10" t="s">
        <v>2</v>
      </c>
      <c r="E25" s="7"/>
      <c r="F25" s="8">
        <v>2400</v>
      </c>
      <c r="G25" s="7"/>
      <c r="H25" s="8">
        <v>2400</v>
      </c>
      <c r="I25" s="7"/>
      <c r="J25" s="8">
        <v>2400</v>
      </c>
      <c r="K25" s="7"/>
      <c r="L25" s="8">
        <v>1950</v>
      </c>
    </row>
    <row r="26" spans="1:12">
      <c r="B26" t="s">
        <v>21</v>
      </c>
      <c r="D26" s="16"/>
      <c r="E26" s="7"/>
      <c r="F26" s="8">
        <f>F24-F25</f>
        <v>352854</v>
      </c>
      <c r="G26" s="7"/>
      <c r="H26" s="8">
        <f>H24-H25</f>
        <v>298448</v>
      </c>
      <c r="I26" s="7"/>
      <c r="J26" s="8">
        <f>J24-J25</f>
        <v>300288</v>
      </c>
      <c r="K26" s="7"/>
      <c r="L26" s="8">
        <f>L24-L25</f>
        <v>145494</v>
      </c>
    </row>
    <row r="27" spans="1:12">
      <c r="A27" t="s">
        <v>22</v>
      </c>
      <c r="E27" s="7"/>
      <c r="F27" s="8"/>
      <c r="G27" s="7"/>
      <c r="H27" s="8"/>
      <c r="I27" s="7"/>
      <c r="J27" s="8"/>
      <c r="K27" s="7"/>
      <c r="L27" s="8"/>
    </row>
    <row r="28" spans="1:12">
      <c r="B28" t="s">
        <v>23</v>
      </c>
      <c r="D28" t="s">
        <v>2</v>
      </c>
      <c r="E28" s="7"/>
      <c r="F28" s="15">
        <f>SUM(F30:F31)</f>
        <v>48213</v>
      </c>
      <c r="G28" s="7"/>
      <c r="H28" s="15">
        <f>SUM(H30:H31)</f>
        <v>9360</v>
      </c>
      <c r="I28" s="7"/>
      <c r="J28" s="15">
        <f>SUM(J30:J31)</f>
        <v>83947</v>
      </c>
      <c r="K28" s="7"/>
      <c r="L28" s="15">
        <f>SUM(L30:L31)</f>
        <v>9360</v>
      </c>
    </row>
    <row r="29" spans="1:12">
      <c r="B29" t="s">
        <v>24</v>
      </c>
      <c r="E29" s="7"/>
      <c r="F29" s="8"/>
      <c r="G29" s="7"/>
      <c r="H29" s="8"/>
      <c r="I29" s="7"/>
      <c r="J29" s="8"/>
      <c r="K29" s="7"/>
      <c r="L29" s="8"/>
    </row>
    <row r="30" spans="1:12">
      <c r="B30" t="s">
        <v>25</v>
      </c>
      <c r="E30" s="7"/>
      <c r="F30" s="8">
        <v>9360</v>
      </c>
      <c r="G30" s="7"/>
      <c r="H30" s="8">
        <v>9360</v>
      </c>
      <c r="I30" s="7"/>
      <c r="J30" s="8">
        <v>9360</v>
      </c>
      <c r="K30" s="7"/>
      <c r="L30" s="8">
        <v>9360</v>
      </c>
    </row>
    <row r="31" spans="1:12">
      <c r="B31" t="s">
        <v>26</v>
      </c>
      <c r="E31" s="7"/>
      <c r="F31" s="8">
        <v>38853</v>
      </c>
      <c r="G31" s="7"/>
      <c r="H31" s="8"/>
      <c r="I31" s="7"/>
      <c r="J31" s="8">
        <v>74587</v>
      </c>
      <c r="K31" s="7"/>
      <c r="L31" s="8"/>
    </row>
    <row r="32" spans="1:12">
      <c r="E32" s="7"/>
      <c r="F32" s="8"/>
      <c r="G32" s="7"/>
      <c r="H32" s="8"/>
      <c r="I32" s="7"/>
      <c r="J32" s="8"/>
      <c r="K32" s="7"/>
      <c r="L32" s="8"/>
    </row>
    <row r="33" spans="2:12">
      <c r="B33" t="s">
        <v>27</v>
      </c>
      <c r="D33" t="s">
        <v>28</v>
      </c>
      <c r="E33" s="7"/>
      <c r="F33" s="8"/>
      <c r="G33" s="7"/>
      <c r="H33" s="8"/>
      <c r="I33" s="7"/>
      <c r="J33" s="8">
        <v>3000</v>
      </c>
      <c r="K33" s="7"/>
      <c r="L33" s="8"/>
    </row>
    <row r="34" spans="2:12">
      <c r="D34" s="10"/>
      <c r="E34" s="7"/>
      <c r="F34" s="8"/>
      <c r="G34" s="7"/>
      <c r="H34" s="8"/>
      <c r="I34" s="7"/>
      <c r="J34" s="8"/>
      <c r="K34" s="7"/>
      <c r="L34" s="8"/>
    </row>
    <row r="35" spans="2:12">
      <c r="B35" t="s">
        <v>29</v>
      </c>
      <c r="E35" s="7"/>
      <c r="F35" s="8">
        <f>F26-F28</f>
        <v>304641</v>
      </c>
      <c r="G35" s="7"/>
      <c r="H35" s="8">
        <f>H26-H28</f>
        <v>289088</v>
      </c>
      <c r="I35" s="7"/>
      <c r="J35" s="8">
        <f>J26-J28-J33</f>
        <v>213341</v>
      </c>
      <c r="K35" s="7"/>
      <c r="L35" s="8">
        <f>L26-L28-L33</f>
        <v>136134</v>
      </c>
    </row>
    <row r="36" spans="2:12">
      <c r="E36" s="7"/>
      <c r="F36" s="8">
        <v>180000</v>
      </c>
      <c r="G36" s="7"/>
      <c r="H36" s="8">
        <v>190000</v>
      </c>
      <c r="I36" s="7"/>
      <c r="J36" s="8">
        <v>180000</v>
      </c>
      <c r="K36" s="7"/>
      <c r="L36" s="8">
        <v>190000</v>
      </c>
    </row>
    <row r="37" spans="2:12">
      <c r="B37" t="s">
        <v>30</v>
      </c>
      <c r="E37" s="7"/>
      <c r="F37" s="8">
        <f>F35-F36</f>
        <v>124641</v>
      </c>
      <c r="G37" s="7"/>
      <c r="H37" s="8">
        <f>H35-H36</f>
        <v>99088</v>
      </c>
      <c r="I37" s="7"/>
      <c r="J37" s="8">
        <f>J35-J36</f>
        <v>33341</v>
      </c>
      <c r="K37" s="7"/>
      <c r="L37" s="8">
        <v>0</v>
      </c>
    </row>
    <row r="38" spans="2:12">
      <c r="E38" s="17"/>
      <c r="F38" s="18"/>
      <c r="G38" s="18"/>
      <c r="H38" s="18"/>
      <c r="I38" s="18"/>
      <c r="J38" s="18"/>
      <c r="K38" s="18"/>
      <c r="L38" s="6"/>
    </row>
    <row r="39" spans="2:12">
      <c r="E39" s="19">
        <v>0.1</v>
      </c>
      <c r="F39" s="20">
        <f>F37*10%</f>
        <v>12464.1</v>
      </c>
      <c r="G39" s="21">
        <v>0.1</v>
      </c>
      <c r="H39" s="20">
        <f>H37*10%</f>
        <v>9908.8000000000011</v>
      </c>
      <c r="I39" s="21">
        <v>0.1</v>
      </c>
      <c r="J39" s="20">
        <f>J37*10%</f>
        <v>3334.1000000000004</v>
      </c>
      <c r="K39" s="21">
        <v>0.1</v>
      </c>
      <c r="L39" s="22">
        <f>L37*10%</f>
        <v>0</v>
      </c>
    </row>
    <row r="40" spans="2:12">
      <c r="E40" s="19">
        <v>0.03</v>
      </c>
      <c r="F40" s="20">
        <f>F39*3%</f>
        <v>373.923</v>
      </c>
      <c r="G40" s="21">
        <v>0.03</v>
      </c>
      <c r="H40" s="20">
        <f>H39*3%</f>
        <v>297.26400000000001</v>
      </c>
      <c r="I40" s="21">
        <v>0.03</v>
      </c>
      <c r="J40" s="20">
        <f>J39*3%</f>
        <v>100.02300000000001</v>
      </c>
      <c r="K40" s="21">
        <v>0.03</v>
      </c>
      <c r="L40" s="22">
        <f>L39*3%</f>
        <v>0</v>
      </c>
    </row>
    <row r="41" spans="2:12">
      <c r="E41" s="23"/>
      <c r="F41" s="24">
        <f>SUM(F39:F40)</f>
        <v>12838.023000000001</v>
      </c>
      <c r="G41" s="10"/>
      <c r="H41" s="24">
        <f>SUM(H39:H40)</f>
        <v>10206.064</v>
      </c>
      <c r="I41" s="10"/>
      <c r="J41" s="24">
        <f>SUM(J39:J40)</f>
        <v>3434.1230000000005</v>
      </c>
      <c r="K41" s="10"/>
      <c r="L41" s="25">
        <f>SUM(L39:L40)</f>
        <v>0</v>
      </c>
    </row>
  </sheetData>
  <mergeCells count="5"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2012-03-15T12:38:24Z</dcterms:modified>
</cp:coreProperties>
</file>