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</sheets>
  <definedNames>
    <definedName name="_xlnm.Print_Area" localSheetId="0">Sheet1!$A$1:$N$34</definedName>
  </definedNames>
  <calcPr calcId="124519"/>
</workbook>
</file>

<file path=xl/calcChain.xml><?xml version="1.0" encoding="utf-8"?>
<calcChain xmlns="http://schemas.openxmlformats.org/spreadsheetml/2006/main">
  <c r="J30" i="1"/>
  <c r="J29"/>
  <c r="L24"/>
  <c r="G27" s="1"/>
  <c r="L23"/>
  <c r="L26" s="1"/>
  <c r="L22"/>
  <c r="L21"/>
  <c r="E12" i="2"/>
  <c r="E11"/>
  <c r="E10"/>
  <c r="D13" s="1"/>
  <c r="F14" i="1"/>
  <c r="F16" l="1"/>
  <c r="E20" s="1"/>
  <c r="G20" s="1"/>
  <c r="F21"/>
  <c r="F20"/>
  <c r="E21" l="1"/>
  <c r="E22"/>
  <c r="G22" s="1"/>
  <c r="F22"/>
  <c r="E23" l="1"/>
  <c r="G23" s="1"/>
  <c r="G21"/>
  <c r="G24" l="1"/>
  <c r="G25" s="1"/>
  <c r="G26" s="1"/>
  <c r="I28" l="1"/>
  <c r="I27"/>
  <c r="G28" l="1"/>
  <c r="G29" s="1"/>
  <c r="E28"/>
  <c r="E32" s="1"/>
  <c r="M22"/>
  <c r="I22" s="1"/>
  <c r="M23"/>
  <c r="I23" s="1"/>
  <c r="M21"/>
  <c r="I21" s="1"/>
  <c r="G30"/>
  <c r="G31" l="1"/>
  <c r="G32" s="1"/>
  <c r="G36" l="1"/>
</calcChain>
</file>

<file path=xl/sharedStrings.xml><?xml version="1.0" encoding="utf-8"?>
<sst xmlns="http://schemas.openxmlformats.org/spreadsheetml/2006/main" count="46" uniqueCount="41">
  <si>
    <t>INCOME TAX CALCULATOR</t>
  </si>
  <si>
    <t>MALE</t>
  </si>
  <si>
    <t>FEMALE</t>
  </si>
  <si>
    <t>SENIOR CITIZEN</t>
  </si>
  <si>
    <t>(TO KNOW WHETHER THE ASSESSEE IS SENIOR CITIZEN OR NOT, click here)</t>
  </si>
  <si>
    <t>GROSS TOTAL INCOME</t>
  </si>
  <si>
    <t>LESS: DEDUCTIONS</t>
  </si>
  <si>
    <t>TAXABLE INCOME</t>
  </si>
  <si>
    <t>COMPUTATION OF INCOME TAX</t>
  </si>
  <si>
    <t xml:space="preserve">ON FIRST </t>
  </si>
  <si>
    <t>NEXT</t>
  </si>
  <si>
    <t>ADD: EDUCATION CESS</t>
  </si>
  <si>
    <t>AGE CALCULATOR</t>
  </si>
  <si>
    <t>ENTER DATE OF BIRTH</t>
  </si>
  <si>
    <t>(DD/MM/YYYY)</t>
  </si>
  <si>
    <t>AGE</t>
  </si>
  <si>
    <t>YEARS</t>
  </si>
  <si>
    <t>MONTHS</t>
  </si>
  <si>
    <t>DAYS</t>
  </si>
  <si>
    <t>CLICK HERE TO GO BACK</t>
  </si>
  <si>
    <t>CATEGORY</t>
  </si>
  <si>
    <t>ADD: INTEREST U/S 234A</t>
  </si>
  <si>
    <t>ADD: INTEREST U/S 234B</t>
  </si>
  <si>
    <t>ASSESSED TAX</t>
  </si>
  <si>
    <t>ADD: INTEREST U/S 234C</t>
  </si>
  <si>
    <t>OR: ROUND OFF</t>
  </si>
  <si>
    <t>TDS</t>
  </si>
  <si>
    <t>Till 15th sept</t>
  </si>
  <si>
    <t>Till 15th Dec</t>
  </si>
  <si>
    <t>Till 31st march</t>
  </si>
  <si>
    <t>COMPANY</t>
  </si>
  <si>
    <t>ADVANCE TAX(Cumulative Basis)</t>
  </si>
  <si>
    <t>AUDITED</t>
  </si>
  <si>
    <t>YES</t>
  </si>
  <si>
    <t>NO</t>
  </si>
  <si>
    <t>DETAILS OF ADVANCE TAX PAID</t>
  </si>
  <si>
    <t>1ST QUARTER (15TH SEPT)</t>
  </si>
  <si>
    <t>2ND QUARTER (15TH DEC)</t>
  </si>
  <si>
    <t>3RD QUARTER (15TH MAR)</t>
  </si>
  <si>
    <t>TAX DEDUCTED AT SOURCE</t>
  </si>
  <si>
    <t>Total Interest u/s A, B,C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</si>
</sst>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36"/>
      <color theme="1"/>
      <name val="Viner Hand ITC"/>
      <family val="4"/>
    </font>
    <font>
      <u/>
      <sz val="11"/>
      <color theme="10"/>
      <name val="Calibri"/>
      <family val="2"/>
    </font>
    <font>
      <b/>
      <u/>
      <sz val="11"/>
      <color theme="1"/>
      <name val="Arial Rounded MT Bold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24"/>
      <color theme="1"/>
      <name val="Arial Rounded MT Bold"/>
      <family val="2"/>
    </font>
    <font>
      <b/>
      <sz val="16"/>
      <color theme="1"/>
      <name val="Bauhaus 93"/>
      <family val="5"/>
    </font>
    <font>
      <b/>
      <sz val="11"/>
      <color theme="1"/>
      <name val="Georgia"/>
      <family val="1"/>
    </font>
    <font>
      <b/>
      <sz val="18"/>
      <color rgb="FFFF0000"/>
      <name val="Bauhaus 93"/>
      <family val="5"/>
    </font>
    <font>
      <sz val="14"/>
      <color theme="3" tint="-0.249977111117893"/>
      <name val="Bernard MT Condensed"/>
      <family val="1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4" tint="-0.499984740745262"/>
      <name val="Franklin Gothic Medium"/>
      <family val="2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118">
    <xf numFmtId="0" fontId="0" fillId="0" borderId="0" xfId="0"/>
    <xf numFmtId="0" fontId="4" fillId="0" borderId="0" xfId="0" applyFont="1"/>
    <xf numFmtId="0" fontId="0" fillId="0" borderId="0" xfId="0" applyBorder="1"/>
    <xf numFmtId="0" fontId="3" fillId="0" borderId="0" xfId="0" applyFont="1" applyBorder="1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0" xfId="0" applyProtection="1">
      <protection locked="0"/>
    </xf>
    <xf numFmtId="0" fontId="0" fillId="0" borderId="1" xfId="0" applyBorder="1" applyProtection="1">
      <protection hidden="1"/>
    </xf>
    <xf numFmtId="0" fontId="7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0" xfId="0" applyBorder="1" applyProtection="1">
      <protection hidden="1"/>
    </xf>
    <xf numFmtId="0" fontId="3" fillId="0" borderId="0" xfId="0" applyFont="1" applyBorder="1" applyProtection="1">
      <protection hidden="1"/>
    </xf>
    <xf numFmtId="43" fontId="3" fillId="0" borderId="0" xfId="1" applyFont="1" applyBorder="1" applyProtection="1"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2" fillId="0" borderId="0" xfId="0" applyFont="1" applyBorder="1" applyProtection="1"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5" xfId="0" applyBorder="1"/>
    <xf numFmtId="0" fontId="4" fillId="0" borderId="0" xfId="0" applyFont="1" applyBorder="1"/>
    <xf numFmtId="0" fontId="0" fillId="0" borderId="8" xfId="0" applyBorder="1"/>
    <xf numFmtId="0" fontId="10" fillId="0" borderId="0" xfId="0" applyFont="1"/>
    <xf numFmtId="0" fontId="4" fillId="0" borderId="0" xfId="0" applyFont="1" applyAlignment="1"/>
    <xf numFmtId="0" fontId="13" fillId="0" borderId="0" xfId="0" applyFont="1" applyBorder="1"/>
    <xf numFmtId="0" fontId="3" fillId="0" borderId="4" xfId="0" applyFont="1" applyBorder="1"/>
    <xf numFmtId="0" fontId="8" fillId="2" borderId="9" xfId="0" applyFont="1" applyFill="1" applyBorder="1" applyProtection="1">
      <protection locked="0"/>
    </xf>
    <xf numFmtId="0" fontId="4" fillId="0" borderId="5" xfId="0" applyFont="1" applyFill="1" applyBorder="1"/>
    <xf numFmtId="0" fontId="14" fillId="0" borderId="6" xfId="0" applyFont="1" applyBorder="1" applyAlignment="1"/>
    <xf numFmtId="0" fontId="14" fillId="0" borderId="7" xfId="0" applyFont="1" applyBorder="1" applyAlignment="1"/>
    <xf numFmtId="0" fontId="14" fillId="0" borderId="8" xfId="0" applyFont="1" applyBorder="1" applyAlignment="1"/>
    <xf numFmtId="43" fontId="3" fillId="3" borderId="0" xfId="1" applyFont="1" applyFill="1" applyBorder="1" applyAlignment="1" applyProtection="1">
      <alignment horizontal="center"/>
      <protection hidden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6" fillId="0" borderId="0" xfId="0" applyFont="1" applyBorder="1"/>
    <xf numFmtId="43" fontId="2" fillId="5" borderId="9" xfId="0" applyNumberFormat="1" applyFont="1" applyFill="1" applyBorder="1" applyProtection="1"/>
    <xf numFmtId="0" fontId="6" fillId="0" borderId="0" xfId="2" applyBorder="1" applyAlignment="1" applyProtection="1">
      <alignment horizontal="center"/>
      <protection locked="0"/>
    </xf>
    <xf numFmtId="0" fontId="6" fillId="0" borderId="5" xfId="2" applyBorder="1" applyAlignment="1" applyProtection="1">
      <alignment horizontal="center"/>
      <protection locked="0"/>
    </xf>
    <xf numFmtId="0" fontId="8" fillId="0" borderId="0" xfId="0" applyFont="1" applyFill="1" applyBorder="1" applyProtection="1">
      <protection locked="0"/>
    </xf>
    <xf numFmtId="0" fontId="17" fillId="0" borderId="0" xfId="0" applyFont="1" applyBorder="1"/>
    <xf numFmtId="0" fontId="4" fillId="0" borderId="4" xfId="0" applyFont="1" applyBorder="1"/>
    <xf numFmtId="0" fontId="2" fillId="0" borderId="0" xfId="0" applyFont="1" applyBorder="1"/>
    <xf numFmtId="43" fontId="3" fillId="2" borderId="9" xfId="1" applyFont="1" applyFill="1" applyBorder="1" applyProtection="1">
      <protection locked="0"/>
    </xf>
    <xf numFmtId="0" fontId="0" fillId="0" borderId="0" xfId="0" applyFill="1" applyBorder="1"/>
    <xf numFmtId="43" fontId="2" fillId="0" borderId="0" xfId="0" applyNumberFormat="1" applyFont="1" applyFill="1" applyBorder="1" applyProtection="1"/>
    <xf numFmtId="0" fontId="0" fillId="0" borderId="0" xfId="0" applyBorder="1" applyProtection="1"/>
    <xf numFmtId="0" fontId="0" fillId="0" borderId="5" xfId="0" applyBorder="1" applyProtection="1"/>
    <xf numFmtId="0" fontId="4" fillId="0" borderId="0" xfId="0" applyFont="1" applyBorder="1" applyProtection="1"/>
    <xf numFmtId="0" fontId="16" fillId="0" borderId="0" xfId="0" applyFont="1" applyBorder="1" applyProtection="1"/>
    <xf numFmtId="0" fontId="3" fillId="0" borderId="0" xfId="0" applyFont="1" applyBorder="1" applyProtection="1"/>
    <xf numFmtId="43" fontId="4" fillId="0" borderId="5" xfId="0" applyNumberFormat="1" applyFont="1" applyBorder="1" applyProtection="1"/>
    <xf numFmtId="43" fontId="3" fillId="0" borderId="0" xfId="1" applyFont="1" applyBorder="1" applyAlignment="1" applyProtection="1"/>
    <xf numFmtId="0" fontId="3" fillId="0" borderId="0" xfId="0" applyFont="1" applyFill="1" applyBorder="1" applyProtection="1"/>
    <xf numFmtId="0" fontId="17" fillId="0" borderId="0" xfId="0" applyFont="1" applyProtection="1"/>
    <xf numFmtId="0" fontId="17" fillId="0" borderId="0" xfId="0" applyFont="1" applyBorder="1" applyProtection="1"/>
    <xf numFmtId="43" fontId="4" fillId="0" borderId="0" xfId="0" applyNumberFormat="1" applyFont="1" applyBorder="1" applyProtection="1"/>
    <xf numFmtId="0" fontId="2" fillId="0" borderId="0" xfId="0" applyFont="1" applyBorder="1" applyProtection="1"/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43" fontId="3" fillId="0" borderId="12" xfId="1" applyFont="1" applyBorder="1" applyAlignment="1">
      <alignment horizontal="center"/>
    </xf>
    <xf numFmtId="43" fontId="3" fillId="0" borderId="13" xfId="1" applyFont="1" applyBorder="1" applyAlignment="1">
      <alignment horizontal="center"/>
    </xf>
    <xf numFmtId="43" fontId="9" fillId="0" borderId="14" xfId="1" applyFont="1" applyBorder="1" applyAlignment="1">
      <alignment horizontal="center"/>
    </xf>
    <xf numFmtId="43" fontId="9" fillId="0" borderId="15" xfId="1" applyFont="1" applyBorder="1" applyAlignment="1">
      <alignment horizontal="center"/>
    </xf>
    <xf numFmtId="0" fontId="0" fillId="0" borderId="9" xfId="0" applyFont="1" applyBorder="1" applyAlignment="1" applyProtection="1">
      <alignment horizontal="center"/>
      <protection hidden="1"/>
    </xf>
    <xf numFmtId="0" fontId="0" fillId="0" borderId="16" xfId="0" applyFont="1" applyBorder="1" applyAlignment="1" applyProtection="1">
      <alignment horizontal="center"/>
      <protection hidden="1"/>
    </xf>
    <xf numFmtId="43" fontId="1" fillId="0" borderId="17" xfId="1" applyFont="1" applyBorder="1" applyAlignment="1" applyProtection="1">
      <alignment horizontal="center"/>
      <protection hidden="1"/>
    </xf>
    <xf numFmtId="43" fontId="1" fillId="0" borderId="20" xfId="1" applyFont="1" applyBorder="1" applyAlignment="1" applyProtection="1">
      <alignment horizontal="center"/>
      <protection hidden="1"/>
    </xf>
    <xf numFmtId="43" fontId="1" fillId="0" borderId="9" xfId="1" applyFont="1" applyBorder="1" applyAlignment="1" applyProtection="1">
      <alignment horizontal="center"/>
      <protection hidden="1"/>
    </xf>
    <xf numFmtId="43" fontId="1" fillId="0" borderId="16" xfId="1" applyFont="1" applyBorder="1" applyAlignment="1" applyProtection="1">
      <alignment horizontal="center"/>
      <protection hidden="1"/>
    </xf>
    <xf numFmtId="43" fontId="9" fillId="0" borderId="14" xfId="1" applyFont="1" applyBorder="1" applyAlignment="1" applyProtection="1">
      <alignment horizontal="center"/>
      <protection hidden="1"/>
    </xf>
    <xf numFmtId="43" fontId="9" fillId="0" borderId="15" xfId="1" applyFont="1" applyBorder="1" applyAlignment="1" applyProtection="1">
      <alignment horizontal="center"/>
      <protection hidden="1"/>
    </xf>
    <xf numFmtId="43" fontId="18" fillId="6" borderId="14" xfId="0" applyNumberFormat="1" applyFont="1" applyFill="1" applyBorder="1" applyAlignment="1">
      <alignment horizontal="center"/>
    </xf>
    <xf numFmtId="43" fontId="18" fillId="6" borderId="15" xfId="0" applyNumberFormat="1" applyFont="1" applyFill="1" applyBorder="1" applyAlignment="1">
      <alignment horizontal="center"/>
    </xf>
    <xf numFmtId="43" fontId="2" fillId="2" borderId="10" xfId="1" applyFont="1" applyFill="1" applyBorder="1" applyAlignment="1" applyProtection="1">
      <alignment horizontal="center"/>
      <protection locked="0"/>
    </xf>
    <xf numFmtId="43" fontId="2" fillId="2" borderId="11" xfId="1" applyFont="1" applyFill="1" applyBorder="1" applyAlignment="1" applyProtection="1">
      <alignment horizontal="center"/>
      <protection locked="0"/>
    </xf>
    <xf numFmtId="43" fontId="0" fillId="2" borderId="10" xfId="1" applyFont="1" applyFill="1" applyBorder="1" applyAlignment="1" applyProtection="1">
      <alignment horizontal="center"/>
      <protection locked="0"/>
    </xf>
    <xf numFmtId="43" fontId="0" fillId="2" borderId="11" xfId="1" applyFont="1" applyFill="1" applyBorder="1" applyAlignment="1" applyProtection="1">
      <alignment horizontal="center"/>
      <protection locked="0"/>
    </xf>
    <xf numFmtId="43" fontId="3" fillId="3" borderId="10" xfId="1" applyFont="1" applyFill="1" applyBorder="1" applyAlignment="1" applyProtection="1">
      <alignment horizontal="center"/>
      <protection hidden="1"/>
    </xf>
    <xf numFmtId="43" fontId="3" fillId="3" borderId="11" xfId="1" applyFont="1" applyFill="1" applyBorder="1" applyAlignment="1" applyProtection="1">
      <alignment horizontal="center"/>
      <protection hidden="1"/>
    </xf>
    <xf numFmtId="0" fontId="6" fillId="0" borderId="0" xfId="2" applyBorder="1" applyAlignment="1" applyProtection="1">
      <alignment horizontal="center"/>
      <protection locked="0"/>
    </xf>
    <xf numFmtId="0" fontId="6" fillId="0" borderId="5" xfId="2" applyBorder="1" applyAlignment="1" applyProtection="1">
      <alignment horizontal="center"/>
      <protection locked="0"/>
    </xf>
    <xf numFmtId="43" fontId="3" fillId="0" borderId="10" xfId="1" applyFont="1" applyBorder="1" applyAlignment="1">
      <alignment horizontal="center"/>
    </xf>
    <xf numFmtId="43" fontId="3" fillId="0" borderId="11" xfId="1" applyFont="1" applyBorder="1" applyAlignment="1">
      <alignment horizontal="center"/>
    </xf>
    <xf numFmtId="43" fontId="15" fillId="0" borderId="14" xfId="0" applyNumberFormat="1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1" fontId="12" fillId="0" borderId="9" xfId="0" applyNumberFormat="1" applyFont="1" applyBorder="1" applyAlignment="1">
      <alignment horizontal="center"/>
    </xf>
    <xf numFmtId="1" fontId="12" fillId="0" borderId="17" xfId="0" applyNumberFormat="1" applyFont="1" applyBorder="1" applyAlignment="1">
      <alignment horizontal="center"/>
    </xf>
    <xf numFmtId="0" fontId="6" fillId="4" borderId="0" xfId="2" applyFill="1" applyAlignment="1" applyProtection="1">
      <alignment horizontal="center"/>
      <protection locked="0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4" fillId="2" borderId="10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12" fillId="0" borderId="4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11" xfId="0" applyFont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F96C5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49"/>
  <sheetViews>
    <sheetView workbookViewId="0">
      <selection activeCell="F12" sqref="F12:G12"/>
    </sheetView>
  </sheetViews>
  <sheetFormatPr defaultRowHeight="15"/>
  <cols>
    <col min="4" max="4" width="10.7109375" customWidth="1"/>
    <col min="5" max="5" width="17.140625" customWidth="1"/>
    <col min="7" max="7" width="9.5703125" bestFit="1" customWidth="1"/>
    <col min="9" max="9" width="11.28515625" bestFit="1" customWidth="1"/>
    <col min="12" max="12" width="13.85546875" customWidth="1"/>
    <col min="13" max="13" width="12" customWidth="1"/>
  </cols>
  <sheetData>
    <row r="1" spans="2:13" ht="15.75" thickBot="1"/>
    <row r="2" spans="2:13" ht="15" customHeight="1">
      <c r="B2" s="4"/>
      <c r="C2" s="61" t="s">
        <v>0</v>
      </c>
      <c r="D2" s="62"/>
      <c r="E2" s="62"/>
      <c r="F2" s="62"/>
      <c r="G2" s="62"/>
      <c r="H2" s="62"/>
      <c r="I2" s="62"/>
      <c r="J2" s="62"/>
      <c r="K2" s="62"/>
      <c r="L2" s="63"/>
      <c r="M2" s="34"/>
    </row>
    <row r="3" spans="2:13" ht="15" customHeight="1">
      <c r="B3" s="5"/>
      <c r="C3" s="64"/>
      <c r="D3" s="65"/>
      <c r="E3" s="65"/>
      <c r="F3" s="65"/>
      <c r="G3" s="65"/>
      <c r="H3" s="65"/>
      <c r="I3" s="65"/>
      <c r="J3" s="65"/>
      <c r="K3" s="65"/>
      <c r="L3" s="66"/>
      <c r="M3" s="35"/>
    </row>
    <row r="4" spans="2:13" ht="15.75" customHeight="1" thickBot="1">
      <c r="B4" s="5"/>
      <c r="C4" s="67"/>
      <c r="D4" s="68"/>
      <c r="E4" s="68"/>
      <c r="F4" s="68"/>
      <c r="G4" s="68"/>
      <c r="H4" s="68"/>
      <c r="I4" s="68"/>
      <c r="J4" s="68"/>
      <c r="K4" s="68"/>
      <c r="L4" s="69"/>
      <c r="M4" s="36"/>
    </row>
    <row r="5" spans="2:13"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1"/>
    </row>
    <row r="6" spans="2:13" ht="15.75">
      <c r="B6" s="5"/>
      <c r="C6" s="2"/>
      <c r="D6" s="3" t="s">
        <v>20</v>
      </c>
      <c r="E6" s="28" t="s">
        <v>1</v>
      </c>
      <c r="F6" s="2"/>
      <c r="G6" s="92" t="s">
        <v>4</v>
      </c>
      <c r="H6" s="92"/>
      <c r="I6" s="92"/>
      <c r="J6" s="92"/>
      <c r="K6" s="92"/>
      <c r="L6" s="92"/>
      <c r="M6" s="93"/>
    </row>
    <row r="7" spans="2:13" ht="15.75">
      <c r="B7" s="43"/>
      <c r="C7" s="22"/>
      <c r="D7" s="3"/>
      <c r="E7" s="41"/>
      <c r="F7" s="2"/>
      <c r="G7" s="39"/>
      <c r="H7" s="39"/>
      <c r="I7" s="39"/>
      <c r="J7" s="39"/>
      <c r="K7" s="39"/>
      <c r="L7" s="39"/>
      <c r="M7" s="40"/>
    </row>
    <row r="8" spans="2:13" ht="15.75">
      <c r="B8" s="43"/>
      <c r="C8" s="44" t="s">
        <v>33</v>
      </c>
      <c r="D8" s="3" t="s">
        <v>32</v>
      </c>
      <c r="E8" s="28" t="s">
        <v>34</v>
      </c>
      <c r="F8" s="2"/>
      <c r="G8" s="39"/>
      <c r="H8" s="39"/>
      <c r="I8" s="39"/>
      <c r="J8" s="39"/>
      <c r="K8" s="39"/>
      <c r="L8" s="39"/>
      <c r="M8" s="40"/>
    </row>
    <row r="9" spans="2:13">
      <c r="B9" s="43"/>
      <c r="C9" s="44" t="s">
        <v>34</v>
      </c>
      <c r="D9" s="2"/>
      <c r="E9" s="2"/>
      <c r="F9" s="2"/>
      <c r="G9" s="2"/>
      <c r="H9" s="2"/>
      <c r="I9" s="37" t="s">
        <v>35</v>
      </c>
      <c r="J9" s="37"/>
      <c r="K9" s="37"/>
      <c r="L9" s="37"/>
      <c r="M9" s="21"/>
    </row>
    <row r="10" spans="2:13">
      <c r="B10" s="43"/>
      <c r="C10" s="22"/>
      <c r="D10" s="3" t="s">
        <v>5</v>
      </c>
      <c r="E10" s="2"/>
      <c r="F10" s="86">
        <v>279857</v>
      </c>
      <c r="G10" s="87"/>
      <c r="H10" s="2"/>
      <c r="I10" s="2" t="s">
        <v>36</v>
      </c>
      <c r="J10" s="2"/>
      <c r="K10" s="2"/>
      <c r="L10" s="45">
        <v>0</v>
      </c>
      <c r="M10" s="21"/>
    </row>
    <row r="11" spans="2:13">
      <c r="B11" s="5"/>
      <c r="C11" s="42"/>
      <c r="D11" s="2"/>
      <c r="E11" s="2"/>
      <c r="F11" s="2"/>
      <c r="G11" s="2"/>
      <c r="H11" s="2"/>
      <c r="I11" s="2" t="s">
        <v>37</v>
      </c>
      <c r="J11" s="2"/>
      <c r="K11" s="2"/>
      <c r="L11" s="45">
        <v>0</v>
      </c>
      <c r="M11" s="21"/>
    </row>
    <row r="12" spans="2:13">
      <c r="B12" s="5"/>
      <c r="C12" s="2"/>
      <c r="D12" s="3" t="s">
        <v>6</v>
      </c>
      <c r="E12" s="2"/>
      <c r="F12" s="88">
        <v>26698</v>
      </c>
      <c r="G12" s="89"/>
      <c r="H12" s="2"/>
      <c r="I12" s="2" t="s">
        <v>38</v>
      </c>
      <c r="J12" s="2"/>
      <c r="K12" s="2"/>
      <c r="L12" s="45">
        <v>0</v>
      </c>
      <c r="M12" s="21"/>
    </row>
    <row r="13" spans="2:13">
      <c r="B13" s="5"/>
      <c r="C13" s="2"/>
      <c r="D13" s="2"/>
      <c r="E13" s="2"/>
      <c r="F13" s="2"/>
      <c r="G13" s="2"/>
      <c r="H13" s="2"/>
      <c r="I13" s="46" t="s">
        <v>26</v>
      </c>
      <c r="J13" s="1" t="s">
        <v>1</v>
      </c>
      <c r="K13" s="2"/>
      <c r="L13" s="45">
        <v>0</v>
      </c>
      <c r="M13" s="21"/>
    </row>
    <row r="14" spans="2:13">
      <c r="B14" s="5"/>
      <c r="C14" s="2"/>
      <c r="D14" s="3" t="s">
        <v>7</v>
      </c>
      <c r="E14" s="2"/>
      <c r="F14" s="90">
        <f>F10-F12</f>
        <v>253159</v>
      </c>
      <c r="G14" s="91"/>
      <c r="H14" s="2"/>
      <c r="I14" s="2"/>
      <c r="J14" s="1" t="s">
        <v>2</v>
      </c>
      <c r="K14" s="2"/>
      <c r="L14" s="2"/>
      <c r="M14" s="21"/>
    </row>
    <row r="15" spans="2:13" ht="15.75" thickBot="1">
      <c r="B15" s="5"/>
      <c r="C15" s="2"/>
      <c r="D15" s="3"/>
      <c r="E15" s="2"/>
      <c r="F15" s="33"/>
      <c r="G15" s="33"/>
      <c r="H15" s="2"/>
      <c r="I15" s="2"/>
      <c r="J15" s="25" t="s">
        <v>3</v>
      </c>
      <c r="K15" s="2"/>
      <c r="L15" s="2"/>
      <c r="M15" s="21"/>
    </row>
    <row r="16" spans="2:13" ht="16.5" thickBot="1">
      <c r="B16" s="5"/>
      <c r="C16" s="2"/>
      <c r="D16" s="3" t="s">
        <v>25</v>
      </c>
      <c r="E16" s="2"/>
      <c r="F16" s="74">
        <f>MROUND(F14,10)</f>
        <v>253160</v>
      </c>
      <c r="G16" s="75"/>
      <c r="H16" s="2"/>
      <c r="I16" s="2"/>
      <c r="J16" s="1" t="s">
        <v>30</v>
      </c>
      <c r="K16" s="2"/>
      <c r="L16" s="2"/>
      <c r="M16" s="21"/>
    </row>
    <row r="17" spans="2:13" ht="15.75" thickBot="1">
      <c r="B17" s="5"/>
      <c r="C17" s="2"/>
      <c r="D17" s="2"/>
      <c r="E17" s="2"/>
      <c r="F17" s="2"/>
      <c r="G17" s="2"/>
      <c r="H17" s="2"/>
      <c r="I17" s="2"/>
      <c r="K17" s="25"/>
      <c r="L17" s="2"/>
      <c r="M17" s="21"/>
    </row>
    <row r="18" spans="2:13">
      <c r="B18" s="5"/>
      <c r="C18" s="9"/>
      <c r="D18" s="10" t="s">
        <v>8</v>
      </c>
      <c r="E18" s="11"/>
      <c r="F18" s="11"/>
      <c r="G18" s="11"/>
      <c r="H18" s="12"/>
      <c r="I18" s="48"/>
      <c r="J18" s="48"/>
      <c r="K18" s="48"/>
      <c r="L18" s="48"/>
      <c r="M18" s="49"/>
    </row>
    <row r="19" spans="2:13">
      <c r="B19" s="5"/>
      <c r="C19" s="13"/>
      <c r="D19" s="14"/>
      <c r="E19" s="14"/>
      <c r="F19" s="14"/>
      <c r="G19" s="70"/>
      <c r="H19" s="71"/>
      <c r="I19" s="48"/>
      <c r="J19" s="48"/>
      <c r="K19" s="48"/>
      <c r="L19" s="48"/>
      <c r="M19" s="49"/>
    </row>
    <row r="20" spans="2:13">
      <c r="B20" s="5"/>
      <c r="C20" s="13"/>
      <c r="D20" s="15" t="s">
        <v>9</v>
      </c>
      <c r="E20" s="16">
        <f>IF(E6="COMPANY",F16,IF(E6="MALE",(IF(F16&gt;160000,160000,F16)),(IF(E6="FEMALE",IF(F16&gt;190000,190000,F16),(IF(F16&gt;240000,240000,F16))))))</f>
        <v>160000</v>
      </c>
      <c r="F20" s="17" t="str">
        <f>IF(E6="MALE",(IF(F14&gt;160000,"Y","N")),(IF(E6="FEMALE",IF(F14&gt;190000,"Y","N"),(IF(F14&gt;240000,"Y","N")))))</f>
        <v>Y</v>
      </c>
      <c r="G20" s="76" t="str">
        <f>IF(E6="COMPANY",ROUND(E20*0.3,0),"NIL")</f>
        <v>NIL</v>
      </c>
      <c r="H20" s="77"/>
      <c r="I20" s="50"/>
      <c r="J20" s="51" t="s">
        <v>31</v>
      </c>
      <c r="K20" s="48"/>
      <c r="L20" s="48"/>
      <c r="M20" s="49"/>
    </row>
    <row r="21" spans="2:13">
      <c r="B21" s="5"/>
      <c r="C21" s="13"/>
      <c r="D21" s="15" t="s">
        <v>10</v>
      </c>
      <c r="E21" s="16">
        <f>IF(E6="company",0,IF(F20="Y",(IF(F16&gt;500000,500000-E20,F16-E20)),0))</f>
        <v>93160</v>
      </c>
      <c r="F21" s="17" t="str">
        <f>IF(F14&gt;500000,"Y","N")</f>
        <v>N</v>
      </c>
      <c r="G21" s="80">
        <f>E21*10%</f>
        <v>9316</v>
      </c>
      <c r="H21" s="81"/>
      <c r="I21" s="50">
        <f>IF(L21&gt;=M21,0,MROUND(M21-L21,100))</f>
        <v>2900</v>
      </c>
      <c r="J21" s="52" t="s">
        <v>27</v>
      </c>
      <c r="K21" s="48"/>
      <c r="L21" s="38">
        <f>L10</f>
        <v>0</v>
      </c>
      <c r="M21" s="53">
        <f>ROUND(I27*0.3,0)</f>
        <v>2879</v>
      </c>
    </row>
    <row r="22" spans="2:13">
      <c r="B22" s="5"/>
      <c r="C22" s="13"/>
      <c r="D22" s="15" t="s">
        <v>10</v>
      </c>
      <c r="E22" s="16">
        <f>IF(E6="COMPANY",0,IF(F21="Y",(IF(F16&gt;800000,800000-500000,F16-500000)),0))</f>
        <v>0</v>
      </c>
      <c r="F22" s="17" t="str">
        <f>IF(F16&gt;800000,"Y","N")</f>
        <v>N</v>
      </c>
      <c r="G22" s="80">
        <f>E22*20%</f>
        <v>0</v>
      </c>
      <c r="H22" s="81"/>
      <c r="I22" s="50">
        <f>IF(L22&gt;=M22,0,MROUND(M22-L22,100))</f>
        <v>5800</v>
      </c>
      <c r="J22" s="52" t="s">
        <v>28</v>
      </c>
      <c r="K22" s="54"/>
      <c r="L22" s="38">
        <f>L10+L11</f>
        <v>0</v>
      </c>
      <c r="M22" s="53">
        <f>ROUND(I27*0.6,0)</f>
        <v>5757</v>
      </c>
    </row>
    <row r="23" spans="2:13" ht="15.75" thickBot="1">
      <c r="B23" s="5"/>
      <c r="C23" s="13"/>
      <c r="D23" s="15" t="s">
        <v>10</v>
      </c>
      <c r="E23" s="16">
        <f>IF(E6="COMPANY",0,IF(F22="Y",F16-800000,0))</f>
        <v>0</v>
      </c>
      <c r="F23" s="18"/>
      <c r="G23" s="78">
        <f>E23*0.3</f>
        <v>0</v>
      </c>
      <c r="H23" s="79"/>
      <c r="I23" s="50">
        <f>IF(L23&gt;=M23,0,MROUND(M23-L23,100))</f>
        <v>9600</v>
      </c>
      <c r="J23" s="55" t="s">
        <v>29</v>
      </c>
      <c r="K23" s="54"/>
      <c r="L23" s="38">
        <f>L10+L11+L12</f>
        <v>0</v>
      </c>
      <c r="M23" s="53">
        <f>I27</f>
        <v>9595</v>
      </c>
    </row>
    <row r="24" spans="2:13" ht="16.5" thickBot="1">
      <c r="B24" s="5"/>
      <c r="C24" s="19"/>
      <c r="D24" s="20"/>
      <c r="E24" s="20"/>
      <c r="F24" s="20"/>
      <c r="G24" s="82">
        <f>IF(E6="company",SUM(G20:H23),SUM(G21:H23))</f>
        <v>9316</v>
      </c>
      <c r="H24" s="83"/>
      <c r="I24" s="50"/>
      <c r="J24" s="52" t="s">
        <v>26</v>
      </c>
      <c r="K24" s="48"/>
      <c r="L24" s="38">
        <f>L13</f>
        <v>0</v>
      </c>
      <c r="M24" s="49"/>
    </row>
    <row r="25" spans="2:13">
      <c r="B25" s="5"/>
      <c r="C25" s="2"/>
      <c r="D25" s="2"/>
      <c r="E25" s="3" t="s">
        <v>11</v>
      </c>
      <c r="F25" s="2"/>
      <c r="G25" s="72">
        <f>ROUND(G24*3%,0)</f>
        <v>279</v>
      </c>
      <c r="H25" s="73"/>
      <c r="I25" s="50"/>
      <c r="J25" s="48"/>
      <c r="K25" s="48"/>
      <c r="L25" s="48"/>
      <c r="M25" s="49"/>
    </row>
    <row r="26" spans="2:13">
      <c r="B26" s="5"/>
      <c r="C26" s="2"/>
      <c r="D26" s="2"/>
      <c r="E26" s="3" t="s">
        <v>23</v>
      </c>
      <c r="F26" s="2"/>
      <c r="G26" s="72">
        <f>G24+G25</f>
        <v>9595</v>
      </c>
      <c r="H26" s="73"/>
      <c r="I26" s="50"/>
      <c r="J26" s="56"/>
      <c r="K26" s="57"/>
      <c r="L26" s="38">
        <f>SUM(L23:L24)</f>
        <v>0</v>
      </c>
      <c r="M26" s="49"/>
    </row>
    <row r="27" spans="2:13">
      <c r="B27" s="5"/>
      <c r="C27" s="2"/>
      <c r="D27" s="2"/>
      <c r="E27" s="3" t="s">
        <v>39</v>
      </c>
      <c r="F27" s="2"/>
      <c r="G27" s="94">
        <f>L24</f>
        <v>0</v>
      </c>
      <c r="H27" s="95"/>
      <c r="I27" s="58">
        <f>G26-G27</f>
        <v>9595</v>
      </c>
      <c r="J27" s="56"/>
      <c r="K27" s="57"/>
      <c r="L27" s="47"/>
      <c r="M27" s="49"/>
    </row>
    <row r="28" spans="2:13">
      <c r="B28" s="5"/>
      <c r="C28" s="2"/>
      <c r="D28" s="2"/>
      <c r="E28" s="3" t="str">
        <f>IF(I28&gt;=0,"TAX PAYABLE","TAX REFUNDABLE")</f>
        <v>TAX PAYABLE</v>
      </c>
      <c r="F28" s="2"/>
      <c r="G28" s="94">
        <f>IF(I28&gt;=0,I28,-I28)</f>
        <v>9595</v>
      </c>
      <c r="H28" s="95"/>
      <c r="I28" s="58">
        <f>G26-L26</f>
        <v>9595</v>
      </c>
      <c r="J28" s="59"/>
      <c r="K28" s="50"/>
      <c r="L28" s="48"/>
      <c r="M28" s="49"/>
    </row>
    <row r="29" spans="2:13">
      <c r="B29" s="5"/>
      <c r="C29" s="2"/>
      <c r="D29" s="2"/>
      <c r="E29" s="3" t="s">
        <v>21</v>
      </c>
      <c r="F29" s="2"/>
      <c r="G29" s="72">
        <f ca="1">IF(I28&gt;0,ROUND(G28*J29%,0),0)</f>
        <v>768</v>
      </c>
      <c r="H29" s="73"/>
      <c r="I29" s="57"/>
      <c r="J29" s="50">
        <f ca="1">IF(YEAR(TODAY())=11,(IF(E8="no",IF(MONTH(TODAY())&gt;7,MONTH(TODAY())-7,0),IF(MONTH(TODAY())&gt;9,MONTH(TODAY())-9,0))),(IF(E8="no",MONTH(TODAY())+5,MONTH(TODAY())+3)))</f>
        <v>8</v>
      </c>
      <c r="K29" s="50"/>
      <c r="L29" s="48"/>
      <c r="M29" s="49"/>
    </row>
    <row r="30" spans="2:13">
      <c r="B30" s="5"/>
      <c r="C30" s="2"/>
      <c r="D30" s="2"/>
      <c r="E30" s="3" t="s">
        <v>22</v>
      </c>
      <c r="F30" s="2"/>
      <c r="G30" s="72">
        <f>IF(G26&lt;10000,0,ROUND(IF(L26&lt;90%*G26,G28*J30%,0),0))</f>
        <v>0</v>
      </c>
      <c r="H30" s="73"/>
      <c r="I30" s="57"/>
      <c r="J30" s="50">
        <f ca="1">IF(YEAR(TODAY())=11,IF(MONTH(TODAY())&gt;3,MONTH(TODAY())-3,0),MONTH(TODAY())+9)</f>
        <v>12</v>
      </c>
      <c r="K30" s="50"/>
      <c r="L30" s="48"/>
      <c r="M30" s="49"/>
    </row>
    <row r="31" spans="2:13" ht="15.75" thickBot="1">
      <c r="B31" s="5"/>
      <c r="C31" s="2"/>
      <c r="D31" s="2"/>
      <c r="E31" s="3" t="s">
        <v>24</v>
      </c>
      <c r="F31" s="2"/>
      <c r="G31" s="72">
        <f>ROUND(IF(G26&gt;10000,(I21*3%)+(I22*3%)+(I23*1%),0),0)</f>
        <v>0</v>
      </c>
      <c r="H31" s="73"/>
      <c r="I31" s="57"/>
      <c r="J31" s="50"/>
      <c r="K31" s="50"/>
      <c r="L31" s="48"/>
      <c r="M31" s="49"/>
    </row>
    <row r="32" spans="2:13" ht="18.75" thickBot="1">
      <c r="B32" s="5"/>
      <c r="C32" s="2"/>
      <c r="D32" s="2"/>
      <c r="E32" s="3" t="str">
        <f>IF(E28="TAX REFUNDABLE","NET TAX REFUNDABLE","NET TAX PAYABLE")</f>
        <v>NET TAX PAYABLE</v>
      </c>
      <c r="F32" s="2"/>
      <c r="G32" s="96">
        <f ca="1">G28+G29+G30+G31</f>
        <v>10363</v>
      </c>
      <c r="H32" s="97"/>
      <c r="I32" s="57"/>
      <c r="J32" s="57"/>
      <c r="K32" s="57"/>
      <c r="L32" s="48"/>
      <c r="M32" s="49"/>
    </row>
    <row r="33" spans="2:13" ht="15.75" thickBot="1">
      <c r="B33" s="6"/>
      <c r="C33" s="7"/>
      <c r="D33" s="7"/>
      <c r="E33" s="7"/>
      <c r="F33" s="7"/>
      <c r="G33" s="7"/>
      <c r="H33" s="7"/>
      <c r="I33" s="7"/>
      <c r="J33" s="7"/>
      <c r="K33" s="7"/>
      <c r="L33" s="7"/>
      <c r="M33" s="23"/>
    </row>
    <row r="34" spans="2:13">
      <c r="J34" s="8"/>
    </row>
    <row r="35" spans="2:13" ht="15.75" thickBot="1"/>
    <row r="36" spans="2:13" ht="16.5" thickBot="1">
      <c r="E36" s="60" t="s">
        <v>40</v>
      </c>
      <c r="G36" s="84">
        <f ca="1">G29+G30+G31</f>
        <v>768</v>
      </c>
      <c r="H36" s="85"/>
    </row>
    <row r="49" spans="2:2">
      <c r="B49" s="24"/>
    </row>
  </sheetData>
  <sheetProtection password="C409" sheet="1" objects="1" scenarios="1" selectLockedCells="1"/>
  <mergeCells count="21">
    <mergeCell ref="G36:H36"/>
    <mergeCell ref="F10:G10"/>
    <mergeCell ref="F12:G12"/>
    <mergeCell ref="F14:G14"/>
    <mergeCell ref="G6:M6"/>
    <mergeCell ref="G29:H29"/>
    <mergeCell ref="G26:H26"/>
    <mergeCell ref="G28:H28"/>
    <mergeCell ref="G32:H32"/>
    <mergeCell ref="G30:H30"/>
    <mergeCell ref="G31:H31"/>
    <mergeCell ref="G27:H27"/>
    <mergeCell ref="C2:L4"/>
    <mergeCell ref="G19:H19"/>
    <mergeCell ref="G25:H25"/>
    <mergeCell ref="F16:G16"/>
    <mergeCell ref="G20:H20"/>
    <mergeCell ref="G23:H23"/>
    <mergeCell ref="G21:H21"/>
    <mergeCell ref="G22:H22"/>
    <mergeCell ref="G24:H24"/>
  </mergeCells>
  <dataValidations count="2">
    <dataValidation type="list" allowBlank="1" showInputMessage="1" showErrorMessage="1" sqref="E6">
      <formula1>$J$13:$J$16</formula1>
    </dataValidation>
    <dataValidation type="list" allowBlank="1" showInputMessage="1" showErrorMessage="1" sqref="E8">
      <formula1>$C$8:$C$9</formula1>
    </dataValidation>
  </dataValidations>
  <hyperlinks>
    <hyperlink ref="G6" location="Sheet2!A1" display="(TO KNOW WHETHER THE ASSESSEE IS SENIOR CITIZEN OR NOT, click here)"/>
  </hyperlinks>
  <pageMargins left="0.7" right="0.7" top="0.75" bottom="0.75" header="0.3" footer="0.3"/>
  <pageSetup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I15"/>
  <sheetViews>
    <sheetView tabSelected="1" workbookViewId="0">
      <selection activeCell="C15" sqref="C15:H15"/>
    </sheetView>
  </sheetViews>
  <sheetFormatPr defaultRowHeight="15"/>
  <cols>
    <col min="6" max="6" width="13.85546875" customWidth="1"/>
  </cols>
  <sheetData>
    <row r="1" spans="2:9" ht="15.75" thickBot="1"/>
    <row r="2" spans="2:9">
      <c r="B2" s="101" t="s">
        <v>12</v>
      </c>
      <c r="C2" s="102"/>
      <c r="D2" s="102"/>
      <c r="E2" s="102"/>
      <c r="F2" s="102"/>
      <c r="G2" s="102"/>
      <c r="H2" s="102"/>
      <c r="I2" s="103"/>
    </row>
    <row r="3" spans="2:9" ht="15.75" thickBot="1">
      <c r="B3" s="104"/>
      <c r="C3" s="105"/>
      <c r="D3" s="105"/>
      <c r="E3" s="105"/>
      <c r="F3" s="105"/>
      <c r="G3" s="105"/>
      <c r="H3" s="105"/>
      <c r="I3" s="106"/>
    </row>
    <row r="4" spans="2:9">
      <c r="B4" s="5"/>
      <c r="C4" s="2"/>
      <c r="D4" s="2"/>
      <c r="E4" s="2"/>
      <c r="F4" s="2"/>
      <c r="G4" s="2"/>
      <c r="H4" s="2"/>
      <c r="I4" s="21"/>
    </row>
    <row r="5" spans="2:9">
      <c r="B5" s="5"/>
      <c r="C5" s="2"/>
      <c r="D5" s="2"/>
      <c r="E5" s="2"/>
      <c r="F5" s="2"/>
      <c r="G5" s="2"/>
      <c r="H5" s="2"/>
      <c r="I5" s="21"/>
    </row>
    <row r="6" spans="2:9">
      <c r="B6" s="27" t="s">
        <v>13</v>
      </c>
      <c r="C6" s="3"/>
      <c r="D6" s="2"/>
      <c r="E6" s="109">
        <v>20877</v>
      </c>
      <c r="F6" s="110"/>
      <c r="G6" s="2"/>
      <c r="H6" s="2"/>
      <c r="I6" s="21"/>
    </row>
    <row r="7" spans="2:9">
      <c r="B7" s="107" t="s">
        <v>14</v>
      </c>
      <c r="C7" s="108"/>
      <c r="D7" s="2"/>
      <c r="E7" s="2"/>
      <c r="F7" s="2"/>
      <c r="G7" s="2"/>
      <c r="H7" s="2"/>
      <c r="I7" s="21"/>
    </row>
    <row r="8" spans="2:9">
      <c r="B8" s="5"/>
      <c r="C8" s="2"/>
      <c r="D8" s="2"/>
      <c r="E8" s="113"/>
      <c r="F8" s="114"/>
      <c r="G8" s="2"/>
      <c r="H8" s="2"/>
      <c r="I8" s="21"/>
    </row>
    <row r="9" spans="2:9">
      <c r="B9" s="5"/>
      <c r="C9" s="2"/>
      <c r="D9" s="2"/>
      <c r="E9" s="2"/>
      <c r="F9" s="2"/>
      <c r="G9" s="2"/>
      <c r="H9" s="2"/>
      <c r="I9" s="21"/>
    </row>
    <row r="10" spans="2:9" ht="24.75">
      <c r="B10" s="111" t="s">
        <v>15</v>
      </c>
      <c r="C10" s="112"/>
      <c r="D10" s="2"/>
      <c r="E10" s="98">
        <f ca="1">DATEDIF(E6,TODAY(),"y")</f>
        <v>55</v>
      </c>
      <c r="F10" s="98"/>
      <c r="G10" s="26" t="s">
        <v>16</v>
      </c>
      <c r="H10" s="2"/>
      <c r="I10" s="21"/>
    </row>
    <row r="11" spans="2:9" ht="24.75">
      <c r="B11" s="5"/>
      <c r="C11" s="2"/>
      <c r="D11" s="2"/>
      <c r="E11" s="98">
        <f ca="1">DATEDIF(E6,TODAY(),"ym")</f>
        <v>0</v>
      </c>
      <c r="F11" s="98"/>
      <c r="G11" s="26" t="s">
        <v>17</v>
      </c>
      <c r="H11" s="2"/>
      <c r="I11" s="21"/>
    </row>
    <row r="12" spans="2:9" ht="24.75">
      <c r="B12" s="5"/>
      <c r="C12" s="2"/>
      <c r="D12" s="2"/>
      <c r="E12" s="99">
        <f ca="1">DATEDIF(E6,TODAY(),"md")</f>
        <v>8</v>
      </c>
      <c r="F12" s="99"/>
      <c r="G12" s="26" t="s">
        <v>18</v>
      </c>
      <c r="H12" s="2"/>
      <c r="I12" s="29"/>
    </row>
    <row r="13" spans="2:9" ht="33" customHeight="1" thickBot="1">
      <c r="B13" s="30"/>
      <c r="C13" s="31"/>
      <c r="D13" s="115" t="str">
        <f ca="1">IF(E10&lt;65,"NOT SENIOR CITIZEN","SENIOR CITIZEN")</f>
        <v>NOT SENIOR CITIZEN</v>
      </c>
      <c r="E13" s="116"/>
      <c r="F13" s="116"/>
      <c r="G13" s="117"/>
      <c r="H13" s="31"/>
      <c r="I13" s="32"/>
    </row>
    <row r="14" spans="2:9" ht="11.25" customHeight="1"/>
    <row r="15" spans="2:9">
      <c r="C15" s="100" t="s">
        <v>19</v>
      </c>
      <c r="D15" s="100"/>
      <c r="E15" s="100"/>
      <c r="F15" s="100"/>
      <c r="G15" s="100"/>
      <c r="H15" s="100"/>
    </row>
  </sheetData>
  <sheetProtection password="C409" sheet="1" objects="1" scenarios="1" selectLockedCells="1"/>
  <mergeCells count="10">
    <mergeCell ref="E11:F11"/>
    <mergeCell ref="E12:F12"/>
    <mergeCell ref="C15:H15"/>
    <mergeCell ref="B2:I3"/>
    <mergeCell ref="B7:C7"/>
    <mergeCell ref="E6:F6"/>
    <mergeCell ref="B10:C10"/>
    <mergeCell ref="E10:F10"/>
    <mergeCell ref="E8:F8"/>
    <mergeCell ref="D13:G13"/>
  </mergeCells>
  <hyperlinks>
    <hyperlink ref="C15:H15" location="Sheet1!A1" display="CLICK HERE TO GO BACK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2012-03-03T12:30:15Z</dcterms:modified>
</cp:coreProperties>
</file>