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5480" windowHeight="8130"/>
  </bookViews>
  <sheets>
    <sheet name="Tax Calc Normal M F" sheetId="1" r:id="rId1"/>
    <sheet name="Sr Citizen" sheetId="4" r:id="rId2"/>
  </sheets>
  <externalReferences>
    <externalReference r:id="rId3"/>
  </externalReferences>
  <definedNames>
    <definedName name="City">'[1]Proof of Investments'!$B$65528:$B$65529</definedName>
  </definedNames>
  <calcPr calcId="125725"/>
</workbook>
</file>

<file path=xl/calcChain.xml><?xml version="1.0" encoding="utf-8"?>
<calcChain xmlns="http://schemas.openxmlformats.org/spreadsheetml/2006/main">
  <c r="E41" i="4"/>
  <c r="E40"/>
  <c r="E39"/>
  <c r="E38"/>
  <c r="E42" s="1"/>
  <c r="K22"/>
  <c r="K21"/>
  <c r="K23" s="1"/>
  <c r="K17" s="1"/>
  <c r="E23" s="1"/>
  <c r="K20"/>
  <c r="K19"/>
  <c r="E19"/>
  <c r="K18"/>
  <c r="E18"/>
  <c r="D4"/>
  <c r="K22" i="1"/>
  <c r="D4"/>
  <c r="K18"/>
  <c r="E40"/>
  <c r="E39"/>
  <c r="K20"/>
  <c r="E41"/>
  <c r="K19"/>
  <c r="E19"/>
  <c r="E18"/>
  <c r="E38"/>
  <c r="E24" i="4" l="1"/>
  <c r="E27" s="1"/>
  <c r="E44" s="1"/>
  <c r="E46" s="1"/>
  <c r="E42" i="1"/>
  <c r="K21"/>
  <c r="K23" s="1"/>
  <c r="K17" s="1"/>
  <c r="E23" s="1"/>
  <c r="E24" s="1"/>
  <c r="E27" s="1"/>
  <c r="E48" i="4" l="1"/>
  <c r="E50" s="1"/>
  <c r="E52" s="1"/>
  <c r="E54" s="1"/>
  <c r="E44" i="1"/>
  <c r="E46" s="1"/>
  <c r="E48" s="1"/>
  <c r="E50" s="1"/>
  <c r="E52" s="1"/>
  <c r="E54" s="1"/>
</calcChain>
</file>

<file path=xl/comments1.xml><?xml version="1.0" encoding="utf-8"?>
<comments xmlns="http://schemas.openxmlformats.org/spreadsheetml/2006/main">
  <authors>
    <author>Shankar</author>
  </authors>
  <commentList>
    <comment ref="C7" authorId="0">
      <text>
        <r>
          <rPr>
            <b/>
            <sz val="8"/>
            <color indexed="81"/>
            <rFont val="Tahoma"/>
            <family val="2"/>
          </rPr>
          <t>DD/MM/YYYY</t>
        </r>
      </text>
    </comment>
  </commentList>
</comments>
</file>

<file path=xl/comments2.xml><?xml version="1.0" encoding="utf-8"?>
<comments xmlns="http://schemas.openxmlformats.org/spreadsheetml/2006/main">
  <authors>
    <author>Shankar</author>
  </authors>
  <commentList>
    <comment ref="C7" authorId="0">
      <text>
        <r>
          <rPr>
            <b/>
            <sz val="8"/>
            <color indexed="81"/>
            <rFont val="Tahoma"/>
            <family val="2"/>
          </rPr>
          <t>DD/MM/YYYY</t>
        </r>
      </text>
    </comment>
  </commentList>
</comments>
</file>

<file path=xl/sharedStrings.xml><?xml version="1.0" encoding="utf-8"?>
<sst xmlns="http://schemas.openxmlformats.org/spreadsheetml/2006/main" count="156" uniqueCount="74">
  <si>
    <t>Financial Year</t>
  </si>
  <si>
    <t>Assessment Year</t>
  </si>
  <si>
    <t>Male</t>
  </si>
  <si>
    <t>Female</t>
  </si>
  <si>
    <t>Basic</t>
  </si>
  <si>
    <t>HRA</t>
  </si>
  <si>
    <t>U/s 10</t>
  </si>
  <si>
    <t>1).House Rent Allowance ( 13 A )</t>
  </si>
  <si>
    <t>Gross Salary</t>
  </si>
  <si>
    <t>2). Transport Allowance</t>
  </si>
  <si>
    <t>Computation</t>
  </si>
  <si>
    <t>40% of Basic + Dearness Allowance</t>
  </si>
  <si>
    <t>Medical Reimbursement</t>
  </si>
  <si>
    <t>or</t>
  </si>
  <si>
    <t>House Rent Allowance Received</t>
  </si>
  <si>
    <t>Excess of Rent Paid over 10% BASIC + DA</t>
  </si>
  <si>
    <t>Special Allowance</t>
  </si>
  <si>
    <t>Actuall Rent Paid</t>
  </si>
  <si>
    <t>Note:-</t>
  </si>
  <si>
    <t>Whichever is least should be taken</t>
  </si>
  <si>
    <t>Income from Salary</t>
  </si>
  <si>
    <t>Gross Total Income</t>
  </si>
  <si>
    <t>Employee Contribution to Provident Fund</t>
  </si>
  <si>
    <t>National Saving Certificate VIII Issue</t>
  </si>
  <si>
    <t>Principle for Housing Loan Repayment</t>
  </si>
  <si>
    <t>Payment for Tution Fees</t>
  </si>
  <si>
    <t>Under Sec 80CCC Pensions</t>
  </si>
  <si>
    <t>Total Income (Rounded Off)</t>
  </si>
  <si>
    <t>Income Tax on Above</t>
  </si>
  <si>
    <t>Add: Surcharge</t>
  </si>
  <si>
    <t>Add: Education Cess @ 3%</t>
  </si>
  <si>
    <t>Total Tax Liability</t>
  </si>
  <si>
    <t>Less: TDS Already Deducted</t>
  </si>
  <si>
    <t>Balance to be deducted</t>
  </si>
  <si>
    <t>TDS Liability Per Month</t>
  </si>
  <si>
    <t>Fill Only Coloured cells</t>
  </si>
  <si>
    <t>Assessee</t>
  </si>
  <si>
    <t>Salary Basic</t>
  </si>
  <si>
    <t>Education Allowance</t>
  </si>
  <si>
    <t>Medical Allowance</t>
  </si>
  <si>
    <t>Profession Tax</t>
  </si>
  <si>
    <t>Less: Exemption U/s 10 (HRA, TA,)</t>
  </si>
  <si>
    <t>Computation of TDS on Salary Income :</t>
  </si>
  <si>
    <t>2010-11</t>
  </si>
  <si>
    <t>2011-12</t>
  </si>
  <si>
    <t>Conveyance</t>
  </si>
  <si>
    <t>A</t>
  </si>
  <si>
    <t>B</t>
  </si>
  <si>
    <t>PAN:</t>
  </si>
  <si>
    <t>NAME</t>
  </si>
  <si>
    <t>Other Incomes (HP, PGBP, Other Source, Capital Gain )</t>
  </si>
  <si>
    <t>Transport Allowance</t>
  </si>
  <si>
    <t>Less: Deduction U/ Chapter VI-A for:</t>
  </si>
  <si>
    <t>5 year fixed deposits with banks and post office</t>
  </si>
  <si>
    <t xml:space="preserve"> 1) Deduction U/s 80C for:</t>
  </si>
  <si>
    <t>2) Purchase of Infrastructure Bonds U/s 80 CCF</t>
  </si>
  <si>
    <t>3) Donation U/s 80 G to specified funds or charitable institutions</t>
  </si>
  <si>
    <t>4) Mediclaim Insurance Premium Paid U/s 80D</t>
  </si>
  <si>
    <r>
      <rPr>
        <b/>
        <sz val="10"/>
        <rFont val="Trebuchet MS"/>
        <family val="2"/>
      </rPr>
      <t>Section 80D </t>
    </r>
    <r>
      <rPr>
        <sz val="10"/>
        <rFont val="Trebuchet MS"/>
        <family val="2"/>
      </rPr>
      <t>– Deduction of Rs. 15,000 for medical insurance of self, spouse and dependent children and Rs. 20,000 for medical insurance of parents above 65 years</t>
    </r>
  </si>
  <si>
    <t>TOTAL DEDUCTIONS</t>
  </si>
  <si>
    <r>
      <rPr>
        <b/>
        <sz val="10"/>
        <rFont val="Trebuchet MS"/>
        <family val="2"/>
      </rPr>
      <t>Section 80CCF-</t>
    </r>
    <r>
      <rPr>
        <sz val="10"/>
        <rFont val="Trebuchet MS"/>
        <family val="2"/>
      </rPr>
      <t> Deduction of Rs 20,000, in addition to the Rs 1 lakh under 80C, for investments in notified infrastructure bonds</t>
    </r>
  </si>
  <si>
    <t>Abolished</t>
  </si>
  <si>
    <t>Life Insurance Premium Paid</t>
  </si>
  <si>
    <t>Public Provident Fund Contribution Paid</t>
  </si>
  <si>
    <t>&lt; 65 Years</t>
  </si>
  <si>
    <t>DOB :</t>
  </si>
  <si>
    <t>There will be no exemption if the residential accommodation is owned by employee or employee has not paid any rent for residential accommodation used by him [section  10(13A) of Income Tax Act and rule 2A]. Please note that HRA exemptions are only available on submission of rent receipts or the rent agreement.</t>
  </si>
  <si>
    <t>Years</t>
  </si>
  <si>
    <t>A B C</t>
  </si>
  <si>
    <t>ABCDE1234F</t>
  </si>
  <si>
    <t>&gt; 65 Years</t>
  </si>
  <si>
    <t>Senior Citizen</t>
  </si>
  <si>
    <t>Food Coupons</t>
  </si>
  <si>
    <t>Bonus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</si>
</sst>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\-mmm\-yy;@"/>
  </numFmts>
  <fonts count="21">
    <font>
      <sz val="10"/>
      <name val="Arial"/>
    </font>
    <font>
      <sz val="10"/>
      <name val="Arial"/>
      <family val="2"/>
    </font>
    <font>
      <sz val="10"/>
      <name val="Trebuchet MS"/>
      <family val="2"/>
    </font>
    <font>
      <b/>
      <u/>
      <sz val="10"/>
      <name val="Trebuchet MS"/>
      <family val="2"/>
    </font>
    <font>
      <b/>
      <sz val="10"/>
      <name val="Trebuchet MS"/>
      <family val="2"/>
    </font>
    <font>
      <b/>
      <sz val="8"/>
      <color indexed="81"/>
      <name val="Tahoma"/>
      <family val="2"/>
    </font>
    <font>
      <b/>
      <sz val="9"/>
      <name val="Trebuchet MS"/>
      <family val="2"/>
    </font>
    <font>
      <sz val="9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9"/>
      <color indexed="9"/>
      <name val="Trebuchet MS"/>
      <family val="2"/>
    </font>
    <font>
      <b/>
      <u/>
      <sz val="9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1"/>
      <color indexed="8"/>
      <name val="Trebuchet MS"/>
      <family val="2"/>
    </font>
    <font>
      <sz val="9"/>
      <color theme="0"/>
      <name val="Trebuchet MS"/>
      <family val="2"/>
    </font>
    <font>
      <b/>
      <sz val="12"/>
      <color rgb="FFFF0000"/>
      <name val="Trebuchet MS"/>
      <family val="2"/>
    </font>
    <font>
      <b/>
      <sz val="10"/>
      <color theme="1"/>
      <name val="Trebuchet MS"/>
      <family val="2"/>
    </font>
    <font>
      <sz val="12"/>
      <color rgb="FF000000"/>
      <name val="Trebuchet MS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7" fillId="0" borderId="0" xfId="0" applyFont="1" applyFill="1" applyAlignment="1">
      <alignment horizontal="center"/>
    </xf>
    <xf numFmtId="0" fontId="8" fillId="5" borderId="0" xfId="0" applyFont="1" applyFill="1" applyAlignment="1">
      <alignment horizontal="left"/>
    </xf>
    <xf numFmtId="0" fontId="9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2" fontId="12" fillId="0" borderId="0" xfId="0" applyNumberFormat="1" applyFont="1" applyFill="1" applyBorder="1" applyAlignment="1" applyProtection="1">
      <alignment horizontal="left"/>
      <protection hidden="1"/>
    </xf>
    <xf numFmtId="2" fontId="13" fillId="0" borderId="0" xfId="0" applyNumberFormat="1" applyFont="1" applyFill="1" applyBorder="1" applyProtection="1">
      <protection hidden="1"/>
    </xf>
    <xf numFmtId="2" fontId="13" fillId="0" borderId="3" xfId="0" applyNumberFormat="1" applyFont="1" applyFill="1" applyBorder="1" applyProtection="1">
      <protection hidden="1"/>
    </xf>
    <xf numFmtId="0" fontId="11" fillId="2" borderId="0" xfId="0" applyFont="1" applyFill="1" applyAlignment="1">
      <alignment horizontal="center"/>
    </xf>
    <xf numFmtId="2" fontId="13" fillId="0" borderId="0" xfId="0" applyNumberFormat="1" applyFont="1" applyFill="1" applyProtection="1">
      <protection hidden="1"/>
    </xf>
    <xf numFmtId="2" fontId="14" fillId="0" borderId="3" xfId="0" applyNumberFormat="1" applyFont="1" applyFill="1" applyBorder="1" applyProtection="1">
      <protection hidden="1"/>
    </xf>
    <xf numFmtId="2" fontId="14" fillId="0" borderId="0" xfId="0" applyNumberFormat="1" applyFont="1" applyFill="1" applyBorder="1" applyProtection="1">
      <protection hidden="1"/>
    </xf>
    <xf numFmtId="0" fontId="6" fillId="2" borderId="0" xfId="0" applyFont="1" applyFill="1" applyAlignment="1">
      <alignment horizontal="center"/>
    </xf>
    <xf numFmtId="2" fontId="14" fillId="0" borderId="0" xfId="0" applyNumberFormat="1" applyFont="1" applyFill="1" applyBorder="1" applyAlignment="1" applyProtection="1">
      <alignment horizontal="right"/>
      <protection hidden="1"/>
    </xf>
    <xf numFmtId="43" fontId="14" fillId="0" borderId="0" xfId="1" applyFont="1" applyFill="1" applyBorder="1" applyAlignment="1" applyProtection="1">
      <alignment horizontal="left"/>
      <protection hidden="1"/>
    </xf>
    <xf numFmtId="43" fontId="13" fillId="0" borderId="0" xfId="1" applyFont="1" applyFill="1" applyBorder="1" applyAlignment="1" applyProtection="1">
      <alignment horizontal="right"/>
      <protection hidden="1"/>
    </xf>
    <xf numFmtId="43" fontId="18" fillId="3" borderId="3" xfId="1" applyFont="1" applyFill="1" applyBorder="1"/>
    <xf numFmtId="0" fontId="6" fillId="0" borderId="5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43" fontId="7" fillId="0" borderId="0" xfId="1" applyFont="1" applyFill="1" applyAlignment="1">
      <alignment horizontal="left"/>
    </xf>
    <xf numFmtId="43" fontId="7" fillId="0" borderId="0" xfId="1" applyFont="1" applyFill="1" applyAlignment="1">
      <alignment horizontal="center"/>
    </xf>
    <xf numFmtId="43" fontId="13" fillId="0" borderId="3" xfId="1" applyFont="1" applyFill="1" applyBorder="1" applyAlignment="1" applyProtection="1">
      <alignment horizontal="right"/>
      <protection hidden="1"/>
    </xf>
    <xf numFmtId="43" fontId="13" fillId="5" borderId="3" xfId="1" applyFont="1" applyFill="1" applyBorder="1" applyAlignment="1" applyProtection="1">
      <alignment horizontal="right"/>
      <protection hidden="1"/>
    </xf>
    <xf numFmtId="43" fontId="13" fillId="0" borderId="3" xfId="1" applyFont="1" applyFill="1" applyBorder="1" applyProtection="1">
      <protection hidden="1"/>
    </xf>
    <xf numFmtId="43" fontId="13" fillId="0" borderId="0" xfId="1" applyFont="1" applyFill="1" applyProtection="1">
      <protection hidden="1"/>
    </xf>
    <xf numFmtId="43" fontId="14" fillId="0" borderId="3" xfId="1" applyFont="1" applyFill="1" applyBorder="1" applyProtection="1">
      <protection hidden="1"/>
    </xf>
    <xf numFmtId="43" fontId="14" fillId="0" borderId="3" xfId="1" applyFont="1" applyFill="1" applyBorder="1" applyAlignment="1" applyProtection="1">
      <alignment horizontal="right"/>
      <protection hidden="1"/>
    </xf>
    <xf numFmtId="43" fontId="13" fillId="4" borderId="3" xfId="1" applyFont="1" applyFill="1" applyBorder="1" applyAlignment="1" applyProtection="1">
      <alignment horizontal="right"/>
      <protection hidden="1"/>
    </xf>
    <xf numFmtId="43" fontId="13" fillId="0" borderId="0" xfId="1" applyFont="1" applyFill="1" applyBorder="1" applyProtection="1">
      <protection hidden="1"/>
    </xf>
    <xf numFmtId="43" fontId="14" fillId="0" borderId="0" xfId="1" applyFont="1" applyFill="1" applyBorder="1" applyProtection="1">
      <protection hidden="1"/>
    </xf>
    <xf numFmtId="43" fontId="14" fillId="0" borderId="1" xfId="1" applyFont="1" applyFill="1" applyBorder="1" applyAlignment="1" applyProtection="1">
      <alignment horizontal="right"/>
      <protection hidden="1"/>
    </xf>
    <xf numFmtId="43" fontId="15" fillId="5" borderId="3" xfId="1" applyFont="1" applyFill="1" applyBorder="1" applyAlignment="1" applyProtection="1">
      <alignment horizontal="right" vertical="center"/>
      <protection hidden="1"/>
    </xf>
    <xf numFmtId="43" fontId="14" fillId="0" borderId="0" xfId="1" applyFont="1" applyFill="1" applyBorder="1" applyAlignment="1" applyProtection="1">
      <alignment horizontal="right"/>
      <protection hidden="1"/>
    </xf>
    <xf numFmtId="43" fontId="15" fillId="5" borderId="0" xfId="1" applyFont="1" applyFill="1" applyBorder="1" applyAlignment="1" applyProtection="1">
      <alignment horizontal="right" vertical="center"/>
      <protection hidden="1"/>
    </xf>
    <xf numFmtId="43" fontId="13" fillId="0" borderId="4" xfId="1" applyFont="1" applyFill="1" applyBorder="1" applyAlignment="1" applyProtection="1">
      <alignment horizontal="right"/>
      <protection hidden="1"/>
    </xf>
    <xf numFmtId="43" fontId="6" fillId="0" borderId="5" xfId="1" applyFont="1" applyFill="1" applyBorder="1" applyAlignment="1">
      <alignment horizontal="left"/>
    </xf>
    <xf numFmtId="43" fontId="6" fillId="0" borderId="6" xfId="1" applyFont="1" applyFill="1" applyBorder="1" applyAlignment="1">
      <alignment horizontal="left"/>
    </xf>
    <xf numFmtId="43" fontId="6" fillId="0" borderId="7" xfId="1" applyFont="1" applyFill="1" applyBorder="1" applyAlignment="1">
      <alignment horizontal="left"/>
    </xf>
    <xf numFmtId="43" fontId="7" fillId="0" borderId="8" xfId="1" applyFont="1" applyFill="1" applyBorder="1" applyAlignment="1">
      <alignment horizontal="center"/>
    </xf>
    <xf numFmtId="43" fontId="6" fillId="0" borderId="9" xfId="1" applyFont="1" applyFill="1" applyBorder="1" applyAlignment="1">
      <alignment horizontal="left"/>
    </xf>
    <xf numFmtId="43" fontId="7" fillId="0" borderId="10" xfId="1" applyFont="1" applyFill="1" applyBorder="1" applyAlignment="1">
      <alignment horizontal="center"/>
    </xf>
    <xf numFmtId="43" fontId="7" fillId="2" borderId="0" xfId="1" applyFont="1" applyFill="1" applyAlignment="1">
      <alignment horizontal="center"/>
    </xf>
    <xf numFmtId="43" fontId="16" fillId="2" borderId="0" xfId="1" applyFont="1" applyFill="1" applyAlignment="1">
      <alignment horizontal="center"/>
    </xf>
    <xf numFmtId="43" fontId="6" fillId="2" borderId="0" xfId="1" applyFont="1" applyFill="1" applyAlignment="1">
      <alignment horizontal="center"/>
    </xf>
    <xf numFmtId="0" fontId="12" fillId="0" borderId="0" xfId="0" applyFont="1" applyFill="1" applyAlignment="1">
      <alignment horizontal="left"/>
    </xf>
    <xf numFmtId="43" fontId="7" fillId="2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19" fillId="0" borderId="0" xfId="0" applyFont="1"/>
    <xf numFmtId="0" fontId="2" fillId="0" borderId="0" xfId="0" applyFont="1" applyAlignment="1"/>
    <xf numFmtId="2" fontId="12" fillId="0" borderId="0" xfId="0" applyNumberFormat="1" applyFont="1" applyFill="1" applyBorder="1" applyProtection="1">
      <protection hidden="1"/>
    </xf>
    <xf numFmtId="43" fontId="15" fillId="5" borderId="12" xfId="1" applyFont="1" applyFill="1" applyBorder="1" applyAlignment="1" applyProtection="1">
      <alignment horizontal="right" vertical="center"/>
      <protection hidden="1"/>
    </xf>
    <xf numFmtId="2" fontId="13" fillId="0" borderId="12" xfId="0" applyNumberFormat="1" applyFont="1" applyFill="1" applyBorder="1" applyProtection="1">
      <protection hidden="1"/>
    </xf>
    <xf numFmtId="2" fontId="2" fillId="0" borderId="0" xfId="0" applyNumberFormat="1" applyFont="1" applyFill="1" applyBorder="1" applyProtection="1">
      <protection hidden="1"/>
    </xf>
    <xf numFmtId="2" fontId="2" fillId="0" borderId="3" xfId="0" applyNumberFormat="1" applyFont="1" applyFill="1" applyBorder="1" applyAlignment="1" applyProtection="1">
      <alignment horizontal="left" indent="2"/>
      <protection hidden="1"/>
    </xf>
    <xf numFmtId="2" fontId="2" fillId="0" borderId="12" xfId="0" applyNumberFormat="1" applyFont="1" applyFill="1" applyBorder="1" applyProtection="1">
      <protection hidden="1"/>
    </xf>
    <xf numFmtId="2" fontId="2" fillId="0" borderId="3" xfId="0" applyNumberFormat="1" applyFont="1" applyFill="1" applyBorder="1" applyAlignment="1" applyProtection="1">
      <alignment vertical="top"/>
      <protection hidden="1"/>
    </xf>
    <xf numFmtId="2" fontId="2" fillId="0" borderId="3" xfId="0" applyNumberFormat="1" applyFont="1" applyFill="1" applyBorder="1" applyAlignment="1" applyProtection="1">
      <protection hidden="1"/>
    </xf>
    <xf numFmtId="43" fontId="7" fillId="5" borderId="3" xfId="1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 vertical="justify"/>
    </xf>
    <xf numFmtId="0" fontId="7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center"/>
    </xf>
    <xf numFmtId="43" fontId="6" fillId="2" borderId="14" xfId="1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center"/>
    </xf>
    <xf numFmtId="43" fontId="6" fillId="2" borderId="19" xfId="1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43" fontId="14" fillId="0" borderId="21" xfId="1" applyFont="1" applyFill="1" applyBorder="1" applyAlignment="1" applyProtection="1">
      <alignment horizontal="right"/>
      <protection hidden="1"/>
    </xf>
    <xf numFmtId="43" fontId="13" fillId="5" borderId="11" xfId="1" applyFont="1" applyFill="1" applyBorder="1" applyAlignment="1" applyProtection="1">
      <alignment horizontal="right"/>
      <protection hidden="1"/>
    </xf>
    <xf numFmtId="2" fontId="14" fillId="0" borderId="1" xfId="0" applyNumberFormat="1" applyFont="1" applyFill="1" applyBorder="1" applyProtection="1">
      <protection hidden="1"/>
    </xf>
    <xf numFmtId="43" fontId="14" fillId="0" borderId="1" xfId="1" applyFont="1" applyFill="1" applyBorder="1" applyProtection="1">
      <protection hidden="1"/>
    </xf>
    <xf numFmtId="43" fontId="14" fillId="6" borderId="1" xfId="1" applyFont="1" applyFill="1" applyBorder="1" applyAlignment="1" applyProtection="1">
      <alignment horizontal="right"/>
      <protection hidden="1"/>
    </xf>
    <xf numFmtId="43" fontId="15" fillId="5" borderId="22" xfId="1" applyFont="1" applyFill="1" applyBorder="1" applyAlignment="1" applyProtection="1">
      <alignment horizontal="right" vertical="center"/>
      <protection hidden="1"/>
    </xf>
    <xf numFmtId="43" fontId="14" fillId="0" borderId="23" xfId="1" applyFont="1" applyFill="1" applyBorder="1" applyAlignment="1" applyProtection="1">
      <alignment horizontal="right"/>
      <protection hidden="1"/>
    </xf>
    <xf numFmtId="43" fontId="14" fillId="0" borderId="24" xfId="1" applyFont="1" applyFill="1" applyBorder="1" applyAlignment="1" applyProtection="1">
      <alignment horizontal="right"/>
      <protection hidden="1"/>
    </xf>
    <xf numFmtId="43" fontId="13" fillId="0" borderId="24" xfId="1" applyFont="1" applyFill="1" applyBorder="1" applyAlignment="1">
      <alignment horizontal="center"/>
    </xf>
    <xf numFmtId="43" fontId="13" fillId="0" borderId="24" xfId="1" applyFont="1" applyFill="1" applyBorder="1" applyAlignment="1" applyProtection="1">
      <alignment horizontal="right"/>
      <protection hidden="1"/>
    </xf>
    <xf numFmtId="43" fontId="14" fillId="0" borderId="25" xfId="1" applyFont="1" applyFill="1" applyBorder="1" applyAlignment="1" applyProtection="1">
      <alignment horizontal="right"/>
      <protection hidden="1"/>
    </xf>
    <xf numFmtId="43" fontId="14" fillId="0" borderId="2" xfId="1" applyFont="1" applyFill="1" applyBorder="1" applyAlignment="1" applyProtection="1">
      <alignment horizontal="right"/>
      <protection hidden="1"/>
    </xf>
    <xf numFmtId="43" fontId="13" fillId="5" borderId="26" xfId="1" applyFont="1" applyFill="1" applyBorder="1" applyAlignment="1" applyProtection="1">
      <alignment horizontal="right"/>
      <protection hidden="1"/>
    </xf>
    <xf numFmtId="2" fontId="14" fillId="0" borderId="11" xfId="0" applyNumberFormat="1" applyFont="1" applyFill="1" applyBorder="1" applyProtection="1">
      <protection hidden="1"/>
    </xf>
    <xf numFmtId="2" fontId="13" fillId="0" borderId="11" xfId="0" applyNumberFormat="1" applyFont="1" applyFill="1" applyBorder="1" applyProtection="1">
      <protection hidden="1"/>
    </xf>
    <xf numFmtId="43" fontId="13" fillId="0" borderId="11" xfId="1" applyFont="1" applyFill="1" applyBorder="1" applyProtection="1">
      <protection hidden="1"/>
    </xf>
    <xf numFmtId="2" fontId="13" fillId="0" borderId="2" xfId="0" applyNumberFormat="1" applyFont="1" applyFill="1" applyBorder="1" applyProtection="1">
      <protection hidden="1"/>
    </xf>
    <xf numFmtId="43" fontId="13" fillId="0" borderId="26" xfId="1" applyFont="1" applyFill="1" applyBorder="1" applyProtection="1">
      <protection hidden="1"/>
    </xf>
    <xf numFmtId="2" fontId="14" fillId="0" borderId="12" xfId="0" applyNumberFormat="1" applyFont="1" applyFill="1" applyBorder="1" applyProtection="1">
      <protection hidden="1"/>
    </xf>
    <xf numFmtId="2" fontId="14" fillId="0" borderId="22" xfId="0" applyNumberFormat="1" applyFont="1" applyFill="1" applyBorder="1" applyProtection="1">
      <protection hidden="1"/>
    </xf>
    <xf numFmtId="2" fontId="13" fillId="0" borderId="22" xfId="0" applyNumberFormat="1" applyFont="1" applyFill="1" applyBorder="1" applyProtection="1">
      <protection hidden="1"/>
    </xf>
    <xf numFmtId="43" fontId="4" fillId="0" borderId="24" xfId="1" applyFont="1" applyFill="1" applyBorder="1" applyAlignment="1" applyProtection="1">
      <alignment horizontal="right"/>
      <protection hidden="1"/>
    </xf>
    <xf numFmtId="43" fontId="13" fillId="5" borderId="0" xfId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3" fontId="6" fillId="0" borderId="0" xfId="1" applyFont="1" applyFill="1" applyAlignment="1">
      <alignment horizontal="center"/>
    </xf>
    <xf numFmtId="164" fontId="13" fillId="0" borderId="0" xfId="1" applyNumberFormat="1" applyFont="1" applyFill="1" applyBorder="1" applyAlignment="1" applyProtection="1">
      <alignment horizontal="right"/>
      <protection hidden="1"/>
    </xf>
    <xf numFmtId="164" fontId="13" fillId="0" borderId="0" xfId="0" applyNumberFormat="1" applyFont="1" applyFill="1" applyBorder="1" applyAlignment="1" applyProtection="1">
      <alignment horizontal="left"/>
      <protection hidden="1"/>
    </xf>
    <xf numFmtId="164" fontId="7" fillId="0" borderId="0" xfId="1" applyNumberFormat="1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43" fontId="13" fillId="0" borderId="28" xfId="1" applyFont="1" applyFill="1" applyBorder="1" applyAlignment="1" applyProtection="1">
      <alignment horizontal="right"/>
      <protection hidden="1"/>
    </xf>
    <xf numFmtId="43" fontId="13" fillId="5" borderId="3" xfId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0" fillId="0" borderId="2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43" fontId="6" fillId="5" borderId="3" xfId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Administrator\Desktop\Anindus%20-%20Flexible%20Benefit%20Pla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of of Investments"/>
    </sheetNames>
    <sheetDataSet>
      <sheetData sheetId="0">
        <row r="65528">
          <cell r="B65528" t="str">
            <v>Gurgaon</v>
          </cell>
        </row>
        <row r="65529">
          <cell r="B65529" t="str">
            <v>Chennai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6"/>
  <sheetViews>
    <sheetView showGridLines="0" tabSelected="1" zoomScale="90" zoomScaleNormal="90" workbookViewId="0">
      <selection activeCell="K6" sqref="K6"/>
    </sheetView>
  </sheetViews>
  <sheetFormatPr defaultRowHeight="18.75" customHeight="1"/>
  <cols>
    <col min="1" max="1" width="4.42578125" style="5" customWidth="1"/>
    <col min="2" max="2" width="8.42578125" style="1" bestFit="1" customWidth="1"/>
    <col min="3" max="3" width="44.28515625" style="1" customWidth="1"/>
    <col min="4" max="4" width="13.7109375" style="25" bestFit="1" customWidth="1"/>
    <col min="5" max="5" width="15.140625" style="25" bestFit="1" customWidth="1"/>
    <col min="6" max="6" width="5" style="5" customWidth="1"/>
    <col min="7" max="7" width="9.140625" style="5"/>
    <col min="8" max="8" width="11.28515625" style="5" bestFit="1" customWidth="1"/>
    <col min="9" max="9" width="9.140625" style="5"/>
    <col min="10" max="10" width="14.140625" style="5" customWidth="1"/>
    <col min="11" max="11" width="13.85546875" style="46" bestFit="1" customWidth="1"/>
    <col min="12" max="16384" width="9.140625" style="5"/>
  </cols>
  <sheetData>
    <row r="1" spans="1:11" ht="18.75" customHeight="1">
      <c r="B1" s="51" t="s">
        <v>0</v>
      </c>
      <c r="D1" s="24" t="s">
        <v>43</v>
      </c>
      <c r="E1" s="109">
        <v>40633</v>
      </c>
      <c r="F1" s="2" t="s">
        <v>35</v>
      </c>
      <c r="G1" s="3"/>
      <c r="H1" s="3"/>
      <c r="I1" s="4"/>
    </row>
    <row r="2" spans="1:11" ht="18.75" customHeight="1">
      <c r="B2" s="51" t="s">
        <v>1</v>
      </c>
      <c r="D2" s="24" t="s">
        <v>44</v>
      </c>
      <c r="G2" s="6"/>
      <c r="J2" s="7"/>
      <c r="K2" s="47"/>
    </row>
    <row r="3" spans="1:11" ht="18.75" customHeight="1">
      <c r="C3" s="53" t="s">
        <v>36</v>
      </c>
      <c r="D3" s="104" t="s">
        <v>2</v>
      </c>
      <c r="E3" s="106" t="s">
        <v>64</v>
      </c>
      <c r="G3" s="6" t="s">
        <v>2</v>
      </c>
      <c r="J3" s="7" t="s">
        <v>2</v>
      </c>
      <c r="K3" s="47" t="s">
        <v>3</v>
      </c>
    </row>
    <row r="4" spans="1:11" ht="18.75" customHeight="1">
      <c r="B4" s="52" t="s">
        <v>42</v>
      </c>
      <c r="D4" s="26">
        <f>YEARFRAC(C7,E1)</f>
        <v>27.833333333333332</v>
      </c>
      <c r="E4" s="110" t="s">
        <v>67</v>
      </c>
      <c r="G4" s="6" t="s">
        <v>3</v>
      </c>
      <c r="J4" s="7"/>
      <c r="K4" s="47"/>
    </row>
    <row r="5" spans="1:11" ht="18.75" customHeight="1">
      <c r="B5" s="49" t="s">
        <v>49</v>
      </c>
      <c r="C5" s="8" t="s">
        <v>68</v>
      </c>
      <c r="G5" s="6"/>
      <c r="J5" s="7"/>
      <c r="K5" s="47"/>
    </row>
    <row r="6" spans="1:11" ht="18" customHeight="1">
      <c r="B6" s="9" t="s">
        <v>48</v>
      </c>
      <c r="C6" s="10" t="s">
        <v>69</v>
      </c>
      <c r="D6" s="19"/>
      <c r="E6" s="19"/>
    </row>
    <row r="7" spans="1:11" ht="18.75" customHeight="1">
      <c r="B7" s="9" t="s">
        <v>65</v>
      </c>
      <c r="C7" s="108">
        <v>30467</v>
      </c>
      <c r="D7" s="107"/>
    </row>
    <row r="8" spans="1:11" ht="18.75" customHeight="1">
      <c r="A8" s="5">
        <v>1.1000000000000001</v>
      </c>
      <c r="B8" s="11" t="s">
        <v>4</v>
      </c>
      <c r="C8" s="11"/>
      <c r="D8" s="26"/>
      <c r="E8" s="27">
        <v>78000</v>
      </c>
    </row>
    <row r="9" spans="1:11" ht="18.75" customHeight="1">
      <c r="A9" s="5">
        <v>1.2</v>
      </c>
      <c r="B9" s="11" t="s">
        <v>37</v>
      </c>
      <c r="C9" s="11"/>
      <c r="D9" s="26"/>
      <c r="E9" s="27">
        <v>132000</v>
      </c>
    </row>
    <row r="10" spans="1:11" ht="18.75" customHeight="1">
      <c r="A10" s="5">
        <v>1.3</v>
      </c>
      <c r="B10" s="11" t="s">
        <v>5</v>
      </c>
      <c r="C10" s="11"/>
      <c r="D10" s="28"/>
      <c r="E10" s="27">
        <v>84000</v>
      </c>
    </row>
    <row r="11" spans="1:11" ht="18.75" customHeight="1">
      <c r="A11" s="5">
        <v>1.4</v>
      </c>
      <c r="B11" s="11" t="s">
        <v>45</v>
      </c>
      <c r="C11" s="11"/>
      <c r="D11" s="28"/>
      <c r="E11" s="27">
        <v>9600</v>
      </c>
    </row>
    <row r="12" spans="1:11" ht="18.75" customHeight="1">
      <c r="A12" s="5">
        <v>1.5</v>
      </c>
      <c r="B12" s="11" t="s">
        <v>38</v>
      </c>
      <c r="C12" s="11"/>
      <c r="D12" s="28"/>
      <c r="E12" s="27">
        <v>2400</v>
      </c>
    </row>
    <row r="13" spans="1:11" ht="18.75" customHeight="1">
      <c r="A13" s="5">
        <v>1.6</v>
      </c>
      <c r="B13" s="11" t="s">
        <v>16</v>
      </c>
      <c r="C13" s="11"/>
      <c r="D13" s="28"/>
      <c r="E13" s="27">
        <v>89640</v>
      </c>
    </row>
    <row r="14" spans="1:11" ht="18.75" customHeight="1">
      <c r="A14" s="5">
        <v>1.7</v>
      </c>
      <c r="B14" s="11" t="s">
        <v>73</v>
      </c>
      <c r="C14" s="11"/>
      <c r="D14" s="28"/>
      <c r="E14" s="27">
        <v>9360</v>
      </c>
    </row>
    <row r="15" spans="1:11" ht="18.75" customHeight="1">
      <c r="A15" s="5">
        <v>1.8</v>
      </c>
      <c r="B15" s="11" t="s">
        <v>39</v>
      </c>
      <c r="C15" s="11"/>
      <c r="D15" s="28"/>
      <c r="E15" s="27">
        <v>15000</v>
      </c>
    </row>
    <row r="16" spans="1:11" ht="18.75" customHeight="1" thickBot="1">
      <c r="A16" s="5">
        <v>1.9</v>
      </c>
      <c r="B16" s="11" t="s">
        <v>51</v>
      </c>
      <c r="C16" s="11"/>
      <c r="D16" s="28"/>
      <c r="E16" s="27">
        <v>0</v>
      </c>
      <c r="G16" s="12" t="s">
        <v>6</v>
      </c>
    </row>
    <row r="17" spans="1:17" ht="18.75" customHeight="1">
      <c r="B17" s="13"/>
      <c r="C17" s="13"/>
      <c r="D17" s="29"/>
      <c r="E17" s="29"/>
      <c r="G17" s="69" t="s">
        <v>7</v>
      </c>
      <c r="H17" s="70"/>
      <c r="I17" s="70"/>
      <c r="J17" s="70"/>
      <c r="K17" s="71">
        <f>K23</f>
        <v>15000</v>
      </c>
      <c r="L17" s="72"/>
      <c r="M17" s="117" t="s">
        <v>66</v>
      </c>
      <c r="N17" s="118"/>
      <c r="O17" s="118"/>
      <c r="P17" s="118"/>
      <c r="Q17" s="118"/>
    </row>
    <row r="18" spans="1:17" ht="18.75" customHeight="1">
      <c r="B18" s="14" t="s">
        <v>8</v>
      </c>
      <c r="C18" s="14"/>
      <c r="D18" s="30"/>
      <c r="E18" s="31">
        <f>SUM(E8:E16)</f>
        <v>420000</v>
      </c>
      <c r="G18" s="73" t="s">
        <v>9</v>
      </c>
      <c r="H18" s="68"/>
      <c r="I18" s="68"/>
      <c r="J18" s="68"/>
      <c r="K18" s="103">
        <f>+MIN((E16),(800*12))</f>
        <v>0</v>
      </c>
      <c r="L18" s="74"/>
      <c r="M18" s="117"/>
      <c r="N18" s="118"/>
      <c r="O18" s="118"/>
      <c r="P18" s="118"/>
      <c r="Q18" s="118"/>
    </row>
    <row r="19" spans="1:17" ht="18.75" customHeight="1">
      <c r="A19" s="5">
        <v>2.1</v>
      </c>
      <c r="B19" s="11" t="s">
        <v>45</v>
      </c>
      <c r="C19" s="11"/>
      <c r="D19" s="28"/>
      <c r="E19" s="27">
        <f>E11</f>
        <v>9600</v>
      </c>
      <c r="G19" s="75" t="s">
        <v>10</v>
      </c>
      <c r="H19" s="67" t="s">
        <v>11</v>
      </c>
      <c r="I19" s="68"/>
      <c r="J19" s="68"/>
      <c r="K19" s="65">
        <f>SUM((E8+E9)*40%)</f>
        <v>84000</v>
      </c>
      <c r="L19" s="74"/>
      <c r="M19" s="117"/>
      <c r="N19" s="118"/>
      <c r="O19" s="118"/>
      <c r="P19" s="118"/>
      <c r="Q19" s="118"/>
    </row>
    <row r="20" spans="1:17" ht="18.75" customHeight="1">
      <c r="A20" s="5">
        <v>2.2000000000000002</v>
      </c>
      <c r="B20" s="11" t="s">
        <v>12</v>
      </c>
      <c r="C20" s="11"/>
      <c r="D20" s="28"/>
      <c r="E20" s="27">
        <v>0</v>
      </c>
      <c r="G20" s="76" t="s">
        <v>13</v>
      </c>
      <c r="H20" s="67" t="s">
        <v>14</v>
      </c>
      <c r="I20" s="68"/>
      <c r="J20" s="68"/>
      <c r="K20" s="65">
        <f>E10</f>
        <v>84000</v>
      </c>
      <c r="L20" s="74"/>
      <c r="M20" s="117"/>
      <c r="N20" s="118"/>
      <c r="O20" s="118"/>
      <c r="P20" s="118"/>
      <c r="Q20" s="118"/>
    </row>
    <row r="21" spans="1:17" ht="18.75" customHeight="1">
      <c r="A21" s="5">
        <v>2.2999999999999998</v>
      </c>
      <c r="B21" s="11" t="s">
        <v>72</v>
      </c>
      <c r="C21" s="11"/>
      <c r="D21" s="28"/>
      <c r="E21" s="27">
        <v>12000</v>
      </c>
      <c r="G21" s="76" t="s">
        <v>13</v>
      </c>
      <c r="H21" s="67" t="s">
        <v>15</v>
      </c>
      <c r="I21" s="68"/>
      <c r="J21" s="68"/>
      <c r="K21" s="66">
        <f>IF(K22&lt;=0,0,+K22-SUM(E8+E9)*10%)</f>
        <v>15000</v>
      </c>
      <c r="L21" s="74"/>
      <c r="M21" s="117"/>
      <c r="N21" s="118"/>
      <c r="O21" s="118"/>
      <c r="P21" s="118"/>
      <c r="Q21" s="118"/>
    </row>
    <row r="22" spans="1:17" ht="18.75" customHeight="1">
      <c r="A22" s="5">
        <v>2.4</v>
      </c>
      <c r="B22" s="11" t="s">
        <v>40</v>
      </c>
      <c r="C22" s="11"/>
      <c r="D22" s="28"/>
      <c r="E22" s="27">
        <v>2400</v>
      </c>
      <c r="G22" s="76" t="s">
        <v>13</v>
      </c>
      <c r="H22" s="67" t="s">
        <v>17</v>
      </c>
      <c r="I22" s="68"/>
      <c r="J22" s="68"/>
      <c r="K22" s="64">
        <f>3000*12</f>
        <v>36000</v>
      </c>
      <c r="L22" s="74"/>
      <c r="M22" s="117"/>
      <c r="N22" s="118"/>
      <c r="O22" s="118"/>
      <c r="P22" s="118"/>
      <c r="Q22" s="118"/>
    </row>
    <row r="23" spans="1:17" ht="18.75" customHeight="1" thickBot="1">
      <c r="A23" s="5">
        <v>2.5</v>
      </c>
      <c r="B23" s="11" t="s">
        <v>41</v>
      </c>
      <c r="C23" s="11"/>
      <c r="D23" s="28"/>
      <c r="E23" s="32">
        <f>SUM(K17:K18)</f>
        <v>15000</v>
      </c>
      <c r="G23" s="77" t="s">
        <v>18</v>
      </c>
      <c r="H23" s="78" t="s">
        <v>19</v>
      </c>
      <c r="I23" s="79"/>
      <c r="J23" s="79"/>
      <c r="K23" s="80">
        <f>IF(K21&lt;0,0,MIN(K19:K21))</f>
        <v>15000</v>
      </c>
      <c r="L23" s="81"/>
      <c r="M23" s="117"/>
      <c r="N23" s="118"/>
      <c r="O23" s="118"/>
      <c r="P23" s="118"/>
      <c r="Q23" s="118"/>
    </row>
    <row r="24" spans="1:17" ht="18.75" customHeight="1">
      <c r="A24" s="5" t="s">
        <v>46</v>
      </c>
      <c r="B24" s="95" t="s">
        <v>20</v>
      </c>
      <c r="C24" s="96"/>
      <c r="D24" s="97"/>
      <c r="E24" s="31">
        <f>+E18-E23-SUM(E19:E22)</f>
        <v>381000</v>
      </c>
    </row>
    <row r="25" spans="1:17" ht="18.75" customHeight="1">
      <c r="B25" s="58"/>
      <c r="C25" s="98"/>
      <c r="D25" s="99"/>
      <c r="E25" s="94"/>
    </row>
    <row r="26" spans="1:17" ht="18.75" customHeight="1">
      <c r="A26" s="5" t="s">
        <v>47</v>
      </c>
      <c r="B26" s="100" t="s">
        <v>50</v>
      </c>
      <c r="C26" s="10"/>
      <c r="D26" s="33"/>
      <c r="E26" s="83">
        <v>0</v>
      </c>
      <c r="H26" s="50"/>
    </row>
    <row r="27" spans="1:17" ht="18.75" customHeight="1" thickBot="1">
      <c r="B27" s="101" t="s">
        <v>21</v>
      </c>
      <c r="C27" s="84"/>
      <c r="D27" s="85"/>
      <c r="E27" s="82">
        <f>+E24-E25+E26</f>
        <v>381000</v>
      </c>
      <c r="H27" s="50"/>
    </row>
    <row r="28" spans="1:17" ht="18.75" customHeight="1" thickTop="1">
      <c r="B28" s="15"/>
      <c r="C28" s="15"/>
      <c r="D28" s="34"/>
      <c r="E28" s="37"/>
      <c r="H28" s="50"/>
    </row>
    <row r="29" spans="1:17" s="16" customFormat="1" ht="18.75" customHeight="1">
      <c r="B29" s="56" t="s">
        <v>52</v>
      </c>
      <c r="C29" s="10"/>
      <c r="D29" s="33"/>
      <c r="E29" s="19"/>
      <c r="K29" s="48"/>
    </row>
    <row r="30" spans="1:17" s="16" customFormat="1" ht="18.75" customHeight="1">
      <c r="B30" s="59" t="s">
        <v>54</v>
      </c>
      <c r="C30" s="59"/>
      <c r="D30" s="33"/>
      <c r="E30" s="19"/>
      <c r="K30" s="48"/>
    </row>
    <row r="31" spans="1:17" ht="18.75" customHeight="1">
      <c r="B31" s="60" t="s">
        <v>22</v>
      </c>
      <c r="C31" s="61"/>
      <c r="D31" s="36">
        <v>9360</v>
      </c>
      <c r="G31" s="17"/>
    </row>
    <row r="32" spans="1:17" ht="18.75" customHeight="1">
      <c r="B32" s="60" t="s">
        <v>62</v>
      </c>
      <c r="C32" s="61"/>
      <c r="D32" s="36">
        <v>25500</v>
      </c>
      <c r="E32" s="19"/>
    </row>
    <row r="33" spans="2:15" ht="18.75" customHeight="1">
      <c r="B33" s="60" t="s">
        <v>63</v>
      </c>
      <c r="C33" s="61"/>
      <c r="D33" s="36">
        <v>10000</v>
      </c>
      <c r="E33" s="19"/>
    </row>
    <row r="34" spans="2:15" ht="18.75" customHeight="1">
      <c r="B34" s="60" t="s">
        <v>23</v>
      </c>
      <c r="C34" s="61"/>
      <c r="D34" s="36">
        <v>10000</v>
      </c>
      <c r="E34" s="19"/>
    </row>
    <row r="35" spans="2:15" ht="18.75" customHeight="1">
      <c r="B35" s="60" t="s">
        <v>24</v>
      </c>
      <c r="C35" s="61"/>
      <c r="D35" s="36">
        <v>0</v>
      </c>
      <c r="E35" s="19"/>
    </row>
    <row r="36" spans="2:15" ht="18.75" customHeight="1">
      <c r="B36" s="60" t="s">
        <v>25</v>
      </c>
      <c r="C36" s="61"/>
      <c r="D36" s="36">
        <v>0</v>
      </c>
      <c r="E36" s="19"/>
    </row>
    <row r="37" spans="2:15" ht="18.75" customHeight="1" thickBot="1">
      <c r="B37" s="60" t="s">
        <v>26</v>
      </c>
      <c r="C37" s="61"/>
      <c r="D37" s="36"/>
      <c r="E37" s="19"/>
    </row>
    <row r="38" spans="2:15" ht="18.75" customHeight="1">
      <c r="B38" s="60" t="s">
        <v>53</v>
      </c>
      <c r="C38" s="61"/>
      <c r="D38" s="57">
        <v>10000</v>
      </c>
      <c r="E38" s="88">
        <f>+MIN((SUM(D31:D38)),100000)</f>
        <v>64860</v>
      </c>
    </row>
    <row r="39" spans="2:15" ht="18.75" customHeight="1">
      <c r="B39" s="62" t="s">
        <v>55</v>
      </c>
      <c r="C39" s="61"/>
      <c r="D39" s="57">
        <v>25000</v>
      </c>
      <c r="E39" s="89">
        <f>+MIN((D39),20000)</f>
        <v>20000</v>
      </c>
      <c r="G39" s="116" t="s">
        <v>60</v>
      </c>
      <c r="H39" s="116"/>
      <c r="I39" s="116"/>
      <c r="J39" s="116"/>
      <c r="K39" s="116"/>
      <c r="L39" s="116"/>
      <c r="M39" s="116"/>
      <c r="N39" s="116"/>
      <c r="O39" s="116"/>
    </row>
    <row r="40" spans="2:15" ht="18.75" customHeight="1">
      <c r="B40" s="63" t="s">
        <v>56</v>
      </c>
      <c r="C40" s="61"/>
      <c r="D40" s="57">
        <v>1000</v>
      </c>
      <c r="E40" s="90">
        <f>D40*50%</f>
        <v>500</v>
      </c>
      <c r="G40" s="116"/>
      <c r="H40" s="116"/>
      <c r="I40" s="116"/>
      <c r="J40" s="116"/>
      <c r="K40" s="116"/>
      <c r="L40" s="116"/>
      <c r="M40" s="116"/>
      <c r="N40" s="116"/>
      <c r="O40" s="116"/>
    </row>
    <row r="41" spans="2:15" ht="18.75" customHeight="1">
      <c r="B41" s="61" t="s">
        <v>57</v>
      </c>
      <c r="C41" s="59"/>
      <c r="D41" s="57">
        <v>7500</v>
      </c>
      <c r="E41" s="91">
        <f>+MIN(D41,15000)</f>
        <v>7500</v>
      </c>
      <c r="F41" s="54"/>
      <c r="G41" s="115" t="s">
        <v>58</v>
      </c>
      <c r="H41" s="115"/>
      <c r="I41" s="115"/>
      <c r="J41" s="115"/>
      <c r="K41" s="115"/>
      <c r="L41" s="115"/>
      <c r="M41" s="115"/>
      <c r="N41" s="115"/>
      <c r="O41" s="115"/>
    </row>
    <row r="42" spans="2:15" ht="18.75" customHeight="1" thickBot="1">
      <c r="B42" s="102"/>
      <c r="C42" s="84" t="s">
        <v>59</v>
      </c>
      <c r="D42" s="87"/>
      <c r="E42" s="92">
        <f>SUM(E38:E41)</f>
        <v>92860</v>
      </c>
      <c r="F42" s="54"/>
      <c r="G42" s="115"/>
      <c r="H42" s="115"/>
      <c r="I42" s="115"/>
      <c r="J42" s="115"/>
      <c r="K42" s="115"/>
      <c r="L42" s="115"/>
      <c r="M42" s="115"/>
      <c r="N42" s="115"/>
      <c r="O42" s="115"/>
    </row>
    <row r="43" spans="2:15" ht="18.75" customHeight="1" thickTop="1">
      <c r="B43" s="10"/>
      <c r="C43" s="10"/>
      <c r="D43" s="33"/>
      <c r="E43" s="19"/>
      <c r="G43" s="55"/>
      <c r="H43" s="55"/>
      <c r="I43" s="55"/>
      <c r="J43" s="55"/>
      <c r="K43" s="55"/>
      <c r="L43" s="55"/>
      <c r="M43" s="55"/>
    </row>
    <row r="44" spans="2:15" ht="18.75" customHeight="1">
      <c r="B44" s="15" t="s">
        <v>27</v>
      </c>
      <c r="C44" s="15"/>
      <c r="D44" s="34"/>
      <c r="E44" s="93">
        <f>+ROUND(E27-E42,-1)</f>
        <v>288140</v>
      </c>
      <c r="F44" s="37"/>
      <c r="H44" s="50"/>
    </row>
    <row r="45" spans="2:15" ht="18.75" customHeight="1">
      <c r="B45" s="10"/>
      <c r="C45" s="10"/>
      <c r="D45" s="33"/>
      <c r="E45" s="19"/>
    </row>
    <row r="46" spans="2:15" ht="18.75" customHeight="1">
      <c r="B46" s="10" t="s">
        <v>28</v>
      </c>
      <c r="C46" s="10"/>
      <c r="D46" s="33"/>
      <c r="E46" s="18">
        <f>IF($D$3="Female",IF($E$44&lt;190000,0,IF($E$44&lt;500000,ROUND(($E$44-190000)*10%,0),IF($E$44&lt;800000,ROUND(($E$44-500000)*20%+31000,0),ROUND(($E$44-800000)*30%+91000,0)))),IF($E$44&lt;160000,0,IF($E$44&lt;500000,ROUND(($E$44-160000)*10%,0),IF($E$44&lt;800000,ROUND(($E$44-500000)*20%+34000,0),ROUND(($E$44-800000)*30%+94000,0)))))</f>
        <v>12814</v>
      </c>
    </row>
    <row r="47" spans="2:15" ht="18.75" customHeight="1">
      <c r="B47" s="10" t="s">
        <v>29</v>
      </c>
      <c r="C47" s="10"/>
      <c r="D47" s="33"/>
      <c r="E47" s="19">
        <v>0</v>
      </c>
      <c r="F47" s="18"/>
      <c r="G47" s="105" t="s">
        <v>61</v>
      </c>
    </row>
    <row r="48" spans="2:15" ht="18.75" customHeight="1">
      <c r="B48" s="10" t="s">
        <v>30</v>
      </c>
      <c r="C48" s="10"/>
      <c r="D48" s="33"/>
      <c r="E48" s="39">
        <f>+ROUND((E46+E47)*3%,0)</f>
        <v>384</v>
      </c>
    </row>
    <row r="49" spans="2:5" ht="18.75" customHeight="1">
      <c r="B49" s="10"/>
      <c r="C49" s="10"/>
      <c r="D49" s="33"/>
      <c r="E49" s="19"/>
    </row>
    <row r="50" spans="2:5" ht="18.75" customHeight="1" thickBot="1">
      <c r="B50" s="15" t="s">
        <v>31</v>
      </c>
      <c r="C50" s="15"/>
      <c r="D50" s="34"/>
      <c r="E50" s="86">
        <f>SUM(E46:E48)</f>
        <v>13198</v>
      </c>
    </row>
    <row r="51" spans="2:5" ht="18.75" customHeight="1" thickTop="1">
      <c r="B51" s="10" t="s">
        <v>32</v>
      </c>
      <c r="C51" s="10"/>
      <c r="D51" s="33"/>
      <c r="E51" s="38">
        <v>0</v>
      </c>
    </row>
    <row r="52" spans="2:5" ht="18.75" customHeight="1" thickBot="1">
      <c r="B52" s="10" t="s">
        <v>33</v>
      </c>
      <c r="C52" s="10"/>
      <c r="D52" s="33"/>
      <c r="E52" s="35">
        <f>+E50-E51</f>
        <v>13198</v>
      </c>
    </row>
    <row r="53" spans="2:5" ht="18.75" customHeight="1" thickTop="1">
      <c r="B53" s="10"/>
      <c r="C53" s="10"/>
      <c r="D53" s="33"/>
      <c r="E53" s="19"/>
    </row>
    <row r="54" spans="2:5" ht="18.75" customHeight="1">
      <c r="B54" s="14" t="s">
        <v>34</v>
      </c>
      <c r="C54" s="11"/>
      <c r="D54" s="28"/>
      <c r="E54" s="20">
        <f>IF(E52&lt;=0,0,E52/12)</f>
        <v>1099.8333333333333</v>
      </c>
    </row>
    <row r="70" spans="6:6" ht="18.75" customHeight="1">
      <c r="F70" s="16"/>
    </row>
    <row r="73" spans="6:6" ht="18.75" customHeight="1">
      <c r="F73" s="16"/>
    </row>
    <row r="104" spans="2:5" ht="18.75" customHeight="1">
      <c r="B104" s="21"/>
      <c r="C104" s="21"/>
      <c r="D104" s="40"/>
      <c r="E104" s="41"/>
    </row>
    <row r="105" spans="2:5" ht="18.75" customHeight="1">
      <c r="B105" s="22"/>
      <c r="C105" s="22"/>
      <c r="D105" s="42"/>
      <c r="E105" s="43"/>
    </row>
    <row r="106" spans="2:5" ht="18.75" customHeight="1">
      <c r="B106" s="23"/>
      <c r="C106" s="23"/>
      <c r="D106" s="44"/>
      <c r="E106" s="45"/>
    </row>
  </sheetData>
  <mergeCells count="3">
    <mergeCell ref="G41:O42"/>
    <mergeCell ref="G39:O40"/>
    <mergeCell ref="M17:Q23"/>
  </mergeCells>
  <dataValidations disablePrompts="1" count="1">
    <dataValidation type="list" allowBlank="1" showInputMessage="1" showErrorMessage="1" sqref="D3">
      <formula1>$J$3:$K$3</formula1>
    </dataValidation>
  </dataValidations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6"/>
  <sheetViews>
    <sheetView zoomScale="90" zoomScaleNormal="90" workbookViewId="0">
      <selection activeCell="E22" sqref="E22"/>
    </sheetView>
  </sheetViews>
  <sheetFormatPr defaultRowHeight="18.75" customHeight="1"/>
  <cols>
    <col min="1" max="1" width="4.42578125" style="5" customWidth="1"/>
    <col min="2" max="2" width="8.42578125" style="1" bestFit="1" customWidth="1"/>
    <col min="3" max="3" width="44.28515625" style="1" customWidth="1"/>
    <col min="4" max="4" width="13.7109375" style="25" bestFit="1" customWidth="1"/>
    <col min="5" max="5" width="15.140625" style="25" bestFit="1" customWidth="1"/>
    <col min="6" max="6" width="5" style="5" customWidth="1"/>
    <col min="7" max="7" width="9.140625" style="5"/>
    <col min="8" max="8" width="11.28515625" style="5" bestFit="1" customWidth="1"/>
    <col min="9" max="9" width="9.140625" style="5"/>
    <col min="10" max="10" width="14.140625" style="5" customWidth="1"/>
    <col min="11" max="11" width="13.85546875" style="46" bestFit="1" customWidth="1"/>
    <col min="12" max="16384" width="9.140625" style="5"/>
  </cols>
  <sheetData>
    <row r="1" spans="1:11" ht="19.5">
      <c r="B1" s="51" t="s">
        <v>0</v>
      </c>
      <c r="D1" s="24" t="s">
        <v>43</v>
      </c>
      <c r="E1" s="109">
        <v>40633</v>
      </c>
      <c r="F1" s="2" t="s">
        <v>35</v>
      </c>
      <c r="G1" s="3"/>
      <c r="H1" s="3"/>
      <c r="I1" s="4"/>
    </row>
    <row r="2" spans="1:11" ht="15.75">
      <c r="B2" s="51" t="s">
        <v>1</v>
      </c>
      <c r="D2" s="24" t="s">
        <v>44</v>
      </c>
      <c r="G2" s="6"/>
      <c r="J2" s="7"/>
      <c r="K2" s="47"/>
    </row>
    <row r="3" spans="1:11" ht="17.25">
      <c r="C3" s="53" t="s">
        <v>36</v>
      </c>
      <c r="D3" s="112" t="s">
        <v>2</v>
      </c>
      <c r="E3" s="114" t="s">
        <v>71</v>
      </c>
      <c r="F3" s="119" t="s">
        <v>70</v>
      </c>
      <c r="G3" s="119"/>
      <c r="J3" s="7" t="s">
        <v>2</v>
      </c>
      <c r="K3" s="47" t="s">
        <v>3</v>
      </c>
    </row>
    <row r="4" spans="1:11" ht="17.25">
      <c r="B4" s="52" t="s">
        <v>42</v>
      </c>
      <c r="D4" s="111">
        <f>YEARFRAC(C7,E1)</f>
        <v>27.833333333333332</v>
      </c>
      <c r="E4" s="113" t="s">
        <v>67</v>
      </c>
      <c r="G4" s="6" t="s">
        <v>3</v>
      </c>
      <c r="J4" s="7"/>
      <c r="K4" s="47"/>
    </row>
    <row r="5" spans="1:11" ht="18">
      <c r="B5" s="49" t="s">
        <v>49</v>
      </c>
      <c r="C5" s="8" t="s">
        <v>68</v>
      </c>
      <c r="G5" s="6"/>
      <c r="J5" s="7"/>
      <c r="K5" s="47"/>
    </row>
    <row r="6" spans="1:11" ht="17.25">
      <c r="B6" s="9" t="s">
        <v>48</v>
      </c>
      <c r="C6" s="10" t="s">
        <v>69</v>
      </c>
      <c r="D6" s="19"/>
      <c r="E6" s="19"/>
    </row>
    <row r="7" spans="1:11" ht="17.25">
      <c r="B7" s="9" t="s">
        <v>65</v>
      </c>
      <c r="C7" s="108">
        <v>30467</v>
      </c>
      <c r="D7" s="107"/>
    </row>
    <row r="8" spans="1:11" ht="17.25">
      <c r="A8" s="5">
        <v>1.1000000000000001</v>
      </c>
      <c r="B8" s="11" t="s">
        <v>4</v>
      </c>
      <c r="C8" s="11"/>
      <c r="D8" s="26"/>
      <c r="E8" s="27">
        <v>78000</v>
      </c>
    </row>
    <row r="9" spans="1:11" ht="17.25">
      <c r="A9" s="5">
        <v>1.2</v>
      </c>
      <c r="B9" s="11" t="s">
        <v>37</v>
      </c>
      <c r="C9" s="11"/>
      <c r="D9" s="26"/>
      <c r="E9" s="27">
        <v>132000</v>
      </c>
    </row>
    <row r="10" spans="1:11" ht="17.25">
      <c r="A10" s="5">
        <v>1.3</v>
      </c>
      <c r="B10" s="11" t="s">
        <v>5</v>
      </c>
      <c r="C10" s="11"/>
      <c r="D10" s="28"/>
      <c r="E10" s="27">
        <v>84000</v>
      </c>
    </row>
    <row r="11" spans="1:11" ht="17.25">
      <c r="A11" s="5">
        <v>1.4</v>
      </c>
      <c r="B11" s="11" t="s">
        <v>45</v>
      </c>
      <c r="C11" s="11"/>
      <c r="D11" s="28"/>
      <c r="E11" s="27">
        <v>9600</v>
      </c>
    </row>
    <row r="12" spans="1:11" ht="17.25">
      <c r="A12" s="5">
        <v>1.5</v>
      </c>
      <c r="B12" s="11" t="s">
        <v>38</v>
      </c>
      <c r="C12" s="11"/>
      <c r="D12" s="28"/>
      <c r="E12" s="27">
        <v>2400</v>
      </c>
    </row>
    <row r="13" spans="1:11" ht="17.25">
      <c r="A13" s="5">
        <v>1.6</v>
      </c>
      <c r="B13" s="11" t="s">
        <v>16</v>
      </c>
      <c r="C13" s="11"/>
      <c r="D13" s="28"/>
      <c r="E13" s="27">
        <v>89640</v>
      </c>
    </row>
    <row r="14" spans="1:11" ht="17.25">
      <c r="A14" s="5">
        <v>1.7</v>
      </c>
      <c r="B14" s="11" t="s">
        <v>73</v>
      </c>
      <c r="C14" s="11"/>
      <c r="D14" s="28"/>
      <c r="E14" s="27">
        <v>9360</v>
      </c>
    </row>
    <row r="15" spans="1:11" ht="17.25">
      <c r="A15" s="5">
        <v>1.8</v>
      </c>
      <c r="B15" s="11" t="s">
        <v>39</v>
      </c>
      <c r="C15" s="11"/>
      <c r="D15" s="28"/>
      <c r="E15" s="27">
        <v>15000</v>
      </c>
    </row>
    <row r="16" spans="1:11" ht="18" thickBot="1">
      <c r="A16" s="5">
        <v>1.9</v>
      </c>
      <c r="B16" s="11" t="s">
        <v>51</v>
      </c>
      <c r="C16" s="11"/>
      <c r="D16" s="28"/>
      <c r="E16" s="27">
        <v>0</v>
      </c>
      <c r="G16" s="12" t="s">
        <v>6</v>
      </c>
    </row>
    <row r="17" spans="1:17" ht="18.75" customHeight="1">
      <c r="B17" s="13"/>
      <c r="C17" s="13"/>
      <c r="D17" s="29"/>
      <c r="E17" s="29"/>
      <c r="G17" s="69" t="s">
        <v>7</v>
      </c>
      <c r="H17" s="70"/>
      <c r="I17" s="70"/>
      <c r="J17" s="70"/>
      <c r="K17" s="71">
        <f>K23</f>
        <v>15000</v>
      </c>
      <c r="L17" s="72"/>
      <c r="M17" s="117" t="s">
        <v>66</v>
      </c>
      <c r="N17" s="118"/>
      <c r="O17" s="118"/>
      <c r="P17" s="118"/>
      <c r="Q17" s="118"/>
    </row>
    <row r="18" spans="1:17" ht="18.75" customHeight="1">
      <c r="B18" s="14" t="s">
        <v>8</v>
      </c>
      <c r="C18" s="14"/>
      <c r="D18" s="30"/>
      <c r="E18" s="31">
        <f>SUM(E8:E16)</f>
        <v>420000</v>
      </c>
      <c r="G18" s="73" t="s">
        <v>9</v>
      </c>
      <c r="H18" s="68"/>
      <c r="I18" s="68"/>
      <c r="J18" s="68"/>
      <c r="K18" s="103">
        <f>+MIN((E16),(800*12))</f>
        <v>0</v>
      </c>
      <c r="L18" s="74"/>
      <c r="M18" s="117"/>
      <c r="N18" s="118"/>
      <c r="O18" s="118"/>
      <c r="P18" s="118"/>
      <c r="Q18" s="118"/>
    </row>
    <row r="19" spans="1:17" ht="18.75" customHeight="1">
      <c r="A19" s="5">
        <v>2.1</v>
      </c>
      <c r="B19" s="11" t="s">
        <v>45</v>
      </c>
      <c r="C19" s="11"/>
      <c r="D19" s="28"/>
      <c r="E19" s="27">
        <f>E11</f>
        <v>9600</v>
      </c>
      <c r="G19" s="75" t="s">
        <v>10</v>
      </c>
      <c r="H19" s="67" t="s">
        <v>11</v>
      </c>
      <c r="I19" s="68"/>
      <c r="J19" s="68"/>
      <c r="K19" s="65">
        <f>SUM((E8+E9)*40%)</f>
        <v>84000</v>
      </c>
      <c r="L19" s="74"/>
      <c r="M19" s="117"/>
      <c r="N19" s="118"/>
      <c r="O19" s="118"/>
      <c r="P19" s="118"/>
      <c r="Q19" s="118"/>
    </row>
    <row r="20" spans="1:17" ht="18.75" customHeight="1">
      <c r="A20" s="5">
        <v>2.2000000000000002</v>
      </c>
      <c r="B20" s="11" t="s">
        <v>12</v>
      </c>
      <c r="C20" s="11"/>
      <c r="D20" s="28"/>
      <c r="E20" s="27">
        <v>0</v>
      </c>
      <c r="G20" s="76" t="s">
        <v>13</v>
      </c>
      <c r="H20" s="67" t="s">
        <v>14</v>
      </c>
      <c r="I20" s="68"/>
      <c r="J20" s="68"/>
      <c r="K20" s="65">
        <f>E10</f>
        <v>84000</v>
      </c>
      <c r="L20" s="74"/>
      <c r="M20" s="117"/>
      <c r="N20" s="118"/>
      <c r="O20" s="118"/>
      <c r="P20" s="118"/>
      <c r="Q20" s="118"/>
    </row>
    <row r="21" spans="1:17" ht="18.75" customHeight="1">
      <c r="A21" s="5">
        <v>2.2999999999999998</v>
      </c>
      <c r="B21" s="11" t="s">
        <v>72</v>
      </c>
      <c r="C21" s="11"/>
      <c r="D21" s="28"/>
      <c r="E21" s="27">
        <v>12000</v>
      </c>
      <c r="G21" s="76" t="s">
        <v>13</v>
      </c>
      <c r="H21" s="67" t="s">
        <v>15</v>
      </c>
      <c r="I21" s="68"/>
      <c r="J21" s="68"/>
      <c r="K21" s="66">
        <f>IF(K22&lt;=0,0,+K22-SUM(E8+E9)*10%)</f>
        <v>15000</v>
      </c>
      <c r="L21" s="74"/>
      <c r="M21" s="117"/>
      <c r="N21" s="118"/>
      <c r="O21" s="118"/>
      <c r="P21" s="118"/>
      <c r="Q21" s="118"/>
    </row>
    <row r="22" spans="1:17" ht="18.75" customHeight="1">
      <c r="A22" s="5">
        <v>2.4</v>
      </c>
      <c r="B22" s="11" t="s">
        <v>40</v>
      </c>
      <c r="C22" s="11"/>
      <c r="D22" s="28"/>
      <c r="E22" s="27">
        <v>2400</v>
      </c>
      <c r="G22" s="76" t="s">
        <v>13</v>
      </c>
      <c r="H22" s="67" t="s">
        <v>17</v>
      </c>
      <c r="I22" s="68"/>
      <c r="J22" s="68"/>
      <c r="K22" s="64">
        <f>3000*12</f>
        <v>36000</v>
      </c>
      <c r="L22" s="74"/>
      <c r="M22" s="117"/>
      <c r="N22" s="118"/>
      <c r="O22" s="118"/>
      <c r="P22" s="118"/>
      <c r="Q22" s="118"/>
    </row>
    <row r="23" spans="1:17" ht="18.75" customHeight="1" thickBot="1">
      <c r="A23" s="5">
        <v>2.5</v>
      </c>
      <c r="B23" s="11" t="s">
        <v>41</v>
      </c>
      <c r="C23" s="11"/>
      <c r="D23" s="28"/>
      <c r="E23" s="32">
        <f>SUM(K17:K18)</f>
        <v>15000</v>
      </c>
      <c r="G23" s="77" t="s">
        <v>18</v>
      </c>
      <c r="H23" s="78" t="s">
        <v>19</v>
      </c>
      <c r="I23" s="79"/>
      <c r="J23" s="79"/>
      <c r="K23" s="80">
        <f>IF(K21&lt;0,0,MIN(K19:K21))</f>
        <v>15000</v>
      </c>
      <c r="L23" s="81"/>
      <c r="M23" s="117"/>
      <c r="N23" s="118"/>
      <c r="O23" s="118"/>
      <c r="P23" s="118"/>
      <c r="Q23" s="118"/>
    </row>
    <row r="24" spans="1:17" ht="18.75" customHeight="1">
      <c r="A24" s="5" t="s">
        <v>46</v>
      </c>
      <c r="B24" s="95" t="s">
        <v>20</v>
      </c>
      <c r="C24" s="96"/>
      <c r="D24" s="97"/>
      <c r="E24" s="31">
        <f>+E18-E23-SUM(E19:E22)</f>
        <v>381000</v>
      </c>
    </row>
    <row r="25" spans="1:17" ht="18.75" customHeight="1">
      <c r="B25" s="58"/>
      <c r="C25" s="98"/>
      <c r="D25" s="99"/>
      <c r="E25" s="94"/>
    </row>
    <row r="26" spans="1:17" ht="18.75" customHeight="1">
      <c r="A26" s="5" t="s">
        <v>47</v>
      </c>
      <c r="B26" s="100" t="s">
        <v>50</v>
      </c>
      <c r="C26" s="10"/>
      <c r="D26" s="33"/>
      <c r="E26" s="83">
        <v>0</v>
      </c>
      <c r="H26" s="50"/>
    </row>
    <row r="27" spans="1:17" ht="18.75" customHeight="1" thickBot="1">
      <c r="B27" s="101" t="s">
        <v>21</v>
      </c>
      <c r="C27" s="84"/>
      <c r="D27" s="85"/>
      <c r="E27" s="82">
        <f>+E24-E25+E26</f>
        <v>381000</v>
      </c>
      <c r="H27" s="50"/>
    </row>
    <row r="28" spans="1:17" ht="18.75" customHeight="1" thickTop="1">
      <c r="B28" s="15"/>
      <c r="C28" s="15"/>
      <c r="D28" s="34"/>
      <c r="E28" s="37"/>
      <c r="H28" s="50"/>
    </row>
    <row r="29" spans="1:17" s="16" customFormat="1" ht="18.75" customHeight="1">
      <c r="B29" s="56" t="s">
        <v>52</v>
      </c>
      <c r="C29" s="10"/>
      <c r="D29" s="33"/>
      <c r="E29" s="19"/>
      <c r="K29" s="48"/>
    </row>
    <row r="30" spans="1:17" s="16" customFormat="1" ht="18.75" customHeight="1">
      <c r="B30" s="59" t="s">
        <v>54</v>
      </c>
      <c r="C30" s="59"/>
      <c r="D30" s="33"/>
      <c r="E30" s="19"/>
      <c r="K30" s="48"/>
    </row>
    <row r="31" spans="1:17" ht="18.75" customHeight="1">
      <c r="B31" s="60" t="s">
        <v>22</v>
      </c>
      <c r="C31" s="61"/>
      <c r="D31" s="36">
        <v>9360</v>
      </c>
      <c r="G31" s="17"/>
    </row>
    <row r="32" spans="1:17" ht="18.75" customHeight="1">
      <c r="B32" s="60" t="s">
        <v>62</v>
      </c>
      <c r="C32" s="61"/>
      <c r="D32" s="36">
        <v>25500</v>
      </c>
      <c r="E32" s="19"/>
    </row>
    <row r="33" spans="2:15" ht="17.25">
      <c r="B33" s="60" t="s">
        <v>63</v>
      </c>
      <c r="C33" s="61"/>
      <c r="D33" s="36">
        <v>10000</v>
      </c>
      <c r="E33" s="19"/>
    </row>
    <row r="34" spans="2:15" ht="17.25">
      <c r="B34" s="60" t="s">
        <v>23</v>
      </c>
      <c r="C34" s="61"/>
      <c r="D34" s="36">
        <v>10000</v>
      </c>
      <c r="E34" s="19"/>
    </row>
    <row r="35" spans="2:15" ht="17.25">
      <c r="B35" s="60" t="s">
        <v>24</v>
      </c>
      <c r="C35" s="61"/>
      <c r="D35" s="36">
        <v>0</v>
      </c>
      <c r="E35" s="19"/>
    </row>
    <row r="36" spans="2:15" ht="17.25">
      <c r="B36" s="60" t="s">
        <v>25</v>
      </c>
      <c r="C36" s="61"/>
      <c r="D36" s="36">
        <v>0</v>
      </c>
      <c r="E36" s="19"/>
    </row>
    <row r="37" spans="2:15" ht="18" thickBot="1">
      <c r="B37" s="60" t="s">
        <v>26</v>
      </c>
      <c r="C37" s="61"/>
      <c r="D37" s="36"/>
      <c r="E37" s="19"/>
    </row>
    <row r="38" spans="2:15" ht="17.25">
      <c r="B38" s="60" t="s">
        <v>53</v>
      </c>
      <c r="C38" s="61"/>
      <c r="D38" s="57">
        <v>10000</v>
      </c>
      <c r="E38" s="88">
        <f>+MIN((SUM(D31:D38)),100000)</f>
        <v>64860</v>
      </c>
    </row>
    <row r="39" spans="2:15" ht="17.25">
      <c r="B39" s="62" t="s">
        <v>55</v>
      </c>
      <c r="C39" s="61"/>
      <c r="D39" s="57">
        <v>25000</v>
      </c>
      <c r="E39" s="89">
        <f>+MIN((D39),20000)</f>
        <v>20000</v>
      </c>
      <c r="G39" s="116" t="s">
        <v>60</v>
      </c>
      <c r="H39" s="116"/>
      <c r="I39" s="116"/>
      <c r="J39" s="116"/>
      <c r="K39" s="116"/>
      <c r="L39" s="116"/>
      <c r="M39" s="116"/>
      <c r="N39" s="116"/>
      <c r="O39" s="116"/>
    </row>
    <row r="40" spans="2:15" ht="17.25">
      <c r="B40" s="63" t="s">
        <v>56</v>
      </c>
      <c r="C40" s="61"/>
      <c r="D40" s="57">
        <v>1000</v>
      </c>
      <c r="E40" s="90">
        <f>D40*50%</f>
        <v>500</v>
      </c>
      <c r="G40" s="116"/>
      <c r="H40" s="116"/>
      <c r="I40" s="116"/>
      <c r="J40" s="116"/>
      <c r="K40" s="116"/>
      <c r="L40" s="116"/>
      <c r="M40" s="116"/>
      <c r="N40" s="116"/>
      <c r="O40" s="116"/>
    </row>
    <row r="41" spans="2:15" ht="18">
      <c r="B41" s="61" t="s">
        <v>57</v>
      </c>
      <c r="C41" s="59"/>
      <c r="D41" s="57">
        <v>7500</v>
      </c>
      <c r="E41" s="91">
        <f>+MIN(D41,15000)</f>
        <v>7500</v>
      </c>
      <c r="F41" s="54"/>
      <c r="G41" s="115" t="s">
        <v>58</v>
      </c>
      <c r="H41" s="115"/>
      <c r="I41" s="115"/>
      <c r="J41" s="115"/>
      <c r="K41" s="115"/>
      <c r="L41" s="115"/>
      <c r="M41" s="115"/>
      <c r="N41" s="115"/>
      <c r="O41" s="115"/>
    </row>
    <row r="42" spans="2:15" thickBot="1">
      <c r="B42" s="102"/>
      <c r="C42" s="84" t="s">
        <v>59</v>
      </c>
      <c r="D42" s="87"/>
      <c r="E42" s="92">
        <f>SUM(E38:E41)</f>
        <v>92860</v>
      </c>
      <c r="F42" s="54"/>
      <c r="G42" s="115"/>
      <c r="H42" s="115"/>
      <c r="I42" s="115"/>
      <c r="J42" s="115"/>
      <c r="K42" s="115"/>
      <c r="L42" s="115"/>
      <c r="M42" s="115"/>
      <c r="N42" s="115"/>
      <c r="O42" s="115"/>
    </row>
    <row r="43" spans="2:15" ht="18" thickTop="1">
      <c r="B43" s="10"/>
      <c r="C43" s="10"/>
      <c r="D43" s="33"/>
      <c r="E43" s="19"/>
      <c r="G43" s="55"/>
      <c r="H43" s="55"/>
      <c r="I43" s="55"/>
      <c r="J43" s="55"/>
      <c r="K43" s="55"/>
      <c r="L43" s="55"/>
      <c r="M43" s="55"/>
    </row>
    <row r="44" spans="2:15" ht="17.25">
      <c r="B44" s="15" t="s">
        <v>27</v>
      </c>
      <c r="C44" s="15"/>
      <c r="D44" s="34"/>
      <c r="E44" s="93">
        <f>+ROUND(E27-E42,-1)</f>
        <v>288140</v>
      </c>
      <c r="F44" s="37"/>
      <c r="H44" s="50"/>
    </row>
    <row r="45" spans="2:15" ht="17.25">
      <c r="B45" s="10"/>
      <c r="C45" s="10"/>
      <c r="D45" s="33"/>
      <c r="E45" s="19"/>
    </row>
    <row r="46" spans="2:15" ht="17.25">
      <c r="B46" s="10" t="s">
        <v>28</v>
      </c>
      <c r="C46" s="10"/>
      <c r="D46" s="33"/>
      <c r="E46" s="18">
        <f>IF($E$3="Senior Citizen",IF($E$44&lt;240000,0,IF($E$44&lt;500000,ROUND(($E$44-240000)*10%,0),IF($E$44&lt;800000,ROUND(($E$44-500000)*20%+26000,0),ROUND(($E$44-800000)*30%+86000,0)))))</f>
        <v>4814</v>
      </c>
    </row>
    <row r="47" spans="2:15" ht="17.25">
      <c r="B47" s="10" t="s">
        <v>29</v>
      </c>
      <c r="C47" s="10"/>
      <c r="D47" s="33"/>
      <c r="E47" s="19">
        <v>0</v>
      </c>
      <c r="F47" s="18"/>
      <c r="G47" s="105" t="s">
        <v>61</v>
      </c>
    </row>
    <row r="48" spans="2:15" ht="17.25">
      <c r="B48" s="10" t="s">
        <v>30</v>
      </c>
      <c r="C48" s="10"/>
      <c r="D48" s="33"/>
      <c r="E48" s="39">
        <f>+ROUND((E46+E47)*3%,0)</f>
        <v>144</v>
      </c>
    </row>
    <row r="49" spans="2:5" ht="17.25">
      <c r="B49" s="10"/>
      <c r="C49" s="10"/>
      <c r="D49" s="33"/>
      <c r="E49" s="19"/>
    </row>
    <row r="50" spans="2:5" ht="18" thickBot="1">
      <c r="B50" s="15" t="s">
        <v>31</v>
      </c>
      <c r="C50" s="15"/>
      <c r="D50" s="34"/>
      <c r="E50" s="86">
        <f>SUM(E46:E48)</f>
        <v>4958</v>
      </c>
    </row>
    <row r="51" spans="2:5" ht="18" thickTop="1">
      <c r="B51" s="10" t="s">
        <v>32</v>
      </c>
      <c r="C51" s="10"/>
      <c r="D51" s="33"/>
      <c r="E51" s="38">
        <v>0</v>
      </c>
    </row>
    <row r="52" spans="2:5" ht="18" thickBot="1">
      <c r="B52" s="10" t="s">
        <v>33</v>
      </c>
      <c r="C52" s="10"/>
      <c r="D52" s="33"/>
      <c r="E52" s="35">
        <f>+E50-E51</f>
        <v>4958</v>
      </c>
    </row>
    <row r="53" spans="2:5" ht="18" thickTop="1">
      <c r="B53" s="10"/>
      <c r="C53" s="10"/>
      <c r="D53" s="33"/>
      <c r="E53" s="19"/>
    </row>
    <row r="54" spans="2:5" ht="17.25">
      <c r="B54" s="14" t="s">
        <v>34</v>
      </c>
      <c r="C54" s="11"/>
      <c r="D54" s="28"/>
      <c r="E54" s="20">
        <f>IF(E52&lt;=0,0,E52/12)</f>
        <v>413.16666666666669</v>
      </c>
    </row>
    <row r="70" spans="6:6" ht="15">
      <c r="F70" s="16"/>
    </row>
    <row r="73" spans="6:6" ht="15">
      <c r="F73" s="16"/>
    </row>
    <row r="104" spans="2:5" ht="15">
      <c r="B104" s="21"/>
      <c r="C104" s="21"/>
      <c r="D104" s="40"/>
      <c r="E104" s="41"/>
    </row>
    <row r="105" spans="2:5" ht="15">
      <c r="B105" s="22"/>
      <c r="C105" s="22"/>
      <c r="D105" s="42"/>
      <c r="E105" s="43"/>
    </row>
    <row r="106" spans="2:5" ht="15">
      <c r="B106" s="23"/>
      <c r="C106" s="23"/>
      <c r="D106" s="44"/>
      <c r="E106" s="45"/>
    </row>
  </sheetData>
  <mergeCells count="4">
    <mergeCell ref="M17:Q23"/>
    <mergeCell ref="G39:O40"/>
    <mergeCell ref="G41:O42"/>
    <mergeCell ref="F3:G3"/>
  </mergeCells>
  <dataValidations count="1">
    <dataValidation type="list" allowBlank="1" showInputMessage="1" showErrorMessage="1" sqref="D3">
      <formula1>$J$3:$K$3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 Calc Normal M F</vt:lpstr>
      <vt:lpstr>Sr Citizen</vt:lpstr>
    </vt:vector>
  </TitlesOfParts>
  <Company>ANINDUS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BFADMIN</dc:creator>
  <cp:lastModifiedBy>Shankar</cp:lastModifiedBy>
  <dcterms:created xsi:type="dcterms:W3CDTF">2009-06-10T09:38:39Z</dcterms:created>
  <dcterms:modified xsi:type="dcterms:W3CDTF">2011-02-24T05:12:46Z</dcterms:modified>
</cp:coreProperties>
</file>