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9440" windowHeight="10170"/>
  </bookViews>
  <sheets>
    <sheet name="ITNS 281" sheetId="2" r:id="rId1"/>
  </sheets>
  <definedNames>
    <definedName name="ADDRESS">'ITNS 281'!$K$5</definedName>
    <definedName name="ASST_YEAR">'ITNS 281'!$AD$3</definedName>
    <definedName name="CH_NO">'ITNS 281'!$AD$10</definedName>
    <definedName name="CHEQUE_DATED">'ITNS 281'!$AD$12</definedName>
    <definedName name="CODE">'ITNS 281'!$K$20</definedName>
    <definedName name="DATE_OF_DEPOSIT">'ITNS 281'!$AD$14</definedName>
    <definedName name="DEDUCTED_COLLECTED_FROM">'ITNS 281'!$K$17</definedName>
    <definedName name="DRAWN_ON">'ITNS 281'!$AD$13</definedName>
    <definedName name="EDU_CESS">'ITNS 281'!$K$12</definedName>
    <definedName name="INCOMETAX">'ITNS 281'!$K$10</definedName>
    <definedName name="INTEREST">'ITNS 281'!$K$13</definedName>
    <definedName name="NAME">'ITNS 281'!$K$4</definedName>
    <definedName name="ON_ACC_OF">'ITNS 281'!$K$18</definedName>
    <definedName name="ON_ACCOUNT_OF">'ITNS 281'!$K$17</definedName>
    <definedName name="OTHERS">'ITNS 281'!$K$15</definedName>
    <definedName name="PAN">'ITNS 281'!$K$3</definedName>
    <definedName name="PENELTY">'ITNS 281'!$K$14</definedName>
    <definedName name="PIN">'ITNS 281'!$T$6</definedName>
    <definedName name="_xlnm.Print_Area" localSheetId="0">'ITNS 281'!$C$23:$AL$69</definedName>
    <definedName name="STATE">'ITNS 281'!$K$6</definedName>
    <definedName name="SURCHARGE">'ITNS 281'!$K$11</definedName>
    <definedName name="TELEPHONE">'ITNS 281'!$AD$6</definedName>
    <definedName name="TYPE">'ITNS 281'!$K$19</definedName>
    <definedName name="TYPE_OF_PAYMENT">'ITNS 281'!$K$20</definedName>
  </definedNames>
  <calcPr calcId="124519"/>
</workbook>
</file>

<file path=xl/calcChain.xml><?xml version="1.0" encoding="utf-8"?>
<calcChain xmlns="http://schemas.openxmlformats.org/spreadsheetml/2006/main">
  <c r="I67" i="2"/>
  <c r="W38"/>
  <c r="T67" s="1"/>
  <c r="W41"/>
  <c r="W40"/>
  <c r="AD28"/>
  <c r="U28"/>
  <c r="D66"/>
  <c r="O43"/>
  <c r="K16"/>
  <c r="O49" s="1"/>
  <c r="BE30" s="1"/>
  <c r="I56"/>
  <c r="W53"/>
  <c r="P54"/>
  <c r="I64" s="1"/>
  <c r="BV24"/>
  <c r="BV31" s="1"/>
  <c r="AM5"/>
  <c r="AM4"/>
  <c r="P53"/>
  <c r="M62" s="1"/>
  <c r="AG37"/>
  <c r="I37"/>
  <c r="O44"/>
  <c r="O45"/>
  <c r="O46"/>
  <c r="O47"/>
  <c r="O48"/>
  <c r="W37"/>
  <c r="D35"/>
  <c r="D33"/>
  <c r="H60" s="1"/>
  <c r="BK24"/>
  <c r="BK33" s="1"/>
  <c r="BV25" l="1"/>
  <c r="BV26"/>
  <c r="CC35" s="1"/>
  <c r="AK27" s="1"/>
  <c r="BV28"/>
  <c r="CA35" s="1"/>
  <c r="AI27" s="1"/>
  <c r="BV30"/>
  <c r="BY35" s="1"/>
  <c r="AG27" s="1"/>
  <c r="BU36"/>
  <c r="CD35"/>
  <c r="AL27" s="1"/>
  <c r="BV27"/>
  <c r="CB35" s="1"/>
  <c r="AJ27" s="1"/>
  <c r="BV29"/>
  <c r="BZ35" s="1"/>
  <c r="AH27" s="1"/>
  <c r="BX35"/>
  <c r="V62"/>
  <c r="BK26"/>
  <c r="BR35" s="1"/>
  <c r="BK28"/>
  <c r="BP35" s="1"/>
  <c r="BK30"/>
  <c r="BK32"/>
  <c r="BL35" s="1"/>
  <c r="BK34"/>
  <c r="BK25"/>
  <c r="BS35" s="1"/>
  <c r="BK27"/>
  <c r="BQ35" s="1"/>
  <c r="BK29"/>
  <c r="BO35" s="1"/>
  <c r="BK31"/>
  <c r="BN35"/>
  <c r="BK35"/>
  <c r="E31" s="1"/>
  <c r="BJ36"/>
  <c r="BM35"/>
  <c r="BD32"/>
  <c r="AF27" l="1"/>
  <c r="L68" s="1"/>
  <c r="N68"/>
  <c r="R68"/>
  <c r="M68"/>
  <c r="Q68"/>
  <c r="O68"/>
  <c r="BC32"/>
  <c r="AW35" s="1"/>
  <c r="M31"/>
  <c r="K31"/>
  <c r="V59" s="1"/>
  <c r="D31"/>
  <c r="H59" s="1"/>
  <c r="H31"/>
  <c r="P59" s="1"/>
  <c r="L31"/>
  <c r="X59" s="1"/>
  <c r="G31"/>
  <c r="N59" s="1"/>
  <c r="I31"/>
  <c r="R59" s="1"/>
  <c r="J59"/>
  <c r="J31"/>
  <c r="T59" s="1"/>
  <c r="F31"/>
  <c r="L59" s="1"/>
  <c r="BD27"/>
  <c r="BD26"/>
  <c r="BC26" s="1"/>
  <c r="BC35" s="1"/>
  <c r="BD31"/>
  <c r="BD30"/>
  <c r="BD25"/>
  <c r="BC25" s="1"/>
  <c r="BD35" s="1"/>
  <c r="BD29"/>
  <c r="BC29" s="1"/>
  <c r="BD24"/>
  <c r="BC24" s="1"/>
  <c r="BD28"/>
  <c r="BC28" s="1"/>
  <c r="Z59" l="1"/>
  <c r="BC31"/>
  <c r="AX35" s="1"/>
  <c r="AX30" s="1"/>
  <c r="BC27"/>
  <c r="BB35" s="1"/>
  <c r="BC30"/>
  <c r="AY35" s="1"/>
  <c r="BA35"/>
  <c r="AS27" s="1"/>
  <c r="AZ35"/>
  <c r="BE35"/>
  <c r="AX25" s="1"/>
  <c r="BA25" s="1"/>
  <c r="Y52" s="1"/>
  <c r="AX28" l="1"/>
  <c r="AS29"/>
  <c r="AT29"/>
  <c r="AV29" s="1"/>
  <c r="AY30"/>
  <c r="BA30" s="1"/>
  <c r="D52" s="1"/>
  <c r="AX27"/>
  <c r="AT26"/>
  <c r="AS26"/>
  <c r="AS25"/>
  <c r="AT27"/>
  <c r="AV27" s="1"/>
  <c r="AY29"/>
  <c r="AX29"/>
  <c r="BA29" s="1"/>
  <c r="J52" s="1"/>
  <c r="AS28"/>
  <c r="AY28"/>
  <c r="BA28" s="1"/>
  <c r="N52" s="1"/>
  <c r="AX26"/>
  <c r="BA26" s="1"/>
  <c r="V52" s="1"/>
  <c r="AT25"/>
  <c r="AT28"/>
  <c r="AV28" s="1"/>
  <c r="BA27" l="1"/>
  <c r="R52" s="1"/>
  <c r="AV25"/>
  <c r="AV26"/>
  <c r="AV30" l="1"/>
  <c r="O50" s="1"/>
  <c r="I63" s="1"/>
</calcChain>
</file>

<file path=xl/sharedStrings.xml><?xml version="1.0" encoding="utf-8"?>
<sst xmlns="http://schemas.openxmlformats.org/spreadsheetml/2006/main" count="327" uniqueCount="240">
  <si>
    <t>Single Copy (to be sent to the ZAO)</t>
  </si>
  <si>
    <t>In Words</t>
  </si>
  <si>
    <t>01</t>
  </si>
  <si>
    <t>One</t>
  </si>
  <si>
    <t xml:space="preserve"> Only</t>
  </si>
  <si>
    <t>02</t>
  </si>
  <si>
    <t>Two</t>
  </si>
  <si>
    <t>Tax Applicable (Tick One)*</t>
  </si>
  <si>
    <t>03</t>
  </si>
  <si>
    <t>Three</t>
  </si>
  <si>
    <t>CHALLAN</t>
  </si>
  <si>
    <t>Assessment Year</t>
  </si>
  <si>
    <t xml:space="preserve"> Hundred </t>
  </si>
  <si>
    <t>04</t>
  </si>
  <si>
    <t>Four</t>
  </si>
  <si>
    <t>NO./</t>
  </si>
  <si>
    <t xml:space="preserve"> -</t>
  </si>
  <si>
    <t xml:space="preserve"> Thousand </t>
  </si>
  <si>
    <t>05</t>
  </si>
  <si>
    <t>Five</t>
  </si>
  <si>
    <t xml:space="preserve"> Lac </t>
  </si>
  <si>
    <t>06</t>
  </si>
  <si>
    <t>Six</t>
  </si>
  <si>
    <t xml:space="preserve"> Crore </t>
  </si>
  <si>
    <t>07</t>
  </si>
  <si>
    <t>Seven</t>
  </si>
  <si>
    <t>08</t>
  </si>
  <si>
    <t>Eight</t>
  </si>
  <si>
    <t>UNITS</t>
  </si>
  <si>
    <t>09</t>
  </si>
  <si>
    <t>Nine</t>
  </si>
  <si>
    <t xml:space="preserve">Full Name </t>
  </si>
  <si>
    <t>D</t>
  </si>
  <si>
    <t>M</t>
  </si>
  <si>
    <t>Unit</t>
  </si>
  <si>
    <t>Complete Address with City &amp; State</t>
  </si>
  <si>
    <t>Ten</t>
  </si>
  <si>
    <t xml:space="preserve">Tel. No. </t>
  </si>
  <si>
    <t>Pin</t>
  </si>
  <si>
    <t>YEAR</t>
  </si>
  <si>
    <t xml:space="preserve">DETAILS OF PAYMENTS </t>
  </si>
  <si>
    <t>Amount (in Rs. Only)</t>
  </si>
  <si>
    <t xml:space="preserve">FOR USE IN RECEIVING BANK </t>
  </si>
  <si>
    <t>Eleven</t>
  </si>
  <si>
    <t>Income Tax</t>
  </si>
  <si>
    <t>Debit to A/c / Cheque credited on</t>
  </si>
  <si>
    <t>Twelve</t>
  </si>
  <si>
    <t xml:space="preserve">Surcharge  </t>
  </si>
  <si>
    <t>Thirteen</t>
  </si>
  <si>
    <t>Education Cess</t>
  </si>
  <si>
    <t>Fourteen</t>
  </si>
  <si>
    <t xml:space="preserve">Interest </t>
  </si>
  <si>
    <t>Y</t>
  </si>
  <si>
    <t>Fifteen</t>
  </si>
  <si>
    <t xml:space="preserve">Penalty </t>
  </si>
  <si>
    <t>Sixteen</t>
  </si>
  <si>
    <t xml:space="preserve">Others </t>
  </si>
  <si>
    <t>Seventeen</t>
  </si>
  <si>
    <t xml:space="preserve">Total </t>
  </si>
  <si>
    <t xml:space="preserve">SPACE FOR BANK SEAL </t>
  </si>
  <si>
    <t>Eighteen</t>
  </si>
  <si>
    <t>Total (in words)</t>
  </si>
  <si>
    <t>Nineteen</t>
  </si>
  <si>
    <t>CRORES</t>
  </si>
  <si>
    <t>LACS</t>
  </si>
  <si>
    <t>THOUSANDS</t>
  </si>
  <si>
    <t>HUNDREDS</t>
  </si>
  <si>
    <t>TENS</t>
  </si>
  <si>
    <t>CALCULATION (TOTAL)</t>
  </si>
  <si>
    <t>Twenty</t>
  </si>
  <si>
    <t>Thirty</t>
  </si>
  <si>
    <t>Paid in Cash/Debit to  A/c /Cheque No.</t>
  </si>
  <si>
    <t>Dated</t>
  </si>
  <si>
    <t>Forty</t>
  </si>
  <si>
    <t xml:space="preserve">Drawn on </t>
  </si>
  <si>
    <t>Fifty</t>
  </si>
  <si>
    <t>(Name of the Bank and Branch)</t>
  </si>
  <si>
    <t>Sixty</t>
  </si>
  <si>
    <t>Date:</t>
  </si>
  <si>
    <t>Rs.</t>
  </si>
  <si>
    <t>Seventy</t>
  </si>
  <si>
    <t>Signature of person making payment</t>
  </si>
  <si>
    <t>Eighty</t>
  </si>
  <si>
    <r>
      <t>Taxpayers Counterfoil</t>
    </r>
    <r>
      <rPr>
        <sz val="9"/>
        <color indexed="8"/>
        <rFont val="Times New Roman"/>
        <family val="1"/>
      </rPr>
      <t xml:space="preserve"> (To be filled up by tax payer) </t>
    </r>
  </si>
  <si>
    <t>Ninety</t>
  </si>
  <si>
    <t>PAN</t>
  </si>
  <si>
    <t>Hundred</t>
  </si>
  <si>
    <t xml:space="preserve">Received from </t>
  </si>
  <si>
    <t>Thousand</t>
  </si>
  <si>
    <t>(Name)</t>
  </si>
  <si>
    <t>Type of Payment</t>
  </si>
  <si>
    <t>Lac</t>
  </si>
  <si>
    <t>Cash/ Debit to A/c /Cheque No.</t>
  </si>
  <si>
    <t>For Rs.</t>
  </si>
  <si>
    <t>Rs. (in words)</t>
  </si>
  <si>
    <t xml:space="preserve">for the Assessment Year </t>
  </si>
  <si>
    <t>ASSESSMENT YEAR</t>
  </si>
  <si>
    <r>
      <t xml:space="preserve">STATE </t>
    </r>
    <r>
      <rPr>
        <sz val="8"/>
        <rFont val="Times New Roman"/>
        <family val="1"/>
      </rPr>
      <t>(Max 20 Char)</t>
    </r>
  </si>
  <si>
    <t>2006-07</t>
  </si>
  <si>
    <t>2007-08</t>
  </si>
  <si>
    <t>2008-09</t>
  </si>
  <si>
    <t>2009-10</t>
  </si>
  <si>
    <t>2010-11</t>
  </si>
  <si>
    <t>2012-13</t>
  </si>
  <si>
    <t>2011-12</t>
  </si>
  <si>
    <t>2013-14</t>
  </si>
  <si>
    <t>2014-15</t>
  </si>
  <si>
    <t>:</t>
  </si>
  <si>
    <t>INCOME TAX</t>
  </si>
  <si>
    <t>SURCHARGE</t>
  </si>
  <si>
    <t>EDUCATION CESS</t>
  </si>
  <si>
    <t>INTEREST</t>
  </si>
  <si>
    <t>PENELTY</t>
  </si>
  <si>
    <t>OTHERS</t>
  </si>
  <si>
    <t>DATE OF DEPOSIT</t>
  </si>
  <si>
    <t>CHEQUE DATED</t>
  </si>
  <si>
    <t>PAID IN CASH/DEBIT 
TO A/C/CHEQUE NO.</t>
  </si>
  <si>
    <t>TOTAL</t>
  </si>
  <si>
    <r>
      <t xml:space="preserve">FULL NAME </t>
    </r>
    <r>
      <rPr>
        <sz val="8"/>
        <rFont val="Times New Roman"/>
        <family val="1"/>
      </rPr>
      <t>(Max 55 Char)</t>
    </r>
    <r>
      <rPr>
        <sz val="9"/>
        <rFont val="Times New Roman"/>
        <family val="1"/>
      </rPr>
      <t xml:space="preserve"> </t>
    </r>
  </si>
  <si>
    <t>PIN</t>
  </si>
  <si>
    <t xml:space="preserve">TEL NO. </t>
  </si>
  <si>
    <t>ON ACCOUNT OF</t>
  </si>
  <si>
    <t>DRAWN ON</t>
  </si>
  <si>
    <r>
      <t xml:space="preserve">ADDRESS </t>
    </r>
    <r>
      <rPr>
        <sz val="8"/>
        <rFont val="Times New Roman"/>
        <family val="1"/>
      </rPr>
      <t>(Max 175 Char)</t>
    </r>
  </si>
  <si>
    <t>TYPE OF PAYMENT</t>
  </si>
  <si>
    <t>ARVIND SHARMA</t>
  </si>
  <si>
    <t>Prepared by Arvind Sharma, Belur, Howrah - 711202, W.B.</t>
  </si>
  <si>
    <t>T.D.S./TCS TAX CHALLAN</t>
  </si>
  <si>
    <t>TAX DEDUCTED/COLLECTED AT SOURCE FROM</t>
  </si>
  <si>
    <t>(0020) COMPANY</t>
  </si>
  <si>
    <t xml:space="preserve"> DEDUCTEES</t>
  </si>
  <si>
    <t>(0021) NON-COMPANY</t>
  </si>
  <si>
    <t>ITNS 281</t>
  </si>
  <si>
    <t>Tax Deduction Account No. (TAN)</t>
  </si>
  <si>
    <t>TAN</t>
  </si>
  <si>
    <t xml:space="preserve">On Account of </t>
  </si>
  <si>
    <t>9 4 K</t>
  </si>
  <si>
    <t>9 6 C</t>
  </si>
  <si>
    <t>206C Collection at source from Alcoholic Liquor for Human Consumption 6 C A</t>
  </si>
  <si>
    <t>6 C C</t>
  </si>
  <si>
    <t>6 C D</t>
  </si>
  <si>
    <t>6 C F</t>
  </si>
  <si>
    <t>6 C G</t>
  </si>
  <si>
    <t>6 C H</t>
  </si>
  <si>
    <t>192 Payment to Govt. Employees other than Union Government Employees</t>
  </si>
  <si>
    <t>92A</t>
  </si>
  <si>
    <t>92B</t>
  </si>
  <si>
    <t>94A</t>
  </si>
  <si>
    <t>94B</t>
  </si>
  <si>
    <t>4BB</t>
  </si>
  <si>
    <t>94C</t>
  </si>
  <si>
    <t>94D</t>
  </si>
  <si>
    <t>193 Interest on securities</t>
  </si>
  <si>
    <t>192 Payment of Employees other than Govt. Employees</t>
  </si>
  <si>
    <t>194 Dividend</t>
  </si>
  <si>
    <t>194A Interest other than interest on securities</t>
  </si>
  <si>
    <t>194B Winnings from lotteries and crossword puzzles</t>
  </si>
  <si>
    <t>194BB Winnings from horse race</t>
  </si>
  <si>
    <t>194C Payment of contractors and sub-contractors</t>
  </si>
  <si>
    <t>194D Insurance Commission</t>
  </si>
  <si>
    <t>94E</t>
  </si>
  <si>
    <t>4EE</t>
  </si>
  <si>
    <t>94F</t>
  </si>
  <si>
    <t>94G</t>
  </si>
  <si>
    <t>94H</t>
  </si>
  <si>
    <t>94I</t>
  </si>
  <si>
    <t>94J</t>
  </si>
  <si>
    <t>194K Income payable to a resident assessee in respect of Units of a specified Mutual Fund or of the Units of the UTI</t>
  </si>
  <si>
    <t>94L</t>
  </si>
  <si>
    <t>94K</t>
  </si>
  <si>
    <t>96A</t>
  </si>
  <si>
    <t>96B</t>
  </si>
  <si>
    <t>96C</t>
  </si>
  <si>
    <t>196C Income from foreign Currency Bonds or shares of Indian Company payable to Non-Resident</t>
  </si>
  <si>
    <t>96D</t>
  </si>
  <si>
    <t>6CA</t>
  </si>
  <si>
    <t>6CB</t>
  </si>
  <si>
    <t>6CC</t>
  </si>
  <si>
    <t>206C Collection at source from Timber obtained by any Mode other than a Forest Lease</t>
  </si>
  <si>
    <t>206C Collection at source from any other Forest Produce (not being Tendu Leaves)</t>
  </si>
  <si>
    <t>6CD</t>
  </si>
  <si>
    <t>6CE</t>
  </si>
  <si>
    <t>6CF</t>
  </si>
  <si>
    <t>206C Collection at source from contractors or licensee or lease relating to Parking lots</t>
  </si>
  <si>
    <t>206C Collection at source from contractors or licensee or lease relating to toll plaza</t>
  </si>
  <si>
    <t>6CG</t>
  </si>
  <si>
    <t>206C Collection at source from contractors or licensee or lease relating to mine or quarry</t>
  </si>
  <si>
    <t>6CH</t>
  </si>
  <si>
    <t>206C Collection at source from Scrap</t>
  </si>
  <si>
    <t>206C Collection at source from Timber obtained under Forest lease</t>
  </si>
  <si>
    <t>196D Income of foreign institutional investors from securities</t>
  </si>
  <si>
    <t>196B Payments in respect of Units to an Offshore Fund</t>
  </si>
  <si>
    <t>196A Income in respect of units of Non-Residents</t>
  </si>
  <si>
    <t>195 Other sums payable to a non-resident</t>
  </si>
  <si>
    <t>194LA Payment of Compensation on acquisition of certain immovable property</t>
  </si>
  <si>
    <t>194J Fees for Professional or Technical Services</t>
  </si>
  <si>
    <t>194I Rent</t>
  </si>
  <si>
    <t>194H Commission or Brokerage</t>
  </si>
  <si>
    <t>194G Commission, prize etc., on sale of Lottery tickets</t>
  </si>
  <si>
    <t>194F Payments on account of Re-purchase of Units by Mutual Funds or UTI</t>
  </si>
  <si>
    <t>194EE Payments in respect of Deposits under National Savings Schemes</t>
  </si>
  <si>
    <t>194E Payments to non-resident Sportsmen/Sport Associations</t>
  </si>
  <si>
    <t>Tax Deducted at Source (TDS)</t>
  </si>
  <si>
    <t>from</t>
  </si>
  <si>
    <t>Non-Company Deductees</t>
  </si>
  <si>
    <t>Company Deductees</t>
  </si>
  <si>
    <t>TDS/TCS Payable by Taxpayer (200)</t>
  </si>
  <si>
    <t>TDS/TCS Regular Assessment (Raised by I.T. Deptt.) (400)</t>
  </si>
  <si>
    <t>CODE</t>
  </si>
  <si>
    <t>(Tick One)</t>
  </si>
  <si>
    <t xml:space="preserve">CODE  </t>
  </si>
  <si>
    <t>9 2 A</t>
  </si>
  <si>
    <t>9 2 B</t>
  </si>
  <si>
    <t>1 9 3</t>
  </si>
  <si>
    <t>1 9 4</t>
  </si>
  <si>
    <t>9 4 A</t>
  </si>
  <si>
    <t>9 4 B</t>
  </si>
  <si>
    <t>4 B B</t>
  </si>
  <si>
    <t>9 4 C</t>
  </si>
  <si>
    <t>9 4 D</t>
  </si>
  <si>
    <t>9 4 E</t>
  </si>
  <si>
    <t>4 E E</t>
  </si>
  <si>
    <t>9 4 F</t>
  </si>
  <si>
    <t>9 4 G</t>
  </si>
  <si>
    <t>9 4 H</t>
  </si>
  <si>
    <t>9 4 I</t>
  </si>
  <si>
    <t>9 4 J</t>
  </si>
  <si>
    <t>9 4 L</t>
  </si>
  <si>
    <t>1 9 5</t>
  </si>
  <si>
    <t>9 6 A</t>
  </si>
  <si>
    <t>9 6 B</t>
  </si>
  <si>
    <t>9 6 D</t>
  </si>
  <si>
    <t>6 C A</t>
  </si>
  <si>
    <t>6 C B</t>
  </si>
  <si>
    <t>6 C E</t>
  </si>
  <si>
    <t>DEDUCTED FROM</t>
  </si>
  <si>
    <t>DEDUCTED / COLLECTED FROM</t>
  </si>
  <si>
    <t>Tax Collected at Source (TCS)</t>
  </si>
  <si>
    <t>TAX  DEDUCTION A/C NO</t>
  </si>
  <si>
    <t xml:space="preserve"> arvind_belur@yahoo.co.in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</si>
</sst>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(&quot;Rs.&quot;* #,##0.00_);_(&quot;Rs.&quot;* \(#,##0.00\);_(&quot;Rs.&quot;* &quot;-&quot;??_);_(@_)"/>
    <numFmt numFmtId="165" formatCode="000000"/>
    <numFmt numFmtId="166" formatCode="00"/>
    <numFmt numFmtId="167" formatCode="_(&quot;Rs.&quot;* #,##0_);_(&quot;Rs.&quot;* \(#,##0\);_(&quot;Rs.&quot;* &quot;-&quot;??_);_(@_)"/>
  </numFmts>
  <fonts count="18">
    <font>
      <sz val="9"/>
      <name val="Times New Roman"/>
    </font>
    <font>
      <sz val="11"/>
      <color rgb="FF006100"/>
      <name val="Calibri"/>
      <family val="2"/>
      <scheme val="minor"/>
    </font>
    <font>
      <sz val="9"/>
      <name val="Times New Roman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b/>
      <sz val="7"/>
      <color indexed="8"/>
      <name val="Times New Roman"/>
      <family val="1"/>
    </font>
    <font>
      <b/>
      <sz val="8"/>
      <name val="Calibri"/>
      <family val="2"/>
      <scheme val="minor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9"/>
      <color rgb="FFFF0000"/>
      <name val="Times New Roman"/>
      <family val="1"/>
    </font>
    <font>
      <b/>
      <sz val="8"/>
      <name val="Times New Roman"/>
      <family val="1"/>
    </font>
    <font>
      <b/>
      <i/>
      <sz val="5"/>
      <color theme="0" tint="-0.34998626667073579"/>
      <name val="Times New Roman"/>
      <family val="1"/>
    </font>
    <font>
      <b/>
      <sz val="7"/>
      <color theme="1" tint="0.249977111117893"/>
      <name val="Arial Narrow"/>
      <family val="2"/>
    </font>
    <font>
      <sz val="9"/>
      <color theme="0" tint="-4.9989318521683403E-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D3E2F5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3" tint="-0.24994659260841701"/>
      </top>
      <bottom style="double">
        <color theme="3" tint="-0.24994659260841701"/>
      </bottom>
      <diagonal/>
    </border>
    <border>
      <left style="double">
        <color theme="3" tint="-0.24994659260841701"/>
      </left>
      <right/>
      <top style="double">
        <color theme="3" tint="-0.24994659260841701"/>
      </top>
      <bottom style="double">
        <color theme="3" tint="-0.24994659260841701"/>
      </bottom>
      <diagonal/>
    </border>
    <border>
      <left/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 style="double">
        <color theme="3" tint="-0.24994659260841701"/>
      </left>
      <right/>
      <top style="double">
        <color theme="3" tint="-0.24994659260841701"/>
      </top>
      <bottom/>
      <diagonal/>
    </border>
    <border>
      <left/>
      <right/>
      <top style="double">
        <color theme="3" tint="-0.24994659260841701"/>
      </top>
      <bottom/>
      <diagonal/>
    </border>
    <border>
      <left/>
      <right style="double">
        <color theme="3" tint="-0.24994659260841701"/>
      </right>
      <top style="double">
        <color theme="3" tint="-0.24994659260841701"/>
      </top>
      <bottom/>
      <diagonal/>
    </border>
    <border>
      <left style="double">
        <color theme="3" tint="-0.24994659260841701"/>
      </left>
      <right/>
      <top/>
      <bottom style="double">
        <color theme="3" tint="-0.24994659260841701"/>
      </bottom>
      <diagonal/>
    </border>
    <border>
      <left/>
      <right/>
      <top/>
      <bottom style="double">
        <color theme="3" tint="-0.24994659260841701"/>
      </bottom>
      <diagonal/>
    </border>
    <border>
      <left/>
      <right style="double">
        <color theme="3" tint="-0.24994659260841701"/>
      </right>
      <top/>
      <bottom style="double">
        <color theme="3" tint="-0.2499465926084170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3" tint="-0.24994659260841701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47">
    <xf numFmtId="0" fontId="0" fillId="0" borderId="0" xfId="0"/>
    <xf numFmtId="0" fontId="0" fillId="0" borderId="0" xfId="0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 indent="1"/>
    </xf>
    <xf numFmtId="0" fontId="4" fillId="0" borderId="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Protection="1"/>
    <xf numFmtId="0" fontId="4" fillId="0" borderId="0" xfId="0" applyFont="1" applyProtection="1"/>
    <xf numFmtId="0" fontId="3" fillId="0" borderId="0" xfId="0" applyFont="1" applyBorder="1" applyAlignment="1" applyProtection="1"/>
    <xf numFmtId="0" fontId="0" fillId="0" borderId="0" xfId="0" applyBorder="1" applyAlignment="1" applyProtection="1">
      <alignment horizontal="left" vertical="center"/>
    </xf>
    <xf numFmtId="166" fontId="0" fillId="0" borderId="0" xfId="0" applyNumberFormat="1" applyAlignment="1" applyProtection="1">
      <alignment horizontal="left" vertical="center"/>
    </xf>
    <xf numFmtId="1" fontId="13" fillId="5" borderId="1" xfId="0" applyNumberFormat="1" applyFont="1" applyFill="1" applyBorder="1" applyAlignment="1" applyProtection="1">
      <alignment horizontal="center" vertical="center"/>
    </xf>
    <xf numFmtId="1" fontId="13" fillId="5" borderId="1" xfId="1" applyNumberFormat="1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left" vertical="center"/>
    </xf>
    <xf numFmtId="0" fontId="0" fillId="3" borderId="3" xfId="0" applyFill="1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49" fontId="0" fillId="0" borderId="0" xfId="0" applyNumberFormat="1" applyAlignment="1" applyProtection="1">
      <alignment horizontal="right"/>
    </xf>
    <xf numFmtId="0" fontId="0" fillId="3" borderId="0" xfId="0" applyFill="1" applyBorder="1" applyAlignment="1" applyProtection="1">
      <alignment vertical="center"/>
    </xf>
    <xf numFmtId="0" fontId="0" fillId="3" borderId="0" xfId="0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/>
    </xf>
    <xf numFmtId="0" fontId="0" fillId="3" borderId="0" xfId="0" applyFill="1" applyAlignment="1" applyProtection="1">
      <alignment horizontal="left"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left" vertical="center"/>
    </xf>
    <xf numFmtId="0" fontId="1" fillId="3" borderId="3" xfId="2" applyFill="1" applyBorder="1" applyAlignment="1" applyProtection="1">
      <alignment horizontal="center" vertical="center"/>
    </xf>
    <xf numFmtId="0" fontId="4" fillId="6" borderId="0" xfId="0" applyFont="1" applyFill="1" applyBorder="1" applyAlignment="1" applyProtection="1">
      <alignment horizontal="left" vertical="center"/>
    </xf>
    <xf numFmtId="0" fontId="7" fillId="6" borderId="0" xfId="0" applyFont="1" applyFill="1" applyBorder="1" applyAlignment="1" applyProtection="1">
      <alignment horizontal="left" vertical="center"/>
    </xf>
    <xf numFmtId="0" fontId="4" fillId="6" borderId="0" xfId="0" applyFont="1" applyFill="1" applyBorder="1" applyAlignment="1" applyProtection="1">
      <alignment horizontal="center" vertical="center"/>
    </xf>
    <xf numFmtId="0" fontId="4" fillId="6" borderId="0" xfId="0" applyFont="1" applyFill="1" applyBorder="1" applyAlignment="1" applyProtection="1">
      <alignment vertical="center"/>
    </xf>
    <xf numFmtId="0" fontId="7" fillId="6" borderId="0" xfId="0" applyFont="1" applyFill="1" applyBorder="1" applyAlignment="1" applyProtection="1">
      <alignment vertical="center"/>
    </xf>
    <xf numFmtId="0" fontId="0" fillId="6" borderId="0" xfId="0" applyFill="1" applyBorder="1" applyAlignment="1" applyProtection="1">
      <alignment horizontal="left" vertical="center"/>
    </xf>
    <xf numFmtId="0" fontId="0" fillId="3" borderId="0" xfId="0" applyFill="1" applyBorder="1" applyProtection="1"/>
    <xf numFmtId="0" fontId="0" fillId="6" borderId="0" xfId="0" applyFill="1" applyBorder="1" applyAlignment="1" applyProtection="1">
      <alignment horizontal="center" vertical="center"/>
    </xf>
    <xf numFmtId="0" fontId="0" fillId="6" borderId="0" xfId="0" applyFill="1" applyBorder="1" applyProtection="1"/>
    <xf numFmtId="2" fontId="0" fillId="0" borderId="0" xfId="0" applyNumberForma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3" borderId="14" xfId="0" applyFill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0" fillId="0" borderId="21" xfId="0" applyBorder="1" applyAlignment="1" applyProtection="1">
      <alignment horizontal="left" vertical="center"/>
    </xf>
    <xf numFmtId="0" fontId="0" fillId="0" borderId="22" xfId="0" applyBorder="1" applyAlignment="1" applyProtection="1">
      <alignment horizontal="left" vertical="center"/>
    </xf>
    <xf numFmtId="0" fontId="0" fillId="0" borderId="18" xfId="0" applyBorder="1" applyAlignment="1" applyProtection="1">
      <alignment horizontal="left" vertical="center"/>
    </xf>
    <xf numFmtId="0" fontId="0" fillId="0" borderId="19" xfId="0" applyBorder="1" applyAlignment="1" applyProtection="1">
      <alignment horizontal="left" vertical="center"/>
    </xf>
    <xf numFmtId="0" fontId="0" fillId="0" borderId="20" xfId="0" applyBorder="1" applyAlignment="1" applyProtection="1">
      <alignment horizontal="left" vertical="center"/>
    </xf>
    <xf numFmtId="0" fontId="6" fillId="0" borderId="21" xfId="0" applyFont="1" applyBorder="1" applyAlignment="1" applyProtection="1">
      <alignment horizontal="left" vertical="center" indent="1"/>
    </xf>
    <xf numFmtId="0" fontId="6" fillId="0" borderId="22" xfId="0" applyFont="1" applyBorder="1" applyAlignment="1" applyProtection="1">
      <alignment horizontal="left" vertical="center"/>
    </xf>
    <xf numFmtId="0" fontId="6" fillId="0" borderId="19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horizontal="left" vertical="center"/>
    </xf>
    <xf numFmtId="0" fontId="7" fillId="0" borderId="22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 indent="1"/>
    </xf>
    <xf numFmtId="0" fontId="3" fillId="0" borderId="19" xfId="0" applyFont="1" applyBorder="1" applyAlignment="1" applyProtection="1">
      <alignment vertical="center"/>
    </xf>
    <xf numFmtId="0" fontId="0" fillId="0" borderId="19" xfId="0" applyBorder="1" applyAlignment="1" applyProtection="1">
      <alignment horizontal="left" vertical="center" indent="1"/>
    </xf>
    <xf numFmtId="0" fontId="3" fillId="0" borderId="23" xfId="0" applyFont="1" applyBorder="1" applyAlignment="1" applyProtection="1">
      <alignment horizontal="left" vertical="center" indent="1"/>
    </xf>
    <xf numFmtId="0" fontId="3" fillId="0" borderId="24" xfId="0" applyFont="1" applyBorder="1" applyAlignment="1" applyProtection="1">
      <alignment vertical="center"/>
    </xf>
    <xf numFmtId="0" fontId="0" fillId="0" borderId="24" xfId="0" applyBorder="1" applyAlignment="1" applyProtection="1">
      <alignment horizontal="left" vertical="center"/>
    </xf>
    <xf numFmtId="0" fontId="0" fillId="0" borderId="25" xfId="0" applyBorder="1" applyAlignment="1" applyProtection="1">
      <alignment horizontal="left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3" fillId="0" borderId="4" xfId="0" applyFont="1" applyBorder="1" applyProtection="1"/>
    <xf numFmtId="0" fontId="3" fillId="0" borderId="21" xfId="0" applyFont="1" applyBorder="1" applyAlignment="1" applyProtection="1"/>
    <xf numFmtId="0" fontId="0" fillId="0" borderId="19" xfId="0" applyBorder="1" applyAlignment="1" applyProtection="1">
      <alignment horizontal="center" vertical="center"/>
    </xf>
    <xf numFmtId="0" fontId="15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 vertical="center"/>
    </xf>
    <xf numFmtId="49" fontId="16" fillId="0" borderId="0" xfId="0" applyNumberFormat="1" applyFont="1" applyAlignment="1" applyProtection="1">
      <alignment horizontal="right" vertical="center"/>
    </xf>
    <xf numFmtId="0" fontId="1" fillId="2" borderId="0" xfId="2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 vertical="center"/>
    </xf>
    <xf numFmtId="0" fontId="0" fillId="0" borderId="19" xfId="0" applyBorder="1" applyAlignment="1" applyProtection="1">
      <alignment horizontal="left" vertical="center"/>
    </xf>
    <xf numFmtId="0" fontId="0" fillId="0" borderId="2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left" vertical="center" indent="1"/>
    </xf>
    <xf numFmtId="0" fontId="0" fillId="0" borderId="22" xfId="0" applyBorder="1" applyAlignment="1" applyProtection="1">
      <alignment horizontal="left" vertical="center"/>
    </xf>
    <xf numFmtId="0" fontId="0" fillId="0" borderId="18" xfId="0" applyBorder="1" applyAlignment="1" applyProtection="1">
      <alignment horizontal="left" vertical="center"/>
    </xf>
    <xf numFmtId="0" fontId="0" fillId="0" borderId="16" xfId="0" applyBorder="1" applyAlignment="1" applyProtection="1">
      <alignment vertical="center"/>
    </xf>
    <xf numFmtId="0" fontId="0" fillId="0" borderId="17" xfId="0" applyBorder="1" applyAlignment="1" applyProtection="1">
      <alignment horizontal="right" vertical="center"/>
    </xf>
    <xf numFmtId="0" fontId="3" fillId="0" borderId="15" xfId="0" applyFont="1" applyBorder="1" applyAlignment="1" applyProtection="1">
      <alignment vertical="center"/>
    </xf>
    <xf numFmtId="0" fontId="3" fillId="0" borderId="16" xfId="0" applyFont="1" applyBorder="1" applyAlignment="1" applyProtection="1">
      <alignment vertical="center"/>
    </xf>
    <xf numFmtId="0" fontId="6" fillId="0" borderId="16" xfId="0" applyFont="1" applyBorder="1" applyAlignment="1" applyProtection="1">
      <alignment vertical="center"/>
    </xf>
    <xf numFmtId="0" fontId="6" fillId="0" borderId="18" xfId="0" applyFont="1" applyBorder="1" applyAlignment="1" applyProtection="1">
      <alignment horizontal="left" vertical="center" indent="5"/>
    </xf>
    <xf numFmtId="0" fontId="6" fillId="0" borderId="19" xfId="0" applyFont="1" applyBorder="1" applyAlignment="1" applyProtection="1">
      <alignment horizontal="left" vertical="center" indent="4"/>
    </xf>
    <xf numFmtId="0" fontId="0" fillId="0" borderId="0" xfId="0" applyBorder="1" applyAlignment="1" applyProtection="1">
      <alignment vertical="center"/>
    </xf>
    <xf numFmtId="0" fontId="0" fillId="0" borderId="19" xfId="0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0" fillId="0" borderId="21" xfId="0" applyBorder="1" applyAlignment="1" applyProtection="1">
      <alignment horizontal="left" vertical="center" indent="1"/>
    </xf>
    <xf numFmtId="0" fontId="6" fillId="0" borderId="23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</xf>
    <xf numFmtId="0" fontId="12" fillId="0" borderId="21" xfId="0" applyFont="1" applyBorder="1" applyAlignment="1" applyProtection="1">
      <alignment horizontal="left" vertical="center" indent="1"/>
    </xf>
    <xf numFmtId="0" fontId="6" fillId="0" borderId="25" xfId="0" applyFont="1" applyBorder="1" applyAlignment="1" applyProtection="1">
      <alignment horizontal="right" vertical="center"/>
    </xf>
    <xf numFmtId="0" fontId="4" fillId="3" borderId="3" xfId="0" applyFont="1" applyFill="1" applyBorder="1" applyAlignment="1" applyProtection="1">
      <alignment horizontal="left" vertical="center"/>
    </xf>
    <xf numFmtId="0" fontId="1" fillId="2" borderId="0" xfId="2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0" fillId="0" borderId="21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22" xfId="0" applyBorder="1" applyAlignment="1" applyProtection="1">
      <alignment horizontal="left" vertical="center"/>
    </xf>
    <xf numFmtId="0" fontId="0" fillId="0" borderId="18" xfId="0" applyBorder="1" applyAlignment="1" applyProtection="1">
      <alignment horizontal="left" vertical="center"/>
    </xf>
    <xf numFmtId="0" fontId="0" fillId="0" borderId="19" xfId="0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 indent="1"/>
    </xf>
    <xf numFmtId="0" fontId="3" fillId="0" borderId="16" xfId="0" applyFont="1" applyBorder="1" applyAlignment="1" applyProtection="1">
      <alignment horizontal="left" vertical="center" indent="1"/>
    </xf>
    <xf numFmtId="0" fontId="3" fillId="0" borderId="18" xfId="0" applyFont="1" applyBorder="1" applyAlignment="1" applyProtection="1">
      <alignment horizontal="left" vertical="center" indent="1"/>
    </xf>
    <xf numFmtId="0" fontId="3" fillId="0" borderId="19" xfId="0" applyFont="1" applyBorder="1" applyAlignment="1" applyProtection="1">
      <alignment horizontal="left" vertical="center" indent="1"/>
    </xf>
    <xf numFmtId="0" fontId="0" fillId="0" borderId="20" xfId="0" applyBorder="1" applyAlignment="1" applyProtection="1">
      <alignment horizontal="left" vertical="center"/>
    </xf>
    <xf numFmtId="0" fontId="0" fillId="0" borderId="15" xfId="0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indent="1"/>
    </xf>
    <xf numFmtId="0" fontId="3" fillId="0" borderId="2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14" fontId="7" fillId="0" borderId="4" xfId="0" applyNumberFormat="1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7" fillId="0" borderId="23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left" indent="1"/>
    </xf>
    <xf numFmtId="43" fontId="14" fillId="0" borderId="4" xfId="1" applyFont="1" applyBorder="1" applyAlignment="1" applyProtection="1">
      <alignment horizontal="left" vertical="center"/>
    </xf>
    <xf numFmtId="43" fontId="14" fillId="0" borderId="23" xfId="1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right" indent="1"/>
    </xf>
    <xf numFmtId="0" fontId="3" fillId="0" borderId="16" xfId="0" applyFont="1" applyBorder="1" applyAlignment="1" applyProtection="1">
      <alignment horizontal="right" indent="1"/>
    </xf>
    <xf numFmtId="0" fontId="3" fillId="0" borderId="17" xfId="0" applyFont="1" applyBorder="1" applyAlignment="1" applyProtection="1">
      <alignment horizontal="right" indent="1"/>
    </xf>
    <xf numFmtId="0" fontId="10" fillId="0" borderId="4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167" fontId="0" fillId="0" borderId="4" xfId="0" applyNumberFormat="1" applyBorder="1" applyAlignment="1" applyProtection="1">
      <alignment horizontal="center" vertical="center"/>
    </xf>
    <xf numFmtId="167" fontId="0" fillId="0" borderId="23" xfId="0" applyNumberForma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0" borderId="22" xfId="0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left" vertical="center" wrapText="1"/>
    </xf>
    <xf numFmtId="0" fontId="9" fillId="0" borderId="23" xfId="0" applyFont="1" applyBorder="1" applyAlignment="1" applyProtection="1">
      <alignment horizontal="left" vertical="center" wrapText="1"/>
    </xf>
    <xf numFmtId="0" fontId="12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0" fillId="3" borderId="0" xfId="0" applyFill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center" vertical="center"/>
    </xf>
    <xf numFmtId="43" fontId="7" fillId="0" borderId="4" xfId="1" applyFont="1" applyBorder="1" applyAlignment="1" applyProtection="1">
      <alignment horizontal="left" vertical="center" wrapText="1"/>
    </xf>
    <xf numFmtId="43" fontId="7" fillId="0" borderId="4" xfId="1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center"/>
    </xf>
    <xf numFmtId="0" fontId="7" fillId="0" borderId="23" xfId="0" applyFont="1" applyBorder="1" applyAlignment="1" applyProtection="1">
      <alignment horizontal="left" vertical="center" wrapText="1"/>
    </xf>
    <xf numFmtId="0" fontId="7" fillId="0" borderId="24" xfId="0" applyFont="1" applyBorder="1" applyAlignment="1" applyProtection="1">
      <alignment horizontal="left" vertical="center" wrapText="1"/>
    </xf>
    <xf numFmtId="0" fontId="7" fillId="0" borderId="25" xfId="0" applyFont="1" applyBorder="1" applyAlignment="1" applyProtection="1">
      <alignment horizontal="left" vertical="center" wrapText="1"/>
    </xf>
    <xf numFmtId="0" fontId="0" fillId="0" borderId="21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165" fontId="7" fillId="0" borderId="4" xfId="0" applyNumberFormat="1" applyFont="1" applyBorder="1" applyAlignment="1" applyProtection="1">
      <alignment horizontal="center" vertical="center"/>
    </xf>
    <xf numFmtId="164" fontId="11" fillId="0" borderId="4" xfId="0" applyNumberFormat="1" applyFont="1" applyBorder="1" applyAlignment="1" applyProtection="1">
      <alignment horizontal="left" vertical="center"/>
    </xf>
    <xf numFmtId="0" fontId="11" fillId="0" borderId="4" xfId="0" applyFont="1" applyBorder="1" applyAlignment="1" applyProtection="1">
      <alignment horizontal="left" vertical="center"/>
    </xf>
    <xf numFmtId="0" fontId="7" fillId="0" borderId="4" xfId="1" applyNumberFormat="1" applyFont="1" applyBorder="1" applyAlignment="1" applyProtection="1">
      <alignment horizontal="center" vertical="center"/>
    </xf>
    <xf numFmtId="164" fontId="0" fillId="4" borderId="6" xfId="0" applyNumberFormat="1" applyFill="1" applyBorder="1" applyAlignment="1" applyProtection="1">
      <alignment horizontal="center"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164" fontId="0" fillId="4" borderId="7" xfId="0" applyNumberForma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7" xfId="0" applyFill="1" applyBorder="1" applyAlignment="1" applyProtection="1">
      <alignment horizontal="left" vertical="center" wrapText="1"/>
      <protection locked="0"/>
    </xf>
    <xf numFmtId="49" fontId="4" fillId="4" borderId="8" xfId="0" applyNumberFormat="1" applyFont="1" applyFill="1" applyBorder="1" applyAlignment="1" applyProtection="1">
      <alignment horizontal="center" vertical="center"/>
      <protection locked="0"/>
    </xf>
    <xf numFmtId="49" fontId="0" fillId="4" borderId="9" xfId="0" applyNumberFormat="1" applyFill="1" applyBorder="1" applyAlignment="1" applyProtection="1">
      <alignment horizontal="center" vertical="center"/>
      <protection locked="0"/>
    </xf>
    <xf numFmtId="49" fontId="0" fillId="4" borderId="10" xfId="0" applyNumberFormat="1" applyFill="1" applyBorder="1" applyAlignment="1" applyProtection="1">
      <alignment horizontal="center" vertical="center"/>
      <protection locked="0"/>
    </xf>
    <xf numFmtId="49" fontId="0" fillId="4" borderId="11" xfId="0" applyNumberFormat="1" applyFill="1" applyBorder="1" applyAlignment="1" applyProtection="1">
      <alignment horizontal="center" vertical="center"/>
      <protection locked="0"/>
    </xf>
    <xf numFmtId="49" fontId="0" fillId="4" borderId="12" xfId="0" applyNumberFormat="1" applyFill="1" applyBorder="1" applyAlignment="1" applyProtection="1">
      <alignment horizontal="center" vertical="center"/>
      <protection locked="0"/>
    </xf>
    <xf numFmtId="49" fontId="0" fillId="4" borderId="13" xfId="0" applyNumberFormat="1" applyFill="1" applyBorder="1" applyAlignment="1" applyProtection="1">
      <alignment horizontal="center" vertical="center"/>
      <protection locked="0"/>
    </xf>
    <xf numFmtId="49" fontId="17" fillId="3" borderId="26" xfId="0" applyNumberFormat="1" applyFont="1" applyFill="1" applyBorder="1" applyAlignment="1" applyProtection="1">
      <alignment horizontal="center" vertical="center"/>
    </xf>
    <xf numFmtId="49" fontId="17" fillId="3" borderId="0" xfId="0" applyNumberFormat="1" applyFont="1" applyFill="1" applyBorder="1" applyAlignment="1" applyProtection="1">
      <alignment horizontal="center" vertical="center"/>
    </xf>
    <xf numFmtId="14" fontId="4" fillId="4" borderId="6" xfId="0" applyNumberFormat="1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left" vertical="center"/>
      <protection locked="0"/>
    </xf>
    <xf numFmtId="0" fontId="4" fillId="4" borderId="7" xfId="0" applyFont="1" applyFill="1" applyBorder="1" applyAlignment="1" applyProtection="1">
      <alignment horizontal="left" vertical="center"/>
      <protection locked="0"/>
    </xf>
    <xf numFmtId="164" fontId="0" fillId="4" borderId="6" xfId="0" applyNumberFormat="1" applyFill="1" applyBorder="1" applyAlignment="1" applyProtection="1">
      <alignment horizontal="left" vertical="center"/>
      <protection locked="0"/>
    </xf>
    <xf numFmtId="164" fontId="0" fillId="4" borderId="5" xfId="0" applyNumberFormat="1" applyFill="1" applyBorder="1" applyAlignment="1" applyProtection="1">
      <alignment horizontal="left" vertical="center"/>
      <protection locked="0"/>
    </xf>
    <xf numFmtId="164" fontId="0" fillId="4" borderId="7" xfId="0" applyNumberFormat="1" applyFill="1" applyBorder="1" applyAlignment="1" applyProtection="1">
      <alignment horizontal="left" vertical="center"/>
      <protection locked="0"/>
    </xf>
    <xf numFmtId="0" fontId="1" fillId="3" borderId="0" xfId="2" applyFill="1" applyAlignment="1" applyProtection="1">
      <alignment horizontal="center" vertical="center"/>
    </xf>
    <xf numFmtId="0" fontId="7" fillId="0" borderId="15" xfId="0" applyFont="1" applyBorder="1" applyAlignment="1" applyProtection="1">
      <alignment horizontal="left" vertical="center" indent="1"/>
    </xf>
    <xf numFmtId="0" fontId="7" fillId="0" borderId="16" xfId="0" applyFont="1" applyBorder="1" applyAlignment="1" applyProtection="1">
      <alignment horizontal="left" vertical="center" indent="1"/>
    </xf>
    <xf numFmtId="0" fontId="7" fillId="0" borderId="17" xfId="0" applyFont="1" applyBorder="1" applyAlignment="1" applyProtection="1">
      <alignment horizontal="left" vertical="center" indent="1"/>
    </xf>
    <xf numFmtId="0" fontId="7" fillId="0" borderId="15" xfId="0" applyFont="1" applyBorder="1" applyAlignment="1" applyProtection="1">
      <alignment horizontal="left" vertical="center" wrapText="1" indent="1"/>
    </xf>
    <xf numFmtId="0" fontId="7" fillId="0" borderId="16" xfId="0" applyFont="1" applyBorder="1" applyAlignment="1" applyProtection="1">
      <alignment horizontal="left" vertical="center" wrapText="1" indent="1"/>
    </xf>
    <xf numFmtId="0" fontId="7" fillId="0" borderId="17" xfId="0" applyFont="1" applyBorder="1" applyAlignment="1" applyProtection="1">
      <alignment horizontal="left" vertical="center" wrapText="1" indent="1"/>
    </xf>
    <xf numFmtId="0" fontId="7" fillId="0" borderId="18" xfId="0" applyFont="1" applyBorder="1" applyAlignment="1" applyProtection="1">
      <alignment horizontal="left" vertical="center" wrapText="1" indent="1"/>
    </xf>
    <xf numFmtId="0" fontId="7" fillId="0" borderId="19" xfId="0" applyFont="1" applyBorder="1" applyAlignment="1" applyProtection="1">
      <alignment horizontal="left" vertical="center" wrapText="1" indent="1"/>
    </xf>
    <xf numFmtId="0" fontId="7" fillId="0" borderId="20" xfId="0" applyFont="1" applyBorder="1" applyAlignment="1" applyProtection="1">
      <alignment horizontal="left" vertical="center" wrapText="1" indent="1"/>
    </xf>
    <xf numFmtId="164" fontId="0" fillId="7" borderId="6" xfId="0" applyNumberFormat="1" applyFill="1" applyBorder="1" applyAlignment="1" applyProtection="1">
      <alignment horizontal="center" vertical="center"/>
    </xf>
    <xf numFmtId="164" fontId="0" fillId="7" borderId="5" xfId="0" applyNumberFormat="1" applyFill="1" applyBorder="1" applyAlignment="1" applyProtection="1">
      <alignment horizontal="center" vertical="center"/>
    </xf>
    <xf numFmtId="164" fontId="0" fillId="7" borderId="7" xfId="0" applyNumberForma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 vertical="center" wrapText="1" indent="1"/>
    </xf>
    <xf numFmtId="0" fontId="7" fillId="3" borderId="0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left" vertical="center" indent="1"/>
    </xf>
    <xf numFmtId="164" fontId="0" fillId="4" borderId="11" xfId="0" applyNumberFormat="1" applyFill="1" applyBorder="1" applyAlignment="1" applyProtection="1">
      <alignment horizontal="center" vertical="center"/>
      <protection locked="0"/>
    </xf>
    <xf numFmtId="164" fontId="0" fillId="4" borderId="12" xfId="0" applyNumberFormat="1" applyFill="1" applyBorder="1" applyAlignment="1" applyProtection="1">
      <alignment horizontal="center" vertical="center"/>
      <protection locked="0"/>
    </xf>
    <xf numFmtId="164" fontId="0" fillId="4" borderId="13" xfId="0" applyNumberFormat="1" applyFill="1" applyBorder="1" applyAlignment="1" applyProtection="1">
      <alignment horizontal="center" vertical="center"/>
      <protection locked="0"/>
    </xf>
    <xf numFmtId="164" fontId="4" fillId="4" borderId="6" xfId="0" applyNumberFormat="1" applyFont="1" applyFill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164" fontId="6" fillId="0" borderId="15" xfId="0" applyNumberFormat="1" applyFont="1" applyBorder="1" applyAlignment="1" applyProtection="1">
      <alignment horizontal="center"/>
    </xf>
    <xf numFmtId="164" fontId="6" fillId="0" borderId="16" xfId="0" applyNumberFormat="1" applyFont="1" applyBorder="1" applyAlignment="1" applyProtection="1">
      <alignment horizontal="center"/>
    </xf>
    <xf numFmtId="164" fontId="6" fillId="0" borderId="17" xfId="0" applyNumberFormat="1" applyFont="1" applyBorder="1" applyAlignment="1" applyProtection="1">
      <alignment horizontal="center"/>
    </xf>
    <xf numFmtId="164" fontId="6" fillId="0" borderId="0" xfId="0" applyNumberFormat="1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14" fontId="4" fillId="0" borderId="4" xfId="0" applyNumberFormat="1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left" vertical="center"/>
    </xf>
    <xf numFmtId="0" fontId="0" fillId="0" borderId="18" xfId="0" applyBorder="1" applyAlignment="1" applyProtection="1">
      <alignment horizontal="right" vertical="center" indent="1"/>
    </xf>
    <xf numFmtId="0" fontId="0" fillId="0" borderId="19" xfId="0" applyBorder="1" applyAlignment="1" applyProtection="1">
      <alignment horizontal="right" vertical="center" indent="1"/>
    </xf>
    <xf numFmtId="0" fontId="0" fillId="0" borderId="20" xfId="0" applyBorder="1" applyAlignment="1" applyProtection="1">
      <alignment horizontal="right" vertical="center" indent="1"/>
    </xf>
    <xf numFmtId="0" fontId="5" fillId="0" borderId="21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22" xfId="0" applyFont="1" applyBorder="1" applyAlignment="1" applyProtection="1">
      <alignment horizontal="center"/>
    </xf>
    <xf numFmtId="0" fontId="4" fillId="0" borderId="21" xfId="0" applyFont="1" applyBorder="1" applyAlignment="1" applyProtection="1">
      <alignment horizontal="left" vertical="center"/>
    </xf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9" defaultPivotStyle="PivotStyleLight16"/>
  <colors>
    <mruColors>
      <color rgb="FFD3E2F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04"/>
  <sheetViews>
    <sheetView showGridLines="0" tabSelected="1" topLeftCell="C1" zoomScale="115" zoomScaleNormal="115" workbookViewId="0">
      <selection activeCell="K17" sqref="K17:U17"/>
    </sheetView>
  </sheetViews>
  <sheetFormatPr defaultColWidth="0" defaultRowHeight="0" customHeight="1" zeroHeight="1"/>
  <cols>
    <col min="1" max="2" width="3.1640625" style="1" hidden="1" customWidth="1"/>
    <col min="3" max="3" width="3.83203125" style="1" customWidth="1"/>
    <col min="4" max="39" width="3.1640625" style="1" customWidth="1"/>
    <col min="40" max="40" width="3.1640625" style="1" hidden="1" customWidth="1"/>
    <col min="41" max="41" width="9.33203125" style="1" hidden="1" customWidth="1"/>
    <col min="42" max="42" width="11.1640625" style="1" hidden="1" customWidth="1"/>
    <col min="43" max="43" width="9.1640625" style="1" hidden="1" customWidth="1"/>
    <col min="44" max="44" width="3.1640625" style="1" hidden="1" customWidth="1"/>
    <col min="45" max="46" width="6.6640625" style="1" hidden="1" customWidth="1"/>
    <col min="47" max="47" width="10.33203125" style="1" hidden="1" customWidth="1"/>
    <col min="48" max="48" width="6.6640625" style="1" hidden="1" customWidth="1"/>
    <col min="49" max="49" width="3.1640625" style="1" hidden="1" customWidth="1"/>
    <col min="50" max="51" width="6.1640625" style="1" hidden="1" customWidth="1"/>
    <col min="52" max="52" width="10.5" style="1" hidden="1" customWidth="1"/>
    <col min="53" max="53" width="5.6640625" style="1" hidden="1" customWidth="1"/>
    <col min="54" max="54" width="4.6640625" style="1" hidden="1" customWidth="1"/>
    <col min="55" max="55" width="9.5" style="1" hidden="1" customWidth="1"/>
    <col min="56" max="59" width="3.1640625" style="1" hidden="1" customWidth="1"/>
    <col min="60" max="60" width="37.5" style="1" hidden="1" customWidth="1"/>
    <col min="61" max="61" width="4.6640625" style="1" hidden="1" customWidth="1"/>
    <col min="62" max="62" width="13.33203125" style="1" hidden="1" customWidth="1"/>
    <col min="63" max="63" width="3.83203125" style="1" hidden="1" customWidth="1"/>
    <col min="64" max="64" width="2.5" style="1" hidden="1" customWidth="1"/>
    <col min="65" max="65" width="2.33203125" style="1" hidden="1" customWidth="1"/>
    <col min="66" max="70" width="2.1640625" style="1" hidden="1" customWidth="1"/>
    <col min="71" max="71" width="2.33203125" style="1" hidden="1" customWidth="1"/>
    <col min="72" max="72" width="3.1640625" style="1" hidden="1" customWidth="1"/>
    <col min="73" max="73" width="13.33203125" style="1" hidden="1" customWidth="1"/>
    <col min="74" max="74" width="3.83203125" style="1" hidden="1" customWidth="1"/>
    <col min="75" max="75" width="2.5" style="1" hidden="1" customWidth="1"/>
    <col min="76" max="76" width="2.33203125" style="1" hidden="1" customWidth="1"/>
    <col min="77" max="81" width="2.1640625" style="1" hidden="1" customWidth="1"/>
    <col min="82" max="82" width="2.33203125" style="1" hidden="1" customWidth="1"/>
    <col min="83" max="16384" width="0" style="1" hidden="1"/>
  </cols>
  <sheetData>
    <row r="1" spans="1:39" s="16" customFormat="1" ht="6.75" customHeight="1" thickBot="1">
      <c r="A1" s="1"/>
      <c r="B1" s="1"/>
      <c r="C1" s="31"/>
      <c r="T1" s="106"/>
    </row>
    <row r="2" spans="1:39" s="28" customFormat="1" ht="6.75" customHeight="1" thickBot="1">
      <c r="A2" s="1"/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9" s="28" customFormat="1" ht="14.1" customHeight="1" thickTop="1" thickBot="1">
      <c r="A3" s="1"/>
      <c r="B3" s="1"/>
      <c r="C3" s="162" t="s">
        <v>238</v>
      </c>
      <c r="D3" s="162"/>
      <c r="E3" s="162"/>
      <c r="F3" s="162"/>
      <c r="G3" s="162"/>
      <c r="H3" s="162"/>
      <c r="I3" s="162"/>
      <c r="J3" s="24" t="s">
        <v>107</v>
      </c>
      <c r="K3" s="188"/>
      <c r="L3" s="189"/>
      <c r="M3" s="189"/>
      <c r="N3" s="189"/>
      <c r="O3" s="189"/>
      <c r="P3" s="189"/>
      <c r="Q3" s="189"/>
      <c r="R3" s="189"/>
      <c r="S3" s="189"/>
      <c r="T3" s="189"/>
      <c r="U3" s="190"/>
      <c r="V3" s="191" t="s">
        <v>96</v>
      </c>
      <c r="W3" s="191"/>
      <c r="X3" s="191"/>
      <c r="Y3" s="191"/>
      <c r="Z3" s="191"/>
      <c r="AA3" s="191"/>
      <c r="AB3" s="191"/>
      <c r="AC3" s="24" t="s">
        <v>107</v>
      </c>
      <c r="AD3" s="185" t="s">
        <v>101</v>
      </c>
      <c r="AE3" s="186"/>
      <c r="AF3" s="186"/>
      <c r="AG3" s="186"/>
      <c r="AH3" s="186"/>
      <c r="AI3" s="186"/>
      <c r="AJ3" s="186"/>
      <c r="AK3" s="186"/>
      <c r="AL3" s="187"/>
    </row>
    <row r="4" spans="1:39" s="28" customFormat="1" ht="14.1" customHeight="1" thickTop="1" thickBot="1">
      <c r="A4" s="1"/>
      <c r="B4" s="1"/>
      <c r="C4" s="163" t="s">
        <v>118</v>
      </c>
      <c r="D4" s="164"/>
      <c r="E4" s="164"/>
      <c r="F4" s="164"/>
      <c r="G4" s="164"/>
      <c r="H4" s="164"/>
      <c r="I4" s="164"/>
      <c r="J4" s="24" t="s">
        <v>107</v>
      </c>
      <c r="K4" s="188" t="s">
        <v>125</v>
      </c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90"/>
      <c r="AM4" s="28">
        <f>LEN(K4)</f>
        <v>13</v>
      </c>
    </row>
    <row r="5" spans="1:39" s="28" customFormat="1" ht="37.5" customHeight="1" thickTop="1" thickBot="1">
      <c r="A5" s="1"/>
      <c r="B5" s="1"/>
      <c r="C5" s="163" t="s">
        <v>123</v>
      </c>
      <c r="D5" s="164"/>
      <c r="E5" s="164"/>
      <c r="F5" s="164"/>
      <c r="G5" s="164"/>
      <c r="H5" s="164"/>
      <c r="I5" s="164"/>
      <c r="J5" s="24" t="s">
        <v>107</v>
      </c>
      <c r="K5" s="192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4"/>
      <c r="AM5" s="28">
        <f>LEN(K5)</f>
        <v>0</v>
      </c>
    </row>
    <row r="6" spans="1:39" s="28" customFormat="1" ht="14.1" customHeight="1" thickTop="1" thickBot="1">
      <c r="A6" s="1"/>
      <c r="B6" s="1"/>
      <c r="C6" s="27" t="s">
        <v>97</v>
      </c>
      <c r="D6" s="23"/>
      <c r="E6" s="23"/>
      <c r="F6" s="23"/>
      <c r="G6" s="23"/>
      <c r="H6" s="23"/>
      <c r="I6" s="23"/>
      <c r="J6" s="24" t="s">
        <v>107</v>
      </c>
      <c r="K6" s="188"/>
      <c r="L6" s="204"/>
      <c r="M6" s="204"/>
      <c r="N6" s="204"/>
      <c r="O6" s="204"/>
      <c r="P6" s="204"/>
      <c r="Q6" s="205"/>
      <c r="R6" s="191" t="s">
        <v>119</v>
      </c>
      <c r="S6" s="191"/>
      <c r="T6" s="185"/>
      <c r="U6" s="186"/>
      <c r="V6" s="186"/>
      <c r="W6" s="186"/>
      <c r="X6" s="187"/>
      <c r="Y6" s="29" t="s">
        <v>120</v>
      </c>
      <c r="Z6" s="29"/>
      <c r="AA6" s="29"/>
      <c r="AB6" s="29"/>
      <c r="AC6" s="25" t="s">
        <v>107</v>
      </c>
      <c r="AD6" s="182"/>
      <c r="AE6" s="183"/>
      <c r="AF6" s="183"/>
      <c r="AG6" s="183"/>
      <c r="AH6" s="183"/>
      <c r="AI6" s="183"/>
      <c r="AJ6" s="183"/>
      <c r="AK6" s="183"/>
      <c r="AL6" s="184"/>
    </row>
    <row r="7" spans="1:39" s="23" customFormat="1" ht="4.5" customHeight="1" thickTop="1">
      <c r="A7" s="11"/>
      <c r="B7" s="11"/>
      <c r="C7" s="27"/>
      <c r="J7" s="24"/>
      <c r="K7" s="27"/>
      <c r="L7" s="27"/>
      <c r="M7" s="27"/>
      <c r="N7" s="27"/>
      <c r="O7" s="27"/>
      <c r="P7" s="27"/>
      <c r="Q7" s="27"/>
      <c r="R7" s="30"/>
      <c r="S7" s="30"/>
      <c r="T7" s="22"/>
      <c r="U7" s="22"/>
      <c r="V7" s="22"/>
      <c r="W7" s="22"/>
      <c r="X7" s="22"/>
      <c r="Y7" s="29"/>
      <c r="Z7" s="29"/>
      <c r="AA7" s="29"/>
      <c r="AB7" s="29"/>
      <c r="AC7" s="25"/>
      <c r="AD7" s="30"/>
      <c r="AE7" s="39"/>
      <c r="AF7" s="39"/>
      <c r="AG7" s="39"/>
      <c r="AH7" s="39"/>
      <c r="AI7" s="39"/>
      <c r="AJ7" s="39"/>
      <c r="AK7" s="39"/>
      <c r="AL7" s="39"/>
    </row>
    <row r="8" spans="1:39" s="38" customFormat="1" ht="1.5" customHeight="1">
      <c r="C8" s="33"/>
      <c r="J8" s="34"/>
      <c r="K8" s="33"/>
      <c r="L8" s="33"/>
      <c r="M8" s="33"/>
      <c r="N8" s="33"/>
      <c r="O8" s="33"/>
      <c r="P8" s="33"/>
      <c r="Q8" s="33"/>
      <c r="R8" s="35"/>
      <c r="S8" s="35"/>
      <c r="T8" s="40"/>
      <c r="U8" s="40"/>
      <c r="V8" s="40"/>
      <c r="W8" s="40"/>
      <c r="X8" s="40"/>
      <c r="Y8" s="36"/>
      <c r="Z8" s="36"/>
      <c r="AA8" s="36"/>
      <c r="AB8" s="36"/>
      <c r="AC8" s="37"/>
      <c r="AD8" s="35"/>
      <c r="AE8" s="41"/>
      <c r="AF8" s="41"/>
      <c r="AG8" s="41"/>
      <c r="AH8" s="41"/>
      <c r="AI8" s="41"/>
      <c r="AJ8" s="41"/>
      <c r="AK8" s="41"/>
      <c r="AL8" s="41"/>
    </row>
    <row r="9" spans="1:39" s="23" customFormat="1" ht="4.5" customHeight="1" thickBot="1">
      <c r="A9" s="11"/>
      <c r="B9" s="11"/>
      <c r="C9" s="27"/>
      <c r="J9" s="24"/>
      <c r="K9" s="27"/>
      <c r="L9" s="27"/>
      <c r="M9" s="27"/>
      <c r="N9" s="27"/>
      <c r="O9" s="27"/>
      <c r="P9" s="27"/>
      <c r="Q9" s="27"/>
      <c r="R9" s="30"/>
      <c r="S9" s="30"/>
      <c r="T9" s="22"/>
      <c r="U9" s="22"/>
      <c r="V9" s="22"/>
      <c r="W9" s="22"/>
      <c r="X9" s="22"/>
      <c r="Y9" s="29"/>
      <c r="Z9" s="29"/>
      <c r="AA9" s="29"/>
      <c r="AB9" s="29"/>
      <c r="AC9" s="25"/>
      <c r="AD9" s="30"/>
      <c r="AE9" s="39"/>
      <c r="AF9" s="39"/>
      <c r="AG9" s="39"/>
      <c r="AH9" s="39"/>
      <c r="AI9" s="39"/>
      <c r="AJ9" s="39"/>
      <c r="AK9" s="39"/>
      <c r="AL9" s="39"/>
    </row>
    <row r="10" spans="1:39" s="28" customFormat="1" ht="14.1" customHeight="1" thickTop="1" thickBot="1">
      <c r="A10" s="1"/>
      <c r="B10" s="1"/>
      <c r="C10" s="27" t="s">
        <v>108</v>
      </c>
      <c r="D10" s="23"/>
      <c r="E10" s="23"/>
      <c r="F10" s="23"/>
      <c r="G10" s="23"/>
      <c r="H10" s="23"/>
      <c r="I10" s="23"/>
      <c r="J10" s="24" t="s">
        <v>107</v>
      </c>
      <c r="K10" s="225">
        <v>0</v>
      </c>
      <c r="L10" s="226"/>
      <c r="M10" s="226"/>
      <c r="N10" s="226"/>
      <c r="O10" s="226"/>
      <c r="P10" s="226"/>
      <c r="Q10" s="226"/>
      <c r="R10" s="226"/>
      <c r="S10" s="226"/>
      <c r="T10" s="226"/>
      <c r="U10" s="227"/>
      <c r="V10" s="222" t="s">
        <v>116</v>
      </c>
      <c r="W10" s="222"/>
      <c r="X10" s="222"/>
      <c r="Y10" s="222"/>
      <c r="Z10" s="222"/>
      <c r="AA10" s="222"/>
      <c r="AB10" s="222"/>
      <c r="AC10" s="223" t="s">
        <v>107</v>
      </c>
      <c r="AD10" s="195"/>
      <c r="AE10" s="196"/>
      <c r="AF10" s="196"/>
      <c r="AG10" s="196"/>
      <c r="AH10" s="196"/>
      <c r="AI10" s="196"/>
      <c r="AJ10" s="196"/>
      <c r="AK10" s="196"/>
      <c r="AL10" s="197"/>
    </row>
    <row r="11" spans="1:39" s="28" customFormat="1" ht="14.1" customHeight="1" thickTop="1" thickBot="1">
      <c r="A11" s="1"/>
      <c r="B11" s="1"/>
      <c r="C11" s="27" t="s">
        <v>109</v>
      </c>
      <c r="D11" s="21"/>
      <c r="E11" s="23"/>
      <c r="F11" s="23"/>
      <c r="G11" s="23"/>
      <c r="H11" s="23"/>
      <c r="I11" s="23"/>
      <c r="J11" s="24" t="s">
        <v>107</v>
      </c>
      <c r="K11" s="179">
        <v>0</v>
      </c>
      <c r="L11" s="180"/>
      <c r="M11" s="180"/>
      <c r="N11" s="180"/>
      <c r="O11" s="180"/>
      <c r="P11" s="180"/>
      <c r="Q11" s="180"/>
      <c r="R11" s="180"/>
      <c r="S11" s="180"/>
      <c r="T11" s="180"/>
      <c r="U11" s="181"/>
      <c r="V11" s="222"/>
      <c r="W11" s="222"/>
      <c r="X11" s="222"/>
      <c r="Y11" s="222"/>
      <c r="Z11" s="222"/>
      <c r="AA11" s="222"/>
      <c r="AB11" s="222"/>
      <c r="AC11" s="223"/>
      <c r="AD11" s="198"/>
      <c r="AE11" s="199"/>
      <c r="AF11" s="199"/>
      <c r="AG11" s="199"/>
      <c r="AH11" s="199"/>
      <c r="AI11" s="199"/>
      <c r="AJ11" s="199"/>
      <c r="AK11" s="199"/>
      <c r="AL11" s="200"/>
    </row>
    <row r="12" spans="1:39" s="28" customFormat="1" ht="14.1" customHeight="1" thickTop="1" thickBot="1">
      <c r="A12" s="1"/>
      <c r="B12" s="1"/>
      <c r="C12" s="27" t="s">
        <v>110</v>
      </c>
      <c r="D12" s="21"/>
      <c r="E12" s="23"/>
      <c r="F12" s="23"/>
      <c r="G12" s="23"/>
      <c r="H12" s="23"/>
      <c r="I12" s="23"/>
      <c r="J12" s="24" t="s">
        <v>107</v>
      </c>
      <c r="K12" s="179">
        <v>0</v>
      </c>
      <c r="L12" s="180"/>
      <c r="M12" s="180"/>
      <c r="N12" s="180"/>
      <c r="O12" s="180"/>
      <c r="P12" s="180"/>
      <c r="Q12" s="180"/>
      <c r="R12" s="180"/>
      <c r="S12" s="180"/>
      <c r="T12" s="180"/>
      <c r="U12" s="181"/>
      <c r="V12" s="224" t="s">
        <v>115</v>
      </c>
      <c r="W12" s="224"/>
      <c r="X12" s="224"/>
      <c r="Y12" s="224"/>
      <c r="Z12" s="224"/>
      <c r="AA12" s="224"/>
      <c r="AB12" s="224"/>
      <c r="AC12" s="25" t="s">
        <v>107</v>
      </c>
      <c r="AD12" s="203"/>
      <c r="AE12" s="186"/>
      <c r="AF12" s="186"/>
      <c r="AG12" s="186"/>
      <c r="AH12" s="186"/>
      <c r="AI12" s="186"/>
      <c r="AJ12" s="186"/>
      <c r="AK12" s="186"/>
      <c r="AL12" s="187"/>
    </row>
    <row r="13" spans="1:39" s="28" customFormat="1" ht="14.1" customHeight="1" thickTop="1" thickBot="1">
      <c r="A13" s="1"/>
      <c r="B13" s="1"/>
      <c r="C13" s="27" t="s">
        <v>111</v>
      </c>
      <c r="D13" s="21"/>
      <c r="E13" s="23"/>
      <c r="F13" s="23"/>
      <c r="G13" s="23"/>
      <c r="H13" s="23"/>
      <c r="I13" s="23"/>
      <c r="J13" s="24" t="s">
        <v>107</v>
      </c>
      <c r="K13" s="179">
        <v>0</v>
      </c>
      <c r="L13" s="180"/>
      <c r="M13" s="180"/>
      <c r="N13" s="180"/>
      <c r="O13" s="180"/>
      <c r="P13" s="180"/>
      <c r="Q13" s="180"/>
      <c r="R13" s="180"/>
      <c r="S13" s="180"/>
      <c r="T13" s="180"/>
      <c r="U13" s="181"/>
      <c r="V13" s="26" t="s">
        <v>122</v>
      </c>
      <c r="W13" s="21"/>
      <c r="X13" s="21"/>
      <c r="Y13" s="21"/>
      <c r="Z13" s="21"/>
      <c r="AA13" s="21"/>
      <c r="AB13" s="21"/>
      <c r="AC13" s="25" t="s">
        <v>107</v>
      </c>
      <c r="AD13" s="182"/>
      <c r="AE13" s="186"/>
      <c r="AF13" s="186"/>
      <c r="AG13" s="186"/>
      <c r="AH13" s="186"/>
      <c r="AI13" s="186"/>
      <c r="AJ13" s="186"/>
      <c r="AK13" s="186"/>
      <c r="AL13" s="187"/>
    </row>
    <row r="14" spans="1:39" s="28" customFormat="1" ht="14.1" customHeight="1" thickTop="1" thickBot="1">
      <c r="A14" s="1"/>
      <c r="B14" s="1"/>
      <c r="C14" s="27" t="s">
        <v>112</v>
      </c>
      <c r="D14" s="21"/>
      <c r="E14" s="23"/>
      <c r="F14" s="23"/>
      <c r="G14" s="23"/>
      <c r="H14" s="23"/>
      <c r="I14" s="23"/>
      <c r="J14" s="24" t="s">
        <v>107</v>
      </c>
      <c r="K14" s="179">
        <v>0</v>
      </c>
      <c r="L14" s="180"/>
      <c r="M14" s="180"/>
      <c r="N14" s="180"/>
      <c r="O14" s="180"/>
      <c r="P14" s="180"/>
      <c r="Q14" s="180"/>
      <c r="R14" s="180"/>
      <c r="S14" s="180"/>
      <c r="T14" s="180"/>
      <c r="U14" s="181"/>
      <c r="V14" s="26" t="s">
        <v>114</v>
      </c>
      <c r="W14" s="21"/>
      <c r="X14" s="21"/>
      <c r="Y14" s="21"/>
      <c r="Z14" s="21"/>
      <c r="AA14" s="21"/>
      <c r="AB14" s="21"/>
      <c r="AC14" s="25" t="s">
        <v>107</v>
      </c>
      <c r="AD14" s="203"/>
      <c r="AE14" s="186"/>
      <c r="AF14" s="186"/>
      <c r="AG14" s="186"/>
      <c r="AH14" s="186"/>
      <c r="AI14" s="186"/>
      <c r="AJ14" s="186"/>
      <c r="AK14" s="186"/>
      <c r="AL14" s="187"/>
    </row>
    <row r="15" spans="1:39" s="28" customFormat="1" ht="14.1" customHeight="1" thickTop="1" thickBot="1">
      <c r="A15" s="1"/>
      <c r="B15" s="1"/>
      <c r="C15" s="27" t="s">
        <v>113</v>
      </c>
      <c r="D15" s="21"/>
      <c r="E15" s="21"/>
      <c r="F15" s="21"/>
      <c r="G15" s="21"/>
      <c r="H15" s="21"/>
      <c r="I15" s="21"/>
      <c r="J15" s="24" t="s">
        <v>107</v>
      </c>
      <c r="K15" s="179">
        <v>0</v>
      </c>
      <c r="L15" s="180"/>
      <c r="M15" s="180"/>
      <c r="N15" s="180"/>
      <c r="O15" s="180"/>
      <c r="P15" s="180"/>
      <c r="Q15" s="180"/>
      <c r="R15" s="180"/>
      <c r="S15" s="180"/>
      <c r="T15" s="180"/>
      <c r="U15" s="18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39" s="28" customFormat="1" ht="14.1" customHeight="1" thickTop="1" thickBot="1">
      <c r="A16" s="1"/>
      <c r="B16" s="1"/>
      <c r="C16" s="27" t="s">
        <v>117</v>
      </c>
      <c r="D16" s="21"/>
      <c r="E16" s="21"/>
      <c r="F16" s="21"/>
      <c r="G16" s="21"/>
      <c r="H16" s="21"/>
      <c r="I16" s="21"/>
      <c r="J16" s="24" t="s">
        <v>107</v>
      </c>
      <c r="K16" s="219">
        <f>SUM(K10:U15)</f>
        <v>0</v>
      </c>
      <c r="L16" s="220"/>
      <c r="M16" s="220"/>
      <c r="N16" s="220"/>
      <c r="O16" s="220"/>
      <c r="P16" s="220"/>
      <c r="Q16" s="220"/>
      <c r="R16" s="220"/>
      <c r="S16" s="220"/>
      <c r="T16" s="220"/>
      <c r="U16" s="221"/>
      <c r="V16" s="201" t="s">
        <v>126</v>
      </c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</row>
    <row r="17" spans="1:16384" s="28" customFormat="1" ht="14.1" customHeight="1" thickTop="1" thickBot="1">
      <c r="A17" s="1"/>
      <c r="B17" s="1"/>
      <c r="C17" s="77" t="s">
        <v>235</v>
      </c>
      <c r="D17" s="21"/>
      <c r="E17" s="21"/>
      <c r="F17" s="21"/>
      <c r="G17" s="21"/>
      <c r="H17" s="21"/>
      <c r="I17" s="21"/>
      <c r="J17" s="24" t="s">
        <v>107</v>
      </c>
      <c r="K17" s="206" t="s">
        <v>205</v>
      </c>
      <c r="L17" s="207"/>
      <c r="M17" s="207"/>
      <c r="N17" s="207"/>
      <c r="O17" s="207"/>
      <c r="P17" s="207"/>
      <c r="Q17" s="207"/>
      <c r="R17" s="207"/>
      <c r="S17" s="207"/>
      <c r="T17" s="207"/>
      <c r="U17" s="208"/>
      <c r="V17" s="21"/>
      <c r="W17" s="21"/>
      <c r="X17" s="29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16384" s="28" customFormat="1" ht="14.1" customHeight="1" thickTop="1" thickBot="1">
      <c r="A18" s="1"/>
      <c r="B18" s="1"/>
      <c r="C18" s="77" t="s">
        <v>121</v>
      </c>
      <c r="D18" s="21"/>
      <c r="E18" s="21"/>
      <c r="F18" s="21"/>
      <c r="G18" s="21"/>
      <c r="H18" s="21"/>
      <c r="I18" s="21"/>
      <c r="J18" s="24" t="s">
        <v>107</v>
      </c>
      <c r="K18" s="206" t="s">
        <v>237</v>
      </c>
      <c r="L18" s="207"/>
      <c r="M18" s="207"/>
      <c r="N18" s="207"/>
      <c r="O18" s="207"/>
      <c r="P18" s="207"/>
      <c r="Q18" s="207"/>
      <c r="R18" s="207"/>
      <c r="S18" s="207"/>
      <c r="T18" s="207"/>
      <c r="U18" s="208"/>
      <c r="V18" s="21"/>
      <c r="W18" s="21"/>
      <c r="X18" s="29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16384" s="28" customFormat="1" ht="14.1" customHeight="1" thickTop="1" thickBot="1">
      <c r="A19" s="1"/>
      <c r="B19" s="1"/>
      <c r="C19" s="77" t="s">
        <v>124</v>
      </c>
      <c r="D19" s="21"/>
      <c r="E19" s="21"/>
      <c r="F19" s="21"/>
      <c r="G19" s="21"/>
      <c r="H19" s="21"/>
      <c r="I19" s="21"/>
      <c r="J19" s="24" t="s">
        <v>107</v>
      </c>
      <c r="K19" s="228" t="s">
        <v>206</v>
      </c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</row>
    <row r="20" spans="1:16384" s="28" customFormat="1" ht="14.1" customHeight="1" thickTop="1" thickBot="1">
      <c r="A20" s="1"/>
      <c r="B20" s="1"/>
      <c r="C20" s="77" t="s">
        <v>208</v>
      </c>
      <c r="D20" s="23"/>
      <c r="E20" s="23"/>
      <c r="F20" s="23"/>
      <c r="G20" s="23"/>
      <c r="H20" s="23"/>
      <c r="I20" s="23"/>
      <c r="J20" s="24" t="s">
        <v>107</v>
      </c>
      <c r="K20" s="206" t="s">
        <v>154</v>
      </c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9"/>
    </row>
    <row r="21" spans="1:16384" s="28" customFormat="1" ht="6.75" customHeight="1" thickTop="1" thickBot="1">
      <c r="A21" s="1"/>
      <c r="B21" s="1"/>
      <c r="C21" s="27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74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BJ21" s="209"/>
      <c r="BK21" s="209"/>
      <c r="BL21" s="209"/>
      <c r="BM21" s="209"/>
      <c r="BN21" s="209"/>
      <c r="BO21" s="209"/>
      <c r="BP21" s="209"/>
      <c r="BQ21" s="209"/>
      <c r="BR21" s="209"/>
      <c r="BS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</row>
    <row r="22" spans="1:16384" s="16" customFormat="1" ht="6.75" customHeight="1" thickBot="1">
      <c r="A22" s="1"/>
      <c r="B22" s="1"/>
      <c r="C22" s="15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</row>
    <row r="23" spans="1:16384" ht="14.1" customHeight="1">
      <c r="A23" s="19">
        <v>0</v>
      </c>
      <c r="B23" s="8"/>
      <c r="D23" s="90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2" t="s">
        <v>127</v>
      </c>
      <c r="S23" s="91"/>
      <c r="T23" s="91"/>
      <c r="U23" s="91"/>
      <c r="V23" s="91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9" t="s">
        <v>0</v>
      </c>
      <c r="AN23" s="107" t="s">
        <v>39</v>
      </c>
      <c r="AO23" s="107"/>
      <c r="AP23" s="107"/>
      <c r="AQ23" s="107"/>
      <c r="AS23" s="107" t="s">
        <v>1</v>
      </c>
      <c r="AT23" s="107"/>
      <c r="AU23" s="107"/>
      <c r="AV23" s="107"/>
      <c r="AX23" s="107" t="s">
        <v>28</v>
      </c>
      <c r="AY23" s="107"/>
      <c r="AZ23" s="107"/>
      <c r="BA23" s="107"/>
      <c r="BC23" s="107" t="s">
        <v>68</v>
      </c>
      <c r="BD23" s="107"/>
      <c r="BE23" s="107"/>
      <c r="BF23" s="107"/>
      <c r="BH23" s="76" t="s">
        <v>208</v>
      </c>
      <c r="BJ23" s="107" t="s">
        <v>85</v>
      </c>
      <c r="BK23" s="107"/>
      <c r="BL23" s="107"/>
      <c r="BM23" s="107"/>
      <c r="BN23" s="107"/>
      <c r="BO23" s="107"/>
      <c r="BP23" s="107"/>
      <c r="BQ23" s="107"/>
      <c r="BR23" s="107"/>
      <c r="BS23" s="107"/>
      <c r="BU23" s="107" t="s">
        <v>96</v>
      </c>
      <c r="BV23" s="107"/>
      <c r="BW23" s="107"/>
      <c r="BX23" s="107"/>
      <c r="BY23" s="107"/>
      <c r="BZ23" s="107"/>
      <c r="CA23" s="107"/>
      <c r="CB23" s="107"/>
      <c r="CC23" s="107"/>
      <c r="CD23" s="107"/>
      <c r="CE23" s="107" t="s">
        <v>236</v>
      </c>
      <c r="CF23" s="107"/>
      <c r="CG23" s="107"/>
      <c r="CH23" s="107"/>
      <c r="CI23" s="107"/>
      <c r="CJ23" s="107"/>
      <c r="CK23" s="107"/>
      <c r="CL23" s="107"/>
      <c r="CM23" s="107"/>
      <c r="CN23" s="107"/>
    </row>
    <row r="24" spans="1:16384" ht="14.1" customHeight="1">
      <c r="A24" s="20" t="s">
        <v>2</v>
      </c>
      <c r="B24" s="8" t="s">
        <v>3</v>
      </c>
      <c r="D24" s="122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24"/>
      <c r="AO24" s="7" t="s">
        <v>98</v>
      </c>
      <c r="AV24" s="1" t="s">
        <v>4</v>
      </c>
      <c r="BC24" s="1" t="str">
        <f>BD24</f>
        <v>0</v>
      </c>
      <c r="BD24" s="7" t="str">
        <f>RIGHT($BE$30,1)</f>
        <v>0</v>
      </c>
      <c r="BH24" s="7" t="s">
        <v>144</v>
      </c>
      <c r="BI24" s="7" t="s">
        <v>145</v>
      </c>
      <c r="BK24" s="1" t="str">
        <f>UPPER(K3)</f>
        <v/>
      </c>
      <c r="BV24" s="1" t="str">
        <f>AD3</f>
        <v>2009-10</v>
      </c>
      <c r="CE24" s="7" t="s">
        <v>205</v>
      </c>
    </row>
    <row r="25" spans="1:16384" ht="14.1" customHeight="1">
      <c r="A25" s="20" t="s">
        <v>5</v>
      </c>
      <c r="B25" s="8" t="s">
        <v>6</v>
      </c>
      <c r="D25" s="125"/>
      <c r="E25" s="126"/>
      <c r="F25" s="126"/>
      <c r="G25" s="126"/>
      <c r="H25" s="126"/>
      <c r="I25" s="126"/>
      <c r="J25" s="126"/>
      <c r="K25" s="126"/>
      <c r="L25" s="127" t="s">
        <v>7</v>
      </c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9"/>
      <c r="AF25" s="46"/>
      <c r="AG25" s="47"/>
      <c r="AH25" s="47"/>
      <c r="AI25" s="47"/>
      <c r="AJ25" s="47"/>
      <c r="AK25" s="47"/>
      <c r="AL25" s="48"/>
      <c r="AO25" s="7" t="s">
        <v>99</v>
      </c>
      <c r="AS25" s="1">
        <f>IF(BD35&gt;1,BE35,0)</f>
        <v>0</v>
      </c>
      <c r="AT25" s="1">
        <f>IFERROR(IF(BE35&gt;=0,VALUE(BD35&amp;BE35),0),0)</f>
        <v>0</v>
      </c>
      <c r="AV25" s="1" t="str">
        <f>IF(AT25&lt;20,VLOOKUP(AT25,'ITNS 281'!$1:$1048576,2,0),IF(AT25&gt;=90,"Ninety",IF(AT25&gt;=80,"Eighty",IF(AT25&gt;=70,"Seventy",IF(AT25&gt;=60,"Sixty",IF(AT25&gt;=50,"Fifty",IF(AT25&gt;=40,"Forty",IF(AT25&gt;=30,"Thirty",IF(AT25&gt;=20,"Twenty",""))))))))&amp;" "&amp;VLOOKUP(AS25,'ITNS 281'!$1:$1048576,2,0))&amp;IF(AT25&gt;0,AU25,"")</f>
        <v/>
      </c>
      <c r="AX25" s="1">
        <f>BE35</f>
        <v>0</v>
      </c>
      <c r="AZ25" s="7" t="s">
        <v>34</v>
      </c>
      <c r="BA25" s="1" t="str">
        <f>IF(AX25=0,"Zero",VLOOKUP(AX25,'ITNS 281'!$1:$1048576,2,0))</f>
        <v>Zero</v>
      </c>
      <c r="BC25" s="1" t="str">
        <f>LEFT(BD25,LEN(BD25)-1)</f>
        <v/>
      </c>
      <c r="BD25" s="7" t="str">
        <f>RIGHT($BE$30,2)</f>
        <v>0</v>
      </c>
      <c r="BH25" s="7" t="s">
        <v>153</v>
      </c>
      <c r="BI25" s="7" t="s">
        <v>146</v>
      </c>
      <c r="BK25" s="7" t="str">
        <f>RIGHT(BK24,1)</f>
        <v/>
      </c>
      <c r="BV25" s="7" t="str">
        <f>RIGHT(BV24,1)</f>
        <v>0</v>
      </c>
      <c r="CE25" s="7" t="s">
        <v>204</v>
      </c>
    </row>
    <row r="26" spans="1:16384" ht="14.1" customHeight="1">
      <c r="A26" s="20" t="s">
        <v>8</v>
      </c>
      <c r="B26" s="8" t="s">
        <v>9</v>
      </c>
      <c r="D26" s="113" t="s">
        <v>10</v>
      </c>
      <c r="E26" s="114"/>
      <c r="F26" s="114"/>
      <c r="G26" s="114"/>
      <c r="H26" s="114"/>
      <c r="I26" s="114"/>
      <c r="J26" s="114"/>
      <c r="K26" s="114"/>
      <c r="L26" s="130" t="s">
        <v>128</v>
      </c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2"/>
      <c r="AF26" s="115" t="s">
        <v>11</v>
      </c>
      <c r="AG26" s="116"/>
      <c r="AH26" s="116"/>
      <c r="AI26" s="116"/>
      <c r="AJ26" s="116"/>
      <c r="AK26" s="116"/>
      <c r="AL26" s="117"/>
      <c r="AO26" s="7" t="s">
        <v>100</v>
      </c>
      <c r="AS26" s="1">
        <f>IF(BC35&gt;1,BD35,0)</f>
        <v>0</v>
      </c>
      <c r="AT26" s="1">
        <f>BC35</f>
        <v>0</v>
      </c>
      <c r="AU26" s="1" t="s">
        <v>12</v>
      </c>
      <c r="AV26" s="1" t="str">
        <f>IF(AT26&lt;20,VLOOKUP(AT26,'ITNS 281'!$1:$1048576,2,0),IF(AT26&gt;=90,"Ninety",IF(AT26&gt;=80,"Eighty",IF(AT26&gt;=70,"Seventy",IF(AT26&gt;=60,"Sixty",IF(AT26&gt;=50,"Fifty",IF(AT26&gt;=40,"Forty",IF(AT26&gt;=30,"Thirty",IF(AT26&gt;=20,"Twenty",""))))))))&amp;" "&amp;VLOOKUP(AS26,'ITNS 281'!$1:$1048576,2,0))&amp;IF(AT26&gt;0,AU26,"")</f>
        <v/>
      </c>
      <c r="AX26" s="1">
        <f>BD35</f>
        <v>0</v>
      </c>
      <c r="AZ26" s="7" t="s">
        <v>36</v>
      </c>
      <c r="BA26" s="1" t="str">
        <f>IF(AX26=0,"Zero",VLOOKUP(AX26,'ITNS 281'!$1:$1048576,2,0))</f>
        <v>Zero</v>
      </c>
      <c r="BC26" s="42">
        <f>IFERROR(LEFT(BD26,LEN(BD26)-2),0)</f>
        <v>0</v>
      </c>
      <c r="BD26" s="7" t="str">
        <f>RIGHT($BE$30,3)</f>
        <v>0</v>
      </c>
      <c r="BH26" s="7" t="s">
        <v>152</v>
      </c>
      <c r="BI26" s="1">
        <v>193</v>
      </c>
      <c r="BK26" s="7" t="str">
        <f>RIGHT(BK24,2)</f>
        <v/>
      </c>
      <c r="BV26" s="7" t="str">
        <f>RIGHT(BV24,2)</f>
        <v>10</v>
      </c>
    </row>
    <row r="27" spans="1:16384" ht="14.1" customHeight="1">
      <c r="A27" s="20" t="s">
        <v>13</v>
      </c>
      <c r="B27" s="8" t="s">
        <v>14</v>
      </c>
      <c r="D27" s="113" t="s">
        <v>15</v>
      </c>
      <c r="E27" s="114"/>
      <c r="F27" s="114"/>
      <c r="G27" s="114"/>
      <c r="H27" s="114"/>
      <c r="I27" s="114"/>
      <c r="J27" s="114"/>
      <c r="K27" s="114"/>
      <c r="L27" s="54"/>
      <c r="M27" s="2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43"/>
      <c r="AA27" s="2"/>
      <c r="AB27" s="2"/>
      <c r="AC27" s="2"/>
      <c r="AD27" s="2"/>
      <c r="AE27" s="55"/>
      <c r="AF27" s="45" t="str">
        <f t="shared" ref="AF27:AL27" si="0">IFERROR(BX35,"")</f>
        <v>2</v>
      </c>
      <c r="AG27" s="45" t="str">
        <f t="shared" si="0"/>
        <v>0</v>
      </c>
      <c r="AH27" s="66" t="str">
        <f t="shared" si="0"/>
        <v>0</v>
      </c>
      <c r="AI27" s="45" t="str">
        <f t="shared" si="0"/>
        <v>9</v>
      </c>
      <c r="AJ27" s="73" t="str">
        <f t="shared" si="0"/>
        <v>-</v>
      </c>
      <c r="AK27" s="45" t="str">
        <f t="shared" si="0"/>
        <v>1</v>
      </c>
      <c r="AL27" s="67" t="str">
        <f t="shared" si="0"/>
        <v>0</v>
      </c>
      <c r="AO27" s="7" t="s">
        <v>101</v>
      </c>
      <c r="AS27" s="1">
        <f>IF(BA35&gt;1,BB35,0)</f>
        <v>0</v>
      </c>
      <c r="AT27" s="1">
        <f>IFERROR(IF(BB35&gt;=0,VALUE(BA35&amp;BB35),0),0)</f>
        <v>0</v>
      </c>
      <c r="AU27" s="1" t="s">
        <v>17</v>
      </c>
      <c r="AV27" s="1" t="str">
        <f>IF(AT27&lt;20,VLOOKUP(AT27,'ITNS 281'!$1:$1048576,2,0),IF(AT27&gt;=90,"Ninety",IF(AT27&gt;=80,"Eighty",IF(AT27&gt;=70,"Seventy",IF(AT27&gt;=60,"Sixty",IF(AT27&gt;=50,"Fifty",IF(AT27&gt;=40,"Forty",IF(AT27&gt;=30,"Thirty",IF(AT27&gt;=20,"Twenty",""))))))))&amp;" "&amp;VLOOKUP(AS27,'ITNS 281'!$1:$1048576,2,0))&amp;IF(AT27&gt;0,AU27,"")</f>
        <v/>
      </c>
      <c r="AX27" s="1">
        <f>BC35</f>
        <v>0</v>
      </c>
      <c r="AZ27" s="1" t="s">
        <v>12</v>
      </c>
      <c r="BA27" s="1" t="str">
        <f>IFERROR(IF(AX27=0,"Zero",VLOOKUP(AX27,'ITNS 281'!$1:$1048576,2,0)),"Zero")</f>
        <v>Zero</v>
      </c>
      <c r="BC27" s="1">
        <f>IFERROR(LEFT(BD27,LEN(BD27)-3),0)</f>
        <v>0</v>
      </c>
      <c r="BD27" s="7" t="str">
        <f>RIGHT($BE$30,4)</f>
        <v>0</v>
      </c>
      <c r="BH27" s="7" t="s">
        <v>154</v>
      </c>
      <c r="BI27" s="1">
        <v>194</v>
      </c>
      <c r="BK27" s="7" t="str">
        <f>RIGHT(BK24,3)</f>
        <v/>
      </c>
      <c r="BV27" s="7" t="str">
        <f>RIGHT(BV24,3)</f>
        <v>-10</v>
      </c>
      <c r="CE27" s="107" t="s">
        <v>124</v>
      </c>
      <c r="CF27" s="107"/>
      <c r="CG27" s="107"/>
      <c r="CH27" s="107"/>
      <c r="CI27" s="107"/>
      <c r="CJ27" s="107"/>
      <c r="CK27" s="107"/>
      <c r="CL27" s="107"/>
      <c r="CM27" s="107"/>
      <c r="CN27" s="107"/>
    </row>
    <row r="28" spans="1:16384" ht="14.1" customHeight="1">
      <c r="A28" s="20" t="s">
        <v>18</v>
      </c>
      <c r="B28" s="8" t="s">
        <v>19</v>
      </c>
      <c r="D28" s="113" t="s">
        <v>132</v>
      </c>
      <c r="E28" s="114"/>
      <c r="F28" s="114"/>
      <c r="G28" s="114"/>
      <c r="H28" s="114"/>
      <c r="I28" s="114"/>
      <c r="J28" s="114"/>
      <c r="K28" s="114"/>
      <c r="L28" s="54" t="s">
        <v>129</v>
      </c>
      <c r="M28" s="2"/>
      <c r="N28" s="3"/>
      <c r="O28" s="3"/>
      <c r="P28" s="3"/>
      <c r="Q28" s="2"/>
      <c r="R28" s="2"/>
      <c r="S28" s="2"/>
      <c r="U28" s="68" t="str">
        <f>IF(K17="Company Deductees","√","")</f>
        <v>√</v>
      </c>
      <c r="V28" s="2" t="s">
        <v>131</v>
      </c>
      <c r="X28" s="2"/>
      <c r="Z28" s="43"/>
      <c r="AA28" s="4"/>
      <c r="AB28" s="2"/>
      <c r="AC28" s="2"/>
      <c r="AD28" s="18" t="str">
        <f>IF(K17="Non-Company Deductees","√","")</f>
        <v/>
      </c>
      <c r="AF28" s="49"/>
      <c r="AG28" s="43"/>
      <c r="AH28" s="43"/>
      <c r="AI28" s="43"/>
      <c r="AJ28" s="43"/>
      <c r="AK28" s="43"/>
      <c r="AL28" s="50"/>
      <c r="AO28" s="7" t="s">
        <v>102</v>
      </c>
      <c r="AS28" s="1">
        <f>IF(AY35&gt;1,AZ35,0)</f>
        <v>0</v>
      </c>
      <c r="AT28" s="1">
        <f>IFERROR(IF(AZ35&gt;=0,VALUE(AY35&amp;AZ35),0),0)</f>
        <v>0</v>
      </c>
      <c r="AU28" s="1" t="s">
        <v>20</v>
      </c>
      <c r="AV28" s="1" t="str">
        <f>IF(AT28&lt;20,VLOOKUP(AT28,'ITNS 281'!$1:$1048576,2,0),IF(AT28&gt;=90,"Ninety",IF(AT28&gt;=80,"Eighty",IF(AT28&gt;=70,"Seventy",IF(AT28&gt;=60,"Sixty",IF(AT28&gt;=50,"Fifty",IF(AT28&gt;=40,"Forty",IF(AT28&gt;=30,"Thirty",IF(AT28&gt;=20,"Twenty",""))))))))&amp;" "&amp;VLOOKUP(AS28,'ITNS 281'!$1:$1048576,2,0))&amp;IF(AT28&gt;0,AU28,"")</f>
        <v/>
      </c>
      <c r="AX28" s="1">
        <f>IF(BA35&gt;1,BB35,0)</f>
        <v>0</v>
      </c>
      <c r="AY28" s="1">
        <f>IFERROR(IF(BB35&gt;=0,VALUE(BA35&amp;BB35),0),0)</f>
        <v>0</v>
      </c>
      <c r="AZ28" s="1" t="s">
        <v>17</v>
      </c>
      <c r="BA28" s="1" t="str">
        <f>IF(VALUE(BA35&amp;BB35)=0,"Zero",IF(AY28&lt;20,VLOOKUP(AY28,'ITNS 281'!$1:$1048576,2,0),IF(AY28&gt;=90,"Ninety",IF(AY28&gt;=80,"Eighty",IF(AY28&gt;=70,"Seventy",IF(AY28&gt;=60,"Sixty",IF(AY28&gt;=50,"Fifty",IF(AY28&gt;=40,"Forty",IF(AY28&gt;=30,"Thirty",IF(AY28&gt;=20,"Twenty",""))))))))&amp;" "&amp;VLOOKUP(AX28,'ITNS 281'!$1:$1048576,2,0)))</f>
        <v>Zero</v>
      </c>
      <c r="BC28" s="1">
        <f>IFERROR(LEFT(BD28,LEN(BD28)-4),0)</f>
        <v>0</v>
      </c>
      <c r="BD28" s="7" t="str">
        <f>RIGHT($BE$30,5)</f>
        <v>0</v>
      </c>
      <c r="BH28" s="7" t="s">
        <v>155</v>
      </c>
      <c r="BI28" s="7" t="s">
        <v>147</v>
      </c>
      <c r="BK28" s="7" t="str">
        <f>RIGHT(BK24,4)</f>
        <v/>
      </c>
      <c r="BV28" s="7" t="str">
        <f>RIGHT(BV24,4)</f>
        <v>9-10</v>
      </c>
      <c r="CE28" s="100" t="s">
        <v>206</v>
      </c>
      <c r="CF28" s="100"/>
      <c r="CG28" s="100"/>
      <c r="CH28" s="100"/>
      <c r="CI28" s="100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</row>
    <row r="29" spans="1:16384" ht="14.1" customHeight="1">
      <c r="A29" s="20" t="s">
        <v>21</v>
      </c>
      <c r="B29" s="8" t="s">
        <v>22</v>
      </c>
      <c r="D29" s="118"/>
      <c r="E29" s="119"/>
      <c r="F29" s="119"/>
      <c r="G29" s="119"/>
      <c r="H29" s="119"/>
      <c r="I29" s="119"/>
      <c r="J29" s="119"/>
      <c r="K29" s="119"/>
      <c r="L29" s="93" t="s">
        <v>130</v>
      </c>
      <c r="M29" s="56"/>
      <c r="N29" s="56"/>
      <c r="O29" s="56"/>
      <c r="P29" s="56"/>
      <c r="Q29" s="56"/>
      <c r="R29" s="56"/>
      <c r="S29" s="56"/>
      <c r="T29" s="56"/>
      <c r="U29" s="56"/>
      <c r="V29" s="94" t="s">
        <v>130</v>
      </c>
      <c r="W29" s="56"/>
      <c r="X29" s="56"/>
      <c r="Y29" s="56"/>
      <c r="Z29" s="56"/>
      <c r="AA29" s="56"/>
      <c r="AB29" s="56"/>
      <c r="AC29" s="56"/>
      <c r="AD29" s="56"/>
      <c r="AE29" s="57"/>
      <c r="AF29" s="51"/>
      <c r="AG29" s="52"/>
      <c r="AH29" s="52"/>
      <c r="AI29" s="52"/>
      <c r="AJ29" s="52"/>
      <c r="AK29" s="52"/>
      <c r="AL29" s="53"/>
      <c r="AO29" s="7" t="s">
        <v>104</v>
      </c>
      <c r="AS29" s="1">
        <f>IF(AW35&gt;1,AX35,0)</f>
        <v>0</v>
      </c>
      <c r="AT29" s="1">
        <f>IFERROR(IF(AX35&gt;=0,VALUE(AW35&amp;AX35),0),0)</f>
        <v>0</v>
      </c>
      <c r="AU29" s="1" t="s">
        <v>23</v>
      </c>
      <c r="AV29" s="1" t="str">
        <f>IF(AT29&lt;20,VLOOKUP(AT29,'ITNS 281'!$1:$1048576,2,0),IF(AT29&gt;=90,"Ninety",IF(AT29&gt;=80,"Eighty",IF(AT29&gt;=70,"Seventy",IF(AT29&gt;=60,"Sixty",IF(AT29&gt;=50,"Fifty",IF(AT29&gt;=40,"Forty",IF(AT29&gt;=30,"Thirty",IF(AT29&gt;=20,"Twenty",""))))))))&amp;" "&amp;VLOOKUP(AS29,'ITNS 281'!$1:$1048576,2,0))&amp;IF(AT29&gt;0,AU29,"")</f>
        <v/>
      </c>
      <c r="AX29" s="1">
        <f>IF(AY35&gt;1,AZ35,0)</f>
        <v>0</v>
      </c>
      <c r="AY29" s="1">
        <f>IFERROR(IF(AZ35&gt;=0,VALUE(AY35&amp;AZ35),0),0)</f>
        <v>0</v>
      </c>
      <c r="AZ29" s="1" t="s">
        <v>20</v>
      </c>
      <c r="BA29" s="1" t="str">
        <f>IF(VALUE(AY35&amp;AZ35)=0,"Zero",IF(AY29&lt;20,VLOOKUP(AY29,'ITNS 281'!$1:$1048576,2,0),IF(AY29&gt;=90,"Ninety",IF(AY29&gt;=80,"Eighty",IF(AY29&gt;=70,"Seventy",IF(AY29&gt;=60,"Sixty",IF(AY29&gt;=50,"Fifty",IF(AY29&gt;=40,"Forty",IF(AY29&gt;=30,"Thirty",IF(AY29&gt;=20,"Twenty",""))))))))&amp;" "&amp;VLOOKUP(AX29,'ITNS 281'!$1:$1048576,2,0)))</f>
        <v>Zero</v>
      </c>
      <c r="BC29" s="1">
        <f>IFERROR(LEFT(BD29,LEN(BD29)-5),0)</f>
        <v>0</v>
      </c>
      <c r="BD29" s="7" t="str">
        <f>RIGHT($BE$30,6)</f>
        <v>0</v>
      </c>
      <c r="BH29" s="7" t="s">
        <v>156</v>
      </c>
      <c r="BI29" s="7" t="s">
        <v>148</v>
      </c>
      <c r="BK29" s="7" t="str">
        <f>RIGHT(BK24,5)</f>
        <v/>
      </c>
      <c r="BV29" s="7" t="str">
        <f>RIGHT(BV24,5)</f>
        <v>09-10</v>
      </c>
      <c r="CE29" s="100" t="s">
        <v>207</v>
      </c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</row>
    <row r="30" spans="1:16384" ht="14.1" customHeight="1">
      <c r="A30" s="20" t="s">
        <v>24</v>
      </c>
      <c r="B30" s="8" t="s">
        <v>25</v>
      </c>
      <c r="D30" s="120" t="s">
        <v>133</v>
      </c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8"/>
      <c r="AO30" s="7" t="s">
        <v>103</v>
      </c>
      <c r="AV30" s="1" t="str">
        <f>CONCATENATE(AV29,AV28,AV27,AV26,AV25,AV24)</f>
        <v xml:space="preserve"> Only</v>
      </c>
      <c r="AX30" s="1">
        <f>IF(AW35&gt;1,AX35,0)</f>
        <v>0</v>
      </c>
      <c r="AY30" s="1">
        <f>IFERROR(IF(AX35&gt;=0,VALUE(AW35&amp;AX35),0),0)</f>
        <v>0</v>
      </c>
      <c r="AZ30" s="1" t="s">
        <v>23</v>
      </c>
      <c r="BA30" s="1" t="str">
        <f>IF(VALUE(AW35&amp;AX35)=0,"Zero",IF(AY30&lt;20,VLOOKUP(AY30,'ITNS 281'!$1:$1048576,2,0),IF(AY30&gt;=90,"Ninety",IF(AY30&gt;=80,"Eighty",IF(AY30&gt;=70,"Seventy",IF(AY30&gt;=60,"Sixty",IF(AY30&gt;=50,"Fifty",IF(AY30&gt;=40,"Forty",IF(AY30&gt;=30,"Thirty",IF(AY30&gt;=20,"Twenty",""))))))))&amp;" "&amp;VLOOKUP(AX30,'ITNS 281'!$1:$1048576,2,0)))</f>
        <v>Zero</v>
      </c>
      <c r="BC30" s="1">
        <f>IFERROR(LEFT(BD30,LEN(BD30)-6),0)</f>
        <v>0</v>
      </c>
      <c r="BD30" s="7" t="str">
        <f>RIGHT($BE$30,7)</f>
        <v>0</v>
      </c>
      <c r="BE30" s="1">
        <f>IFERROR(O49,0)</f>
        <v>0</v>
      </c>
      <c r="BH30" s="7" t="s">
        <v>157</v>
      </c>
      <c r="BI30" s="7" t="s">
        <v>149</v>
      </c>
      <c r="BK30" s="7" t="str">
        <f>RIGHT(BK24,6)</f>
        <v/>
      </c>
      <c r="BV30" s="7" t="str">
        <f>RIGHT(BV24,6)</f>
        <v>009-10</v>
      </c>
    </row>
    <row r="31" spans="1:16384" s="5" customFormat="1" ht="14.1" customHeight="1">
      <c r="A31" s="20" t="s">
        <v>26</v>
      </c>
      <c r="B31" s="8" t="s">
        <v>27</v>
      </c>
      <c r="D31" s="45" t="str">
        <f>IFERROR(BJ36,"")</f>
        <v/>
      </c>
      <c r="E31" s="45" t="str">
        <f t="shared" ref="E31:M31" si="1">IFERROR(BK35,"")</f>
        <v/>
      </c>
      <c r="F31" s="45" t="str">
        <f t="shared" si="1"/>
        <v/>
      </c>
      <c r="G31" s="45" t="str">
        <f t="shared" si="1"/>
        <v/>
      </c>
      <c r="H31" s="45" t="str">
        <f t="shared" si="1"/>
        <v/>
      </c>
      <c r="I31" s="45" t="str">
        <f t="shared" si="1"/>
        <v/>
      </c>
      <c r="J31" s="45" t="str">
        <f t="shared" si="1"/>
        <v/>
      </c>
      <c r="K31" s="45" t="str">
        <f t="shared" si="1"/>
        <v/>
      </c>
      <c r="L31" s="45" t="str">
        <f t="shared" si="1"/>
        <v/>
      </c>
      <c r="M31" s="45" t="str">
        <f t="shared" si="1"/>
        <v/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58"/>
      <c r="AN31" s="1"/>
      <c r="AO31" s="7" t="s">
        <v>105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>
        <f>IFERROR(LEFT(BD31,LEN(BD31)-7),0)</f>
        <v>0</v>
      </c>
      <c r="BD31" s="7" t="str">
        <f>RIGHT($BE$30,8)</f>
        <v>0</v>
      </c>
      <c r="BE31" s="1"/>
      <c r="BF31" s="1"/>
      <c r="BG31" s="1"/>
      <c r="BH31" s="7" t="s">
        <v>158</v>
      </c>
      <c r="BI31" s="7" t="s">
        <v>150</v>
      </c>
      <c r="BJ31" s="1"/>
      <c r="BK31" s="7" t="str">
        <f>RIGHT(BK24,7)</f>
        <v/>
      </c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7" t="str">
        <f>RIGHT(BV24,7)</f>
        <v>2009-10</v>
      </c>
      <c r="BW31" s="1"/>
      <c r="BX31" s="1"/>
      <c r="BY31" s="1"/>
      <c r="BZ31" s="1"/>
      <c r="CA31" s="1"/>
      <c r="CB31" s="1"/>
      <c r="CC31" s="1"/>
      <c r="CD31" s="1"/>
      <c r="CE31" s="107" t="s">
        <v>121</v>
      </c>
      <c r="CF31" s="107"/>
      <c r="CG31" s="107"/>
      <c r="CH31" s="107"/>
      <c r="CI31" s="107"/>
      <c r="CJ31" s="107"/>
      <c r="CK31" s="107"/>
      <c r="CL31" s="107"/>
      <c r="CM31" s="107"/>
      <c r="CN31" s="107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spans="1:16384" ht="19.5" customHeight="1">
      <c r="A32" s="20" t="s">
        <v>29</v>
      </c>
      <c r="B32" s="8" t="s">
        <v>30</v>
      </c>
      <c r="D32" s="59" t="s">
        <v>31</v>
      </c>
      <c r="E32" s="60"/>
      <c r="F32" s="60"/>
      <c r="G32" s="61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3"/>
      <c r="AO32" s="7" t="s">
        <v>106</v>
      </c>
      <c r="BC32" s="1">
        <f>IFERROR(LEFT(BD32,LEN(BD32)-8),0)</f>
        <v>0</v>
      </c>
      <c r="BD32" s="7" t="str">
        <f>RIGHT($BE$30,9)</f>
        <v>0</v>
      </c>
      <c r="BH32" s="7" t="s">
        <v>159</v>
      </c>
      <c r="BI32" s="7" t="s">
        <v>151</v>
      </c>
      <c r="BK32" s="7" t="str">
        <f>RIGHT(BK24,8)</f>
        <v/>
      </c>
      <c r="BV32" s="7"/>
      <c r="CE32" s="100" t="s">
        <v>202</v>
      </c>
      <c r="CF32" s="100"/>
      <c r="CG32" s="100"/>
      <c r="CH32" s="100"/>
      <c r="CI32" s="100"/>
      <c r="CJ32" s="100"/>
      <c r="CK32" s="100"/>
      <c r="CL32" s="100"/>
      <c r="CM32" s="100"/>
      <c r="CN32" s="100"/>
    </row>
    <row r="33" spans="1:16384" s="5" customFormat="1" ht="14.1" customHeight="1">
      <c r="A33" s="19">
        <v>1</v>
      </c>
      <c r="B33" s="8" t="s">
        <v>3</v>
      </c>
      <c r="D33" s="210" t="str">
        <f>UPPER(K4)</f>
        <v>ARVIND SHARMA</v>
      </c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2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7" t="s">
        <v>201</v>
      </c>
      <c r="BI33" s="7" t="s">
        <v>160</v>
      </c>
      <c r="BJ33" s="1"/>
      <c r="BK33" s="7" t="str">
        <f>RIGHT(BK24,9)</f>
        <v/>
      </c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7"/>
      <c r="BW33" s="1"/>
      <c r="BX33" s="1"/>
      <c r="BY33" s="1"/>
      <c r="BZ33" s="1"/>
      <c r="CA33" s="1"/>
      <c r="CB33" s="1"/>
      <c r="CC33" s="1"/>
      <c r="CD33" s="1"/>
      <c r="CE33" s="100" t="s">
        <v>237</v>
      </c>
      <c r="CF33" s="100"/>
      <c r="CG33" s="100"/>
      <c r="CH33" s="100"/>
      <c r="CI33" s="100"/>
      <c r="CJ33" s="100"/>
      <c r="CK33" s="100"/>
      <c r="CL33" s="100"/>
      <c r="CM33" s="100"/>
      <c r="CN33" s="100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spans="1:16384" ht="14.1" customHeight="1">
      <c r="A34" s="19">
        <v>2</v>
      </c>
      <c r="B34" s="8" t="s">
        <v>6</v>
      </c>
      <c r="D34" s="62" t="s">
        <v>35</v>
      </c>
      <c r="E34" s="63"/>
      <c r="F34" s="63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5"/>
      <c r="BH34" s="7" t="s">
        <v>200</v>
      </c>
      <c r="BI34" s="7" t="s">
        <v>161</v>
      </c>
      <c r="BK34" s="7" t="str">
        <f>RIGHT(BK24,10)</f>
        <v/>
      </c>
      <c r="BV34" s="7"/>
    </row>
    <row r="35" spans="1:16384" s="5" customFormat="1" ht="14.1" customHeight="1">
      <c r="A35" s="19">
        <v>3</v>
      </c>
      <c r="B35" s="8" t="s">
        <v>9</v>
      </c>
      <c r="D35" s="213" t="str">
        <f>UPPER(K5)</f>
        <v/>
      </c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5"/>
      <c r="AN35" s="1"/>
      <c r="AO35" s="1"/>
      <c r="AP35" s="1"/>
      <c r="AQ35" s="1"/>
      <c r="AR35" s="1"/>
      <c r="AS35" s="13"/>
      <c r="AT35" s="13"/>
      <c r="AU35" s="13"/>
      <c r="AV35" s="13"/>
      <c r="AW35" s="14">
        <f>IFERROR(VALUE($BC32),"")</f>
        <v>0</v>
      </c>
      <c r="AX35" s="14">
        <f>IFERROR(VALUE($BC31),"")</f>
        <v>0</v>
      </c>
      <c r="AY35" s="14">
        <f>IFERROR(VALUE($BC30),"")</f>
        <v>0</v>
      </c>
      <c r="AZ35" s="14">
        <f>IFERROR(VALUE($BC29),"")</f>
        <v>0</v>
      </c>
      <c r="BA35" s="14">
        <f>IFERROR(VALUE($BC28),"")</f>
        <v>0</v>
      </c>
      <c r="BB35" s="14">
        <f>IFERROR(VALUE($BC27),"")</f>
        <v>0</v>
      </c>
      <c r="BC35" s="14">
        <f>IFERROR(VALUE($BC26),"0")</f>
        <v>0</v>
      </c>
      <c r="BD35" s="14">
        <f>IFERROR(VALUE($BC25),0)</f>
        <v>0</v>
      </c>
      <c r="BE35" s="14">
        <f>IFERROR(VALUE($BC24),"")</f>
        <v>0</v>
      </c>
      <c r="BF35" s="1"/>
      <c r="BG35" s="1"/>
      <c r="BH35" s="7" t="s">
        <v>199</v>
      </c>
      <c r="BI35" s="7" t="s">
        <v>162</v>
      </c>
      <c r="BJ35" s="1"/>
      <c r="BK35" s="1" t="e">
        <f>LEFT(BK33,LEN(BK33)-8)</f>
        <v>#VALUE!</v>
      </c>
      <c r="BL35" s="1" t="e">
        <f>LEFT(BK32,LEN(BK32)-7)</f>
        <v>#VALUE!</v>
      </c>
      <c r="BM35" s="1" t="e">
        <f>LEFT(BK31,LEN(BK31)-6)</f>
        <v>#VALUE!</v>
      </c>
      <c r="BN35" s="1" t="e">
        <f>LEFT(BK30,LEN(BK30)-5)</f>
        <v>#VALUE!</v>
      </c>
      <c r="BO35" s="1" t="e">
        <f>LEFT(BK29,LEN(BK29)-4)</f>
        <v>#VALUE!</v>
      </c>
      <c r="BP35" s="1" t="e">
        <f>LEFT(BK28,LEN(BK28)-3)</f>
        <v>#VALUE!</v>
      </c>
      <c r="BQ35" s="1" t="e">
        <f>LEFT(BK27,LEN(BK27)-2)</f>
        <v>#VALUE!</v>
      </c>
      <c r="BR35" s="1" t="e">
        <f>LEFT(BK26,LEN(BK26)-1)</f>
        <v>#VALUE!</v>
      </c>
      <c r="BS35" s="1" t="str">
        <f>BK25</f>
        <v/>
      </c>
      <c r="BT35" s="1"/>
      <c r="BU35" s="1"/>
      <c r="BV35" s="1"/>
      <c r="BW35" s="1"/>
      <c r="BX35" s="1" t="str">
        <f>LEFT(BV31,LEN(BV31)-6)</f>
        <v>2</v>
      </c>
      <c r="BY35" s="1" t="str">
        <f>LEFT(BV30,LEN(BV30)-5)</f>
        <v>0</v>
      </c>
      <c r="BZ35" s="1" t="str">
        <f>LEFT(BV29,LEN(BV29)-4)</f>
        <v>0</v>
      </c>
      <c r="CA35" s="1" t="str">
        <f>LEFT(BV28,LEN(BV28)-3)</f>
        <v>9</v>
      </c>
      <c r="CB35" s="1" t="str">
        <f>LEFT(BV27,LEN(BV27)-2)</f>
        <v>-</v>
      </c>
      <c r="CC35" s="1" t="str">
        <f>LEFT(BV26,LEN(BV26)-1)</f>
        <v>1</v>
      </c>
      <c r="CD35" s="1" t="str">
        <f>BV25</f>
        <v>0</v>
      </c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spans="1:16384" s="5" customFormat="1" ht="14.1" customHeight="1">
      <c r="A36" s="19">
        <v>4</v>
      </c>
      <c r="B36" s="8" t="s">
        <v>14</v>
      </c>
      <c r="D36" s="216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8"/>
      <c r="AN36" s="1"/>
      <c r="AO36" s="1"/>
      <c r="AP36" s="1"/>
      <c r="AQ36" s="1"/>
      <c r="AR36" s="1"/>
      <c r="BF36" s="1"/>
      <c r="BG36" s="1"/>
      <c r="BH36" s="7" t="s">
        <v>198</v>
      </c>
      <c r="BI36" s="7" t="s">
        <v>163</v>
      </c>
      <c r="BJ36" s="1" t="e">
        <f>LEFT(BK34,LEN(BK34)-9)</f>
        <v>#VALUE!</v>
      </c>
      <c r="BT36" s="1"/>
      <c r="BU36" s="1" t="e">
        <f>LEFT(BV34,LEN(BV34)-9)</f>
        <v>#VALUE!</v>
      </c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  <row r="37" spans="1:16384" ht="14.1" customHeight="1">
      <c r="A37" s="19">
        <v>5</v>
      </c>
      <c r="B37" s="8" t="s">
        <v>19</v>
      </c>
      <c r="D37" s="62" t="s">
        <v>37</v>
      </c>
      <c r="E37" s="63"/>
      <c r="F37" s="63"/>
      <c r="G37" s="64"/>
      <c r="H37" s="65"/>
      <c r="I37" s="108" t="str">
        <f>UPPER(AD6)</f>
        <v/>
      </c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10"/>
      <c r="W37" s="108" t="str">
        <f>UPPER(K6)</f>
        <v/>
      </c>
      <c r="X37" s="109"/>
      <c r="Y37" s="109"/>
      <c r="Z37" s="109"/>
      <c r="AA37" s="109"/>
      <c r="AB37" s="109"/>
      <c r="AC37" s="109"/>
      <c r="AD37" s="110"/>
      <c r="AE37" s="111" t="s">
        <v>38</v>
      </c>
      <c r="AF37" s="112"/>
      <c r="AG37" s="108" t="str">
        <f>UPPER(T6)</f>
        <v/>
      </c>
      <c r="AH37" s="109"/>
      <c r="AI37" s="109"/>
      <c r="AJ37" s="109"/>
      <c r="AK37" s="109"/>
      <c r="AL37" s="110"/>
      <c r="BH37" s="7" t="s">
        <v>197</v>
      </c>
      <c r="BI37" s="7" t="s">
        <v>164</v>
      </c>
      <c r="BK37" s="7"/>
      <c r="BV37" s="7"/>
    </row>
    <row r="38" spans="1:16384" ht="14.1" customHeight="1">
      <c r="A38" s="19">
        <v>6</v>
      </c>
      <c r="B38" s="8" t="s">
        <v>22</v>
      </c>
      <c r="D38" s="102" t="s">
        <v>90</v>
      </c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5" t="s">
        <v>210</v>
      </c>
      <c r="W38" s="229" t="str">
        <f>VLOOKUP(TYPE_OF_PAYMENT,$1:$1048576,2,0)</f>
        <v>1 9 4</v>
      </c>
      <c r="X38" s="230"/>
      <c r="Y38" s="230"/>
      <c r="Z38" s="230"/>
      <c r="AA38" s="231"/>
      <c r="AB38" s="139" t="s">
        <v>42</v>
      </c>
      <c r="AC38" s="140"/>
      <c r="AD38" s="140"/>
      <c r="AE38" s="140"/>
      <c r="AF38" s="140"/>
      <c r="AG38" s="140"/>
      <c r="AH38" s="140"/>
      <c r="AI38" s="140"/>
      <c r="AJ38" s="140"/>
      <c r="AK38" s="140"/>
      <c r="AL38" s="141"/>
      <c r="BH38" s="7" t="s">
        <v>196</v>
      </c>
      <c r="BI38" s="7" t="s">
        <v>165</v>
      </c>
      <c r="BK38" s="7"/>
      <c r="BV38" s="7"/>
    </row>
    <row r="39" spans="1:16384" ht="14.1" customHeight="1">
      <c r="A39" s="19">
        <v>7</v>
      </c>
      <c r="B39" s="8" t="s">
        <v>25</v>
      </c>
      <c r="D39" s="104" t="s">
        <v>209</v>
      </c>
      <c r="X39" s="95"/>
      <c r="Y39" s="95"/>
      <c r="Z39" s="95"/>
      <c r="AA39" s="95"/>
      <c r="AB39" s="97"/>
      <c r="AC39" s="95"/>
      <c r="AD39" s="95"/>
      <c r="AE39" s="95"/>
      <c r="AF39" s="95"/>
      <c r="AG39" s="95"/>
      <c r="AH39" s="95"/>
      <c r="AI39" s="95"/>
      <c r="AJ39" s="83"/>
      <c r="AK39" s="83"/>
      <c r="AL39" s="81"/>
      <c r="BH39" s="7" t="s">
        <v>195</v>
      </c>
      <c r="BI39" s="7" t="s">
        <v>166</v>
      </c>
      <c r="BK39" s="7"/>
      <c r="BV39" s="7"/>
    </row>
    <row r="40" spans="1:16384" ht="14.1" customHeight="1">
      <c r="A40" s="19">
        <v>8</v>
      </c>
      <c r="B40" s="8" t="s">
        <v>27</v>
      </c>
      <c r="D40" s="101" t="s">
        <v>206</v>
      </c>
      <c r="W40" s="84" t="str">
        <f>IF(D40=K19,"√","")</f>
        <v>√</v>
      </c>
      <c r="X40" s="95"/>
      <c r="Y40" s="95"/>
      <c r="Z40" s="95"/>
      <c r="AA40" s="95"/>
      <c r="AB40" s="97"/>
      <c r="AC40" s="95"/>
      <c r="AD40" s="95"/>
      <c r="AE40" s="95"/>
      <c r="AF40" s="95"/>
      <c r="AG40" s="95"/>
      <c r="AH40" s="95"/>
      <c r="AI40" s="95"/>
      <c r="AJ40" s="83"/>
      <c r="AK40" s="83"/>
      <c r="AL40" s="81"/>
      <c r="AM40" s="7"/>
      <c r="AN40" s="8"/>
      <c r="AO40" s="8"/>
      <c r="AP40" s="8"/>
      <c r="AQ40" s="8"/>
      <c r="BH40" s="7" t="s">
        <v>167</v>
      </c>
      <c r="BI40" s="7" t="s">
        <v>169</v>
      </c>
      <c r="BK40" s="7"/>
      <c r="BV40" s="7"/>
    </row>
    <row r="41" spans="1:16384" ht="14.1" customHeight="1">
      <c r="A41" s="19">
        <v>9</v>
      </c>
      <c r="B41" s="8" t="s">
        <v>30</v>
      </c>
      <c r="D41" s="101" t="s">
        <v>207</v>
      </c>
      <c r="W41" s="84" t="str">
        <f>IF(D41=K19,"√","")</f>
        <v/>
      </c>
      <c r="X41" s="96"/>
      <c r="Y41" s="96"/>
      <c r="Z41" s="96"/>
      <c r="AA41" s="96"/>
      <c r="AB41" s="97"/>
      <c r="AC41" s="95"/>
      <c r="AD41" s="95"/>
      <c r="AE41" s="95"/>
      <c r="AF41" s="95"/>
      <c r="AG41" s="95"/>
      <c r="AH41" s="95"/>
      <c r="AI41" s="95"/>
      <c r="AJ41" s="83"/>
      <c r="AK41" s="83"/>
      <c r="AL41" s="81"/>
      <c r="AN41" s="8"/>
      <c r="AO41" s="8"/>
      <c r="AP41" s="8"/>
      <c r="AQ41" s="8"/>
      <c r="BH41" s="7" t="s">
        <v>194</v>
      </c>
      <c r="BI41" s="7" t="s">
        <v>168</v>
      </c>
      <c r="BK41" s="7"/>
      <c r="BV41" s="7"/>
    </row>
    <row r="42" spans="1:16384" ht="14.1" customHeight="1">
      <c r="A42" s="19">
        <v>10</v>
      </c>
      <c r="B42" s="8" t="s">
        <v>36</v>
      </c>
      <c r="D42" s="137" t="s">
        <v>40</v>
      </c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11" t="s">
        <v>41</v>
      </c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12"/>
      <c r="AB42" s="82"/>
      <c r="AC42" s="83"/>
      <c r="AD42" s="83"/>
      <c r="AE42" s="83"/>
      <c r="AF42" s="83"/>
      <c r="AG42" s="83"/>
      <c r="AH42" s="83"/>
      <c r="AI42" s="83"/>
      <c r="AJ42" s="83"/>
      <c r="AK42" s="83"/>
      <c r="AL42" s="86"/>
      <c r="AN42" s="8"/>
      <c r="AO42" s="8"/>
      <c r="AP42" s="8"/>
      <c r="AQ42" s="8"/>
      <c r="BH42" s="7" t="s">
        <v>193</v>
      </c>
      <c r="BI42" s="1">
        <v>195</v>
      </c>
      <c r="BK42" s="7"/>
      <c r="BV42" s="7"/>
    </row>
    <row r="43" spans="1:16384" ht="14.1" customHeight="1">
      <c r="A43" s="19">
        <v>11</v>
      </c>
      <c r="B43" s="8" t="s">
        <v>43</v>
      </c>
      <c r="D43" s="133" t="s">
        <v>44</v>
      </c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55">
        <f>K10</f>
        <v>0</v>
      </c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34" t="s">
        <v>45</v>
      </c>
      <c r="AC43" s="135"/>
      <c r="AD43" s="135"/>
      <c r="AE43" s="135"/>
      <c r="AF43" s="135"/>
      <c r="AG43" s="135"/>
      <c r="AH43" s="135"/>
      <c r="AI43" s="135"/>
      <c r="AJ43" s="135"/>
      <c r="AK43" s="135"/>
      <c r="AL43" s="136"/>
      <c r="AN43" s="8"/>
      <c r="AO43" s="8"/>
      <c r="AP43" s="8"/>
      <c r="AQ43" s="8"/>
      <c r="BH43" s="7" t="s">
        <v>192</v>
      </c>
      <c r="BI43" s="7" t="s">
        <v>170</v>
      </c>
      <c r="BK43" s="7"/>
      <c r="BV43" s="7"/>
    </row>
    <row r="44" spans="1:16384" ht="14.1" customHeight="1">
      <c r="A44" s="19">
        <v>12</v>
      </c>
      <c r="B44" s="8" t="s">
        <v>46</v>
      </c>
      <c r="D44" s="133" t="s">
        <v>47</v>
      </c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55">
        <f t="shared" ref="O44:O48" si="2">K11</f>
        <v>0</v>
      </c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6"/>
      <c r="AB44" s="82"/>
      <c r="AC44" s="83"/>
      <c r="AD44" s="83"/>
      <c r="AE44" s="83"/>
      <c r="AF44" s="83"/>
      <c r="AG44" s="83"/>
      <c r="AH44" s="83"/>
      <c r="AI44" s="83"/>
      <c r="AJ44" s="83"/>
      <c r="AK44" s="83"/>
      <c r="AL44" s="86"/>
      <c r="AN44" s="8"/>
      <c r="AO44" s="8"/>
      <c r="AP44" s="8"/>
      <c r="AQ44" s="8"/>
      <c r="BH44" s="7" t="s">
        <v>191</v>
      </c>
      <c r="BI44" s="7" t="s">
        <v>171</v>
      </c>
      <c r="BK44" s="7"/>
      <c r="BV44" s="7"/>
    </row>
    <row r="45" spans="1:16384" ht="14.1" customHeight="1">
      <c r="A45" s="19">
        <v>13</v>
      </c>
      <c r="B45" s="8" t="s">
        <v>48</v>
      </c>
      <c r="D45" s="133" t="s">
        <v>49</v>
      </c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55">
        <f t="shared" si="2"/>
        <v>0</v>
      </c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6"/>
      <c r="AB45" s="82"/>
      <c r="AC45" s="84"/>
      <c r="AD45" s="84"/>
      <c r="AE45" s="80" t="s">
        <v>16</v>
      </c>
      <c r="AF45" s="84"/>
      <c r="AG45" s="84"/>
      <c r="AH45" s="80" t="s">
        <v>16</v>
      </c>
      <c r="AI45" s="84"/>
      <c r="AJ45" s="84"/>
      <c r="AK45" s="83"/>
      <c r="AL45" s="86"/>
      <c r="AN45" s="8"/>
      <c r="AO45" s="8"/>
      <c r="AP45" s="8"/>
      <c r="AQ45" s="8"/>
      <c r="BH45" s="7" t="s">
        <v>173</v>
      </c>
      <c r="BI45" s="7" t="s">
        <v>172</v>
      </c>
      <c r="BK45" s="7"/>
      <c r="BV45" s="7"/>
    </row>
    <row r="46" spans="1:16384" ht="14.1" customHeight="1">
      <c r="A46" s="19">
        <v>14</v>
      </c>
      <c r="B46" s="8" t="s">
        <v>50</v>
      </c>
      <c r="D46" s="133" t="s">
        <v>51</v>
      </c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55">
        <f t="shared" si="2"/>
        <v>0</v>
      </c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6"/>
      <c r="AB46" s="82"/>
      <c r="AC46" s="83" t="s">
        <v>32</v>
      </c>
      <c r="AD46" s="83" t="s">
        <v>32</v>
      </c>
      <c r="AE46" s="83"/>
      <c r="AF46" s="83" t="s">
        <v>33</v>
      </c>
      <c r="AG46" s="83" t="s">
        <v>33</v>
      </c>
      <c r="AH46" s="83"/>
      <c r="AI46" s="83" t="s">
        <v>52</v>
      </c>
      <c r="AJ46" s="83" t="s">
        <v>52</v>
      </c>
      <c r="AK46" s="83"/>
      <c r="AL46" s="86"/>
      <c r="AN46" s="8"/>
      <c r="AO46" s="8"/>
      <c r="AP46" s="8"/>
      <c r="AQ46" s="8"/>
      <c r="BH46" s="7" t="s">
        <v>190</v>
      </c>
      <c r="BI46" s="7" t="s">
        <v>174</v>
      </c>
      <c r="BK46" s="7"/>
      <c r="BV46" s="7"/>
    </row>
    <row r="47" spans="1:16384" ht="14.1" customHeight="1">
      <c r="A47" s="19">
        <v>15</v>
      </c>
      <c r="B47" s="8" t="s">
        <v>53</v>
      </c>
      <c r="D47" s="133" t="s">
        <v>54</v>
      </c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55">
        <f t="shared" si="2"/>
        <v>0</v>
      </c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6"/>
      <c r="AB47" s="82"/>
      <c r="AC47" s="83"/>
      <c r="AD47" s="83"/>
      <c r="AE47" s="83"/>
      <c r="AF47" s="83"/>
      <c r="AG47" s="83"/>
      <c r="AH47" s="83"/>
      <c r="AI47" s="83"/>
      <c r="AJ47" s="83"/>
      <c r="AK47" s="83"/>
      <c r="AL47" s="86"/>
      <c r="AN47" s="8"/>
      <c r="AO47" s="8"/>
      <c r="AP47" s="8"/>
      <c r="AQ47" s="8"/>
      <c r="BH47" s="1" t="s">
        <v>138</v>
      </c>
      <c r="BI47" s="7" t="s">
        <v>175</v>
      </c>
      <c r="BK47" s="7"/>
      <c r="BV47" s="7"/>
    </row>
    <row r="48" spans="1:16384" ht="14.1" customHeight="1">
      <c r="A48" s="19">
        <v>16</v>
      </c>
      <c r="B48" s="8" t="s">
        <v>55</v>
      </c>
      <c r="D48" s="133" t="s">
        <v>56</v>
      </c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55">
        <f t="shared" si="2"/>
        <v>0</v>
      </c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6"/>
      <c r="AB48" s="82"/>
      <c r="AC48" s="83"/>
      <c r="AD48" s="83"/>
      <c r="AE48" s="83"/>
      <c r="AF48" s="83"/>
      <c r="AG48" s="83"/>
      <c r="AH48" s="83"/>
      <c r="AI48" s="83"/>
      <c r="AJ48" s="83"/>
      <c r="AK48" s="83"/>
      <c r="AL48" s="86"/>
      <c r="AN48" s="8"/>
      <c r="AO48" s="8"/>
      <c r="AP48" s="8"/>
      <c r="AQ48" s="8"/>
      <c r="BH48" s="7" t="s">
        <v>189</v>
      </c>
      <c r="BI48" s="7" t="s">
        <v>176</v>
      </c>
      <c r="BK48" s="7"/>
      <c r="BV48" s="7"/>
    </row>
    <row r="49" spans="1:74" ht="14.1" customHeight="1">
      <c r="A49" s="19">
        <v>17</v>
      </c>
      <c r="B49" s="8" t="s">
        <v>57</v>
      </c>
      <c r="D49" s="133" t="s">
        <v>58</v>
      </c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55">
        <f>K16</f>
        <v>0</v>
      </c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6"/>
      <c r="AB49" s="157" t="s">
        <v>59</v>
      </c>
      <c r="AC49" s="158"/>
      <c r="AD49" s="158"/>
      <c r="AE49" s="158"/>
      <c r="AF49" s="158"/>
      <c r="AG49" s="158"/>
      <c r="AH49" s="158"/>
      <c r="AI49" s="158"/>
      <c r="AJ49" s="158"/>
      <c r="AK49" s="158"/>
      <c r="AL49" s="159"/>
      <c r="AN49" s="8"/>
      <c r="BH49" s="7" t="s">
        <v>178</v>
      </c>
      <c r="BI49" s="7" t="s">
        <v>177</v>
      </c>
      <c r="BK49" s="7"/>
      <c r="BV49" s="7"/>
    </row>
    <row r="50" spans="1:74" ht="23.25" customHeight="1">
      <c r="A50" s="19">
        <v>18</v>
      </c>
      <c r="B50" s="8" t="s">
        <v>60</v>
      </c>
      <c r="D50" s="133" t="s">
        <v>61</v>
      </c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60" t="str">
        <f>UPPER(AV30)</f>
        <v xml:space="preserve"> ONLY</v>
      </c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1"/>
      <c r="AB50" s="82"/>
      <c r="AC50" s="83"/>
      <c r="AD50" s="83"/>
      <c r="AE50" s="83"/>
      <c r="AF50" s="83"/>
      <c r="AG50" s="83"/>
      <c r="AH50" s="83"/>
      <c r="AI50" s="83"/>
      <c r="AJ50" s="83"/>
      <c r="AK50" s="83"/>
      <c r="AL50" s="86"/>
      <c r="AN50" s="8"/>
      <c r="AO50" s="8"/>
      <c r="AP50" s="8"/>
      <c r="AQ50" s="8"/>
      <c r="BH50" s="7" t="s">
        <v>179</v>
      </c>
      <c r="BI50" s="7" t="s">
        <v>180</v>
      </c>
      <c r="BK50" s="7"/>
      <c r="BV50" s="7"/>
    </row>
    <row r="51" spans="1:74" ht="14.1" customHeight="1">
      <c r="A51" s="19">
        <v>19</v>
      </c>
      <c r="B51" s="8" t="s">
        <v>62</v>
      </c>
      <c r="D51" s="151" t="s">
        <v>63</v>
      </c>
      <c r="E51" s="151"/>
      <c r="F51" s="151"/>
      <c r="G51" s="151"/>
      <c r="H51" s="151"/>
      <c r="I51" s="151"/>
      <c r="J51" s="151" t="s">
        <v>64</v>
      </c>
      <c r="K51" s="151"/>
      <c r="L51" s="151"/>
      <c r="M51" s="151"/>
      <c r="N51" s="151" t="s">
        <v>65</v>
      </c>
      <c r="O51" s="151"/>
      <c r="P51" s="151"/>
      <c r="Q51" s="151"/>
      <c r="R51" s="151" t="s">
        <v>66</v>
      </c>
      <c r="S51" s="151"/>
      <c r="T51" s="151"/>
      <c r="U51" s="151"/>
      <c r="V51" s="151" t="s">
        <v>67</v>
      </c>
      <c r="W51" s="151"/>
      <c r="X51" s="151"/>
      <c r="Y51" s="151" t="s">
        <v>28</v>
      </c>
      <c r="Z51" s="151"/>
      <c r="AA51" s="152"/>
      <c r="AB51" s="82"/>
      <c r="AC51" s="83"/>
      <c r="AD51" s="83"/>
      <c r="AE51" s="83"/>
      <c r="AF51" s="83"/>
      <c r="AG51" s="83"/>
      <c r="AH51" s="83"/>
      <c r="AI51" s="83"/>
      <c r="AJ51" s="83"/>
      <c r="AK51" s="83"/>
      <c r="AL51" s="86"/>
      <c r="BH51" s="9" t="s">
        <v>188</v>
      </c>
      <c r="BI51" s="7" t="s">
        <v>181</v>
      </c>
      <c r="BK51" s="7"/>
      <c r="BV51" s="7"/>
    </row>
    <row r="52" spans="1:74" ht="14.1" customHeight="1">
      <c r="A52" s="19">
        <v>20</v>
      </c>
      <c r="B52" s="8" t="s">
        <v>69</v>
      </c>
      <c r="D52" s="153" t="str">
        <f>IFERROR(BA30,"")</f>
        <v>Zero</v>
      </c>
      <c r="E52" s="154"/>
      <c r="F52" s="154"/>
      <c r="G52" s="154"/>
      <c r="H52" s="154"/>
      <c r="I52" s="154"/>
      <c r="J52" s="153" t="str">
        <f>IFERROR(BA29,"")</f>
        <v>Zero</v>
      </c>
      <c r="K52" s="154"/>
      <c r="L52" s="154"/>
      <c r="M52" s="154"/>
      <c r="N52" s="153" t="str">
        <f>IFERROR(BA28,"")</f>
        <v>Zero</v>
      </c>
      <c r="O52" s="154"/>
      <c r="P52" s="154"/>
      <c r="Q52" s="154"/>
      <c r="R52" s="153" t="str">
        <f>IFERROR(BA27,"")</f>
        <v>Zero</v>
      </c>
      <c r="S52" s="154"/>
      <c r="T52" s="154"/>
      <c r="U52" s="154"/>
      <c r="V52" s="153" t="str">
        <f>IFERROR(BA26,"")</f>
        <v>Zero</v>
      </c>
      <c r="W52" s="154"/>
      <c r="X52" s="154"/>
      <c r="Y52" s="153" t="str">
        <f>IFERROR(BA25,"")</f>
        <v>Zero</v>
      </c>
      <c r="Z52" s="154"/>
      <c r="AA52" s="111"/>
      <c r="AB52" s="82"/>
      <c r="AC52" s="83"/>
      <c r="AD52" s="83"/>
      <c r="AE52" s="83"/>
      <c r="AF52" s="83"/>
      <c r="AG52" s="83"/>
      <c r="AH52" s="83"/>
      <c r="AI52" s="83"/>
      <c r="AJ52" s="83"/>
      <c r="AK52" s="83"/>
      <c r="AL52" s="86"/>
      <c r="AR52" s="12"/>
      <c r="AS52" s="12"/>
      <c r="AT52" s="12"/>
      <c r="AU52" s="12"/>
      <c r="AV52" s="12"/>
      <c r="AW52" s="12"/>
      <c r="AX52" s="12"/>
      <c r="AY52" s="12"/>
      <c r="AZ52" s="12"/>
      <c r="BH52" s="9" t="s">
        <v>183</v>
      </c>
      <c r="BI52" s="7" t="s">
        <v>182</v>
      </c>
      <c r="BK52" s="7"/>
      <c r="BV52" s="7"/>
    </row>
    <row r="53" spans="1:74" ht="14.1" customHeight="1">
      <c r="A53" s="19">
        <v>30</v>
      </c>
      <c r="B53" s="8" t="s">
        <v>70</v>
      </c>
      <c r="D53" s="145" t="s">
        <v>71</v>
      </c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75" t="str">
        <f>UPPER(IFERROR(AD10,""))</f>
        <v/>
      </c>
      <c r="Q53" s="175"/>
      <c r="R53" s="175"/>
      <c r="S53" s="175"/>
      <c r="T53" s="175"/>
      <c r="U53" s="69" t="s">
        <v>72</v>
      </c>
      <c r="V53" s="17"/>
      <c r="W53" s="142" t="str">
        <f>IF(AD12&lt;&gt;0,AD12,"")</f>
        <v/>
      </c>
      <c r="X53" s="143"/>
      <c r="Y53" s="143"/>
      <c r="Z53" s="143"/>
      <c r="AA53" s="144"/>
      <c r="AB53" s="82"/>
      <c r="AC53" s="83"/>
      <c r="AD53" s="83"/>
      <c r="AE53" s="83"/>
      <c r="AF53" s="83"/>
      <c r="AG53" s="83"/>
      <c r="AH53" s="83"/>
      <c r="AI53" s="83"/>
      <c r="AJ53" s="83"/>
      <c r="AK53" s="83"/>
      <c r="AL53" s="86"/>
      <c r="AR53" s="12"/>
      <c r="AS53" s="12"/>
      <c r="AT53" s="12"/>
      <c r="AU53" s="12"/>
      <c r="AV53" s="12"/>
      <c r="AW53" s="12"/>
      <c r="AX53" s="12"/>
      <c r="AY53" s="12"/>
      <c r="AZ53" s="12"/>
      <c r="BH53" s="7" t="s">
        <v>184</v>
      </c>
      <c r="BI53" s="7" t="s">
        <v>185</v>
      </c>
      <c r="BK53" s="7"/>
      <c r="BV53" s="7"/>
    </row>
    <row r="54" spans="1:74" ht="14.1" customHeight="1">
      <c r="A54" s="19">
        <v>40</v>
      </c>
      <c r="B54" s="8" t="s">
        <v>73</v>
      </c>
      <c r="D54" s="145" t="s">
        <v>74</v>
      </c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6" t="str">
        <f>UPPER(AD13)</f>
        <v/>
      </c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7"/>
      <c r="AB54" s="82"/>
      <c r="AC54" s="83"/>
      <c r="AD54" s="83"/>
      <c r="AE54" s="83"/>
      <c r="AF54" s="83"/>
      <c r="AG54" s="83"/>
      <c r="AH54" s="83"/>
      <c r="AI54" s="83"/>
      <c r="AJ54" s="83"/>
      <c r="AK54" s="83"/>
      <c r="AL54" s="86"/>
      <c r="AR54" s="12"/>
      <c r="AS54" s="12"/>
      <c r="AT54" s="12"/>
      <c r="AU54" s="12"/>
      <c r="AV54" s="12"/>
      <c r="AW54" s="12"/>
      <c r="AX54" s="12"/>
      <c r="AY54" s="12"/>
      <c r="AZ54" s="12"/>
      <c r="BH54" s="7" t="s">
        <v>186</v>
      </c>
      <c r="BI54" s="7" t="s">
        <v>187</v>
      </c>
      <c r="BK54" s="7"/>
      <c r="BV54" s="7"/>
    </row>
    <row r="55" spans="1:74" ht="14.1" customHeight="1">
      <c r="A55" s="19">
        <v>50</v>
      </c>
      <c r="B55" s="8" t="s">
        <v>75</v>
      </c>
      <c r="D55" s="148" t="s">
        <v>76</v>
      </c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50"/>
      <c r="AB55" s="82"/>
      <c r="AC55" s="83"/>
      <c r="AD55" s="83"/>
      <c r="AE55" s="83"/>
      <c r="AF55" s="83"/>
      <c r="AG55" s="83"/>
      <c r="AH55" s="83"/>
      <c r="AI55" s="83"/>
      <c r="AJ55" s="83"/>
      <c r="AK55" s="83"/>
      <c r="AL55" s="86"/>
      <c r="AR55" s="12"/>
      <c r="AS55" s="12"/>
      <c r="AT55" s="12"/>
      <c r="AU55" s="12"/>
      <c r="AV55" s="12"/>
      <c r="AW55" s="12"/>
      <c r="AX55" s="12"/>
      <c r="AY55" s="12"/>
      <c r="AZ55" s="12"/>
      <c r="BK55" s="7"/>
      <c r="BV55" s="7"/>
    </row>
    <row r="56" spans="1:74" ht="22.5" customHeight="1">
      <c r="A56" s="19">
        <v>60</v>
      </c>
      <c r="B56" s="8" t="s">
        <v>77</v>
      </c>
      <c r="D56" s="236" t="s">
        <v>78</v>
      </c>
      <c r="E56" s="237"/>
      <c r="F56" s="237"/>
      <c r="G56" s="237"/>
      <c r="H56" s="237"/>
      <c r="I56" s="238" t="str">
        <f>IF(AD14&lt;&gt;0,AD14,"")</f>
        <v/>
      </c>
      <c r="J56" s="238"/>
      <c r="K56" s="238"/>
      <c r="L56" s="238"/>
      <c r="M56" s="238"/>
      <c r="N56" s="238"/>
      <c r="O56" s="239"/>
      <c r="P56" s="239"/>
      <c r="Q56" s="239"/>
      <c r="R56" s="239"/>
      <c r="S56" s="239"/>
      <c r="T56" s="239"/>
      <c r="U56" s="239"/>
      <c r="V56" s="239"/>
      <c r="W56" s="239"/>
      <c r="X56" s="239"/>
      <c r="Y56" s="239"/>
      <c r="Z56" s="239"/>
      <c r="AA56" s="239"/>
      <c r="AB56" s="70" t="s">
        <v>79</v>
      </c>
      <c r="AC56" s="83"/>
      <c r="AD56" s="83"/>
      <c r="AE56" s="83"/>
      <c r="AF56" s="83"/>
      <c r="AG56" s="83"/>
      <c r="AH56" s="83"/>
      <c r="AI56" s="83"/>
      <c r="AJ56" s="83"/>
      <c r="AK56" s="83"/>
      <c r="AL56" s="86"/>
      <c r="AR56" s="12"/>
      <c r="AS56" s="12"/>
      <c r="AT56" s="12"/>
      <c r="AU56" s="12"/>
      <c r="AV56" s="12"/>
      <c r="AW56" s="12"/>
      <c r="AX56" s="12"/>
      <c r="AY56" s="12"/>
      <c r="AZ56" s="12"/>
      <c r="BK56" s="7"/>
      <c r="BV56" s="7"/>
    </row>
    <row r="57" spans="1:74" ht="21" customHeight="1">
      <c r="A57" s="19">
        <v>70</v>
      </c>
      <c r="B57" s="8" t="s">
        <v>80</v>
      </c>
      <c r="D57" s="240" t="s">
        <v>81</v>
      </c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2"/>
      <c r="AB57" s="87"/>
      <c r="AC57" s="78"/>
      <c r="AD57" s="78"/>
      <c r="AE57" s="78"/>
      <c r="AF57" s="78"/>
      <c r="AG57" s="78"/>
      <c r="AH57" s="78"/>
      <c r="AI57" s="78"/>
      <c r="AJ57" s="78"/>
      <c r="AK57" s="78"/>
      <c r="AL57" s="79"/>
      <c r="AR57" s="12"/>
      <c r="AS57" s="12"/>
      <c r="AT57" s="12"/>
      <c r="AU57" s="12"/>
      <c r="AV57" s="12"/>
      <c r="AW57" s="12"/>
      <c r="AX57" s="12"/>
      <c r="AY57" s="12"/>
      <c r="AZ57" s="12"/>
      <c r="BK57" s="7"/>
      <c r="BV57" s="7"/>
    </row>
    <row r="58" spans="1:74" ht="14.1" customHeight="1">
      <c r="A58" s="19">
        <v>80</v>
      </c>
      <c r="B58" s="8" t="s">
        <v>82</v>
      </c>
      <c r="D58" s="243" t="s">
        <v>83</v>
      </c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5"/>
      <c r="AB58" s="157" t="s">
        <v>59</v>
      </c>
      <c r="AC58" s="158"/>
      <c r="AD58" s="158"/>
      <c r="AE58" s="158"/>
      <c r="AF58" s="158"/>
      <c r="AG58" s="158"/>
      <c r="AH58" s="158"/>
      <c r="AI58" s="158"/>
      <c r="AJ58" s="158"/>
      <c r="AK58" s="158"/>
      <c r="AL58" s="159"/>
      <c r="AR58" s="12"/>
      <c r="AS58" s="12"/>
      <c r="AT58" s="12"/>
      <c r="AU58" s="12"/>
      <c r="AV58" s="12"/>
      <c r="AW58" s="12"/>
      <c r="AX58" s="12"/>
      <c r="AY58" s="12"/>
      <c r="AZ58" s="12"/>
      <c r="BK58" s="7"/>
      <c r="BV58" s="7"/>
    </row>
    <row r="59" spans="1:74" ht="18" customHeight="1">
      <c r="A59" s="19">
        <v>90</v>
      </c>
      <c r="B59" s="8" t="s">
        <v>84</v>
      </c>
      <c r="D59" s="246" t="s">
        <v>134</v>
      </c>
      <c r="E59" s="116"/>
      <c r="F59" s="116"/>
      <c r="G59" s="116"/>
      <c r="H59" s="178" t="str">
        <f>D31</f>
        <v/>
      </c>
      <c r="I59" s="178"/>
      <c r="J59" s="178" t="str">
        <f>E31</f>
        <v/>
      </c>
      <c r="K59" s="178"/>
      <c r="L59" s="178" t="str">
        <f>F31</f>
        <v/>
      </c>
      <c r="M59" s="178"/>
      <c r="N59" s="178" t="str">
        <f>G31</f>
        <v/>
      </c>
      <c r="O59" s="178"/>
      <c r="P59" s="178" t="str">
        <f>H31</f>
        <v/>
      </c>
      <c r="Q59" s="178"/>
      <c r="R59" s="178" t="str">
        <f>I31</f>
        <v/>
      </c>
      <c r="S59" s="178"/>
      <c r="T59" s="178" t="str">
        <f>J31</f>
        <v/>
      </c>
      <c r="U59" s="178"/>
      <c r="V59" s="178" t="str">
        <f>K31</f>
        <v/>
      </c>
      <c r="W59" s="178"/>
      <c r="X59" s="178" t="str">
        <f>L31</f>
        <v/>
      </c>
      <c r="Y59" s="178"/>
      <c r="Z59" s="178" t="str">
        <f>M31</f>
        <v/>
      </c>
      <c r="AA59" s="178"/>
      <c r="AB59" s="82"/>
      <c r="AC59" s="83"/>
      <c r="AD59" s="83"/>
      <c r="AE59" s="83"/>
      <c r="AF59" s="83"/>
      <c r="AG59" s="83"/>
      <c r="AH59" s="83"/>
      <c r="AI59" s="83"/>
      <c r="AJ59" s="83"/>
      <c r="AK59" s="83"/>
      <c r="AL59" s="86"/>
      <c r="AS59" s="12"/>
      <c r="AT59" s="12"/>
      <c r="AU59" s="12"/>
      <c r="AV59" s="12"/>
      <c r="AW59" s="12"/>
      <c r="AX59" s="12"/>
      <c r="AY59" s="12"/>
      <c r="AZ59" s="12"/>
    </row>
    <row r="60" spans="1:74" ht="18" customHeight="1">
      <c r="A60" s="19">
        <v>100</v>
      </c>
      <c r="B60" s="8" t="s">
        <v>86</v>
      </c>
      <c r="D60" s="70" t="s">
        <v>87</v>
      </c>
      <c r="E60" s="43"/>
      <c r="F60" s="43"/>
      <c r="G60" s="43"/>
      <c r="H60" s="169" t="str">
        <f>CONCATENATE(D33,E33,F33,G33,H33,I33,J33,K33,L33,M33,N33,O33,P33,Q33,R33,S33,T33,U33,V33,W33,X33,Y33,Z33,AA33,AB33,AC33,AD33,AE33,AF33,AG33,AH33,AI33,AJ33,AK33,AL33)</f>
        <v>ARVIND SHARMA</v>
      </c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1"/>
      <c r="AB60" s="82"/>
      <c r="AC60" s="83"/>
      <c r="AD60" s="83"/>
      <c r="AE60" s="83"/>
      <c r="AF60" s="83"/>
      <c r="AG60" s="83"/>
      <c r="AH60" s="83"/>
      <c r="AI60" s="83"/>
      <c r="AJ60" s="83"/>
      <c r="AK60" s="83"/>
      <c r="AL60" s="86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74" ht="14.1" customHeight="1">
      <c r="A61" s="19">
        <v>1000</v>
      </c>
      <c r="B61" s="8" t="s">
        <v>88</v>
      </c>
      <c r="D61" s="172" t="s">
        <v>89</v>
      </c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4"/>
      <c r="AB61" s="82"/>
      <c r="AC61" s="83"/>
      <c r="AD61" s="83"/>
      <c r="AE61" s="83"/>
      <c r="AF61" s="83"/>
      <c r="AG61" s="83"/>
      <c r="AH61" s="83"/>
      <c r="AI61" s="83"/>
      <c r="AJ61" s="83"/>
      <c r="AK61" s="83"/>
      <c r="AL61" s="86"/>
      <c r="AO61" s="7"/>
    </row>
    <row r="62" spans="1:74" ht="18.75" customHeight="1">
      <c r="A62" s="19">
        <v>100000</v>
      </c>
      <c r="B62" s="8" t="s">
        <v>91</v>
      </c>
      <c r="D62" s="165" t="s">
        <v>92</v>
      </c>
      <c r="E62" s="165"/>
      <c r="F62" s="165"/>
      <c r="G62" s="165"/>
      <c r="H62" s="165"/>
      <c r="I62" s="165"/>
      <c r="J62" s="165"/>
      <c r="K62" s="165"/>
      <c r="L62" s="165"/>
      <c r="M62" s="175" t="str">
        <f>P53</f>
        <v/>
      </c>
      <c r="N62" s="175"/>
      <c r="O62" s="175"/>
      <c r="P62" s="175"/>
      <c r="Q62" s="175"/>
      <c r="R62" s="175"/>
      <c r="S62" s="165" t="s">
        <v>93</v>
      </c>
      <c r="T62" s="165"/>
      <c r="U62" s="165"/>
      <c r="V62" s="176" t="str">
        <f>O49&amp;"/-"</f>
        <v>0/-</v>
      </c>
      <c r="W62" s="177"/>
      <c r="X62" s="177"/>
      <c r="Y62" s="177"/>
      <c r="Z62" s="177"/>
      <c r="AA62" s="177"/>
      <c r="AB62" s="82"/>
      <c r="AC62" s="83"/>
      <c r="AD62" s="83"/>
      <c r="AE62" s="83"/>
      <c r="AF62" s="83"/>
      <c r="AG62" s="83"/>
      <c r="AH62" s="83"/>
      <c r="AI62" s="83"/>
      <c r="AJ62" s="83"/>
      <c r="AK62" s="83"/>
      <c r="AL62" s="86"/>
    </row>
    <row r="63" spans="1:74" ht="24.75" customHeight="1">
      <c r="D63" s="165" t="s">
        <v>94</v>
      </c>
      <c r="E63" s="165"/>
      <c r="F63" s="165"/>
      <c r="G63" s="165"/>
      <c r="H63" s="165"/>
      <c r="I63" s="166" t="str">
        <f>O50</f>
        <v xml:space="preserve"> ONLY</v>
      </c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82"/>
      <c r="AC63" s="83"/>
      <c r="AD63" s="83"/>
      <c r="AE63" s="83"/>
      <c r="AF63" s="83"/>
      <c r="AG63" s="83"/>
      <c r="AH63" s="83"/>
      <c r="AI63" s="83"/>
      <c r="AJ63" s="83"/>
      <c r="AK63" s="83"/>
      <c r="AL63" s="86"/>
    </row>
    <row r="64" spans="1:74" ht="23.25" customHeight="1">
      <c r="D64" s="133" t="s">
        <v>74</v>
      </c>
      <c r="E64" s="133"/>
      <c r="F64" s="133"/>
      <c r="G64" s="133"/>
      <c r="H64" s="133"/>
      <c r="I64" s="167" t="str">
        <f>P54</f>
        <v/>
      </c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82"/>
      <c r="AC64" s="83"/>
      <c r="AD64" s="83"/>
      <c r="AE64" s="83"/>
      <c r="AF64" s="83"/>
      <c r="AG64" s="83"/>
      <c r="AH64" s="83"/>
      <c r="AI64" s="83"/>
      <c r="AJ64" s="83"/>
      <c r="AK64" s="83"/>
      <c r="AL64" s="86"/>
    </row>
    <row r="65" spans="1:60" ht="16.5" customHeight="1">
      <c r="D65" s="168" t="s">
        <v>76</v>
      </c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82"/>
      <c r="AC65" s="83"/>
      <c r="AD65" s="83"/>
      <c r="AE65" s="83"/>
      <c r="AF65" s="83"/>
      <c r="AG65" s="83"/>
      <c r="AH65" s="83"/>
      <c r="AI65" s="83"/>
      <c r="AJ65" s="83"/>
      <c r="AK65" s="83"/>
      <c r="AL65" s="86"/>
    </row>
    <row r="66" spans="1:60" ht="17.25" customHeight="1">
      <c r="D66" s="232" t="str">
        <f>UPPER(K17)</f>
        <v>COMPANY DEDUCTEES</v>
      </c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4"/>
      <c r="AB66" s="82"/>
      <c r="AC66" s="83"/>
      <c r="AD66" s="83"/>
      <c r="AE66" s="83"/>
      <c r="AF66" s="83"/>
      <c r="AG66" s="83"/>
      <c r="AH66" s="83"/>
      <c r="AI66" s="83"/>
      <c r="AJ66" s="83"/>
      <c r="AK66" s="83"/>
      <c r="AL66" s="86"/>
    </row>
    <row r="67" spans="1:60" ht="24.75" customHeight="1">
      <c r="D67" s="85" t="s">
        <v>135</v>
      </c>
      <c r="E67" s="100"/>
      <c r="F67" s="100"/>
      <c r="G67" s="100"/>
      <c r="H67" s="100"/>
      <c r="I67" s="235" t="str">
        <f>K18</f>
        <v>Tax Collected at Source (TCS)</v>
      </c>
      <c r="J67" s="131"/>
      <c r="K67" s="131"/>
      <c r="L67" s="131"/>
      <c r="M67" s="131"/>
      <c r="N67" s="131"/>
      <c r="O67" s="131"/>
      <c r="P67" s="131"/>
      <c r="Q67" s="131"/>
      <c r="R67" s="100" t="s">
        <v>203</v>
      </c>
      <c r="S67" s="98"/>
      <c r="T67" s="131" t="str">
        <f>W38&amp; " ."</f>
        <v>1 9 4 .</v>
      </c>
      <c r="U67" s="131"/>
      <c r="V67" s="131"/>
      <c r="W67" s="98"/>
      <c r="X67" s="98"/>
      <c r="Y67" s="98"/>
      <c r="Z67" s="98"/>
      <c r="AA67" s="99"/>
      <c r="AB67" s="82"/>
      <c r="AC67" s="83"/>
      <c r="AD67" s="83"/>
      <c r="AE67" s="83"/>
      <c r="AF67" s="83"/>
      <c r="AG67" s="83"/>
      <c r="AH67" s="83"/>
      <c r="AI67" s="83"/>
      <c r="AJ67" s="83"/>
      <c r="AK67" s="83"/>
      <c r="AL67" s="86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60" ht="21" customHeight="1">
      <c r="D68" s="122" t="s">
        <v>95</v>
      </c>
      <c r="E68" s="123"/>
      <c r="F68" s="123"/>
      <c r="G68" s="123"/>
      <c r="H68" s="123"/>
      <c r="I68" s="123"/>
      <c r="J68" s="123"/>
      <c r="K68" s="123"/>
      <c r="L68" s="45" t="str">
        <f>AF27</f>
        <v>2</v>
      </c>
      <c r="M68" s="45" t="str">
        <f>AG27</f>
        <v>0</v>
      </c>
      <c r="N68" s="45" t="str">
        <f>AH27</f>
        <v>0</v>
      </c>
      <c r="O68" s="45" t="str">
        <f>AI27</f>
        <v>9</v>
      </c>
      <c r="P68" s="71" t="s">
        <v>16</v>
      </c>
      <c r="Q68" s="45" t="str">
        <f>AK27</f>
        <v>1</v>
      </c>
      <c r="R68" s="45" t="str">
        <f>AL27</f>
        <v>0</v>
      </c>
      <c r="S68" s="119"/>
      <c r="T68" s="119"/>
      <c r="U68" s="119"/>
      <c r="V68" s="119"/>
      <c r="W68" s="119"/>
      <c r="X68" s="119"/>
      <c r="Y68" s="119"/>
      <c r="Z68" s="119"/>
      <c r="AA68" s="124"/>
      <c r="AB68" s="87"/>
      <c r="AC68" s="78"/>
      <c r="AD68" s="78"/>
      <c r="AE68" s="78"/>
      <c r="AF68" s="78"/>
      <c r="AG68" s="78"/>
      <c r="AH68" s="78"/>
      <c r="AI68" s="78"/>
      <c r="AJ68" s="78"/>
      <c r="AK68" s="78"/>
      <c r="AL68" s="79"/>
      <c r="AN68" s="10"/>
      <c r="AO68" s="11"/>
      <c r="BH68" s="5"/>
    </row>
    <row r="69" spans="1:60" ht="14.1" customHeight="1">
      <c r="B69" s="7" t="s">
        <v>208</v>
      </c>
      <c r="D69" s="72"/>
      <c r="AL69" s="75" t="s">
        <v>239</v>
      </c>
    </row>
    <row r="70" spans="1:60" ht="14.1" hidden="1" customHeight="1">
      <c r="A70" s="7" t="s">
        <v>144</v>
      </c>
      <c r="B70" s="7" t="s">
        <v>211</v>
      </c>
    </row>
    <row r="71" spans="1:60" s="8" customFormat="1" ht="14.1" hidden="1" customHeight="1">
      <c r="A71" s="7" t="s">
        <v>153</v>
      </c>
      <c r="B71" s="7" t="s">
        <v>212</v>
      </c>
    </row>
    <row r="72" spans="1:60" s="8" customFormat="1" ht="14.1" hidden="1" customHeight="1">
      <c r="A72" s="7" t="s">
        <v>152</v>
      </c>
      <c r="B72" s="7" t="s">
        <v>213</v>
      </c>
    </row>
    <row r="73" spans="1:60" s="8" customFormat="1" ht="14.1" hidden="1" customHeight="1">
      <c r="A73" s="7" t="s">
        <v>154</v>
      </c>
      <c r="B73" s="7" t="s">
        <v>214</v>
      </c>
    </row>
    <row r="74" spans="1:60" s="8" customFormat="1" ht="14.1" hidden="1" customHeight="1">
      <c r="A74" s="7" t="s">
        <v>155</v>
      </c>
      <c r="B74" s="7" t="s">
        <v>215</v>
      </c>
    </row>
    <row r="75" spans="1:60" s="8" customFormat="1" ht="14.1" hidden="1" customHeight="1">
      <c r="A75" s="7" t="s">
        <v>156</v>
      </c>
      <c r="B75" s="7" t="s">
        <v>216</v>
      </c>
    </row>
    <row r="76" spans="1:60" s="8" customFormat="1" ht="14.1" hidden="1" customHeight="1">
      <c r="A76" s="7" t="s">
        <v>157</v>
      </c>
      <c r="B76" s="7" t="s">
        <v>217</v>
      </c>
      <c r="BH76" s="9"/>
    </row>
    <row r="77" spans="1:60" s="8" customFormat="1" ht="14.1" hidden="1" customHeight="1">
      <c r="A77" s="7" t="s">
        <v>158</v>
      </c>
      <c r="B77" s="7" t="s">
        <v>218</v>
      </c>
    </row>
    <row r="78" spans="1:60" s="8" customFormat="1" ht="14.1" hidden="1" customHeight="1">
      <c r="A78" s="7" t="s">
        <v>159</v>
      </c>
      <c r="B78" s="7" t="s">
        <v>219</v>
      </c>
    </row>
    <row r="79" spans="1:60" s="8" customFormat="1" ht="14.1" hidden="1" customHeight="1">
      <c r="A79" s="7" t="s">
        <v>201</v>
      </c>
      <c r="B79" s="7" t="s">
        <v>220</v>
      </c>
    </row>
    <row r="80" spans="1:60" s="8" customFormat="1" ht="14.1" hidden="1" customHeight="1">
      <c r="A80" s="7" t="s">
        <v>200</v>
      </c>
      <c r="B80" s="7" t="s">
        <v>221</v>
      </c>
    </row>
    <row r="81" spans="1:2" s="8" customFormat="1" ht="14.1" hidden="1" customHeight="1">
      <c r="A81" s="7" t="s">
        <v>199</v>
      </c>
      <c r="B81" s="7" t="s">
        <v>222</v>
      </c>
    </row>
    <row r="82" spans="1:2" s="8" customFormat="1" ht="14.1" hidden="1" customHeight="1">
      <c r="A82" s="7" t="s">
        <v>198</v>
      </c>
      <c r="B82" s="7" t="s">
        <v>223</v>
      </c>
    </row>
    <row r="83" spans="1:2" s="8" customFormat="1" ht="14.1" hidden="1" customHeight="1">
      <c r="A83" s="7" t="s">
        <v>197</v>
      </c>
      <c r="B83" s="7" t="s">
        <v>224</v>
      </c>
    </row>
    <row r="84" spans="1:2" s="8" customFormat="1" ht="14.1" hidden="1" customHeight="1">
      <c r="A84" s="7" t="s">
        <v>196</v>
      </c>
      <c r="B84" s="7" t="s">
        <v>225</v>
      </c>
    </row>
    <row r="85" spans="1:2" s="8" customFormat="1" ht="14.1" hidden="1" customHeight="1">
      <c r="A85" s="7" t="s">
        <v>195</v>
      </c>
      <c r="B85" s="7" t="s">
        <v>226</v>
      </c>
    </row>
    <row r="86" spans="1:2" s="8" customFormat="1" ht="14.1" hidden="1" customHeight="1">
      <c r="A86" s="7" t="s">
        <v>167</v>
      </c>
      <c r="B86" s="7" t="s">
        <v>136</v>
      </c>
    </row>
    <row r="87" spans="1:2" s="8" customFormat="1" ht="14.1" hidden="1" customHeight="1">
      <c r="A87" s="7" t="s">
        <v>194</v>
      </c>
      <c r="B87" s="7" t="s">
        <v>227</v>
      </c>
    </row>
    <row r="88" spans="1:2" s="8" customFormat="1" ht="14.1" hidden="1" customHeight="1">
      <c r="A88" s="7" t="s">
        <v>193</v>
      </c>
      <c r="B88" s="7" t="s">
        <v>228</v>
      </c>
    </row>
    <row r="89" spans="1:2" s="8" customFormat="1" ht="14.1" hidden="1" customHeight="1">
      <c r="A89" s="7" t="s">
        <v>192</v>
      </c>
      <c r="B89" s="7" t="s">
        <v>229</v>
      </c>
    </row>
    <row r="90" spans="1:2" s="8" customFormat="1" ht="14.1" hidden="1" customHeight="1">
      <c r="A90" s="7" t="s">
        <v>191</v>
      </c>
      <c r="B90" s="7" t="s">
        <v>230</v>
      </c>
    </row>
    <row r="91" spans="1:2" s="8" customFormat="1" ht="14.1" hidden="1" customHeight="1">
      <c r="A91" s="7" t="s">
        <v>173</v>
      </c>
      <c r="B91" s="7" t="s">
        <v>137</v>
      </c>
    </row>
    <row r="92" spans="1:2" s="8" customFormat="1" ht="14.1" hidden="1" customHeight="1">
      <c r="A92" s="7" t="s">
        <v>190</v>
      </c>
      <c r="B92" s="7" t="s">
        <v>231</v>
      </c>
    </row>
    <row r="93" spans="1:2" s="8" customFormat="1" ht="14.1" hidden="1" customHeight="1">
      <c r="A93" s="1" t="s">
        <v>138</v>
      </c>
      <c r="B93" s="7" t="s">
        <v>232</v>
      </c>
    </row>
    <row r="94" spans="1:2" s="8" customFormat="1" ht="14.1" hidden="1" customHeight="1">
      <c r="A94" s="7" t="s">
        <v>189</v>
      </c>
      <c r="B94" s="7" t="s">
        <v>233</v>
      </c>
    </row>
    <row r="95" spans="1:2" s="8" customFormat="1" ht="14.1" hidden="1" customHeight="1">
      <c r="A95" s="7" t="s">
        <v>178</v>
      </c>
      <c r="B95" s="7" t="s">
        <v>139</v>
      </c>
    </row>
    <row r="96" spans="1:2" s="8" customFormat="1" ht="14.1" hidden="1" customHeight="1">
      <c r="A96" s="7" t="s">
        <v>179</v>
      </c>
      <c r="B96" s="7" t="s">
        <v>140</v>
      </c>
    </row>
    <row r="97" spans="1:2" s="8" customFormat="1" ht="14.1" hidden="1" customHeight="1">
      <c r="A97" s="9" t="s">
        <v>188</v>
      </c>
      <c r="B97" s="7" t="s">
        <v>234</v>
      </c>
    </row>
    <row r="98" spans="1:2" s="8" customFormat="1" ht="14.1" hidden="1" customHeight="1">
      <c r="A98" s="9" t="s">
        <v>183</v>
      </c>
      <c r="B98" s="7" t="s">
        <v>141</v>
      </c>
    </row>
    <row r="99" spans="1:2" s="8" customFormat="1" ht="14.1" hidden="1" customHeight="1">
      <c r="A99" s="7" t="s">
        <v>184</v>
      </c>
      <c r="B99" s="7" t="s">
        <v>142</v>
      </c>
    </row>
    <row r="100" spans="1:2" s="8" customFormat="1" ht="14.1" hidden="1" customHeight="1">
      <c r="A100" s="7" t="s">
        <v>186</v>
      </c>
      <c r="B100" s="7" t="s">
        <v>143</v>
      </c>
    </row>
    <row r="101" spans="1:2" s="8" customFormat="1" ht="14.1" hidden="1" customHeight="1"/>
    <row r="102" spans="1:2" s="8" customFormat="1" ht="14.1" hidden="1" customHeight="1"/>
    <row r="103" spans="1:2" s="8" customFormat="1" ht="14.1" hidden="1" customHeight="1"/>
    <row r="104" spans="1:2" s="8" customFormat="1" ht="14.1" hidden="1" customHeight="1"/>
  </sheetData>
  <sheetProtection password="EA37" sheet="1" objects="1" scenarios="1" selectLockedCells="1"/>
  <protectedRanges>
    <protectedRange sqref="I37:AD37 AG37:AL37 P53:P54 W53 I56 O56 D35:AL36 D33:AL33 AS35:BE35 D31:M31 O43:U49 W43:AA49 AF27:AL27" name="Range1"/>
  </protectedRanges>
  <sortState ref="BJ16:BJ50">
    <sortCondition descending="1" ref="BJ16"/>
  </sortState>
  <mergeCells count="132">
    <mergeCell ref="CE27:CN27"/>
    <mergeCell ref="K19:AL19"/>
    <mergeCell ref="W38:AA38"/>
    <mergeCell ref="CE31:CN31"/>
    <mergeCell ref="AB58:AL58"/>
    <mergeCell ref="D66:AA66"/>
    <mergeCell ref="I67:Q67"/>
    <mergeCell ref="T67:V67"/>
    <mergeCell ref="K20:AL20"/>
    <mergeCell ref="CE23:CN23"/>
    <mergeCell ref="X59:Y59"/>
    <mergeCell ref="Z59:AA59"/>
    <mergeCell ref="D56:H56"/>
    <mergeCell ref="I56:N56"/>
    <mergeCell ref="O56:AA56"/>
    <mergeCell ref="D57:AA57"/>
    <mergeCell ref="D58:AA58"/>
    <mergeCell ref="D59:G59"/>
    <mergeCell ref="H59:I59"/>
    <mergeCell ref="J59:K59"/>
    <mergeCell ref="L59:M59"/>
    <mergeCell ref="N59:O59"/>
    <mergeCell ref="D53:O53"/>
    <mergeCell ref="P53:T53"/>
    <mergeCell ref="BU21:CD21"/>
    <mergeCell ref="BU23:CD23"/>
    <mergeCell ref="O49:AA49"/>
    <mergeCell ref="R6:S6"/>
    <mergeCell ref="T6:X6"/>
    <mergeCell ref="I37:V37"/>
    <mergeCell ref="K17:U17"/>
    <mergeCell ref="BJ23:BS23"/>
    <mergeCell ref="BJ21:BS21"/>
    <mergeCell ref="D33:AL33"/>
    <mergeCell ref="D35:AL36"/>
    <mergeCell ref="AG37:AL37"/>
    <mergeCell ref="K16:U16"/>
    <mergeCell ref="V10:AB11"/>
    <mergeCell ref="AC10:AC11"/>
    <mergeCell ref="V12:AB12"/>
    <mergeCell ref="AD12:AL12"/>
    <mergeCell ref="AD13:AL13"/>
    <mergeCell ref="K10:U10"/>
    <mergeCell ref="K11:U11"/>
    <mergeCell ref="K12:U12"/>
    <mergeCell ref="K13:U13"/>
    <mergeCell ref="K14:U14"/>
    <mergeCell ref="K15:U15"/>
    <mergeCell ref="AD6:AL6"/>
    <mergeCell ref="AD3:AL3"/>
    <mergeCell ref="K3:U3"/>
    <mergeCell ref="AN23:AQ23"/>
    <mergeCell ref="V3:AB3"/>
    <mergeCell ref="K4:AL4"/>
    <mergeCell ref="K5:AL5"/>
    <mergeCell ref="AD10:AL11"/>
    <mergeCell ref="V16:AM16"/>
    <mergeCell ref="AD14:AL14"/>
    <mergeCell ref="K6:Q6"/>
    <mergeCell ref="K18:U18"/>
    <mergeCell ref="C3:I3"/>
    <mergeCell ref="C4:I4"/>
    <mergeCell ref="C5:I5"/>
    <mergeCell ref="D68:K68"/>
    <mergeCell ref="S68:AA68"/>
    <mergeCell ref="D63:H63"/>
    <mergeCell ref="I63:AA63"/>
    <mergeCell ref="D64:H64"/>
    <mergeCell ref="I64:AA64"/>
    <mergeCell ref="D65:AA65"/>
    <mergeCell ref="O43:AA43"/>
    <mergeCell ref="O44:AA44"/>
    <mergeCell ref="O45:AA45"/>
    <mergeCell ref="O46:AA46"/>
    <mergeCell ref="H60:AA60"/>
    <mergeCell ref="D61:AA61"/>
    <mergeCell ref="D62:L62"/>
    <mergeCell ref="M62:R62"/>
    <mergeCell ref="S62:U62"/>
    <mergeCell ref="V62:AA62"/>
    <mergeCell ref="P59:Q59"/>
    <mergeCell ref="R59:S59"/>
    <mergeCell ref="T59:U59"/>
    <mergeCell ref="V59:W59"/>
    <mergeCell ref="W53:AA53"/>
    <mergeCell ref="D54:O54"/>
    <mergeCell ref="P54:AA54"/>
    <mergeCell ref="D55:AA55"/>
    <mergeCell ref="Y51:AA51"/>
    <mergeCell ref="BC23:BF23"/>
    <mergeCell ref="D52:I52"/>
    <mergeCell ref="J52:M52"/>
    <mergeCell ref="N52:Q52"/>
    <mergeCell ref="R52:U52"/>
    <mergeCell ref="V52:X52"/>
    <mergeCell ref="Y52:AA52"/>
    <mergeCell ref="O47:AA47"/>
    <mergeCell ref="O48:AA48"/>
    <mergeCell ref="D48:N48"/>
    <mergeCell ref="D49:N49"/>
    <mergeCell ref="AB49:AL49"/>
    <mergeCell ref="D50:N50"/>
    <mergeCell ref="O50:AA50"/>
    <mergeCell ref="D51:I51"/>
    <mergeCell ref="J51:M51"/>
    <mergeCell ref="N51:Q51"/>
    <mergeCell ref="R51:U51"/>
    <mergeCell ref="V51:X51"/>
    <mergeCell ref="D43:N43"/>
    <mergeCell ref="AB43:AL43"/>
    <mergeCell ref="D44:N44"/>
    <mergeCell ref="D45:N45"/>
    <mergeCell ref="D46:N46"/>
    <mergeCell ref="D47:N47"/>
    <mergeCell ref="D42:N42"/>
    <mergeCell ref="O42:AA42"/>
    <mergeCell ref="AB38:AL38"/>
    <mergeCell ref="AX23:BA23"/>
    <mergeCell ref="W37:AD37"/>
    <mergeCell ref="AE37:AF37"/>
    <mergeCell ref="D26:K26"/>
    <mergeCell ref="AF26:AL26"/>
    <mergeCell ref="D27:K27"/>
    <mergeCell ref="D28:K28"/>
    <mergeCell ref="D29:K29"/>
    <mergeCell ref="D30:O30"/>
    <mergeCell ref="AS23:AV23"/>
    <mergeCell ref="D24:V24"/>
    <mergeCell ref="W24:AL24"/>
    <mergeCell ref="D25:K25"/>
    <mergeCell ref="L25:AE25"/>
    <mergeCell ref="L26:AE26"/>
  </mergeCells>
  <dataValidations count="18">
    <dataValidation type="whole" allowBlank="1" showInputMessage="1" showErrorMessage="1" errorTitle="ASSESSMENT YEAR" error="Pl. Enter Single Digit" prompt="Pl. Enter Single Digit" sqref="L68:O68 Q68:R68">
      <formula1>0</formula1>
      <formula2>9</formula2>
    </dataValidation>
    <dataValidation type="whole" allowBlank="1" showInputMessage="1" showErrorMessage="1" error="Pl. Enter Single Digit" sqref="O43:O49">
      <formula1>0</formula1>
      <formula2>9</formula2>
    </dataValidation>
    <dataValidation type="list" allowBlank="1" showInputMessage="1" showErrorMessage="1" prompt="SELECT FROM DROP DOWN MENU" sqref="K20">
      <formula1>$BH$24:$BH$54</formula1>
    </dataValidation>
    <dataValidation type="textLength" allowBlank="1" showInputMessage="1" showErrorMessage="1" prompt="Please enter Single Digit" sqref="H59:AA59">
      <formula1>0</formula1>
      <formula2>1</formula2>
    </dataValidation>
    <dataValidation allowBlank="1" showInputMessage="1" showErrorMessage="1" error="Pl. Enter Single Digit" prompt="Pl. Enter Single Digit" sqref="I37:V37"/>
    <dataValidation type="textLength" allowBlank="1" showInputMessage="1" showErrorMessage="1" error="Pl. Enter Single Character" prompt="Pl. Enter Single Character" sqref="D31:M31">
      <formula1>0</formula1>
      <formula2>1</formula2>
    </dataValidation>
    <dataValidation type="textLength" allowBlank="1" showErrorMessage="1" error="MAXIMUM 20 CHARACTERS ARE ALLOWED" sqref="T7:T9 K6:Q6 K7:K9">
      <formula1>0</formula1>
      <formula2>20</formula2>
    </dataValidation>
    <dataValidation type="textLength" allowBlank="1" showInputMessage="1" showErrorMessage="1" error="MAXIMUM 55 CHARACTERS ARE ALLOWED" sqref="K4:AL4">
      <formula1>0</formula1>
      <formula2>55</formula2>
    </dataValidation>
    <dataValidation type="textLength" operator="equal" allowBlank="1" showInputMessage="1" showErrorMessage="1" error="PLS. ENTER VALID 10 CHARACTER PAN" sqref="K3:U3">
      <formula1>10</formula1>
    </dataValidation>
    <dataValidation type="list" allowBlank="1" showInputMessage="1" showErrorMessage="1" error="PLS. SELECTED FROM THE LIST" prompt="SELECT FROM DROP DOWN MENU" sqref="AD3:AL3">
      <formula1>$AO$24:$AO$32</formula1>
    </dataValidation>
    <dataValidation type="textLength" allowBlank="1" showInputMessage="1" showErrorMessage="1" error="MAXIMUM 13 CHARACTERS ARE ALLOWED" sqref="AD7:AD9">
      <formula1>0</formula1>
      <formula2>13</formula2>
    </dataValidation>
    <dataValidation type="textLength" allowBlank="1" showInputMessage="1" showErrorMessage="1" error="MAXIMUM 9 CHARACTERS ARE ALLOWED" sqref="K10:U15">
      <formula1>0</formula1>
      <formula2>9</formula2>
    </dataValidation>
    <dataValidation type="textLength" allowBlank="1" showInputMessage="1" showErrorMessage="1" error="MAXIMUM 175 CHARACTERS ARE ALLOWED" sqref="K5:AL5">
      <formula1>1</formula1>
      <formula2>175</formula2>
    </dataValidation>
    <dataValidation type="list" allowBlank="1" showInputMessage="1" showErrorMessage="1" prompt="SELECT FROM DROP DOWN MENU" sqref="K17:U17">
      <formula1>$CE$24:$CE$25</formula1>
    </dataValidation>
    <dataValidation type="textLength" operator="equal" allowBlank="1" showErrorMessage="1" error="PLS. PROVIDE CORRECT PIN CODE" sqref="T6:X6">
      <formula1>6</formula1>
    </dataValidation>
    <dataValidation type="textLength" allowBlank="1" showInputMessage="1" showErrorMessage="1" error="MAXIMUM 13 CHARACTERS ARE ALLOWED" sqref="AD6:AL6">
      <formula1>0</formula1>
      <formula2>25</formula2>
    </dataValidation>
    <dataValidation type="list" allowBlank="1" showInputMessage="1" showErrorMessage="1" prompt="SELECT FROM DROP DOWN MENU" sqref="K19">
      <formula1>$CE$28:$CE$29</formula1>
    </dataValidation>
    <dataValidation type="list" allowBlank="1" showInputMessage="1" showErrorMessage="1" prompt="SELECT FROM DROP DOWN MENU" sqref="K18:U18">
      <formula1>$CE$32:$CE$33</formula1>
    </dataValidation>
  </dataValidations>
  <printOptions horizontalCentered="1"/>
  <pageMargins left="0.5" right="0.5" top="0.75" bottom="0.9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24</vt:i4>
      </vt:variant>
    </vt:vector>
  </HeadingPairs>
  <TitlesOfParts>
    <vt:vector size="25" baseType="lpstr">
      <vt:lpstr>ITNS 281</vt:lpstr>
      <vt:lpstr>ADDRESS</vt:lpstr>
      <vt:lpstr>ASST_YEAR</vt:lpstr>
      <vt:lpstr>CH_NO</vt:lpstr>
      <vt:lpstr>CHEQUE_DATED</vt:lpstr>
      <vt:lpstr>CODE</vt:lpstr>
      <vt:lpstr>DATE_OF_DEPOSIT</vt:lpstr>
      <vt:lpstr>DEDUCTED_COLLECTED_FROM</vt:lpstr>
      <vt:lpstr>DRAWN_ON</vt:lpstr>
      <vt:lpstr>EDU_CESS</vt:lpstr>
      <vt:lpstr>INCOMETAX</vt:lpstr>
      <vt:lpstr>INTEREST</vt:lpstr>
      <vt:lpstr>NAME</vt:lpstr>
      <vt:lpstr>ON_ACC_OF</vt:lpstr>
      <vt:lpstr>ON_ACCOUNT_OF</vt:lpstr>
      <vt:lpstr>OTHERS</vt:lpstr>
      <vt:lpstr>PAN</vt:lpstr>
      <vt:lpstr>PENELTY</vt:lpstr>
      <vt:lpstr>PIN</vt:lpstr>
      <vt:lpstr>'ITNS 281'!Print_Area</vt:lpstr>
      <vt:lpstr>STATE</vt:lpstr>
      <vt:lpstr>SURCHARGE</vt:lpstr>
      <vt:lpstr>TELEPHONE</vt:lpstr>
      <vt:lpstr>TYPE</vt:lpstr>
      <vt:lpstr>TYPE_OF_PAYMENT</vt:lpstr>
    </vt:vector>
  </TitlesOfParts>
  <Company>Durga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Durga</dc:creator>
  <cp:lastModifiedBy>Durga</cp:lastModifiedBy>
  <cp:lastPrinted>2009-04-04T16:17:03Z</cp:lastPrinted>
  <dcterms:created xsi:type="dcterms:W3CDTF">2009-02-11T09:06:04Z</dcterms:created>
  <dcterms:modified xsi:type="dcterms:W3CDTF">2009-04-04T16:18:07Z</dcterms:modified>
</cp:coreProperties>
</file>