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D:\Sumit\Study Documents\Formats\"/>
    </mc:Choice>
  </mc:AlternateContent>
  <xr:revisionPtr revIDLastSave="0" documentId="8_{2835C6CF-352C-BB49-9BF2-1783A4524B18}" xr6:coauthVersionLast="47" xr6:coauthVersionMax="47" xr10:uidLastSave="{00000000-0000-0000-0000-000000000000}"/>
  <bookViews>
    <workbookView xWindow="-110" yWindow="-110" windowWidth="19420" windowHeight="10300" tabRatio="947" firstSheet="2" activeTab="11" xr2:uid="{00000000-000D-0000-FFFF-FFFF00000000}"/>
  </bookViews>
  <sheets>
    <sheet name="26as" sheetId="31" state="hidden" r:id="rId1"/>
    <sheet name="Notice and Director Report" sheetId="16" state="hidden" r:id="rId2"/>
    <sheet name="Introduction " sheetId="20" r:id="rId3"/>
    <sheet name="Auditor Report" sheetId="21" state="hidden" r:id="rId4"/>
    <sheet name="note 12 (2)" sheetId="36" state="hidden" r:id="rId5"/>
    <sheet name="note 12" sheetId="5" state="hidden" r:id="rId6"/>
    <sheet name="note 12 15-16" sheetId="39" state="hidden" r:id="rId7"/>
    <sheet name="note 12 16-17" sheetId="47" state="hidden" r:id="rId8"/>
    <sheet name="Computation FY 21-22" sheetId="46" r:id="rId9"/>
    <sheet name="Computation  (2)" sheetId="37" state="hidden" r:id="rId10"/>
    <sheet name="Computation " sheetId="22" state="hidden" r:id="rId11"/>
    <sheet name="Financial Statements" sheetId="24" r:id="rId12"/>
    <sheet name="Note No. 1 &amp; 2" sheetId="18" r:id="rId13"/>
    <sheet name="3-22" sheetId="3" r:id="rId14"/>
    <sheet name="Ageing schedule" sheetId="53" r:id="rId15"/>
    <sheet name="5" sheetId="48" state="hidden" r:id="rId16"/>
    <sheet name="PPE 12" sheetId="51" r:id="rId17"/>
    <sheet name="23-32" sheetId="25" r:id="rId18"/>
    <sheet name="33-61" sheetId="26" r:id="rId19"/>
    <sheet name="Ratio" sheetId="52" r:id="rId20"/>
    <sheet name="MISC EXP. DETAIL" sheetId="38" state="hidden" r:id="rId21"/>
  </sheets>
  <externalReferences>
    <externalReference r:id="rId22"/>
    <externalReference r:id="rId23"/>
    <externalReference r:id="rId24"/>
    <externalReference r:id="rId25"/>
  </externalReferences>
  <definedNames>
    <definedName name="_xlnm._FilterDatabase" localSheetId="0" hidden="1">'26as'!$A$1:$N$155</definedName>
    <definedName name="_xlnm._FilterDatabase" localSheetId="15" hidden="1">'5'!$A$3:$P$40</definedName>
    <definedName name="_xlnm._FilterDatabase" localSheetId="10" hidden="1">'Computation '!$A$3:$E$3</definedName>
    <definedName name="_xlnm._FilterDatabase" localSheetId="9" hidden="1">'Computation  (2)'!$A$3:$E$3</definedName>
    <definedName name="_xlnm._FilterDatabase" localSheetId="8" hidden="1">'Computation FY 21-22'!$A$3:$E$3</definedName>
    <definedName name="_xlnm._FilterDatabase" localSheetId="12" hidden="1">'Note No. 1 &amp; 2'!$A$4:$G$101</definedName>
    <definedName name="A" localSheetId="9">#REF!</definedName>
    <definedName name="A" localSheetId="8">#REF!</definedName>
    <definedName name="A" localSheetId="4">#REF!</definedName>
    <definedName name="A" localSheetId="6">#REF!</definedName>
    <definedName name="A" localSheetId="7">#REF!</definedName>
    <definedName name="A" localSheetId="16">#REF!</definedName>
    <definedName name="A">#REF!</definedName>
    <definedName name="adf">[1]List!$C$2:$C$40</definedName>
    <definedName name="adg">[1]List!$B$2:$B$140</definedName>
    <definedName name="G13g81" localSheetId="9">'[2]annexure to schedule -BS'!#REF!</definedName>
    <definedName name="G13g81" localSheetId="8">'[2]annexure to schedule -BS'!#REF!</definedName>
    <definedName name="G13g81" localSheetId="4">'[2]annexure to schedule -BS'!#REF!</definedName>
    <definedName name="G13g81" localSheetId="6">'[2]annexure to schedule -BS'!#REF!</definedName>
    <definedName name="G13g81" localSheetId="7">'[2]annexure to schedule -BS'!#REF!</definedName>
    <definedName name="G13g81" localSheetId="16">'[2]annexure to schedule -BS'!#REF!</definedName>
    <definedName name="G13g81">'[2]annexure to schedule -BS'!#REF!</definedName>
    <definedName name="mainhead" localSheetId="9">#REF!</definedName>
    <definedName name="mainhead" localSheetId="8">#REF!</definedName>
    <definedName name="mainhead" localSheetId="6">[3]List!$A$2:$A$140</definedName>
    <definedName name="mainhead" localSheetId="7">[3]List!$A$2:$A$140</definedName>
    <definedName name="mainhead" localSheetId="16">[3]List!$A$2:$A$140</definedName>
    <definedName name="mainhead">#REF!</definedName>
    <definedName name="mainheadlist" localSheetId="9">#REF!</definedName>
    <definedName name="mainheadlist" localSheetId="8">#REF!</definedName>
    <definedName name="mainheadlist" localSheetId="6">[3]List!$C$2:$C$40</definedName>
    <definedName name="mainheadlist" localSheetId="7">[3]List!$C$2:$C$40</definedName>
    <definedName name="mainheadlist" localSheetId="16">[3]List!$C$2:$C$40</definedName>
    <definedName name="mainheadlist">#REF!</definedName>
    <definedName name="mainheadstart" localSheetId="9">#REF!</definedName>
    <definedName name="mainheadstart" localSheetId="8">#REF!</definedName>
    <definedName name="mainheadstart" localSheetId="6">[3]List!$A$1</definedName>
    <definedName name="mainheadstart" localSheetId="7">[3]List!$A$1</definedName>
    <definedName name="mainheadstart" localSheetId="16">[3]List!$A$1</definedName>
    <definedName name="mainheadstart">#REF!</definedName>
    <definedName name="OLE_LINK1" localSheetId="3">'Auditor Report'!#REF!</definedName>
    <definedName name="OLE_LINK1" localSheetId="1">'Notice and Director Report'!$B$10</definedName>
    <definedName name="_xlnm.Print_Area" localSheetId="17">'23-32'!$A$1:$H$113</definedName>
    <definedName name="_xlnm.Print_Area" localSheetId="13">'3-22'!$A$1:$H$219</definedName>
    <definedName name="_xlnm.Print_Area" localSheetId="18">'33-61'!$A$1:$H$312</definedName>
    <definedName name="_xlnm.Print_Area" localSheetId="15">'5'!$A$1:$N$46</definedName>
    <definedName name="_xlnm.Print_Area" localSheetId="14">'Ageing schedule'!$A$1:$J$33</definedName>
    <definedName name="_xlnm.Print_Area" localSheetId="3">'Auditor Report'!$A$1:$J$112</definedName>
    <definedName name="_xlnm.Print_Area" localSheetId="10">'Computation '!$A$1:$E$82</definedName>
    <definedName name="_xlnm.Print_Area" localSheetId="9">'Computation  (2)'!$A$1:$E$82</definedName>
    <definedName name="_xlnm.Print_Area" localSheetId="8">'Computation FY 21-22'!$A$1:$E$85</definedName>
    <definedName name="_xlnm.Print_Area" localSheetId="11">'Financial Statements'!$A$2:$J$191</definedName>
    <definedName name="_xlnm.Print_Area" localSheetId="5">'note 12'!$A$1:$N$30</definedName>
    <definedName name="_xlnm.Print_Area" localSheetId="4">'note 12 (2)'!$A$1:$N$29</definedName>
    <definedName name="_xlnm.Print_Area" localSheetId="6">'note 12 15-16'!$A$1:$L$31</definedName>
    <definedName name="_xlnm.Print_Area" localSheetId="7">'note 12 16-17'!$A$1:$M$31</definedName>
    <definedName name="_xlnm.Print_Area" localSheetId="12">'Note No. 1 &amp; 2'!$A$1:$H$94</definedName>
    <definedName name="_xlnm.Print_Area" localSheetId="1">'Notice and Director Report'!$A$1:$D$99</definedName>
    <definedName name="_xlnm.Print_Area" localSheetId="16">'PPE 12'!$A$1:$M$53</definedName>
    <definedName name="_xlnm.Print_Titles" localSheetId="17">'23-32'!$1:$7</definedName>
    <definedName name="_xlnm.Print_Titles" localSheetId="13">'3-22'!$1:$7</definedName>
    <definedName name="_xlnm.Print_Titles" localSheetId="18">'33-61'!$1:$4</definedName>
    <definedName name="_xlnm.Print_Titles" localSheetId="12">'Note No. 1 &amp; 2'!$1:$5</definedName>
    <definedName name="_xlnm.Print_Titles" localSheetId="1">'Notice and Director Report'!$1:$3</definedName>
    <definedName name="subhead" localSheetId="9">#REF!</definedName>
    <definedName name="subhead" localSheetId="8">#REF!</definedName>
    <definedName name="subhead" localSheetId="6">[3]List!$B$2:$B$140</definedName>
    <definedName name="subhead" localSheetId="7">[3]List!$B$2:$B$140</definedName>
    <definedName name="subhead" localSheetId="16">[3]List!$B$2:$B$140</definedName>
    <definedName name="subhead">#REF!</definedName>
  </definedNames>
  <calcPr calcId="191028"/>
  <pivotCaches>
    <pivotCache cacheId="0" r:id="rId2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2" i="46" l="1"/>
  <c r="A13" i="46"/>
  <c r="A14" i="46"/>
  <c r="A15" i="46"/>
  <c r="A16" i="46"/>
  <c r="A17" i="46"/>
  <c r="A21" i="46"/>
  <c r="A22" i="46"/>
  <c r="E55" i="46"/>
  <c r="E64" i="46"/>
  <c r="D38" i="46"/>
  <c r="D41" i="46"/>
  <c r="D42" i="46"/>
  <c r="D43" i="46"/>
  <c r="H159" i="26"/>
  <c r="H157" i="26"/>
  <c r="G157" i="26"/>
  <c r="H69" i="25"/>
  <c r="G69" i="25"/>
  <c r="F93" i="24"/>
  <c r="E93" i="24"/>
  <c r="F84" i="24"/>
  <c r="E84" i="24"/>
  <c r="F82" i="24"/>
  <c r="E82" i="24"/>
  <c r="F83" i="24"/>
  <c r="E83" i="24"/>
  <c r="F80" i="24"/>
  <c r="E80" i="24"/>
  <c r="F79" i="24"/>
  <c r="E79" i="24"/>
  <c r="F78" i="24"/>
  <c r="E78" i="24"/>
  <c r="H36" i="25"/>
  <c r="G36" i="25"/>
  <c r="G26" i="25"/>
  <c r="H26" i="25"/>
  <c r="H107" i="3"/>
  <c r="H106" i="3"/>
  <c r="G107" i="3"/>
  <c r="G106" i="3"/>
  <c r="E49" i="24"/>
  <c r="J25" i="53"/>
  <c r="I33" i="53"/>
  <c r="H33" i="53"/>
  <c r="G33" i="53"/>
  <c r="F33" i="53"/>
  <c r="E33" i="53"/>
  <c r="D33" i="53"/>
  <c r="C33" i="53"/>
  <c r="J32" i="53"/>
  <c r="J31" i="53"/>
  <c r="J30" i="53"/>
  <c r="J29" i="53"/>
  <c r="H189" i="3"/>
  <c r="F46" i="24"/>
  <c r="G189" i="3"/>
  <c r="E46" i="24"/>
  <c r="I25" i="53"/>
  <c r="H25" i="53"/>
  <c r="G25" i="53"/>
  <c r="F25" i="53"/>
  <c r="E25" i="53"/>
  <c r="D25" i="53"/>
  <c r="C25" i="53"/>
  <c r="J24" i="53"/>
  <c r="J23" i="53"/>
  <c r="J22" i="53"/>
  <c r="J21" i="53"/>
  <c r="A113" i="3"/>
  <c r="A114" i="3"/>
  <c r="H16" i="53"/>
  <c r="G16" i="53"/>
  <c r="F16" i="53"/>
  <c r="E16" i="53"/>
  <c r="H8" i="53"/>
  <c r="G8" i="53"/>
  <c r="F8" i="53"/>
  <c r="E8" i="53"/>
  <c r="I7" i="53"/>
  <c r="I6" i="53"/>
  <c r="I5" i="53"/>
  <c r="I4" i="53"/>
  <c r="F172" i="24"/>
  <c r="E172" i="24"/>
  <c r="F171" i="24"/>
  <c r="E171" i="24"/>
  <c r="F164" i="24"/>
  <c r="F162" i="24"/>
  <c r="E162" i="24"/>
  <c r="F132" i="24"/>
  <c r="E132" i="24"/>
  <c r="G292" i="26"/>
  <c r="H246" i="26"/>
  <c r="G206" i="26"/>
  <c r="G243" i="26"/>
  <c r="G279" i="26"/>
  <c r="H206" i="26"/>
  <c r="H243" i="26"/>
  <c r="H279" i="26"/>
  <c r="H52" i="25"/>
  <c r="G52" i="25"/>
  <c r="F20" i="24"/>
  <c r="E20" i="24"/>
  <c r="F19" i="24"/>
  <c r="E19" i="24"/>
  <c r="E12" i="24"/>
  <c r="F11" i="24"/>
  <c r="E11" i="24"/>
  <c r="I35" i="51"/>
  <c r="H35" i="51"/>
  <c r="G35" i="51"/>
  <c r="E35" i="51"/>
  <c r="D35" i="51"/>
  <c r="C35" i="51"/>
  <c r="M34" i="51"/>
  <c r="M35" i="51"/>
  <c r="J34" i="51"/>
  <c r="J35" i="51"/>
  <c r="F34" i="51"/>
  <c r="F35" i="51"/>
  <c r="M19" i="51"/>
  <c r="G142" i="3"/>
  <c r="E40" i="24"/>
  <c r="H85" i="25"/>
  <c r="G85" i="25"/>
  <c r="G39" i="25"/>
  <c r="H219" i="3"/>
  <c r="F49" i="24"/>
  <c r="G219" i="3"/>
  <c r="G200" i="3"/>
  <c r="E47" i="24"/>
  <c r="H200" i="3"/>
  <c r="F47" i="24"/>
  <c r="H163" i="3"/>
  <c r="H166" i="3"/>
  <c r="G163" i="3"/>
  <c r="G166" i="3"/>
  <c r="D39" i="24"/>
  <c r="D19" i="24"/>
  <c r="D20" i="24"/>
  <c r="D23" i="24"/>
  <c r="D24" i="24"/>
  <c r="D27" i="24"/>
  <c r="D28" i="24"/>
  <c r="D32" i="24"/>
  <c r="H157" i="3"/>
  <c r="F41" i="24"/>
  <c r="G157" i="3"/>
  <c r="E41" i="24"/>
  <c r="H101" i="3"/>
  <c r="F170" i="24"/>
  <c r="G101" i="3"/>
  <c r="G90" i="3"/>
  <c r="H90" i="3"/>
  <c r="G85" i="3"/>
  <c r="E23" i="24"/>
  <c r="H85" i="3"/>
  <c r="G67" i="3"/>
  <c r="G19" i="3"/>
  <c r="H108" i="3"/>
  <c r="E44" i="24"/>
  <c r="F44" i="24"/>
  <c r="I8" i="53"/>
  <c r="I16" i="53"/>
  <c r="L34" i="51"/>
  <c r="L35" i="51"/>
  <c r="F71" i="24"/>
  <c r="E71" i="24"/>
  <c r="G108" i="3"/>
  <c r="G291" i="26"/>
  <c r="E155" i="24"/>
  <c r="M66" i="51"/>
  <c r="M67" i="51"/>
  <c r="C66" i="51"/>
  <c r="C67" i="51"/>
  <c r="I44" i="48"/>
  <c r="E127" i="24"/>
  <c r="K125" i="26"/>
  <c r="N64" i="51"/>
  <c r="H249" i="26"/>
  <c r="H248" i="26"/>
  <c r="H215" i="26"/>
  <c r="M45" i="48"/>
  <c r="L45" i="48"/>
  <c r="J45" i="48"/>
  <c r="I45" i="48"/>
  <c r="N39" i="48"/>
  <c r="K39" i="48"/>
  <c r="N38" i="48"/>
  <c r="K38" i="48"/>
  <c r="N44" i="48"/>
  <c r="K44" i="48"/>
  <c r="N37" i="48"/>
  <c r="K37" i="48"/>
  <c r="N36" i="48"/>
  <c r="K36" i="48"/>
  <c r="N35" i="48"/>
  <c r="K35" i="48"/>
  <c r="N34" i="48"/>
  <c r="K34" i="48"/>
  <c r="K13" i="48"/>
  <c r="K26" i="48"/>
  <c r="K25" i="48"/>
  <c r="K24" i="48"/>
  <c r="K23" i="48"/>
  <c r="K22" i="48"/>
  <c r="N43" i="48"/>
  <c r="N45" i="48"/>
  <c r="M41" i="48"/>
  <c r="L41" i="48"/>
  <c r="N40" i="48"/>
  <c r="N33" i="48"/>
  <c r="N32" i="48"/>
  <c r="N31" i="48"/>
  <c r="N30" i="48"/>
  <c r="N29" i="48"/>
  <c r="N28" i="48"/>
  <c r="N27" i="48"/>
  <c r="N26" i="48"/>
  <c r="N25" i="48"/>
  <c r="N24" i="48"/>
  <c r="N23" i="48"/>
  <c r="N22" i="48"/>
  <c r="N19" i="48"/>
  <c r="N18" i="48"/>
  <c r="N17" i="48"/>
  <c r="N16" i="48"/>
  <c r="N15" i="48"/>
  <c r="N14" i="48"/>
  <c r="N13" i="48"/>
  <c r="N12" i="48"/>
  <c r="N11" i="48"/>
  <c r="N10" i="48"/>
  <c r="N9" i="48"/>
  <c r="N8" i="48"/>
  <c r="N7" i="48"/>
  <c r="N6" i="48"/>
  <c r="N5" i="48"/>
  <c r="N41" i="48"/>
  <c r="F188" i="24"/>
  <c r="F187" i="24"/>
  <c r="F117" i="24"/>
  <c r="F116" i="24"/>
  <c r="F119" i="24"/>
  <c r="F190" i="24"/>
  <c r="F118" i="24"/>
  <c r="F189" i="24"/>
  <c r="S70" i="51"/>
  <c r="N69" i="51"/>
  <c r="R68" i="51"/>
  <c r="R67" i="51"/>
  <c r="L66" i="51"/>
  <c r="L67" i="51"/>
  <c r="L70" i="51"/>
  <c r="J66" i="51"/>
  <c r="J67" i="51"/>
  <c r="J70" i="51"/>
  <c r="I66" i="51"/>
  <c r="I67" i="51"/>
  <c r="I70" i="51"/>
  <c r="H66" i="51"/>
  <c r="H67" i="51"/>
  <c r="G66" i="51"/>
  <c r="F66" i="51"/>
  <c r="E66" i="51"/>
  <c r="D66" i="51"/>
  <c r="N65" i="51"/>
  <c r="N63" i="51"/>
  <c r="N62" i="51"/>
  <c r="N60" i="51"/>
  <c r="I31" i="51"/>
  <c r="H31" i="51"/>
  <c r="G31" i="51"/>
  <c r="E31" i="51"/>
  <c r="D31" i="51"/>
  <c r="C31" i="51"/>
  <c r="M30" i="51"/>
  <c r="M31" i="51"/>
  <c r="J30" i="51"/>
  <c r="J31" i="51"/>
  <c r="F30" i="51"/>
  <c r="F31" i="51"/>
  <c r="I27" i="51"/>
  <c r="H27" i="51"/>
  <c r="G27" i="51"/>
  <c r="E27" i="51"/>
  <c r="D27" i="51"/>
  <c r="C27" i="51"/>
  <c r="M25" i="51"/>
  <c r="M27" i="51"/>
  <c r="J25" i="51"/>
  <c r="J27" i="51"/>
  <c r="F25" i="51"/>
  <c r="F27" i="51"/>
  <c r="A24" i="51"/>
  <c r="A30" i="51"/>
  <c r="A34" i="51"/>
  <c r="I21" i="51"/>
  <c r="H21" i="51"/>
  <c r="G21" i="51"/>
  <c r="D21" i="51"/>
  <c r="C21" i="51"/>
  <c r="J19" i="51"/>
  <c r="F19" i="51"/>
  <c r="M18" i="51"/>
  <c r="J18" i="51"/>
  <c r="F18" i="51"/>
  <c r="M17" i="51"/>
  <c r="J17" i="51"/>
  <c r="E21" i="51"/>
  <c r="M15" i="51"/>
  <c r="J15" i="51"/>
  <c r="F15" i="51"/>
  <c r="M14" i="51"/>
  <c r="J14" i="51"/>
  <c r="F14" i="51"/>
  <c r="M13" i="51"/>
  <c r="J13" i="51"/>
  <c r="F13" i="51"/>
  <c r="M11" i="51"/>
  <c r="J11" i="51"/>
  <c r="F11" i="51"/>
  <c r="L15" i="51"/>
  <c r="N26" i="51"/>
  <c r="L19" i="51"/>
  <c r="L18" i="51"/>
  <c r="L14" i="51"/>
  <c r="L13" i="51"/>
  <c r="M21" i="51"/>
  <c r="D37" i="51"/>
  <c r="J21" i="51"/>
  <c r="I71" i="51"/>
  <c r="S25" i="51"/>
  <c r="S26" i="51"/>
  <c r="F67" i="51"/>
  <c r="F70" i="51"/>
  <c r="L71" i="51"/>
  <c r="S63" i="51"/>
  <c r="H70" i="51"/>
  <c r="D67" i="51"/>
  <c r="D70" i="51"/>
  <c r="E67" i="51"/>
  <c r="E70" i="51"/>
  <c r="G67" i="51"/>
  <c r="G70" i="51"/>
  <c r="J71" i="51"/>
  <c r="F17" i="51"/>
  <c r="L17" i="51"/>
  <c r="L30" i="51"/>
  <c r="L31" i="51"/>
  <c r="C70" i="51"/>
  <c r="L11" i="51"/>
  <c r="M68" i="51"/>
  <c r="N68" i="51"/>
  <c r="C71" i="51"/>
  <c r="L25" i="51"/>
  <c r="L27" i="51"/>
  <c r="E34" i="24"/>
  <c r="S62" i="51"/>
  <c r="L21" i="51"/>
  <c r="N21" i="51"/>
  <c r="F71" i="51"/>
  <c r="F21" i="51"/>
  <c r="G71" i="51"/>
  <c r="N66" i="51"/>
  <c r="D71" i="51"/>
  <c r="E71" i="51"/>
  <c r="H71" i="51"/>
  <c r="M71" i="51"/>
  <c r="L37" i="51"/>
  <c r="E33" i="24"/>
  <c r="M70" i="51"/>
  <c r="N67" i="51"/>
  <c r="N70" i="51"/>
  <c r="N71" i="51"/>
  <c r="E56" i="46"/>
  <c r="C23" i="46"/>
  <c r="S71" i="51"/>
  <c r="S72" i="51"/>
  <c r="O71" i="51"/>
  <c r="O72" i="51"/>
  <c r="D39" i="46"/>
  <c r="M48" i="47"/>
  <c r="H42" i="47"/>
  <c r="M42" i="47"/>
  <c r="M41" i="47"/>
  <c r="C42" i="47"/>
  <c r="C41" i="47"/>
  <c r="G11" i="25"/>
  <c r="G49" i="25"/>
  <c r="E69" i="46"/>
  <c r="E25" i="24"/>
  <c r="G177" i="3"/>
  <c r="E45" i="24"/>
  <c r="I49" i="48"/>
  <c r="G213" i="3"/>
  <c r="E48" i="24"/>
  <c r="G117" i="3"/>
  <c r="G58" i="25"/>
  <c r="E133" i="24"/>
  <c r="E160" i="24"/>
  <c r="E134" i="24"/>
  <c r="E161" i="24"/>
  <c r="G122" i="3"/>
  <c r="E28" i="24"/>
  <c r="J50" i="48"/>
  <c r="E27" i="24"/>
  <c r="E17" i="24"/>
  <c r="G75" i="25"/>
  <c r="G21" i="25"/>
  <c r="G10" i="25"/>
  <c r="E137" i="24"/>
  <c r="E164" i="24"/>
  <c r="E131" i="24"/>
  <c r="C20" i="46"/>
  <c r="C24" i="46"/>
  <c r="E139" i="24"/>
  <c r="E166" i="24"/>
  <c r="E26" i="24"/>
  <c r="E138" i="24"/>
  <c r="E165" i="24"/>
  <c r="E136" i="24"/>
  <c r="S49" i="47"/>
  <c r="E177" i="24"/>
  <c r="E74" i="24"/>
  <c r="G80" i="25"/>
  <c r="E141" i="24"/>
  <c r="G70" i="25"/>
  <c r="E81" i="24"/>
  <c r="G42" i="25"/>
  <c r="J112" i="26"/>
  <c r="E174" i="24"/>
  <c r="E163" i="24"/>
  <c r="C18" i="46"/>
  <c r="G138" i="26"/>
  <c r="G18" i="25"/>
  <c r="G9" i="25"/>
  <c r="G13" i="25"/>
  <c r="E73" i="24"/>
  <c r="G107" i="25"/>
  <c r="G112" i="25"/>
  <c r="N41" i="47"/>
  <c r="N42" i="47"/>
  <c r="L45" i="47"/>
  <c r="L46" i="47"/>
  <c r="N44" i="47"/>
  <c r="N43" i="47"/>
  <c r="N39" i="47"/>
  <c r="E75" i="24"/>
  <c r="L50" i="47"/>
  <c r="R47" i="47"/>
  <c r="R46" i="47"/>
  <c r="H17" i="47"/>
  <c r="H19" i="47"/>
  <c r="A2" i="26"/>
  <c r="A178" i="24"/>
  <c r="E74" i="46"/>
  <c r="E76" i="46"/>
  <c r="A23" i="46"/>
  <c r="J41" i="48"/>
  <c r="I41" i="48"/>
  <c r="K40" i="48"/>
  <c r="K33" i="48"/>
  <c r="K32" i="48"/>
  <c r="K31" i="48"/>
  <c r="K30" i="48"/>
  <c r="P30" i="48"/>
  <c r="K29" i="48"/>
  <c r="P29" i="48"/>
  <c r="K28" i="48"/>
  <c r="P28" i="48"/>
  <c r="K27" i="48"/>
  <c r="P27" i="48"/>
  <c r="P26" i="48"/>
  <c r="P25" i="48"/>
  <c r="P24" i="48"/>
  <c r="P23" i="48"/>
  <c r="P22" i="48"/>
  <c r="K43" i="48"/>
  <c r="K19" i="48"/>
  <c r="P19" i="48"/>
  <c r="K18" i="48"/>
  <c r="K17" i="48"/>
  <c r="P17" i="48"/>
  <c r="K16" i="48"/>
  <c r="P16" i="48"/>
  <c r="K15" i="48"/>
  <c r="P15" i="48"/>
  <c r="K14" i="48"/>
  <c r="P13" i="48"/>
  <c r="K12" i="48"/>
  <c r="P12" i="48"/>
  <c r="K11" i="48"/>
  <c r="P11" i="48"/>
  <c r="K10" i="48"/>
  <c r="P10" i="48"/>
  <c r="K9" i="48"/>
  <c r="P9" i="48"/>
  <c r="K8" i="48"/>
  <c r="P8" i="48"/>
  <c r="K7" i="48"/>
  <c r="P7" i="48"/>
  <c r="K6" i="48"/>
  <c r="P6" i="48"/>
  <c r="K5" i="48"/>
  <c r="P5" i="48"/>
  <c r="P43" i="48"/>
  <c r="K45" i="48"/>
  <c r="M46" i="48"/>
  <c r="L46" i="48"/>
  <c r="I46" i="48"/>
  <c r="I50" i="48"/>
  <c r="J46" i="48"/>
  <c r="K41" i="48"/>
  <c r="K46" i="48"/>
  <c r="J51" i="48"/>
  <c r="N46" i="48"/>
  <c r="H175" i="26"/>
  <c r="J175" i="26"/>
  <c r="G175" i="26"/>
  <c r="K175" i="26"/>
  <c r="I175" i="26"/>
  <c r="G170" i="26"/>
  <c r="H144" i="26"/>
  <c r="G144" i="26"/>
  <c r="H139" i="26"/>
  <c r="F137" i="26"/>
  <c r="F138" i="26"/>
  <c r="F127" i="24"/>
  <c r="D119" i="24"/>
  <c r="D118" i="24"/>
  <c r="G310" i="26"/>
  <c r="G311" i="26"/>
  <c r="D189" i="24"/>
  <c r="F310" i="26"/>
  <c r="D190" i="24"/>
  <c r="F311" i="26"/>
  <c r="M54" i="47"/>
  <c r="D17" i="47"/>
  <c r="D19" i="47"/>
  <c r="N48" i="47"/>
  <c r="M47" i="47"/>
  <c r="N47" i="47"/>
  <c r="M45" i="47"/>
  <c r="J45" i="47"/>
  <c r="I45" i="47"/>
  <c r="H45" i="47"/>
  <c r="H46" i="47"/>
  <c r="G45" i="47"/>
  <c r="F45" i="47"/>
  <c r="E45" i="47"/>
  <c r="D45" i="47"/>
  <c r="D46" i="47"/>
  <c r="C45" i="47"/>
  <c r="C46" i="47"/>
  <c r="I29" i="47"/>
  <c r="H29" i="47"/>
  <c r="G29" i="47"/>
  <c r="E29" i="47"/>
  <c r="D29" i="47"/>
  <c r="C29" i="47"/>
  <c r="M28" i="47"/>
  <c r="M29" i="47"/>
  <c r="J28" i="47"/>
  <c r="J29" i="47"/>
  <c r="F28" i="47"/>
  <c r="F29" i="47"/>
  <c r="I25" i="47"/>
  <c r="H25" i="47"/>
  <c r="H32" i="47"/>
  <c r="G25" i="47"/>
  <c r="E25" i="47"/>
  <c r="D25" i="47"/>
  <c r="C25" i="47"/>
  <c r="M23" i="47"/>
  <c r="M25" i="47"/>
  <c r="J23" i="47"/>
  <c r="J25" i="47"/>
  <c r="F23" i="47"/>
  <c r="F25" i="47"/>
  <c r="A22" i="47"/>
  <c r="A28" i="47"/>
  <c r="G19" i="47"/>
  <c r="E19" i="47"/>
  <c r="C19" i="47"/>
  <c r="M17" i="47"/>
  <c r="I17" i="47"/>
  <c r="I19" i="47"/>
  <c r="M16" i="47"/>
  <c r="J16" i="47"/>
  <c r="F16" i="47"/>
  <c r="M15" i="47"/>
  <c r="J15" i="47"/>
  <c r="F15" i="47"/>
  <c r="M14" i="47"/>
  <c r="J14" i="47"/>
  <c r="F14" i="47"/>
  <c r="M13" i="47"/>
  <c r="J13" i="47"/>
  <c r="F13" i="47"/>
  <c r="M12" i="47"/>
  <c r="J12" i="47"/>
  <c r="F12" i="47"/>
  <c r="M11" i="47"/>
  <c r="J11" i="47"/>
  <c r="F11" i="47"/>
  <c r="A2" i="47"/>
  <c r="A1" i="47"/>
  <c r="F17" i="47"/>
  <c r="L14" i="47"/>
  <c r="N24" i="47"/>
  <c r="L12" i="47"/>
  <c r="L16" i="47"/>
  <c r="E46" i="47"/>
  <c r="E49" i="47"/>
  <c r="I46" i="47"/>
  <c r="I49" i="47"/>
  <c r="F46" i="47"/>
  <c r="F49" i="47"/>
  <c r="J46" i="47"/>
  <c r="J50" i="47"/>
  <c r="N45" i="47"/>
  <c r="M46" i="47"/>
  <c r="M50" i="47"/>
  <c r="L15" i="47"/>
  <c r="M19" i="47"/>
  <c r="M32" i="47"/>
  <c r="L13" i="47"/>
  <c r="D33" i="47"/>
  <c r="F19" i="47"/>
  <c r="F32" i="47"/>
  <c r="G32" i="47"/>
  <c r="C32" i="47"/>
  <c r="L11" i="47"/>
  <c r="J17" i="47"/>
  <c r="J19" i="47"/>
  <c r="J32" i="47"/>
  <c r="D32" i="47"/>
  <c r="L23" i="47"/>
  <c r="L25" i="47"/>
  <c r="E32" i="47"/>
  <c r="S23" i="47"/>
  <c r="S24" i="47"/>
  <c r="J49" i="47"/>
  <c r="S42" i="47"/>
  <c r="I32" i="47"/>
  <c r="D49" i="47"/>
  <c r="D50" i="47"/>
  <c r="H50" i="47"/>
  <c r="H49" i="47"/>
  <c r="L28" i="47"/>
  <c r="L29" i="47"/>
  <c r="C50" i="47"/>
  <c r="G46" i="47"/>
  <c r="G49" i="47"/>
  <c r="L49" i="47"/>
  <c r="I50" i="47"/>
  <c r="E50" i="47"/>
  <c r="F50" i="47"/>
  <c r="H34" i="24"/>
  <c r="N46" i="47"/>
  <c r="N49" i="47"/>
  <c r="S50" i="47"/>
  <c r="S51" i="47"/>
  <c r="M49" i="47"/>
  <c r="L17" i="47"/>
  <c r="L19" i="47"/>
  <c r="S41" i="47"/>
  <c r="C49" i="47"/>
  <c r="G50" i="47"/>
  <c r="N50" i="47"/>
  <c r="H33" i="24"/>
  <c r="N19" i="47"/>
  <c r="L32" i="47"/>
  <c r="L33" i="47"/>
  <c r="O50" i="47"/>
  <c r="O51" i="47"/>
  <c r="E57" i="46"/>
  <c r="E59" i="46"/>
  <c r="H170" i="26"/>
  <c r="H149" i="26"/>
  <c r="D28" i="46"/>
  <c r="A2" i="46"/>
  <c r="A1" i="46"/>
  <c r="J38" i="24"/>
  <c r="J20" i="24"/>
  <c r="H20" i="24"/>
  <c r="H19" i="3"/>
  <c r="J10" i="24"/>
  <c r="F25" i="24"/>
  <c r="J41" i="24"/>
  <c r="G62" i="25"/>
  <c r="G63" i="25"/>
  <c r="H67" i="3"/>
  <c r="E151" i="24"/>
  <c r="J18" i="24"/>
  <c r="J28" i="24"/>
  <c r="C80" i="46"/>
  <c r="D80" i="46"/>
  <c r="J17" i="24"/>
  <c r="J45" i="24"/>
  <c r="J46" i="24"/>
  <c r="J24" i="24"/>
  <c r="J40" i="24"/>
  <c r="J23" i="24"/>
  <c r="H177" i="3"/>
  <c r="F45" i="24"/>
  <c r="H11" i="25"/>
  <c r="H95" i="24"/>
  <c r="H122" i="3"/>
  <c r="F28" i="24"/>
  <c r="E154" i="24"/>
  <c r="F26" i="24"/>
  <c r="E153" i="24"/>
  <c r="J48" i="24"/>
  <c r="H27" i="24"/>
  <c r="H48" i="24"/>
  <c r="J49" i="24"/>
  <c r="J47" i="24"/>
  <c r="H49" i="24"/>
  <c r="J83" i="24"/>
  <c r="E85" i="24"/>
  <c r="H142" i="3"/>
  <c r="F40" i="24"/>
  <c r="H49" i="25"/>
  <c r="H58" i="25"/>
  <c r="E170" i="24"/>
  <c r="H45" i="24"/>
  <c r="H24" i="24"/>
  <c r="H28" i="24"/>
  <c r="J93" i="24"/>
  <c r="J194" i="24"/>
  <c r="H23" i="24"/>
  <c r="H213" i="3"/>
  <c r="F48" i="24"/>
  <c r="H80" i="24"/>
  <c r="H40" i="24"/>
  <c r="E87" i="24"/>
  <c r="F133" i="24"/>
  <c r="F160" i="24"/>
  <c r="F139" i="24"/>
  <c r="F166" i="24"/>
  <c r="J96" i="24"/>
  <c r="H17" i="24"/>
  <c r="J74" i="24"/>
  <c r="E129" i="24"/>
  <c r="E143" i="24"/>
  <c r="E89" i="24"/>
  <c r="E91" i="24"/>
  <c r="D9" i="46"/>
  <c r="D25" i="46"/>
  <c r="J81" i="24"/>
  <c r="J82" i="24"/>
  <c r="J84" i="24"/>
  <c r="H46" i="24"/>
  <c r="J73" i="24"/>
  <c r="I74" i="24"/>
  <c r="I93" i="24"/>
  <c r="I83" i="24"/>
  <c r="I81" i="24"/>
  <c r="I96" i="24"/>
  <c r="I82" i="24"/>
  <c r="I84" i="24"/>
  <c r="J75" i="24"/>
  <c r="C165" i="24"/>
  <c r="C161" i="24"/>
  <c r="C32" i="37"/>
  <c r="I27" i="37"/>
  <c r="G15" i="37"/>
  <c r="K42" i="39"/>
  <c r="K41" i="39"/>
  <c r="K48" i="39"/>
  <c r="L48" i="39"/>
  <c r="J45" i="39"/>
  <c r="I45" i="39"/>
  <c r="I46" i="39"/>
  <c r="I49" i="39"/>
  <c r="G45" i="39"/>
  <c r="F45" i="39"/>
  <c r="E45" i="39"/>
  <c r="E46" i="39"/>
  <c r="E49" i="39"/>
  <c r="D45" i="39"/>
  <c r="C45" i="39"/>
  <c r="L43" i="39"/>
  <c r="L42" i="39"/>
  <c r="H41" i="39"/>
  <c r="H45" i="39"/>
  <c r="L39" i="39"/>
  <c r="R34" i="39"/>
  <c r="I29" i="39"/>
  <c r="H29" i="39"/>
  <c r="H35" i="24"/>
  <c r="G29" i="39"/>
  <c r="E29" i="39"/>
  <c r="D29" i="39"/>
  <c r="C29" i="39"/>
  <c r="L28" i="39"/>
  <c r="L29" i="39"/>
  <c r="J28" i="39"/>
  <c r="J29" i="39"/>
  <c r="F28" i="39"/>
  <c r="I25" i="39"/>
  <c r="H25" i="39"/>
  <c r="G25" i="39"/>
  <c r="E25" i="39"/>
  <c r="D25" i="39"/>
  <c r="C25" i="39"/>
  <c r="L23" i="39"/>
  <c r="L25" i="39"/>
  <c r="J23" i="39"/>
  <c r="J25" i="39"/>
  <c r="F23" i="39"/>
  <c r="F25" i="39"/>
  <c r="A22" i="39"/>
  <c r="A28" i="39"/>
  <c r="I19" i="39"/>
  <c r="H19" i="39"/>
  <c r="H32" i="39"/>
  <c r="G19" i="39"/>
  <c r="G33" i="39"/>
  <c r="E19" i="39"/>
  <c r="D19" i="39"/>
  <c r="C19" i="39"/>
  <c r="L17" i="39"/>
  <c r="J17" i="39"/>
  <c r="F17" i="39"/>
  <c r="L16" i="39"/>
  <c r="J16" i="39"/>
  <c r="F16" i="39"/>
  <c r="L15" i="39"/>
  <c r="J15" i="39"/>
  <c r="F15" i="39"/>
  <c r="L14" i="39"/>
  <c r="J14" i="39"/>
  <c r="F14" i="39"/>
  <c r="L13" i="39"/>
  <c r="J13" i="39"/>
  <c r="F13" i="39"/>
  <c r="L12" i="39"/>
  <c r="J12" i="39"/>
  <c r="F12" i="39"/>
  <c r="L11" i="39"/>
  <c r="J11" i="39"/>
  <c r="F11" i="39"/>
  <c r="A2" i="39"/>
  <c r="A1" i="39"/>
  <c r="K45" i="39"/>
  <c r="K12" i="39"/>
  <c r="K16" i="39"/>
  <c r="F19" i="39"/>
  <c r="K28" i="39"/>
  <c r="K29" i="39"/>
  <c r="K47" i="39"/>
  <c r="L47" i="39"/>
  <c r="L44" i="39"/>
  <c r="L41" i="39"/>
  <c r="L19" i="39"/>
  <c r="D32" i="39"/>
  <c r="K17" i="39"/>
  <c r="G32" i="39"/>
  <c r="J19" i="39"/>
  <c r="C32" i="39"/>
  <c r="K14" i="39"/>
  <c r="I32" i="39"/>
  <c r="L32" i="39"/>
  <c r="K15" i="39"/>
  <c r="K13" i="39"/>
  <c r="K23" i="39"/>
  <c r="K25" i="39"/>
  <c r="E32" i="39"/>
  <c r="F29" i="39"/>
  <c r="H46" i="39"/>
  <c r="H49" i="39"/>
  <c r="E50" i="39"/>
  <c r="I50" i="39"/>
  <c r="L45" i="39"/>
  <c r="F46" i="39"/>
  <c r="F49" i="39"/>
  <c r="J46" i="39"/>
  <c r="J49" i="39"/>
  <c r="C46" i="39"/>
  <c r="G46" i="39"/>
  <c r="G49" i="39"/>
  <c r="K46" i="39"/>
  <c r="K50" i="39"/>
  <c r="D46" i="39"/>
  <c r="D49" i="39"/>
  <c r="J32" i="39"/>
  <c r="F32" i="39"/>
  <c r="K11" i="39"/>
  <c r="K19" i="39"/>
  <c r="K32" i="39"/>
  <c r="E64" i="37"/>
  <c r="K49" i="39"/>
  <c r="F50" i="39"/>
  <c r="H50" i="39"/>
  <c r="L46" i="39"/>
  <c r="L49" i="39"/>
  <c r="C26" i="37"/>
  <c r="C49" i="39"/>
  <c r="J50" i="39"/>
  <c r="D50" i="39"/>
  <c r="G50" i="39"/>
  <c r="C50" i="39"/>
  <c r="L50" i="39"/>
  <c r="E65" i="37"/>
  <c r="C14" i="37"/>
  <c r="H15" i="37"/>
  <c r="C12" i="37"/>
  <c r="C13" i="37"/>
  <c r="M48" i="36"/>
  <c r="N48" i="36"/>
  <c r="L52" i="36"/>
  <c r="M47" i="36"/>
  <c r="G76" i="38"/>
  <c r="F122" i="38"/>
  <c r="E78" i="37"/>
  <c r="D31" i="37"/>
  <c r="A24" i="37"/>
  <c r="A25" i="37"/>
  <c r="A26" i="37"/>
  <c r="A12" i="37"/>
  <c r="A13" i="37"/>
  <c r="A14" i="37"/>
  <c r="A15" i="37"/>
  <c r="A16" i="37"/>
  <c r="A17" i="37"/>
  <c r="A18" i="37"/>
  <c r="A19" i="37"/>
  <c r="A20" i="37"/>
  <c r="A2" i="37"/>
  <c r="A1" i="37"/>
  <c r="H257" i="26"/>
  <c r="H225" i="26"/>
  <c r="H229" i="26"/>
  <c r="G225" i="26"/>
  <c r="J41" i="36"/>
  <c r="N41" i="36"/>
  <c r="J13" i="36"/>
  <c r="C28" i="36"/>
  <c r="G27" i="36"/>
  <c r="G28" i="36"/>
  <c r="M55" i="36"/>
  <c r="N47" i="36"/>
  <c r="L45" i="36"/>
  <c r="K45" i="36"/>
  <c r="K46" i="36"/>
  <c r="K49" i="36"/>
  <c r="J45" i="36"/>
  <c r="H45" i="36"/>
  <c r="H46" i="36"/>
  <c r="H49" i="36"/>
  <c r="G45" i="36"/>
  <c r="G46" i="36"/>
  <c r="G49" i="36"/>
  <c r="F45" i="36"/>
  <c r="E45" i="36"/>
  <c r="C45" i="36"/>
  <c r="N44" i="36"/>
  <c r="N43" i="36"/>
  <c r="N42" i="36"/>
  <c r="M45" i="36"/>
  <c r="T34" i="36"/>
  <c r="K28" i="36"/>
  <c r="J28" i="36"/>
  <c r="I28" i="36"/>
  <c r="H28" i="36"/>
  <c r="F28" i="36"/>
  <c r="E28" i="36"/>
  <c r="D28" i="36"/>
  <c r="N27" i="36"/>
  <c r="N28" i="36"/>
  <c r="L27" i="36"/>
  <c r="L28" i="36"/>
  <c r="K24" i="36"/>
  <c r="J24" i="36"/>
  <c r="H24" i="36"/>
  <c r="F24" i="36"/>
  <c r="E24" i="36"/>
  <c r="D24" i="36"/>
  <c r="C24" i="36"/>
  <c r="N22" i="36"/>
  <c r="N24" i="36"/>
  <c r="I24" i="36"/>
  <c r="G22" i="36"/>
  <c r="G24" i="36"/>
  <c r="A21" i="36"/>
  <c r="A27" i="36"/>
  <c r="W19" i="36"/>
  <c r="W18" i="36"/>
  <c r="H18" i="36"/>
  <c r="D18" i="36"/>
  <c r="C18" i="36"/>
  <c r="W17" i="36"/>
  <c r="W16" i="36"/>
  <c r="N16" i="36"/>
  <c r="L16" i="36"/>
  <c r="G16" i="36"/>
  <c r="W15" i="36"/>
  <c r="N15" i="36"/>
  <c r="L15" i="36"/>
  <c r="G15" i="36"/>
  <c r="F18" i="36"/>
  <c r="T14" i="36"/>
  <c r="N14" i="36"/>
  <c r="L14" i="36"/>
  <c r="G14" i="36"/>
  <c r="U13" i="36"/>
  <c r="N13" i="36"/>
  <c r="K18" i="36"/>
  <c r="L13" i="36"/>
  <c r="E18" i="36"/>
  <c r="E33" i="36"/>
  <c r="U12" i="36"/>
  <c r="N12" i="36"/>
  <c r="L12" i="36"/>
  <c r="J18" i="36"/>
  <c r="G12" i="36"/>
  <c r="U11" i="36"/>
  <c r="N11" i="36"/>
  <c r="L11" i="36"/>
  <c r="G11" i="36"/>
  <c r="U10" i="36"/>
  <c r="U9" i="36"/>
  <c r="A2" i="36"/>
  <c r="A1" i="36"/>
  <c r="C31" i="36"/>
  <c r="E71" i="37"/>
  <c r="E73" i="37"/>
  <c r="C77" i="37"/>
  <c r="D77" i="37"/>
  <c r="G50" i="36"/>
  <c r="L46" i="36"/>
  <c r="L49" i="36"/>
  <c r="H50" i="36"/>
  <c r="C46" i="36"/>
  <c r="C50" i="36"/>
  <c r="M14" i="36"/>
  <c r="J31" i="36"/>
  <c r="M12" i="36"/>
  <c r="M15" i="36"/>
  <c r="L18" i="36"/>
  <c r="E31" i="36"/>
  <c r="M27" i="36"/>
  <c r="M28" i="36"/>
  <c r="M11" i="36"/>
  <c r="N18" i="36"/>
  <c r="H31" i="36"/>
  <c r="M16" i="36"/>
  <c r="M46" i="36"/>
  <c r="M49" i="36"/>
  <c r="N31" i="36"/>
  <c r="F31" i="36"/>
  <c r="K31" i="36"/>
  <c r="C49" i="36"/>
  <c r="K50" i="36"/>
  <c r="L22" i="36"/>
  <c r="L24" i="36"/>
  <c r="N39" i="36"/>
  <c r="E46" i="36"/>
  <c r="E49" i="36"/>
  <c r="J46" i="36"/>
  <c r="J49" i="36"/>
  <c r="G13" i="36"/>
  <c r="I18" i="36"/>
  <c r="F46" i="36"/>
  <c r="F49" i="36"/>
  <c r="N45" i="36"/>
  <c r="H47" i="24"/>
  <c r="E176" i="24"/>
  <c r="F50" i="36"/>
  <c r="E50" i="36"/>
  <c r="L50" i="36"/>
  <c r="L31" i="36"/>
  <c r="G18" i="36"/>
  <c r="G31" i="36"/>
  <c r="M13" i="36"/>
  <c r="M18" i="36"/>
  <c r="M22" i="36"/>
  <c r="M24" i="36"/>
  <c r="N46" i="36"/>
  <c r="J50" i="36"/>
  <c r="M50" i="36"/>
  <c r="F177" i="24"/>
  <c r="H133" i="3"/>
  <c r="F38" i="24"/>
  <c r="F50" i="24"/>
  <c r="H10" i="24"/>
  <c r="H38" i="24"/>
  <c r="C23" i="37"/>
  <c r="H62" i="25"/>
  <c r="H63" i="25"/>
  <c r="N49" i="36"/>
  <c r="N50" i="36"/>
  <c r="E66" i="37"/>
  <c r="M31" i="36"/>
  <c r="J16" i="5"/>
  <c r="K16" i="5"/>
  <c r="J80" i="24"/>
  <c r="I80" i="24"/>
  <c r="J78" i="24"/>
  <c r="I78" i="24"/>
  <c r="H135" i="3"/>
  <c r="H15" i="3"/>
  <c r="F10" i="24"/>
  <c r="G133" i="3"/>
  <c r="E38" i="24"/>
  <c r="E68" i="37"/>
  <c r="C76" i="37"/>
  <c r="O49" i="36"/>
  <c r="O50" i="36"/>
  <c r="C16" i="37"/>
  <c r="G16" i="37"/>
  <c r="G17" i="37"/>
  <c r="N22" i="5"/>
  <c r="K13" i="5"/>
  <c r="K15" i="5"/>
  <c r="J13" i="5"/>
  <c r="I22" i="5"/>
  <c r="G22" i="5"/>
  <c r="G16" i="5"/>
  <c r="G14" i="5"/>
  <c r="G12" i="5"/>
  <c r="J85" i="24"/>
  <c r="J87" i="24"/>
  <c r="J89" i="24"/>
  <c r="I89" i="24"/>
  <c r="G135" i="3"/>
  <c r="G15" i="3"/>
  <c r="E10" i="24"/>
  <c r="D76" i="37"/>
  <c r="C78" i="37"/>
  <c r="C21" i="37"/>
  <c r="C24" i="22"/>
  <c r="A24" i="22"/>
  <c r="A25" i="22"/>
  <c r="C19" i="22"/>
  <c r="I16" i="5"/>
  <c r="I85" i="24"/>
  <c r="D78" i="37"/>
  <c r="D80" i="37"/>
  <c r="G18" i="37"/>
  <c r="G19" i="37"/>
  <c r="J97" i="24"/>
  <c r="I87" i="24"/>
  <c r="T33" i="5"/>
  <c r="I97" i="24"/>
  <c r="J103" i="24"/>
  <c r="J104" i="24"/>
  <c r="L22" i="5"/>
  <c r="M22" i="5"/>
  <c r="L16" i="5"/>
  <c r="M16" i="5"/>
  <c r="L13" i="5"/>
  <c r="L11" i="5"/>
  <c r="I24" i="5"/>
  <c r="I25" i="36"/>
  <c r="I18" i="5"/>
  <c r="I19" i="36"/>
  <c r="I28" i="5"/>
  <c r="J35" i="24"/>
  <c r="I29" i="36"/>
  <c r="G11" i="5"/>
  <c r="D28" i="5"/>
  <c r="D29" i="36"/>
  <c r="D24" i="5"/>
  <c r="D25" i="36"/>
  <c r="D18" i="5"/>
  <c r="D19" i="36"/>
  <c r="J50" i="24"/>
  <c r="F95" i="21"/>
  <c r="D10" i="24"/>
  <c r="J11" i="24"/>
  <c r="J12" i="24"/>
  <c r="K28" i="5"/>
  <c r="K29" i="36"/>
  <c r="J28" i="5"/>
  <c r="J29" i="36"/>
  <c r="H28" i="5"/>
  <c r="H29" i="36"/>
  <c r="F28" i="5"/>
  <c r="F29" i="36"/>
  <c r="E28" i="5"/>
  <c r="E29" i="36"/>
  <c r="C28" i="5"/>
  <c r="N27" i="5"/>
  <c r="N28" i="5"/>
  <c r="N29" i="36"/>
  <c r="L27" i="5"/>
  <c r="L28" i="5"/>
  <c r="G27" i="5"/>
  <c r="G28" i="5"/>
  <c r="G29" i="36"/>
  <c r="C29" i="36"/>
  <c r="L29" i="36"/>
  <c r="M27" i="5"/>
  <c r="M28" i="5"/>
  <c r="M29" i="36"/>
  <c r="E50" i="24"/>
  <c r="K24" i="5"/>
  <c r="K25" i="36"/>
  <c r="J24" i="5"/>
  <c r="J25" i="36"/>
  <c r="H24" i="5"/>
  <c r="H25" i="36"/>
  <c r="F24" i="5"/>
  <c r="F25" i="36"/>
  <c r="E24" i="5"/>
  <c r="E25" i="36"/>
  <c r="C24" i="5"/>
  <c r="C25" i="36"/>
  <c r="H18" i="5"/>
  <c r="H19" i="36"/>
  <c r="C18" i="5"/>
  <c r="C19" i="36"/>
  <c r="M46" i="5"/>
  <c r="E182" i="31"/>
  <c r="D181" i="31"/>
  <c r="M38" i="5"/>
  <c r="M44" i="5"/>
  <c r="M45" i="5"/>
  <c r="L44" i="5"/>
  <c r="K44" i="5"/>
  <c r="J44" i="5"/>
  <c r="H44" i="5"/>
  <c r="G44" i="5"/>
  <c r="F44" i="5"/>
  <c r="E44" i="5"/>
  <c r="C44" i="5"/>
  <c r="N43" i="5"/>
  <c r="C14" i="22"/>
  <c r="J12" i="5"/>
  <c r="L12" i="5"/>
  <c r="M12" i="5"/>
  <c r="F13" i="5"/>
  <c r="F15" i="5"/>
  <c r="G15" i="5"/>
  <c r="W19" i="5"/>
  <c r="W18" i="5"/>
  <c r="W17" i="5"/>
  <c r="W16" i="5"/>
  <c r="W15" i="5"/>
  <c r="T14" i="5"/>
  <c r="J15" i="5"/>
  <c r="L15" i="5"/>
  <c r="J14" i="5"/>
  <c r="L14" i="5"/>
  <c r="M14" i="5"/>
  <c r="U13" i="5"/>
  <c r="U12" i="5"/>
  <c r="U11" i="5"/>
  <c r="U10" i="5"/>
  <c r="U9" i="5"/>
  <c r="B205" i="31"/>
  <c r="M15" i="5"/>
  <c r="F18" i="5"/>
  <c r="F19" i="36"/>
  <c r="K18" i="5"/>
  <c r="K19" i="36"/>
  <c r="J18" i="5"/>
  <c r="J19" i="36"/>
  <c r="C16" i="22"/>
  <c r="J156" i="31"/>
  <c r="K156" i="31"/>
  <c r="D48" i="22"/>
  <c r="C32" i="22"/>
  <c r="G249" i="26"/>
  <c r="G248" i="26"/>
  <c r="G228" i="26"/>
  <c r="G229" i="26"/>
  <c r="G220" i="26"/>
  <c r="G268" i="26"/>
  <c r="G221" i="26"/>
  <c r="G275" i="26"/>
  <c r="C25" i="37"/>
  <c r="I25" i="37"/>
  <c r="I26" i="37"/>
  <c r="I28" i="37"/>
  <c r="H230" i="26"/>
  <c r="H231" i="26"/>
  <c r="H252" i="26"/>
  <c r="H223" i="26"/>
  <c r="H235" i="26"/>
  <c r="H256" i="26"/>
  <c r="H263" i="26"/>
  <c r="H31" i="5"/>
  <c r="C31" i="5"/>
  <c r="C25" i="22"/>
  <c r="G25" i="22"/>
  <c r="G26" i="22"/>
  <c r="H237" i="26"/>
  <c r="H240" i="26"/>
  <c r="E13" i="5"/>
  <c r="C27" i="37"/>
  <c r="G25" i="37"/>
  <c r="G26" i="37"/>
  <c r="E18" i="5"/>
  <c r="E19" i="36"/>
  <c r="G13" i="5"/>
  <c r="M13" i="5"/>
  <c r="D43" i="16"/>
  <c r="N16" i="5"/>
  <c r="N12" i="5"/>
  <c r="N11" i="5"/>
  <c r="N13" i="5"/>
  <c r="N14" i="5"/>
  <c r="N15" i="5"/>
  <c r="N24" i="5"/>
  <c r="N18" i="5"/>
  <c r="N19" i="36"/>
  <c r="C23" i="22"/>
  <c r="E71" i="22"/>
  <c r="N25" i="36"/>
  <c r="N31" i="5"/>
  <c r="C42" i="16"/>
  <c r="D188" i="24"/>
  <c r="D187" i="24"/>
  <c r="A188" i="24"/>
  <c r="A186" i="24"/>
  <c r="G309" i="26"/>
  <c r="G308" i="26"/>
  <c r="F309" i="26"/>
  <c r="F308" i="26"/>
  <c r="D117" i="24"/>
  <c r="D116" i="24"/>
  <c r="D61" i="24"/>
  <c r="D60" i="24"/>
  <c r="C19" i="16"/>
  <c r="C18" i="16"/>
  <c r="C97" i="16"/>
  <c r="C96" i="16"/>
  <c r="B97" i="16"/>
  <c r="B96" i="16"/>
  <c r="M53" i="5"/>
  <c r="E167" i="24"/>
  <c r="C39" i="16"/>
  <c r="H41" i="24"/>
  <c r="H50" i="24"/>
  <c r="H274" i="26"/>
  <c r="G274" i="26"/>
  <c r="G264" i="26"/>
  <c r="G230" i="26"/>
  <c r="G231" i="26"/>
  <c r="G252" i="26"/>
  <c r="A21" i="5"/>
  <c r="G232" i="26"/>
  <c r="H232" i="26"/>
  <c r="H269" i="26"/>
  <c r="H273" i="26"/>
  <c r="H276" i="26"/>
  <c r="G272" i="26"/>
  <c r="H258" i="26"/>
  <c r="H253" i="26"/>
  <c r="G253" i="26"/>
  <c r="G194" i="26"/>
  <c r="G203" i="26"/>
  <c r="G235" i="26"/>
  <c r="A27" i="5"/>
  <c r="G218" i="26"/>
  <c r="G223" i="26"/>
  <c r="G236" i="26"/>
  <c r="G257" i="26"/>
  <c r="G209" i="26"/>
  <c r="G215" i="26"/>
  <c r="G256" i="26"/>
  <c r="L45" i="5"/>
  <c r="L47" i="5"/>
  <c r="K45" i="5"/>
  <c r="K47" i="5"/>
  <c r="H45" i="5"/>
  <c r="H47" i="5"/>
  <c r="G45" i="5"/>
  <c r="G47" i="5"/>
  <c r="F45" i="5"/>
  <c r="F47" i="5"/>
  <c r="C45" i="5"/>
  <c r="C47" i="5"/>
  <c r="G237" i="26"/>
  <c r="G240" i="26"/>
  <c r="G263" i="26"/>
  <c r="G269" i="26"/>
  <c r="G273" i="26"/>
  <c r="G276" i="26"/>
  <c r="G258" i="26"/>
  <c r="E45" i="5"/>
  <c r="E47" i="5"/>
  <c r="N42" i="5"/>
  <c r="J45" i="5"/>
  <c r="J47" i="5"/>
  <c r="N44" i="5"/>
  <c r="L48" i="5"/>
  <c r="A307" i="26"/>
  <c r="A309" i="26"/>
  <c r="A311" i="26"/>
  <c r="A312" i="26"/>
  <c r="A2" i="3"/>
  <c r="A1" i="3"/>
  <c r="E73" i="22"/>
  <c r="C77" i="22"/>
  <c r="H50" i="3"/>
  <c r="G47" i="3"/>
  <c r="G50" i="3"/>
  <c r="D31" i="22"/>
  <c r="A26" i="22"/>
  <c r="A12" i="22"/>
  <c r="A13" i="22"/>
  <c r="A14" i="22"/>
  <c r="A15" i="22"/>
  <c r="A16" i="22"/>
  <c r="A17" i="22"/>
  <c r="A18" i="22"/>
  <c r="A19" i="22"/>
  <c r="A20" i="22"/>
  <c r="A2" i="22"/>
  <c r="A1" i="22"/>
  <c r="A1" i="26"/>
  <c r="A2" i="25"/>
  <c r="A1" i="25"/>
  <c r="F147" i="26"/>
  <c r="F143" i="26"/>
  <c r="F142" i="26"/>
  <c r="F148" i="26"/>
  <c r="F139" i="26"/>
  <c r="D42" i="16"/>
  <c r="A45" i="3"/>
  <c r="A10" i="3"/>
  <c r="A13" i="3"/>
  <c r="A16" i="3"/>
  <c r="A21" i="3"/>
  <c r="A28" i="3"/>
  <c r="A40" i="3"/>
  <c r="H12" i="3"/>
  <c r="F149" i="26"/>
  <c r="F144" i="26"/>
  <c r="A59" i="3"/>
  <c r="D11" i="24"/>
  <c r="A46" i="3"/>
  <c r="A52" i="3"/>
  <c r="G12" i="3"/>
  <c r="A61" i="3"/>
  <c r="A65" i="3"/>
  <c r="A66" i="3"/>
  <c r="A69" i="3"/>
  <c r="A71" i="3"/>
  <c r="D39" i="16"/>
  <c r="A82" i="3"/>
  <c r="A64" i="3"/>
  <c r="A72" i="3"/>
  <c r="A76" i="3"/>
  <c r="A2" i="5"/>
  <c r="A1" i="5"/>
  <c r="A83" i="3"/>
  <c r="A84" i="3"/>
  <c r="A87" i="3"/>
  <c r="A92" i="3"/>
  <c r="A88" i="3"/>
  <c r="A89" i="3"/>
  <c r="A105" i="3"/>
  <c r="A94" i="3"/>
  <c r="A97" i="3"/>
  <c r="A98" i="3"/>
  <c r="A99" i="3"/>
  <c r="A100" i="3"/>
  <c r="A103" i="3"/>
  <c r="A4" i="53"/>
  <c r="A5" i="53"/>
  <c r="A6" i="53"/>
  <c r="A7" i="53"/>
  <c r="A12" i="53"/>
  <c r="A13" i="53"/>
  <c r="A14" i="53"/>
  <c r="A15" i="53"/>
  <c r="A111" i="3"/>
  <c r="A119" i="3"/>
  <c r="A124" i="3"/>
  <c r="A125" i="3"/>
  <c r="A126" i="3"/>
  <c r="A131" i="3"/>
  <c r="A132" i="3"/>
  <c r="D38" i="24"/>
  <c r="A138" i="3"/>
  <c r="A139" i="3"/>
  <c r="A153" i="3"/>
  <c r="D40" i="24"/>
  <c r="A120" i="3"/>
  <c r="A121" i="3"/>
  <c r="A140" i="3"/>
  <c r="A141" i="3"/>
  <c r="A154" i="3"/>
  <c r="A155" i="3"/>
  <c r="A156" i="3"/>
  <c r="D41" i="24"/>
  <c r="D44" i="24"/>
  <c r="A115" i="3"/>
  <c r="A116" i="3"/>
  <c r="D45" i="24"/>
  <c r="D46" i="24"/>
  <c r="D47" i="24"/>
  <c r="D48" i="24"/>
  <c r="D49" i="24"/>
  <c r="D73" i="24"/>
  <c r="D74" i="24"/>
  <c r="D78" i="24"/>
  <c r="D79" i="24"/>
  <c r="D80" i="24"/>
  <c r="D81" i="24"/>
  <c r="D82" i="24"/>
  <c r="D83" i="24"/>
  <c r="D84" i="24"/>
  <c r="D93" i="24"/>
  <c r="A159" i="3"/>
  <c r="A168" i="3"/>
  <c r="A179" i="3"/>
  <c r="A170" i="3"/>
  <c r="A171" i="3"/>
  <c r="A172" i="3"/>
  <c r="A173" i="3"/>
  <c r="A174" i="3"/>
  <c r="A175" i="3"/>
  <c r="A176" i="3"/>
  <c r="A192" i="3"/>
  <c r="A206" i="3"/>
  <c r="A215" i="3"/>
  <c r="A8" i="25"/>
  <c r="A28" i="25"/>
  <c r="A9" i="25"/>
  <c r="A10" i="25"/>
  <c r="A11" i="25"/>
  <c r="A12" i="25"/>
  <c r="A63" i="24"/>
  <c r="A120" i="24"/>
  <c r="A191" i="24"/>
  <c r="A62" i="24"/>
  <c r="A119" i="24"/>
  <c r="A190" i="24"/>
  <c r="A61" i="24"/>
  <c r="A117" i="24"/>
  <c r="A59" i="24"/>
  <c r="A115" i="24"/>
  <c r="A112" i="21"/>
  <c r="A111" i="21"/>
  <c r="A107" i="21"/>
  <c r="A109" i="21"/>
  <c r="A67" i="21"/>
  <c r="A3" i="24"/>
  <c r="B21" i="16"/>
  <c r="B20" i="16"/>
  <c r="B99" i="16"/>
  <c r="B98" i="16"/>
  <c r="A66" i="21"/>
  <c r="A29" i="25"/>
  <c r="A30" i="25"/>
  <c r="A31" i="25"/>
  <c r="A38" i="25"/>
  <c r="A50" i="25"/>
  <c r="A54" i="25"/>
  <c r="A65" i="24"/>
  <c r="A121" i="24"/>
  <c r="A66" i="24"/>
  <c r="A122" i="24"/>
  <c r="A32" i="25"/>
  <c r="A33" i="25"/>
  <c r="A34" i="25"/>
  <c r="A35" i="25"/>
  <c r="A2" i="18"/>
  <c r="A1" i="18"/>
  <c r="A65" i="25"/>
  <c r="A62" i="21"/>
  <c r="A66" i="25"/>
  <c r="A67" i="25"/>
  <c r="A68" i="25"/>
  <c r="A69" i="25"/>
  <c r="A77" i="25"/>
  <c r="A82" i="25"/>
  <c r="A87" i="25"/>
  <c r="A109" i="25"/>
  <c r="A7" i="26"/>
  <c r="A64" i="21"/>
  <c r="A78" i="25"/>
  <c r="A79" i="25"/>
  <c r="A13" i="21"/>
  <c r="A12" i="21"/>
  <c r="B2" i="16"/>
  <c r="B1" i="16"/>
  <c r="A17" i="26"/>
  <c r="A24" i="26"/>
  <c r="A26" i="26"/>
  <c r="A34" i="26"/>
  <c r="A48" i="26"/>
  <c r="A52" i="26"/>
  <c r="A58" i="26"/>
  <c r="A8" i="26"/>
  <c r="A12" i="26"/>
  <c r="N38" i="5"/>
  <c r="A63" i="26"/>
  <c r="A68" i="26"/>
  <c r="A70" i="26"/>
  <c r="A76" i="26"/>
  <c r="K48" i="5"/>
  <c r="F48" i="5"/>
  <c r="C48" i="5"/>
  <c r="J48" i="5"/>
  <c r="G48" i="5"/>
  <c r="N41" i="5"/>
  <c r="N40" i="5"/>
  <c r="C13" i="21"/>
  <c r="C12" i="21"/>
  <c r="A83" i="26"/>
  <c r="A84" i="26"/>
  <c r="A95" i="26"/>
  <c r="A97" i="26"/>
  <c r="A106" i="26"/>
  <c r="E77" i="22"/>
  <c r="M48" i="5"/>
  <c r="M47" i="5"/>
  <c r="E48" i="5"/>
  <c r="H48" i="5"/>
  <c r="N46" i="5"/>
  <c r="A116" i="26"/>
  <c r="A120" i="26"/>
  <c r="A124" i="26"/>
  <c r="A125" i="26"/>
  <c r="A130" i="26"/>
  <c r="D77" i="22"/>
  <c r="N45" i="5"/>
  <c r="G24" i="5"/>
  <c r="G25" i="36"/>
  <c r="A132" i="26"/>
  <c r="A151" i="26"/>
  <c r="A154" i="26"/>
  <c r="A162" i="26"/>
  <c r="K31" i="5"/>
  <c r="E31" i="5"/>
  <c r="F31" i="5"/>
  <c r="N48" i="5"/>
  <c r="E65" i="22"/>
  <c r="N47" i="5"/>
  <c r="C26" i="22"/>
  <c r="C27" i="22"/>
  <c r="A136" i="26"/>
  <c r="A141" i="26"/>
  <c r="A146" i="26"/>
  <c r="A164" i="26"/>
  <c r="A165" i="26"/>
  <c r="A177" i="26"/>
  <c r="A178" i="26"/>
  <c r="A179" i="26"/>
  <c r="A182" i="26"/>
  <c r="A285" i="26"/>
  <c r="A286" i="26"/>
  <c r="A299" i="26"/>
  <c r="A166" i="26"/>
  <c r="A171" i="26"/>
  <c r="H79" i="3"/>
  <c r="G77" i="3"/>
  <c r="G79" i="3"/>
  <c r="D47" i="16"/>
  <c r="L18" i="5"/>
  <c r="L19" i="36"/>
  <c r="M11" i="5"/>
  <c r="M18" i="5"/>
  <c r="M19" i="36"/>
  <c r="G18" i="5"/>
  <c r="G31" i="5"/>
  <c r="G19" i="36"/>
  <c r="L24" i="5"/>
  <c r="J31" i="5"/>
  <c r="G17" i="22"/>
  <c r="G18" i="22"/>
  <c r="M24" i="5"/>
  <c r="M25" i="36"/>
  <c r="L31" i="5"/>
  <c r="L25" i="36"/>
  <c r="D40" i="16"/>
  <c r="D44" i="16"/>
  <c r="C21" i="22"/>
  <c r="M31" i="5"/>
  <c r="E64" i="22"/>
  <c r="E66" i="22"/>
  <c r="E68" i="22"/>
  <c r="C76" i="22"/>
  <c r="C78" i="22"/>
  <c r="C43" i="16"/>
  <c r="D9" i="22"/>
  <c r="D28" i="22"/>
  <c r="D30" i="22"/>
  <c r="D34" i="22"/>
  <c r="D35" i="22"/>
  <c r="C40" i="16"/>
  <c r="C44" i="16"/>
  <c r="D41" i="22"/>
  <c r="D42" i="22"/>
  <c r="D43" i="22"/>
  <c r="D44" i="22"/>
  <c r="D45" i="22"/>
  <c r="D54" i="22"/>
  <c r="D36" i="22"/>
  <c r="D37" i="22"/>
  <c r="D53" i="22"/>
  <c r="D57" i="22"/>
  <c r="D56" i="22"/>
  <c r="D38" i="22"/>
  <c r="D47" i="22"/>
  <c r="D50" i="22"/>
  <c r="E76" i="22"/>
  <c r="E78" i="22"/>
  <c r="D76" i="22"/>
  <c r="D78" i="22"/>
  <c r="D45" i="16"/>
  <c r="D46" i="16"/>
  <c r="D48" i="16"/>
  <c r="C47" i="16"/>
  <c r="D80" i="22"/>
  <c r="C45" i="16"/>
  <c r="C46" i="16"/>
  <c r="C48" i="16"/>
  <c r="D41" i="37"/>
  <c r="D42" i="37"/>
  <c r="D43" i="37"/>
  <c r="D9" i="37"/>
  <c r="D28" i="37"/>
  <c r="D30" i="37"/>
  <c r="D34" i="37"/>
  <c r="D35" i="37"/>
  <c r="D36" i="37"/>
  <c r="D37" i="37"/>
  <c r="D38" i="37"/>
  <c r="D44" i="37"/>
  <c r="D45" i="37"/>
  <c r="D47" i="37"/>
  <c r="D50" i="37"/>
  <c r="D54" i="37"/>
  <c r="D53" i="37"/>
  <c r="D57" i="37"/>
  <c r="D56" i="37"/>
  <c r="E173" i="24"/>
  <c r="J27" i="24"/>
  <c r="J29" i="24"/>
  <c r="J51" i="24"/>
  <c r="H117" i="3"/>
  <c r="F27" i="24"/>
  <c r="E156" i="24"/>
  <c r="E157" i="24"/>
  <c r="E175" i="24"/>
  <c r="H93" i="24"/>
  <c r="H194" i="24"/>
  <c r="J195" i="24"/>
  <c r="H21" i="25"/>
  <c r="H10" i="25"/>
  <c r="F134" i="24"/>
  <c r="F161" i="24"/>
  <c r="H83" i="24"/>
  <c r="J196" i="24"/>
  <c r="H196" i="24"/>
  <c r="F156" i="24"/>
  <c r="H18" i="25"/>
  <c r="H9" i="25"/>
  <c r="H13" i="25"/>
  <c r="F73" i="24"/>
  <c r="H75" i="25"/>
  <c r="G149" i="26"/>
  <c r="F136" i="24"/>
  <c r="H80" i="25"/>
  <c r="F74" i="24"/>
  <c r="F131" i="24"/>
  <c r="H70" i="25"/>
  <c r="F81" i="24"/>
  <c r="H74" i="24"/>
  <c r="H107" i="25"/>
  <c r="H112" i="25"/>
  <c r="H84" i="24"/>
  <c r="H42" i="25"/>
  <c r="H82" i="24"/>
  <c r="H78" i="24"/>
  <c r="H81" i="24"/>
  <c r="F174" i="24"/>
  <c r="F163" i="24"/>
  <c r="F141" i="24"/>
  <c r="F173" i="24"/>
  <c r="F138" i="24"/>
  <c r="F165" i="24"/>
  <c r="F167" i="24"/>
  <c r="H73" i="24"/>
  <c r="H85" i="24"/>
  <c r="G139" i="26"/>
  <c r="E138" i="26"/>
  <c r="F85" i="24"/>
  <c r="F75" i="24"/>
  <c r="E137" i="26"/>
  <c r="E139" i="26"/>
  <c r="E147" i="26"/>
  <c r="E148" i="26"/>
  <c r="E143" i="26"/>
  <c r="E142" i="26"/>
  <c r="G85" i="24"/>
  <c r="G82" i="24"/>
  <c r="G80" i="24"/>
  <c r="G93" i="24"/>
  <c r="G74" i="24"/>
  <c r="G83" i="24"/>
  <c r="H75" i="24"/>
  <c r="H87" i="24"/>
  <c r="H89" i="24"/>
  <c r="G89" i="24"/>
  <c r="G84" i="24"/>
  <c r="G78" i="24"/>
  <c r="G81" i="24"/>
  <c r="F87" i="24"/>
  <c r="F89" i="24"/>
  <c r="F91" i="24"/>
  <c r="E144" i="26"/>
  <c r="E149" i="26"/>
  <c r="F129" i="24"/>
  <c r="F143" i="24"/>
  <c r="F157" i="24"/>
  <c r="F175" i="24"/>
  <c r="G87" i="24"/>
  <c r="D40" i="46"/>
  <c r="D27" i="46"/>
  <c r="D31" i="46"/>
  <c r="D44" i="46"/>
  <c r="D32" i="46"/>
  <c r="D33" i="46"/>
  <c r="D34" i="46"/>
  <c r="C79" i="46"/>
  <c r="D79" i="46"/>
  <c r="D35" i="46"/>
  <c r="E36" i="46"/>
  <c r="C81" i="46"/>
  <c r="D46" i="46"/>
  <c r="D81" i="46"/>
  <c r="D83" i="46"/>
  <c r="D49" i="46"/>
  <c r="H75" i="3"/>
  <c r="G73" i="3"/>
  <c r="G75" i="3"/>
  <c r="G80" i="3"/>
  <c r="H80" i="3"/>
  <c r="E96" i="24"/>
  <c r="H96" i="24"/>
  <c r="E97" i="24"/>
  <c r="H18" i="24"/>
  <c r="F18" i="24"/>
  <c r="E18" i="24"/>
  <c r="F96" i="24"/>
  <c r="G96" i="24"/>
  <c r="H97" i="24"/>
  <c r="E103" i="24"/>
  <c r="E104" i="24"/>
  <c r="F97" i="24"/>
  <c r="G97" i="24"/>
  <c r="H103" i="24"/>
  <c r="H104" i="24"/>
  <c r="G159" i="26"/>
  <c r="F104" i="24"/>
  <c r="F103" i="24"/>
  <c r="F193" i="24"/>
  <c r="F197" i="24"/>
  <c r="H56" i="3"/>
  <c r="H57" i="3"/>
  <c r="F29" i="24"/>
  <c r="G53" i="3"/>
  <c r="H11" i="24"/>
  <c r="H12" i="24"/>
  <c r="H29" i="24"/>
  <c r="H51" i="24"/>
  <c r="G56" i="3"/>
  <c r="G57" i="3"/>
  <c r="E29"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umesh</author>
  </authors>
  <commentList>
    <comment ref="H83" authorId="0" shapeId="0" xr:uid="{00000000-0006-0000-0C00-000003000000}">
      <text>
        <r>
          <rPr>
            <sz val="9"/>
            <color indexed="81"/>
            <rFont val="Tahoma"/>
            <family val="2"/>
          </rPr>
          <t>Manual Figure</t>
        </r>
      </text>
    </comment>
    <comment ref="J83" authorId="0" shapeId="0" xr:uid="{00000000-0006-0000-0C00-000004000000}">
      <text>
        <r>
          <rPr>
            <sz val="9"/>
            <color indexed="81"/>
            <rFont val="Tahoma"/>
            <family val="2"/>
          </rPr>
          <t>Manual Figure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Umesh</author>
  </authors>
  <commentList>
    <comment ref="C64" authorId="0" shapeId="0" xr:uid="{00000000-0006-0000-0800-000001000000}">
      <text>
        <r>
          <rPr>
            <sz val="9"/>
            <color indexed="81"/>
            <rFont val="Tahoma"/>
            <family val="2"/>
          </rPr>
          <t xml:space="preserve">1143819/ LAST YEAR CLAIM AMOUNT PART, 10668926.85 
</t>
        </r>
      </text>
    </comment>
    <comment ref="M64" authorId="0" shapeId="0" xr:uid="{00000000-0006-0000-0800-000002000000}">
      <text>
        <r>
          <rPr>
            <sz val="9"/>
            <color indexed="81"/>
            <rFont val="Tahoma"/>
            <family val="2"/>
          </rPr>
          <t>2180122/ LAST YEAR CLAIM RECEIVED, 348250/ SALVAGE VALUE</t>
        </r>
      </text>
    </comment>
  </commentList>
</comments>
</file>

<file path=xl/sharedStrings.xml><?xml version="1.0" encoding="utf-8"?>
<sst xmlns="http://schemas.openxmlformats.org/spreadsheetml/2006/main" count="3787" uniqueCount="1501">
  <si>
    <t>Particulars</t>
  </si>
  <si>
    <t>Total</t>
  </si>
  <si>
    <t>Addition during the year</t>
  </si>
  <si>
    <t>Deduction during the year</t>
  </si>
  <si>
    <t xml:space="preserve">Gross Block  </t>
  </si>
  <si>
    <t>Rate</t>
  </si>
  <si>
    <t>Net Block</t>
  </si>
  <si>
    <t>Tangible Assets</t>
  </si>
  <si>
    <t>II</t>
  </si>
  <si>
    <t>As per our report of even date attached.</t>
  </si>
  <si>
    <t>Others</t>
  </si>
  <si>
    <t xml:space="preserve"> </t>
  </si>
  <si>
    <t>Rent</t>
  </si>
  <si>
    <t xml:space="preserve">For Samarth M. Surana &amp; Co. </t>
  </si>
  <si>
    <t>Difference</t>
  </si>
  <si>
    <t>During the year</t>
  </si>
  <si>
    <t xml:space="preserve">   (Previous Year)</t>
  </si>
  <si>
    <t>Name</t>
  </si>
  <si>
    <t>Trade Payables</t>
  </si>
  <si>
    <t>Raw Material</t>
  </si>
  <si>
    <t>Finished Goods</t>
  </si>
  <si>
    <t>Other Income</t>
  </si>
  <si>
    <t>Donation</t>
  </si>
  <si>
    <t>Reconciliation Of Number of Shares</t>
  </si>
  <si>
    <t>Building</t>
  </si>
  <si>
    <t>Land</t>
  </si>
  <si>
    <t>Security Deposits</t>
  </si>
  <si>
    <t>Interest Income</t>
  </si>
  <si>
    <t xml:space="preserve">Finished goods </t>
  </si>
  <si>
    <t>Work in progress</t>
  </si>
  <si>
    <t>Closing balance</t>
  </si>
  <si>
    <t>Sale of Products</t>
  </si>
  <si>
    <t>I</t>
  </si>
  <si>
    <t>Opening balance</t>
  </si>
  <si>
    <t>On account of Gratuity</t>
  </si>
  <si>
    <t>Investment In Equity Instruments</t>
  </si>
  <si>
    <t>Prepaid Expenses</t>
  </si>
  <si>
    <t>Employees State Insurance</t>
  </si>
  <si>
    <t>Provident fund</t>
  </si>
  <si>
    <t>Note No.</t>
  </si>
  <si>
    <t>On account of depreciation</t>
  </si>
  <si>
    <t>Depreciation</t>
  </si>
  <si>
    <t xml:space="preserve">Deferred tax liability for the year </t>
  </si>
  <si>
    <t>Other Current Assets</t>
  </si>
  <si>
    <t>Intangible Asset</t>
  </si>
  <si>
    <t xml:space="preserve">Computer Software </t>
  </si>
  <si>
    <t>III</t>
  </si>
  <si>
    <t>Finance cost</t>
  </si>
  <si>
    <t>See accompanying notes forming part of the financial statements</t>
  </si>
  <si>
    <t>Share Capital</t>
  </si>
  <si>
    <t>Reserves &amp; Surplus</t>
  </si>
  <si>
    <t>Long Term Provisions</t>
  </si>
  <si>
    <t>ORDINARY BUSINESS</t>
  </si>
  <si>
    <t>FINANCIAL RESULTS &amp; OPERATION</t>
  </si>
  <si>
    <t>The performance of the company for the year has remained as under:-</t>
  </si>
  <si>
    <t xml:space="preserve">Profit/(Loss) before taxation </t>
  </si>
  <si>
    <t xml:space="preserve">Provisions for taxation </t>
  </si>
  <si>
    <t xml:space="preserve">Profit/(Loss) after taxation </t>
  </si>
  <si>
    <t xml:space="preserve">Profit/(Loss) carried to balance sheet </t>
  </si>
  <si>
    <t>DIVIDEND</t>
  </si>
  <si>
    <t xml:space="preserve">The directors don’t recommend payment of dividend, as it is required to further strengthen the financial health of the company. </t>
  </si>
  <si>
    <t>AUDITORS</t>
  </si>
  <si>
    <t>DIRECTORS</t>
  </si>
  <si>
    <t xml:space="preserve">   </t>
  </si>
  <si>
    <t>Considering the nature of the business of our Company, there are no particulars to be disclosed relating to the Conservation of Energy, Research and Development, Technology Absorption and Foreign exchange earning and outgo pursuant to Section 217(1) (e) of the Companies Act, 1956 during the year under review.</t>
  </si>
  <si>
    <t>SECRETARIAL COMPLIANCE CERTIFICATE</t>
  </si>
  <si>
    <t>PARTICULARS OF EMPLOYEES</t>
  </si>
  <si>
    <t>DIRECTOR’S RESPONSIBILITY STATEMENT</t>
  </si>
  <si>
    <t>Pursuant to the requirement under Section 217 (2AA) of the Companies Act,1956, with respect to Directors Responsibility Statement, it is hereby confirmed:</t>
  </si>
  <si>
    <t>ACKNOWLEDGEMENT</t>
  </si>
  <si>
    <t xml:space="preserve">Profit before finance cost, Depreciation and taxes  </t>
  </si>
  <si>
    <t>Balance brought forward</t>
  </si>
  <si>
    <t>Basis of Accounting</t>
  </si>
  <si>
    <t>Inventories</t>
  </si>
  <si>
    <t>Revenue Recognition</t>
  </si>
  <si>
    <t xml:space="preserve">Revenue is recognised to the extent that it is probable that the economic benefits will flow to the company and the revenue can be reliably measured. </t>
  </si>
  <si>
    <t>Expenditure</t>
  </si>
  <si>
    <t>Expenditure is accounted on accrual basis and provision is made for all known losses and liabilities.</t>
  </si>
  <si>
    <t>Taxation</t>
  </si>
  <si>
    <t>Provisions, Contingent Liabilities and Contingent Assets</t>
  </si>
  <si>
    <t>Provisions involving substantial degree of estimation in measurement are recognized when there is a present obligation as a result of past events and it is probable that there will be outflow of resources. Contingent Liabilities are not recognized, but are disclosed in the notes. Contingent assets are neither recognized nor disclosed in the financial statements.</t>
  </si>
  <si>
    <t>In the opinion of the board of directors the current assets, loan &amp; advances are realisable in ordinary course of business at least equal to the amount at which they are stated in the Balance Sheet.</t>
  </si>
  <si>
    <t xml:space="preserve">The company has not received information from vendor and service provider regarding their status under the Micro, Small and Medium Enterprises Development Act, 2006 and hence, disclosures relating to amounts unpaid as at the year end together with interest paid/payable under this Act have not been given. </t>
  </si>
  <si>
    <t>Nature of relationship</t>
  </si>
  <si>
    <t xml:space="preserve">Additional Information </t>
  </si>
  <si>
    <t>Net Profit after tax for the year has been used as the numerator and number of shares has been used as denominator for calculating the basic and diluted earnings per shares</t>
  </si>
  <si>
    <t>Weighted average number of Equity Share</t>
  </si>
  <si>
    <t>Basic and Diluted Earnings per share</t>
  </si>
  <si>
    <t xml:space="preserve">The Directors have waived off their right to claim the sitting fees for the Board Meeting attended by them. </t>
  </si>
  <si>
    <t>There are no indications of impairment on any individual cash generating assets or on cash generating units in the opinion of management and therefore no test of impairment is carried out.</t>
  </si>
  <si>
    <t>Partner</t>
  </si>
  <si>
    <t>Director</t>
  </si>
  <si>
    <t>SAMARTH M. SURANA &amp; CO.</t>
  </si>
  <si>
    <t>Chartered Accountants</t>
  </si>
  <si>
    <t>Amount</t>
  </si>
  <si>
    <t>Raw Materials</t>
  </si>
  <si>
    <t>Stores &amp; Spares</t>
  </si>
  <si>
    <t xml:space="preserve">CIN </t>
  </si>
  <si>
    <t>INDEPENDENT AUDITOR’S REPORT</t>
  </si>
  <si>
    <t xml:space="preserve">To </t>
  </si>
  <si>
    <t xml:space="preserve">The members of </t>
  </si>
  <si>
    <t xml:space="preserve">                           </t>
  </si>
  <si>
    <t xml:space="preserve">                   </t>
  </si>
  <si>
    <t>Report on the Financial Statements</t>
  </si>
  <si>
    <t>We have audited the accompanying financial statements of ****** Private Limited  which comprise the Balance Sheet as at March 31st 2014 and the Statement of Profit and Loss for the year ended 31-03-2014 and a summary of significant accounting policies and other explanatory information, which we have signed under reference to this report.</t>
  </si>
  <si>
    <t>Management's Responsibility for the Financial Statements</t>
  </si>
  <si>
    <t xml:space="preserve">                                   </t>
  </si>
  <si>
    <t>Auditor's Responsibility</t>
  </si>
  <si>
    <t xml:space="preserve">Our responsibility is to express an opinion on these financial statements based on our audit. We conducted our audit in accordance with the Standards on Auditing issued by the Institute of Chartered Accountants of India. Those Standards require that we comply with ethical requirements and plan and perform the audit to obtain reasonable assurance about whether the financial statements are free from material misstatement. </t>
  </si>
  <si>
    <t>We believe that the audit evidence we have obtained is sufficient and appropriate to provide a basis for our audit opinion.</t>
  </si>
  <si>
    <t>Opinion</t>
  </si>
  <si>
    <t>Report on Other Legal and Regulatory Requirements</t>
  </si>
  <si>
    <t xml:space="preserve">Firm Registration No. 10295N </t>
  </si>
  <si>
    <t>The company has maintained proper records showing full particulars including quantitative details and situation of fixed assets on the basis of available information.</t>
  </si>
  <si>
    <t>In our opinion, the company is maintaining proper records of inventory and the discrepancies noticed on physical verification of the same were not material in relation to the operations of the company and the same have been properly dealt with in the books of account.</t>
  </si>
  <si>
    <t>Total tax as per general provision</t>
  </si>
  <si>
    <t xml:space="preserve">Tax Calculation as per MAT </t>
  </si>
  <si>
    <t>Profit as per profit &amp; Loss account</t>
  </si>
  <si>
    <t xml:space="preserve">Tax @ 18.5% </t>
  </si>
  <si>
    <t xml:space="preserve">Total Tax as per MAT </t>
  </si>
  <si>
    <t>Tax presumed on higher side</t>
  </si>
  <si>
    <t>TDS</t>
  </si>
  <si>
    <t xml:space="preserve">MAT credit Receivable </t>
  </si>
  <si>
    <t>Tax as per normal provisions (basic)</t>
  </si>
  <si>
    <t>Tax  as per MAT (basic)</t>
  </si>
  <si>
    <t xml:space="preserve"> Advance Tax</t>
  </si>
  <si>
    <t>Calculation of depreciation as per Income Tax Act - 1961</t>
  </si>
  <si>
    <t>Block</t>
  </si>
  <si>
    <t>Car</t>
  </si>
  <si>
    <t>Computer</t>
  </si>
  <si>
    <t>Rate of deprciation</t>
  </si>
  <si>
    <t>ADDITIONS IN  I HALF</t>
  </si>
  <si>
    <t>ADDITIONS IN II HALF</t>
  </si>
  <si>
    <t>WDV Before Depreciation</t>
  </si>
  <si>
    <t>Additional depreciation</t>
  </si>
  <si>
    <t>Reserves and Surplus</t>
  </si>
  <si>
    <t>Deferred Tax</t>
  </si>
  <si>
    <t xml:space="preserve">Trade Receivables </t>
  </si>
  <si>
    <t>Surplus (Statement of Profit &amp; Loss )</t>
  </si>
  <si>
    <t>Other Current Liabilities</t>
  </si>
  <si>
    <t>Short Term Provisions</t>
  </si>
  <si>
    <t xml:space="preserve">Your directors wish to express their sincere appreciation and thanks to the bankers and wish to place on record the contribution made by employees at all level and are thankful to you for the trust you have reposed in them. </t>
  </si>
  <si>
    <t xml:space="preserve">That the proper and sufficient care has been taken for maintenance of adequate accounting records in accordance with the provision of the Companies Act, 1956 for safeguarding the assets of the company and preventing and detecting fraud and other irregularities. </t>
  </si>
  <si>
    <t>NAME OF THE COMPANY</t>
  </si>
  <si>
    <t>MEMBERSHIP NO.</t>
  </si>
  <si>
    <t>CHARTERED ACCOUNTANT</t>
  </si>
  <si>
    <t>PLACE</t>
  </si>
  <si>
    <t>DATE</t>
  </si>
  <si>
    <r>
      <rPr>
        <b/>
        <u/>
        <sz val="12"/>
        <color theme="1"/>
        <rFont val="Calibri"/>
        <family val="2"/>
        <scheme val="minor"/>
      </rPr>
      <t>FIXED DEPOSIT</t>
    </r>
    <r>
      <rPr>
        <b/>
        <sz val="12"/>
        <color theme="1"/>
        <rFont val="Calibri"/>
        <family val="2"/>
        <scheme val="minor"/>
      </rPr>
      <t xml:space="preserve"> </t>
    </r>
  </si>
  <si>
    <t>1.</t>
  </si>
  <si>
    <t>2.</t>
  </si>
  <si>
    <t>Registered Office :</t>
  </si>
  <si>
    <t>3.</t>
  </si>
  <si>
    <t>4.</t>
  </si>
  <si>
    <t>DIRECTOR'S REPORT</t>
  </si>
  <si>
    <t>NOTICE TO THE MEMBERS</t>
  </si>
  <si>
    <t>NOTES :</t>
  </si>
  <si>
    <t>Total Revenue</t>
  </si>
  <si>
    <t>Deductions :-</t>
  </si>
  <si>
    <t xml:space="preserve">Depreciation </t>
  </si>
  <si>
    <t>A secretarial compliance certificate furnished by a practicing Company Secretary, pursuant to section 383 A of the Companies Act, 1956 and in accordance with Companies (Compliance Certificate) Rules, 2001 is attached herewith.</t>
  </si>
  <si>
    <t>5.</t>
  </si>
  <si>
    <t>6.</t>
  </si>
  <si>
    <t>7.</t>
  </si>
  <si>
    <t>8.</t>
  </si>
  <si>
    <t>9.</t>
  </si>
  <si>
    <t>10.</t>
  </si>
  <si>
    <t>I.</t>
  </si>
  <si>
    <t>II.</t>
  </si>
  <si>
    <t>III.</t>
  </si>
  <si>
    <t>IV.</t>
  </si>
  <si>
    <t>11.</t>
  </si>
  <si>
    <t>There being no reservation, qualification or adverse remarks in the Auditors Report no further explanations are required.</t>
  </si>
  <si>
    <t>The company has not invited or accepted any fixed deposits from public pursuant to provisions of section 58 A of the Companies Act, 1956 during the year.</t>
  </si>
  <si>
    <t>Articles of association provide no liability of any director to retire by rotation.</t>
  </si>
  <si>
    <t>DISCLOSURE UNDER THE COMPANIES (DISCLOSURE OF PARTICULARS IN THE REPORT OF BOARD OF DIRECTORS) RULES 1988.</t>
  </si>
  <si>
    <t>There was no employee drawing remuneration of Rs. 5,00,000/- per month or Rs.60,00,000/- per annum or more as referred U/s 217 (2A) of the Companies Act 1956, read with Companies (Particulars of Employees) Rules 1975.</t>
  </si>
  <si>
    <t>E-mail  :  casmsbrs@gmail.com</t>
  </si>
  <si>
    <t>Head Office : 14321, Street No 8/1, Bhatti Road, Bathinda (Punjab)</t>
  </si>
  <si>
    <t>a.</t>
  </si>
  <si>
    <t>b.</t>
  </si>
  <si>
    <t>c.</t>
  </si>
  <si>
    <t>d.</t>
  </si>
  <si>
    <t>e.</t>
  </si>
  <si>
    <t>As explained to us, inventories have been physically verified during the year by the management. In our opinion, having regard to the nature and location of stocks, the frequency of the physical verification is reasonable.</t>
  </si>
  <si>
    <t>In our opinion and according to the information and explanations given to us, the procedures of physical verification of inventories followed by the management are reasonable and adequate in relation to the size of the company and the nature of its business.</t>
  </si>
  <si>
    <t>f.</t>
  </si>
  <si>
    <t>g.</t>
  </si>
  <si>
    <t>Note No. 1 : Corporate Information</t>
  </si>
  <si>
    <t>Note No. 2 : Significant Accounting Policies</t>
  </si>
  <si>
    <t>Current Tax is determined on the profit of the year in accordance with the provisions of the Income Tax Act, 1961.</t>
  </si>
  <si>
    <t>Deferred Tax is calculated at the rates and laws that have been enacted or substantively enacted as at the Balance Sheet date and is recognized on timing difference that originate in one period and are capable of reversal in one or more subsequent periods. Deferred tax assets, subject to consideration of prudence, are recognized and carried forward only to the extent that they can be realized.</t>
  </si>
  <si>
    <t>h.</t>
  </si>
  <si>
    <t>For and on behalf of the Board Directors</t>
  </si>
  <si>
    <t xml:space="preserve">                   For and on behalf of the Board of Directors</t>
  </si>
  <si>
    <t>EQUITY AND LIABILITIES</t>
  </si>
  <si>
    <t>Share application money pending allotment</t>
  </si>
  <si>
    <t>Non-Current Liabilities</t>
  </si>
  <si>
    <t>Deferred tax liabilities (Net)</t>
  </si>
  <si>
    <t>Long-term borrowings</t>
  </si>
  <si>
    <t>Current Liabilities</t>
  </si>
  <si>
    <t>Short-term borrowings</t>
  </si>
  <si>
    <t>Trade payables</t>
  </si>
  <si>
    <t>Other current liabilities</t>
  </si>
  <si>
    <t>ASSETS</t>
  </si>
  <si>
    <t>Non-current assets</t>
  </si>
  <si>
    <t>Non Current Investments</t>
  </si>
  <si>
    <t>Long term loans and advances</t>
  </si>
  <si>
    <t>Other Non Current Assets</t>
  </si>
  <si>
    <t>Current Assets</t>
  </si>
  <si>
    <t>Trade Receivables</t>
  </si>
  <si>
    <t>Short Term Loans and Advances</t>
  </si>
  <si>
    <t xml:space="preserve">Total </t>
  </si>
  <si>
    <t xml:space="preserve"> (ii)  Intangible Assets</t>
  </si>
  <si>
    <t>EXPENSES</t>
  </si>
  <si>
    <t>Employee Benefit Expenses</t>
  </si>
  <si>
    <t>Cost of Materials Consumed</t>
  </si>
  <si>
    <t>Finance Cost</t>
  </si>
  <si>
    <t>Other Expenses</t>
  </si>
  <si>
    <t>Revenue from Operations</t>
  </si>
  <si>
    <t>Tax Expense</t>
  </si>
  <si>
    <t>Tax related to Previous years</t>
  </si>
  <si>
    <t>Basic</t>
  </si>
  <si>
    <t>Diluted</t>
  </si>
  <si>
    <t>IV</t>
  </si>
  <si>
    <t>V</t>
  </si>
  <si>
    <t>VI</t>
  </si>
  <si>
    <t xml:space="preserve">AUDITOR'S REPORT </t>
  </si>
  <si>
    <t>Authorized Share Capital</t>
  </si>
  <si>
    <t>Issued , Subscribed &amp; Fully Paid up Capital</t>
  </si>
  <si>
    <t>List of Shareholders holding more than 5% of Equity Shares of the company</t>
  </si>
  <si>
    <t>% of Shares</t>
  </si>
  <si>
    <t>Number of Shares</t>
  </si>
  <si>
    <t>Terms / Rights attached to Equity Shares</t>
  </si>
  <si>
    <t xml:space="preserve">Add : Addition during the year </t>
  </si>
  <si>
    <t xml:space="preserve">Less : Deduction during the year </t>
  </si>
  <si>
    <t>Add : Profit During the Year</t>
  </si>
  <si>
    <t>Less : Loss during the year / Appropriations</t>
  </si>
  <si>
    <t>Long Term Borrowings</t>
  </si>
  <si>
    <t>Deferred Tax Liability ( Net )</t>
  </si>
  <si>
    <t>During the Year</t>
  </si>
  <si>
    <t>Deferred Tax Liability on Account of Depreciation</t>
  </si>
  <si>
    <t>Short Term Borrowings</t>
  </si>
  <si>
    <t>Long Term Loans &amp; Advances</t>
  </si>
  <si>
    <t>Other non current assets</t>
  </si>
  <si>
    <t>Note :</t>
  </si>
  <si>
    <t>Cash on hand</t>
  </si>
  <si>
    <t>Short term Loan &amp; Advances</t>
  </si>
  <si>
    <t>Balance with Revenue Authorities</t>
  </si>
  <si>
    <t>Sale of Services</t>
  </si>
  <si>
    <t>Other Operating Revenue</t>
  </si>
  <si>
    <t>Sub Total ( A )</t>
  </si>
  <si>
    <t>Sale of Products Comprise of</t>
  </si>
  <si>
    <t>Manufactured Goods</t>
  </si>
  <si>
    <t>Sub Total ( B )</t>
  </si>
  <si>
    <t>Sale of Services Comprise of</t>
  </si>
  <si>
    <t>i.)</t>
  </si>
  <si>
    <t>ii.)</t>
  </si>
  <si>
    <t>iii.)</t>
  </si>
  <si>
    <t>Other Operating Revenue comprise of</t>
  </si>
  <si>
    <t>Duty Drawback &amp; Other Incentives</t>
  </si>
  <si>
    <t>Opening Stock</t>
  </si>
  <si>
    <t>Add : Purchases</t>
  </si>
  <si>
    <t>Less : Closing</t>
  </si>
  <si>
    <t>Material Consumed Comprises of</t>
  </si>
  <si>
    <t>Changes in inventories of Finished Goods, Work in Progress and Stock in trade</t>
  </si>
  <si>
    <t>Inventories at the end of the year</t>
  </si>
  <si>
    <t>Inventories at the beginning of the year</t>
  </si>
  <si>
    <t>Net Increase / (Decrease) ( A - B )</t>
  </si>
  <si>
    <t>Staff welfare Expenses</t>
  </si>
  <si>
    <t>Details of Contribution to various Funds</t>
  </si>
  <si>
    <t>Contribution to Various Funds</t>
  </si>
  <si>
    <t>Finance Costs</t>
  </si>
  <si>
    <t>Interest Expense</t>
  </si>
  <si>
    <t>Other Borrowing Costs</t>
  </si>
  <si>
    <t>Consumption of Stores &amp; Spares</t>
  </si>
  <si>
    <t>Power &amp; Fuel Expenses</t>
  </si>
  <si>
    <t>Repair &amp; Maintenance - Building</t>
  </si>
  <si>
    <t>Repair &amp; Maintenance - Plant &amp; Machinery</t>
  </si>
  <si>
    <t>Insurance</t>
  </si>
  <si>
    <t>Service Charges</t>
  </si>
  <si>
    <t>Miscellaneous Expenses</t>
  </si>
  <si>
    <t>Add :- Number of Shares Issued during the period</t>
  </si>
  <si>
    <t xml:space="preserve">Based on the information available with the company, the balance due to Micro, Small and Medium Enterprises as defined under the MSMED Act 2006 is Rs. Nil (Previous Year Rs. Nil) and no interest has been paid or is payable under the terms of the MSMED Act 2006. </t>
  </si>
  <si>
    <t>Related Party Disclosure</t>
  </si>
  <si>
    <t xml:space="preserve">Entities over which Company, or key management personnel or their relatives, exercise significant influence: </t>
  </si>
  <si>
    <t>Name of Related Party</t>
  </si>
  <si>
    <t>Details of Related Parties</t>
  </si>
  <si>
    <t>Key Managerial Personnel:</t>
  </si>
  <si>
    <t>Relative of Key Managerial Personnel:</t>
  </si>
  <si>
    <r>
      <rPr>
        <b/>
        <u/>
        <sz val="12"/>
        <color theme="1"/>
        <rFont val="Calibri"/>
        <family val="2"/>
        <scheme val="minor"/>
      </rPr>
      <t>Note :</t>
    </r>
    <r>
      <rPr>
        <u/>
        <sz val="12"/>
        <color theme="1"/>
        <rFont val="Calibri"/>
        <family val="2"/>
        <scheme val="minor"/>
      </rPr>
      <t xml:space="preserve"> Related Parties have been identified by the management</t>
    </r>
  </si>
  <si>
    <t>i.</t>
  </si>
  <si>
    <t>Name of Party</t>
  </si>
  <si>
    <t>Nature of Balance</t>
  </si>
  <si>
    <t xml:space="preserve">Dividend Remitted in Foreign Currency </t>
  </si>
  <si>
    <t>Earnings in Foreign Currency</t>
  </si>
  <si>
    <t>Expenditure in Foreign Exchange</t>
  </si>
  <si>
    <t>Value of Imports on C.I.F basis</t>
  </si>
  <si>
    <t>Details of consumption of items</t>
  </si>
  <si>
    <t>Imported</t>
  </si>
  <si>
    <t>Indigenous</t>
  </si>
  <si>
    <t>Components</t>
  </si>
  <si>
    <t>% of Total Consumption</t>
  </si>
  <si>
    <t>For the year ended on</t>
  </si>
  <si>
    <t>Add :</t>
  </si>
  <si>
    <t>Income from Business or profession</t>
  </si>
  <si>
    <t>Amount no more recoverable</t>
  </si>
  <si>
    <t>Interest on Direct Taxes</t>
  </si>
  <si>
    <t>Provision for gratuity</t>
  </si>
  <si>
    <t>Depreciation as per companies Act 2013</t>
  </si>
  <si>
    <t>TDS / TCS not recovered</t>
  </si>
  <si>
    <t>Net Profit (Loss) before Tax as per Statement of Profit &amp; Loss</t>
  </si>
  <si>
    <t>Profit on sale of Fixed Asstes</t>
  </si>
  <si>
    <t>Payment made of Gratuity</t>
  </si>
  <si>
    <t>Depreciation  As Per Income Tax Act</t>
  </si>
  <si>
    <t>Less :</t>
  </si>
  <si>
    <t>Total Income from Business or profession</t>
  </si>
  <si>
    <t>Gross total Income</t>
  </si>
  <si>
    <t>Net Taxable Income (Rounded Off)</t>
  </si>
  <si>
    <t>Deduction under Section 80G</t>
  </si>
  <si>
    <t>Donation Made</t>
  </si>
  <si>
    <t>Percent of deduction</t>
  </si>
  <si>
    <t>Tax @ 30% on Net Taxable Income</t>
  </si>
  <si>
    <t>Tax Payable ( Refundable )</t>
  </si>
  <si>
    <t>Education cess @ 3%</t>
  </si>
  <si>
    <t>From Related Parties</t>
  </si>
  <si>
    <t>Plant &amp; Machinery</t>
  </si>
  <si>
    <t>Plant and Equipments</t>
  </si>
  <si>
    <t>Short - term provisions</t>
  </si>
  <si>
    <t>For and on behalf of the Board of Directors</t>
  </si>
  <si>
    <r>
      <t xml:space="preserve">( Amount in </t>
    </r>
    <r>
      <rPr>
        <sz val="12"/>
        <rFont val="Rupee Foradian"/>
        <family val="2"/>
      </rPr>
      <t xml:space="preserve">` </t>
    </r>
    <r>
      <rPr>
        <sz val="12"/>
        <rFont val="Rupee Foradian"/>
        <family val="2"/>
      </rPr>
      <t>)</t>
    </r>
  </si>
  <si>
    <t>COMPUTATION OF TAXABLE INCOME</t>
  </si>
  <si>
    <t>ADVERTISEMENT</t>
  </si>
  <si>
    <t>AMOUNT NOT RECOVERABLE</t>
  </si>
  <si>
    <t>CONSULTANCY CHARGES</t>
  </si>
  <si>
    <t>DONATION</t>
  </si>
  <si>
    <t>INTERNET CHARGES</t>
  </si>
  <si>
    <t>LEGAL EXPENSES</t>
  </si>
  <si>
    <t>MISC. EXPENSES</t>
  </si>
  <si>
    <t>SAP MAINTENANCE</t>
  </si>
  <si>
    <t>AMC CHARGES</t>
  </si>
  <si>
    <t>BAD DEBTS</t>
  </si>
  <si>
    <t>GIFT A/C</t>
  </si>
  <si>
    <t>OFFICE EXP. (FACTORY)</t>
  </si>
  <si>
    <t>REGISTRATION FEE</t>
  </si>
  <si>
    <t>SECURITY CHARGES</t>
  </si>
  <si>
    <t>CONVEYANCE EXP.</t>
  </si>
  <si>
    <t>GENERAL EXPENSES</t>
  </si>
  <si>
    <t>OFFICE EXP.(DELHI OFFICE)</t>
  </si>
  <si>
    <t>POSTAGE &amp; COURIERS</t>
  </si>
  <si>
    <t>PRINTING &amp; STATIONERY</t>
  </si>
  <si>
    <t>SHORT &amp; EXCESS PAYMENT A/C</t>
  </si>
  <si>
    <t>COMMISSION ON SALE</t>
  </si>
  <si>
    <t>RATE DIFFRENCE</t>
  </si>
  <si>
    <t>REJECTION &amp; BREAKAGE</t>
  </si>
  <si>
    <t>REJECTION &amp; BREAKAGE (LGEIL)</t>
  </si>
  <si>
    <t>SALE PROMOTION</t>
  </si>
  <si>
    <t>TENDER FEES</t>
  </si>
  <si>
    <t>NOIDA POWER COMPANY LTD</t>
  </si>
  <si>
    <t>SAMARTH M.SURANA &amp; CO.</t>
  </si>
  <si>
    <t>MOBILE (REPAIRING)</t>
  </si>
  <si>
    <t>MOBILE EXP.</t>
  </si>
  <si>
    <t>TELEPHONE EXP(DELHI OFFICE)</t>
  </si>
  <si>
    <t>TELEPHONE EXP.</t>
  </si>
  <si>
    <t>LODGEING EXP</t>
  </si>
  <si>
    <t>TRAVELLING EXP.</t>
  </si>
  <si>
    <t>VEHICLE RUNNING &amp; MAINT</t>
  </si>
  <si>
    <t>MOBILE EXP</t>
  </si>
  <si>
    <t>POSTAGE &amp; COURIER</t>
  </si>
  <si>
    <t>COMMISSION</t>
  </si>
  <si>
    <t>JOB WORK</t>
  </si>
  <si>
    <t>RESEARCH &amp; DEVLOPMENT</t>
  </si>
  <si>
    <t>KRIBHCO INFRASTRUCTURE LIMITED</t>
  </si>
  <si>
    <t>ESSAR PROJECTS (INDIA) LIMITED</t>
  </si>
  <si>
    <t>TRAVELLING EXP</t>
  </si>
  <si>
    <t>VEHI RUNNING &amp; MAINT  (6903) NIKHIL JI</t>
  </si>
  <si>
    <t>ROUND OFF</t>
  </si>
  <si>
    <t>OFFICE EXPENSES</t>
  </si>
  <si>
    <t>PRINTING AND STATIONERY</t>
  </si>
  <si>
    <t>ADMINISTRATIVE &amp; OTHER OVERHEADS</t>
  </si>
  <si>
    <t>ADMIN EXPENSES</t>
  </si>
  <si>
    <t>SELLING AND DISTRIBUTION OVER HEAD</t>
  </si>
  <si>
    <t>CARTAGE OUTWARD</t>
  </si>
  <si>
    <t>SALES</t>
  </si>
  <si>
    <t>CONVEYANCE</t>
  </si>
  <si>
    <t>GENERAL EXP</t>
  </si>
  <si>
    <t>MANUFACTURING EXPENSES</t>
  </si>
  <si>
    <t>POSTAGE</t>
  </si>
  <si>
    <t>TELEPHONE EXP</t>
  </si>
  <si>
    <t>VEHICAL RUNNIG EXP</t>
  </si>
  <si>
    <t>ADMINISTRATIVE EXPENSES</t>
  </si>
  <si>
    <t>To appoint Auditors and to fix their remuneration and in this regard to consider and, if thought fit, to pass with or without modification(s), the following resolution as an Ordinary Resolution :-</t>
  </si>
  <si>
    <t>“RESOLVED THAT pursuant to the provisions of Section 139 of the Companies Act, 2013 and the Rules made there under, M/s Samarth M Surana &amp; Co (Firm Registration Number - 10295N), Chartered Accountants be and are hereby re-appointed as the auditors of the Company, to hold the office from the conclusion of this AGM to the conclusion of the Sixth consecutive AGM (subject to the ratification of the appointment by the members at every AGM held after this AGM) on such remuneration as shall be fixed by the Board of Directors of the Company.”</t>
  </si>
  <si>
    <t>The members are requested to intimate immediately, the change if any in there registered address.</t>
  </si>
  <si>
    <t>M/s Samarth M. Surana &amp; Co., Chartered Accountants (Firm Registration No. 10295N), the Statutory Auditors of the Company will  retire from their office at the forthcoming Annual General Meeting. Company has received the proposal from M/s Samarth M. Surana &amp; Co., Chartered Accountants, to be re-appointed as statutory auditors of the company. After receiving the consent of members through a resolution to be passed at Annual General Meeting, M/s Samarth M. Surana &amp; Co. will act as the Statutory Auditor of the Company, from the conclusion of this Annual General Meeting until the conclusion of the next Annual General Meeting of the Company. The Company has received a letter from M/s Samarth M. Surana &amp; Co. to the effect that their appointment, if approved, would be within the prescribed limit under section 139(1)  of the Companies Act, 2013.  Members are requested to give their consent for the appointment of M/s Samarth M. Surana &amp; Co. as statutory  auditors  and  authorize  the Board  to  fix  their remuneration.</t>
  </si>
  <si>
    <t>IN SOME CASES THE MATTER WOULD BE DIFFERENT WHICH IS STATED BELOW</t>
  </si>
  <si>
    <t>EPS</t>
  </si>
  <si>
    <t>PU</t>
  </si>
  <si>
    <t>Foreign Exchange Fluctuation</t>
  </si>
  <si>
    <t>Furniture &amp; Fixtures</t>
  </si>
  <si>
    <t>Vehicles</t>
  </si>
  <si>
    <t>Motor Cycle &amp; Scooter</t>
  </si>
  <si>
    <t>L. C. V</t>
  </si>
  <si>
    <t>Office Equipments</t>
  </si>
  <si>
    <t>DEDUCTIONS</t>
  </si>
  <si>
    <t>Surcharge @ 5%</t>
  </si>
  <si>
    <t>Foreign Exchange On Capital Goods</t>
  </si>
  <si>
    <t>MAT Credit Carried forward</t>
  </si>
  <si>
    <t>MAT Credit Available</t>
  </si>
  <si>
    <t>MAT credit to be utilised</t>
  </si>
  <si>
    <t xml:space="preserve"> Earning per equity share of Rs. 10/- each  </t>
  </si>
  <si>
    <t>Advances paid towards the acquisition of fixed assets outstanding at each balance sheet date are disclosed as “Capital Advances” under Long Term Loans and advances.</t>
  </si>
  <si>
    <t>Leave encashment benefits are accounted for on due basis and the same are accounted for on actual calculation.</t>
  </si>
  <si>
    <t>Foreign Exchange Transactions</t>
  </si>
  <si>
    <t>Investments</t>
  </si>
  <si>
    <t>Long term investments are stated at cost of acquisition. Provision, if any, is made to recognise a decline other than a temporary , in the value of long term investments.</t>
  </si>
  <si>
    <t>Investments that are readily realizable and are intended to be held for not more than one year from the balance sheet date are classified as current investments and are stated at lower of cost and fair market value. All other investments are classified as long term investments.</t>
  </si>
  <si>
    <t>j.</t>
  </si>
  <si>
    <t>Segment Reporting</t>
  </si>
  <si>
    <t>k.</t>
  </si>
  <si>
    <t>Total Depreciation</t>
  </si>
  <si>
    <t>l.</t>
  </si>
  <si>
    <t>m.</t>
  </si>
  <si>
    <t>n.</t>
  </si>
  <si>
    <t>o.</t>
  </si>
  <si>
    <t>Trade Receivable</t>
  </si>
  <si>
    <t>Sale</t>
  </si>
  <si>
    <t>Rent Income</t>
  </si>
  <si>
    <t>Present Value of Obligation as at the beginning of the period</t>
  </si>
  <si>
    <t>Acquisition adjustment</t>
  </si>
  <si>
    <t>Interest Cost</t>
  </si>
  <si>
    <t>Past Service Cost</t>
  </si>
  <si>
    <t>Curtailment Cost / (Credit)</t>
  </si>
  <si>
    <t>Settlement Cost / (Credit)</t>
  </si>
  <si>
    <t>Benefit Paid</t>
  </si>
  <si>
    <t>Actuarial (gain)/ loss on obligations</t>
  </si>
  <si>
    <t>Present Value of Obligation as at the end of the period</t>
  </si>
  <si>
    <t>Fair Value of Plan Assets at the beginning of the period</t>
  </si>
  <si>
    <t>Acquisition Adjustments</t>
  </si>
  <si>
    <t>Expected Return on Plan Assets</t>
  </si>
  <si>
    <t>Contributions</t>
  </si>
  <si>
    <t>Benefits Paid</t>
  </si>
  <si>
    <t>Actuarial Gain /( loss) on Plan Assets</t>
  </si>
  <si>
    <t xml:space="preserve">Fair Value of Plan Assets at the end of the period </t>
  </si>
  <si>
    <t>Fair value of plan asset at the beginning of period</t>
  </si>
  <si>
    <t>Actual return on plan assets</t>
  </si>
  <si>
    <t>Fair value of plan assets at the end of period</t>
  </si>
  <si>
    <t xml:space="preserve">Excess of actual over expected return on plan assets </t>
  </si>
  <si>
    <t>Actuarial gain/(loss) for the period – Obligation</t>
  </si>
  <si>
    <t>Actuarial (gain)/loss for the period - Plan Assets</t>
  </si>
  <si>
    <t>Total (gain) / loss for the period</t>
  </si>
  <si>
    <t>Actuarial (gain) / loss recognized in the period</t>
  </si>
  <si>
    <t>Unrecognized actuarial (gains) / losses at the end of period</t>
  </si>
  <si>
    <t>Fair Value of Plan Assets as at the end of the period</t>
  </si>
  <si>
    <t>Funded Status</t>
  </si>
  <si>
    <t>Unrecognized Actuarial (gains) / losses</t>
  </si>
  <si>
    <t>Un recognised past service cost (non vested benefit)</t>
  </si>
  <si>
    <t xml:space="preserve">Net Liability Recognized in Balance Sheet </t>
  </si>
  <si>
    <t>Net actuarial (gain)/ loss recognized in the period</t>
  </si>
  <si>
    <t>Expenses Recognized in the statement of Profit &amp; Loss</t>
  </si>
  <si>
    <t>Plan Assets</t>
  </si>
  <si>
    <t>Surplus (Deficit)</t>
  </si>
  <si>
    <t>Experience adjustments on plan liabilities (Loss)/Gain</t>
  </si>
  <si>
    <t>Experience adjustments on plan assets (Loss)/Gain</t>
  </si>
  <si>
    <t xml:space="preserve">     (ii) Payment made out of the fund                                  </t>
  </si>
  <si>
    <t xml:space="preserve">Actual return on plan assets                                                 </t>
  </si>
  <si>
    <t>Property, Government securities, Bonds, equity shares, special deposits, Bank balance, 
Fixed deposits etc..</t>
  </si>
  <si>
    <t>Funds managed by Insurer</t>
  </si>
  <si>
    <t xml:space="preserve">Present value of obligation as at end of period                  </t>
  </si>
  <si>
    <t>Employee Benefits :</t>
  </si>
  <si>
    <t>Actuarial assumptions</t>
  </si>
  <si>
    <t>Discount Rate</t>
  </si>
  <si>
    <t>Rate of Increase in compensation levels</t>
  </si>
  <si>
    <t>Rate of return on plan assets</t>
  </si>
  <si>
    <t>Changes in Present Value of obligations during the period</t>
  </si>
  <si>
    <t>Current service cost</t>
  </si>
  <si>
    <t>Changes in the fair value of plan assets during the period</t>
  </si>
  <si>
    <t>Fair value of plan assets</t>
  </si>
  <si>
    <t>Actuarial Gain / Loss recognised for the period</t>
  </si>
  <si>
    <t>The amounts to be recognised in balance sheet and the statement of profit &amp; loss</t>
  </si>
  <si>
    <t>Recognition of expenses of the enterprise</t>
  </si>
  <si>
    <t>Expected return on plan assets</t>
  </si>
  <si>
    <t>Amount for the current period</t>
  </si>
  <si>
    <t>Reconciliation statement of expenses in the statement of profit &amp; loss</t>
  </si>
  <si>
    <t>Present value of obligation as at the beginning of the period</t>
  </si>
  <si>
    <t>Benefit Paid :</t>
  </si>
  <si>
    <t xml:space="preserve">     (i)  Directly paid by the enterprises</t>
  </si>
  <si>
    <t>Expenses recognized in the statement of profit &amp; loss</t>
  </si>
  <si>
    <t>Major Categories of plan assets ( as percentage of total plan assets )</t>
  </si>
  <si>
    <t>Present Value of Obligations at the end of the period</t>
  </si>
  <si>
    <t>Bajrang Lal Bothra</t>
  </si>
  <si>
    <t>Leela Devi Bothra</t>
  </si>
  <si>
    <t>V.</t>
  </si>
  <si>
    <t>VI.</t>
  </si>
  <si>
    <t>VII.</t>
  </si>
  <si>
    <t>VIII.</t>
  </si>
  <si>
    <t>IX.</t>
  </si>
  <si>
    <t>2584, Rohtagi Mansion, Hamilton Road, Kashmere Gate, Delhi</t>
  </si>
  <si>
    <t>On the basis of our examination of the documents and records of the company the following are the disputed dues which have not been deposited with the appropriate authorities:-</t>
  </si>
  <si>
    <t>X.</t>
  </si>
  <si>
    <t>Movement in the liability recognized in the balance sheet</t>
  </si>
  <si>
    <t>Opening Net liability</t>
  </si>
  <si>
    <t>Expenses as above</t>
  </si>
  <si>
    <t>Benefits paid directly by the enterprise</t>
  </si>
  <si>
    <t>Contributions paid into the fund</t>
  </si>
  <si>
    <t>Closing Net Liability</t>
  </si>
  <si>
    <t>The company has considered business segment as the primary segment for disclosure. The company is primarily engaged in the manufacture of thermocol and puf panels, which in the context of Accounting Standard 17 on Segment Reporting are considered the only two reportable segment.</t>
  </si>
  <si>
    <t>Cash Flow from Operating Activities</t>
  </si>
  <si>
    <t>Net profit as per The Statement of Profit &amp; Loss before Tax</t>
  </si>
  <si>
    <t>Profit on Sale of asset</t>
  </si>
  <si>
    <t>Expenses related with financing activities</t>
  </si>
  <si>
    <t>Operating Profit Before Working Capital Changes</t>
  </si>
  <si>
    <t>Adjustment for Current Assets &amp; Liabilities</t>
  </si>
  <si>
    <t>(Increase)/Decrease in trade receivable</t>
  </si>
  <si>
    <t>(Increase)/Decrease in stock in trade</t>
  </si>
  <si>
    <t>(Increase)/Decrease in other current assets</t>
  </si>
  <si>
    <t>Direct taxes paid</t>
  </si>
  <si>
    <t>Increase/(Decrease) in trade payable</t>
  </si>
  <si>
    <t>( A )</t>
  </si>
  <si>
    <t>(B)</t>
  </si>
  <si>
    <t>Purchase of fixed assets</t>
  </si>
  <si>
    <t>Cash flow from Investment Activities</t>
  </si>
  <si>
    <t>( B )</t>
  </si>
  <si>
    <t>Cash flow from Financing Activities</t>
  </si>
  <si>
    <t>(C)</t>
  </si>
  <si>
    <t>( C )</t>
  </si>
  <si>
    <t>Opening Cash &amp; Cash Equivalents</t>
  </si>
  <si>
    <t>Closing Cash &amp; Cash Equivalents</t>
  </si>
  <si>
    <t>Adjustment for:-</t>
  </si>
  <si>
    <t>Sale of Fixed Assets</t>
  </si>
  <si>
    <t>Asset discarded</t>
  </si>
  <si>
    <t>Provision for wealth tax</t>
  </si>
  <si>
    <t>Increase/(Decrease) in current liabilities</t>
  </si>
  <si>
    <t>The members desirous of getting any information about the accounts and operation of the company are requested to give their queries to the directors of the company well in advance to enable the management to reply the same readily at the meeting.</t>
  </si>
  <si>
    <t>Members/ Proxies should bring the attendance slip sent herewith duly filled in for attending the meeting.</t>
  </si>
  <si>
    <r>
      <t>That in the preparation of accounts for the period ended 31</t>
    </r>
    <r>
      <rPr>
        <vertAlign val="superscript"/>
        <sz val="12"/>
        <color theme="1"/>
        <rFont val="Calibri"/>
        <family val="2"/>
        <scheme val="minor"/>
      </rPr>
      <t>st</t>
    </r>
    <r>
      <rPr>
        <sz val="12"/>
        <color theme="1"/>
        <rFont val="Calibri"/>
        <family val="2"/>
        <scheme val="minor"/>
      </rPr>
      <t xml:space="preserve"> March 2014; the applicable Accounting Standard has been followed. </t>
    </r>
  </si>
  <si>
    <r>
      <t xml:space="preserve">That the selected accounting policies are reasonable and prudent so as to give a true and fair view of the state of the affairs of the company at the year end and of </t>
    </r>
    <r>
      <rPr>
        <sz val="12"/>
        <rFont val="Calibri"/>
        <family val="2"/>
        <scheme val="minor"/>
      </rPr>
      <t>profit</t>
    </r>
    <r>
      <rPr>
        <sz val="12"/>
        <color theme="1"/>
        <rFont val="Calibri"/>
        <family val="2"/>
        <scheme val="minor"/>
      </rPr>
      <t xml:space="preserve"> of the company for that period.</t>
    </r>
  </si>
  <si>
    <r>
      <t>That the accounts for the period ended 31</t>
    </r>
    <r>
      <rPr>
        <vertAlign val="superscript"/>
        <sz val="12"/>
        <color theme="1"/>
        <rFont val="Calibri"/>
        <family val="2"/>
        <scheme val="minor"/>
      </rPr>
      <t>st</t>
    </r>
    <r>
      <rPr>
        <sz val="12"/>
        <color theme="1"/>
        <rFont val="Calibri"/>
        <family val="2"/>
        <scheme val="minor"/>
      </rPr>
      <t xml:space="preserve"> March 2014 is on a going concern basis.</t>
    </r>
  </si>
  <si>
    <t>A MEMBER ENTITLED TO ATTEND AND VOTE AT THE MEETING IS ENTITLED TO APPOINT A PROXY TO ATTEND AND VOTE INSTEAD OF HIMSELF/HERSELF AND THE PROXY NEED NOT BE A MEMBER OF THE COMPANY.</t>
  </si>
  <si>
    <t>p.</t>
  </si>
  <si>
    <t>DIRECTOR 1</t>
  </si>
  <si>
    <t>DIRECTOR 2</t>
  </si>
  <si>
    <r>
      <t xml:space="preserve">( Amount in </t>
    </r>
    <r>
      <rPr>
        <sz val="12"/>
        <color theme="1"/>
        <rFont val="Rupee Foradian"/>
        <family val="2"/>
      </rPr>
      <t>` )</t>
    </r>
  </si>
  <si>
    <t>In our opinion and according to the information and explanation given to us, the term 
loans have been applied for the purposes for which obtained.</t>
  </si>
  <si>
    <t>Period</t>
  </si>
  <si>
    <t>Forum where dispute is pending</t>
  </si>
  <si>
    <t>Sr. No.</t>
  </si>
  <si>
    <t>Name of Statue</t>
  </si>
  <si>
    <t>Nature</t>
  </si>
  <si>
    <t>2006-07, 2007-08</t>
  </si>
  <si>
    <t>The Company''s Management is responsible for the preparation of these  financial statements that give a true and fair view of the financial position, financial performance and cash flows of the Company in  accordance with the Accounting Standards notified under the Companies Act, 1956 (the Act) (which continue to be applicable in respect of Section 133 of the Companies Act,2013 in terms of General Circular  15/2013 dated 13 September 2013 of the Ministry of Corporate Affairs) and in accordance with the accounting principles generally accepted in India. This responsibility includes the design, implementation and maintenance of internal control relevant to the preparation and presentation of the financial statements that give a true and fair view and are free from material misstatement, whether due to fraud or error.</t>
  </si>
  <si>
    <t>Gratuity paid</t>
  </si>
  <si>
    <t>Interest &amp; other finance expenses paid</t>
  </si>
  <si>
    <t>EARLIER YAER EXPENSES</t>
  </si>
  <si>
    <t>FORIEGN TRAVEL</t>
  </si>
  <si>
    <t>IDLE TIME (L.G)</t>
  </si>
  <si>
    <t>LABOUR CHARGES</t>
  </si>
  <si>
    <t>CONVEYANCE EXP.  ( AT SITE )</t>
  </si>
  <si>
    <t>POSTAGE &amp; COURIER  ( AT SITE )</t>
  </si>
  <si>
    <t>PRINTING &amp; STATIONERY ( AT SITE )</t>
  </si>
  <si>
    <t>INDOSOLAR LIMITED</t>
  </si>
  <si>
    <t>LODGENING EXP.</t>
  </si>
  <si>
    <t>SHAPOORJI PALLONJI &amp; CO LTD</t>
  </si>
  <si>
    <t>TELEPHONE EXPENSES</t>
  </si>
  <si>
    <t>VEHICLE RUNNING EXP</t>
  </si>
  <si>
    <t>VEHICLE MAINTENANCE EXP. (5562)</t>
  </si>
  <si>
    <t>VEHICLE MAINTENANCE EXP. (9686)</t>
  </si>
  <si>
    <t>VEHICLE MAINTENANCE EXP. (OMNI)</t>
  </si>
  <si>
    <t>Notes Forming Part of the Financial Statements as at 31-03-2015</t>
  </si>
  <si>
    <t>As on 01.04.2014</t>
  </si>
  <si>
    <t>As on 31.03.2015</t>
  </si>
  <si>
    <t>Capital Work in Progress</t>
  </si>
  <si>
    <t xml:space="preserve"> (iii) Capital Work in Progress</t>
  </si>
  <si>
    <t>WDV AS ON 1.4.2014</t>
  </si>
  <si>
    <t>Depreciation for the Year 2014-15</t>
  </si>
  <si>
    <t>WDV as on 31.03.2015</t>
  </si>
  <si>
    <t>Desired amount of deferred tax assets @ 32.445% as on 31.03.2015</t>
  </si>
  <si>
    <t>As at              31-03-2015</t>
  </si>
  <si>
    <t>Address Line 5</t>
  </si>
  <si>
    <t>Statecode</t>
  </si>
  <si>
    <t>Pin Code</t>
  </si>
  <si>
    <t>MOONCITYSCAPES BUILDERS PRIVATE LIMITED</t>
  </si>
  <si>
    <t>AGRR12341A</t>
  </si>
  <si>
    <t>Section</t>
  </si>
  <si>
    <t>Transaction Date</t>
  </si>
  <si>
    <t>Status of Booking</t>
  </si>
  <si>
    <t>Date of Booking</t>
  </si>
  <si>
    <t>Remarks</t>
  </si>
  <si>
    <t>Amount Paid / Credited(Rs.)</t>
  </si>
  <si>
    <t>Tax Deducted(Rs.)</t>
  </si>
  <si>
    <t>TDS Deposited(Rs.)</t>
  </si>
  <si>
    <t>194C</t>
  </si>
  <si>
    <t>F</t>
  </si>
  <si>
    <t>-</t>
  </si>
  <si>
    <t>HARSHA ABAKUS SOLAR PRIVATE LIMITED</t>
  </si>
  <si>
    <t>AHMH03612A</t>
  </si>
  <si>
    <t>BHUSHAN STEEL LIMITED</t>
  </si>
  <si>
    <t>BBNB00685G</t>
  </si>
  <si>
    <t>BBNE00439F</t>
  </si>
  <si>
    <t>TATA STEEL LIMITED</t>
  </si>
  <si>
    <t>BBNT00115D</t>
  </si>
  <si>
    <t>ESSENTIAL ENERGY INDIA PRIVATE LIMITED</t>
  </si>
  <si>
    <t>BLRE06775G</t>
  </si>
  <si>
    <t>PROMAC ENGINEERING INDUSTRIES LIMITED</t>
  </si>
  <si>
    <t>BLRP04859B</t>
  </si>
  <si>
    <t>194J</t>
  </si>
  <si>
    <t>SCHNEIDER ELECTRIC INDIA PRIVATE LIMITED</t>
  </si>
  <si>
    <t>BLRS14808D</t>
  </si>
  <si>
    <t>TATA POWER SOLAR SYSTEMS LIMITED</t>
  </si>
  <si>
    <t>BLRT00399A</t>
  </si>
  <si>
    <t>V.R.S FOODS LIMITED</t>
  </si>
  <si>
    <t>BPLV01133G</t>
  </si>
  <si>
    <t>LARSEN AND TOUBRO LIMITED</t>
  </si>
  <si>
    <t>CALL03009G</t>
  </si>
  <si>
    <t>CALS07246B</t>
  </si>
  <si>
    <t>B</t>
  </si>
  <si>
    <t>ENMAS GB POWER SYSTEMS PROJECTS LIMITED</t>
  </si>
  <si>
    <t>CHEE02054D</t>
  </si>
  <si>
    <t>LARSEN &amp; TOUBRO LTD</t>
  </si>
  <si>
    <t>CHEL03823B</t>
  </si>
  <si>
    <t>BERGWERFF ORGANIC INDIA PRIVATE LIMITED</t>
  </si>
  <si>
    <t>DELB08564D</t>
  </si>
  <si>
    <t>DELHI METRO RAIL CORPORATION LIMITED</t>
  </si>
  <si>
    <t>DELD03776D</t>
  </si>
  <si>
    <t>DHRUV INTERIORS PRIVATE LIMITED</t>
  </si>
  <si>
    <t>DELD14077A</t>
  </si>
  <si>
    <t>DELK10327C</t>
  </si>
  <si>
    <t>KRN EDUCATION PRIVATE LIMITED</t>
  </si>
  <si>
    <t>DELK11185G</t>
  </si>
  <si>
    <t>MMTC-PAMP INDIA PRIVATE LIMITED</t>
  </si>
  <si>
    <t>DELM15407A</t>
  </si>
  <si>
    <t>DELR15134A</t>
  </si>
  <si>
    <t>SHUBH ADVISORS PRIVATE LIMITED</t>
  </si>
  <si>
    <t>DELS26812C</t>
  </si>
  <si>
    <t>IREO FIVERIVER PRIVATE LIMITED</t>
  </si>
  <si>
    <t>DELS32970A</t>
  </si>
  <si>
    <t>THE ENERGY AND RESOURCES INSTITUTE</t>
  </si>
  <si>
    <t>DELT05035C</t>
  </si>
  <si>
    <t>THE DHANALAKSHMI BANK LTD</t>
  </si>
  <si>
    <t>DELT05967D</t>
  </si>
  <si>
    <t>194A</t>
  </si>
  <si>
    <t>GERDAU STEEL INDIA LIMITED</t>
  </si>
  <si>
    <t>HYDS07829D</t>
  </si>
  <si>
    <t>VIOM NETWORKS LIMITED</t>
  </si>
  <si>
    <t>HYDW00465D</t>
  </si>
  <si>
    <t>THE RATNAKAR BANK LTD.</t>
  </si>
  <si>
    <t>KLPT01797F</t>
  </si>
  <si>
    <t>KANPUR PLASTI PACK LTD.</t>
  </si>
  <si>
    <t>KNPK00306F</t>
  </si>
  <si>
    <t>CORPORATION BANK</t>
  </si>
  <si>
    <t>MRTC00517G</t>
  </si>
  <si>
    <t>MRTC01220C</t>
  </si>
  <si>
    <t>INDEUTSCH INDUSTRIES PVT LTD</t>
  </si>
  <si>
    <t>MRTI00165E</t>
  </si>
  <si>
    <t>LG ELECTRONICS INDIA PRIVATE LIMITED</t>
  </si>
  <si>
    <t>MRTL00324C</t>
  </si>
  <si>
    <t>MRTN00243F</t>
  </si>
  <si>
    <t>POWER GRID CORPORATION OF INDIA LTD</t>
  </si>
  <si>
    <t>MRTP00411F</t>
  </si>
  <si>
    <t>HDFC BANK LIMITED</t>
  </si>
  <si>
    <t>MUMH03189E</t>
  </si>
  <si>
    <t>HIND TERMINALS PRIVATE LIMITED</t>
  </si>
  <si>
    <t>MUMH09066B</t>
  </si>
  <si>
    <t>LODHA DEVELOPERS PRIVATE LIMITED</t>
  </si>
  <si>
    <t>MUML04567D</t>
  </si>
  <si>
    <t>PALAVA DWELLERS PVT LTD</t>
  </si>
  <si>
    <t>MUML05925D</t>
  </si>
  <si>
    <t>MAHINDRA EPC SERVICES PRIVATE LIMITED</t>
  </si>
  <si>
    <t>MUMM39229B</t>
  </si>
  <si>
    <t>RELIANCE INDUSTRIES LIMITED</t>
  </si>
  <si>
    <t>MUMR00462A</t>
  </si>
  <si>
    <t>YES BANK LIMITED</t>
  </si>
  <si>
    <t>MUMY02084F</t>
  </si>
  <si>
    <t>EPP COMPOSITES PVT.LTD.</t>
  </si>
  <si>
    <t>RKTE00192D</t>
  </si>
  <si>
    <t>PATEL INFRASTRUCTURE PVT LTD</t>
  </si>
  <si>
    <t>RKTP01171C</t>
  </si>
  <si>
    <t>WIND WORLD (INDIA) LIMITED</t>
  </si>
  <si>
    <t>SRTE00116E</t>
  </si>
  <si>
    <t>Required amount of deferred tax liability @ 32.445% as on 31.03.2015</t>
  </si>
  <si>
    <t>Operating Cycle</t>
  </si>
  <si>
    <t>Details of loans given, investments made and security provided covered under section 186(4) of the Companies Act, 2013:-</t>
  </si>
  <si>
    <t>Loan Given - Year end Balances</t>
  </si>
  <si>
    <t>Purpose</t>
  </si>
  <si>
    <t>Business Purpose</t>
  </si>
  <si>
    <t>Loan Given - Amount given in current year</t>
  </si>
  <si>
    <t>TAN No.</t>
  </si>
  <si>
    <t>The Company’s Board of Directors are responsible for the matters stated in section 134(5) of the Companies Act, 2013(“the Act”) with respect to the preparation of these financial statements that give a true and fair view of the financial position and financial performance and cash flow of the company in accordance with the accounting principles generally accepted in India, including Accounting Standards specified under section 133 of the Act, read with Rule 7 of Companies (Accounts) Rules, 2014. This Responsibility includes maintenance of adequate accounting records in accordance with the provisions of the Act for safeguarding of the assets of the Company and for preventing and detecting frauds and other irregularities; selection and application of appropriate accounting policies; making judgments and estimates that are reasonable and prudent; and design, implementation and maintenance of adequate internal financial controls, that were operating effectively for ensuring the accuracy and completeness of the accounting records, relevant to the preparation and presentation of the financial statements that give a true and fair view and are free from material misstatement, whether due to fraud or error.</t>
  </si>
  <si>
    <t>Our responsibility is to express an opinion on these financial statements based on our audit.</t>
  </si>
  <si>
    <t>We have taken into account the provisions of the Act, the accounting and auditing standards and matters which are required to be included in the audit report under the provisions of the Act and the Rules made thereunder.</t>
  </si>
  <si>
    <t>We conducted our audit in accordance with the Standards on Auditing issued by the Institute of Chartered Accountants of India. Those Standards require that we comply with ethical requirements and plan and perform the audit to obtain reasonable assurance about whether the financial statements are free from material misstatements.</t>
  </si>
  <si>
    <t>An audit involves performing procedures to obtain audit evidences about the amounts and disclosures in the financial statements. The procedures selected depend on the auditor’s judgment, including the assessment of the risks of material misstatements of the financial statements, whether due to fraud or error. In making those risk assessments the auditors consider internal financial controls relevant to the company’s preparation of the financial statements that give a true and fair view in order to design audit procedure that are appropriate in the circumstances, but not for the purpose of expressing an opinion on whether the Company has in place an adequate internal financial controls system over financial reporting and the operating effectiveness of such controls. An audit also includes evaluating the appropriateness of accounting policies used and the reasonableness of the accounting estimates made by management, as well as evaluating the overall presentation of the financial statements.</t>
  </si>
  <si>
    <t>As required by the companies (Auditor’s Report) Order, 2015 (“the Order”) issued by the central government of India in terms of sub-section (11) of section 143 of the Companies Act 2013, we give in the Annexure a statement on the matters specified in paragraphs 3 and 4 of the Order.</t>
  </si>
  <si>
    <t xml:space="preserve"> As required by section 143(3) of the Act, we report that:</t>
  </si>
  <si>
    <t>We have sought and obtained all the information and explanations which to the best of our knowledge and belief were necessary for the purpose of our audit.</t>
  </si>
  <si>
    <t>With respect to the other matters to be included in the Auditor’s Report in accordance with Rule 11 of the Companies (Audit and Auditors) Rules, 2014, in our opinion and to the best of our information and according to the explanations given to us :</t>
  </si>
  <si>
    <t>The Company did not have any long-term contracts including derivative contracts for which there were any material foreseeable losses.</t>
  </si>
  <si>
    <t>There were no amounts which were required to be transferred to the Investor Education and Protection Fund by the Company.</t>
  </si>
  <si>
    <r>
      <t>Notice is hereby  given that the 16</t>
    </r>
    <r>
      <rPr>
        <vertAlign val="superscript"/>
        <sz val="12"/>
        <color theme="1"/>
        <rFont val="Calibri"/>
        <family val="2"/>
        <scheme val="minor"/>
      </rPr>
      <t>th</t>
    </r>
    <r>
      <rPr>
        <sz val="12"/>
        <color theme="1"/>
        <rFont val="Calibri"/>
        <family val="2"/>
        <scheme val="minor"/>
      </rPr>
      <t xml:space="preserve"> Annual General Meeting of the members of E-Pack Polymers Private Limited will  be held at its registered office i.e. 2584, Rohtagi Mansion, Hamilton Road, Kashmere Gate, Delhi on Tuesday 30</t>
    </r>
    <r>
      <rPr>
        <vertAlign val="superscript"/>
        <sz val="12"/>
        <color theme="1"/>
        <rFont val="Calibri"/>
        <family val="2"/>
        <scheme val="minor"/>
      </rPr>
      <t>th</t>
    </r>
    <r>
      <rPr>
        <sz val="12"/>
        <color theme="1"/>
        <rFont val="Calibri"/>
        <family val="2"/>
        <scheme val="minor"/>
      </rPr>
      <t xml:space="preserve"> September 2015, at 11:00 a.m.  to transact the following businesses :-</t>
    </r>
  </si>
  <si>
    <r>
      <t>To receive, consider and adopt the Financial Statements as at and for the year ended on 31</t>
    </r>
    <r>
      <rPr>
        <vertAlign val="superscript"/>
        <sz val="12"/>
        <color theme="1"/>
        <rFont val="Calibri"/>
        <family val="2"/>
        <scheme val="minor"/>
      </rPr>
      <t>st</t>
    </r>
    <r>
      <rPr>
        <sz val="12"/>
        <color theme="1"/>
        <rFont val="Calibri"/>
        <family val="2"/>
        <scheme val="minor"/>
      </rPr>
      <t xml:space="preserve"> </t>
    </r>
    <r>
      <rPr>
        <sz val="12"/>
        <rFont val="Calibri"/>
        <family val="2"/>
        <scheme val="minor"/>
      </rPr>
      <t>March 2015 and the report of the directors and auditors thereon along with compliance certificate obtained from practising company secretary.</t>
    </r>
  </si>
  <si>
    <r>
      <t>Your Directors are pleased to present before you the the 16</t>
    </r>
    <r>
      <rPr>
        <vertAlign val="superscript"/>
        <sz val="12"/>
        <color theme="1"/>
        <rFont val="Calibri"/>
        <family val="2"/>
        <scheme val="minor"/>
      </rPr>
      <t>th</t>
    </r>
    <r>
      <rPr>
        <sz val="12"/>
        <color theme="1"/>
        <rFont val="Calibri"/>
        <family val="2"/>
        <scheme val="minor"/>
      </rPr>
      <t xml:space="preserve"> Annual Report alongwith the audited financial statements of the company for the financial year ended 31</t>
    </r>
    <r>
      <rPr>
        <vertAlign val="superscript"/>
        <sz val="12"/>
        <color theme="1"/>
        <rFont val="Calibri"/>
        <family val="2"/>
        <scheme val="minor"/>
      </rPr>
      <t>st</t>
    </r>
    <r>
      <rPr>
        <sz val="12"/>
        <color theme="1"/>
        <rFont val="Calibri"/>
        <family val="2"/>
        <scheme val="minor"/>
      </rPr>
      <t xml:space="preserve"> March 2015</t>
    </r>
  </si>
  <si>
    <t>Current year
2014-15</t>
  </si>
  <si>
    <t>Previous year
2013-14</t>
  </si>
  <si>
    <t>CONSOLIDATED FINANCIAL STATEMENTS</t>
  </si>
  <si>
    <r>
      <t>Consolidated financial statements for the financial year ended on 31</t>
    </r>
    <r>
      <rPr>
        <vertAlign val="superscript"/>
        <sz val="12"/>
        <color theme="1"/>
        <rFont val="Calibri"/>
        <family val="2"/>
        <scheme val="minor"/>
      </rPr>
      <t>st</t>
    </r>
    <r>
      <rPr>
        <sz val="12"/>
        <color theme="1"/>
        <rFont val="Calibri"/>
        <family val="2"/>
        <scheme val="minor"/>
      </rPr>
      <t xml:space="preserve"> March, 2015, prepared as per the provisions of the Companies Act, 2013. (hereinafter reffered to as ‘the Act’), Rules framed therein and the applicable Accounting Standards are provided in the Annual Report.</t>
    </r>
  </si>
  <si>
    <t>FINANCIAL ANALYSIS AND REVIEW OF OPERATIONS</t>
  </si>
  <si>
    <t>The directors are constantly trying their best to perform better in current year.</t>
  </si>
  <si>
    <t>SUBSIDIARY/ASSOCIATE COMPANIES</t>
  </si>
  <si>
    <t>The Company has One subsidiary company which is Raksha Tinplate Pvt. Ltd with 98.60% shareholding.</t>
  </si>
  <si>
    <t>During the year the company has granted unsecured loans to companies and parties covered in the register maintained under section 189 of the companies act 2013 amounting to Rs. 10,81,39,625/-. There were such companies and parties to whom loan was given in earlier year and the balance outstanding as on 01.04.2014 was Rs.4,09,97,139/-.</t>
  </si>
  <si>
    <t>In our opinion and according to the information and explanation given to us, the company has not accepted any deposits in contravention of the directives issued by the Reserve Bank of India and the provisions of sections 73 to 76 or any other relevant provisions of the Companies Act 2013 and the rules framed there under, where applicable, have been complied with. No order has been passed by the Company Law Board or National Company Law Tribunal or RBI or any court or any other tribunal.</t>
  </si>
  <si>
    <t>According to information and explanations given to us, no fraud on or by the company has been noticed or reported during the year.</t>
  </si>
  <si>
    <t>Row Labels</t>
  </si>
  <si>
    <t>Furniture &amp; fittings</t>
  </si>
  <si>
    <t>Foreign exchange loss / (gain)</t>
  </si>
  <si>
    <t>Assessment Year 2015-16</t>
  </si>
  <si>
    <t>Financial Year 2014-15</t>
  </si>
  <si>
    <t>Balance of provisions for gratuity as on 31.03.2015</t>
  </si>
  <si>
    <t>WDV as on 31.03.2015 as per Companies act  (excluding land )</t>
  </si>
  <si>
    <t>WDV as on 31.03.2015 as per I Tax act (excluding land)</t>
  </si>
  <si>
    <t>Grand Total</t>
  </si>
  <si>
    <t>Sum of TDS Deposited(Rs.)</t>
  </si>
  <si>
    <t>Sum of Tax Deducted(Rs.)</t>
  </si>
  <si>
    <t>Cash Generated from (utilized in) Operating activities</t>
  </si>
  <si>
    <t>Cash generate from (utilised in) Investing activities</t>
  </si>
  <si>
    <t>Cash generated from (utilised in) Financing activities</t>
  </si>
  <si>
    <t>In our opinion, proper books of account as required by law have been kept by the company so far as it appears from our examination of those books.</t>
  </si>
  <si>
    <t>In our opinion, the aforesaid financial statements comply with the Accounting Standards specified under Section 133 of the Act, read with Rule 7 of the Companies (Accounts) Rule, 2014.</t>
  </si>
  <si>
    <t>1.)</t>
  </si>
  <si>
    <t>2.)</t>
  </si>
  <si>
    <t>3.)</t>
  </si>
  <si>
    <t>Calculation of deferred tax</t>
  </si>
  <si>
    <t>As at                 01-04-2014</t>
  </si>
  <si>
    <t>The Balance Sheet, Statement of Profit and Loss and Cash Flow dealt with by this report are in agreement with the books of account.</t>
  </si>
  <si>
    <t>ANNEXURE TO THE AUDITORS’ REPORT</t>
  </si>
  <si>
    <t>Referred to in our Audit Report of even date</t>
  </si>
  <si>
    <t>RE : E-pack Polumers Private limited</t>
  </si>
  <si>
    <t>As explained to us all the assets have been physically verified by the management at regular interval. As informed to us no material discrepancies were noticed on such verification.</t>
  </si>
  <si>
    <t>During the year a sum of Rs. 8,25,82,288/- has been received back and balance outstanding as on 31/03/2015 is Rs. 7,40,33,958/- which includes a interest of Rs. 74,79,481/-. The rate of interest and other terms &amp; conditions were, prima facie, not prejudicial to the interest of the company.</t>
  </si>
  <si>
    <t>These loans are repayable on demand. The company has not recalled any of these loans, hence there does n't arise any question of overdue.</t>
  </si>
  <si>
    <t>In our opinion and according to the information and explanation given to us, there is an adequate internal control system commensurate with the size of the company and the nature of its business, for the purchase of inventory and fixed assets and with regard to the sale of goods&amp; services. During the course of our audit, no major weaknesses has been noticed or reported.</t>
  </si>
  <si>
    <t>MAT credit is recognized as an asset when and to the extent there is convincing evidence that the company will pay normal tax during the specified period. The company reviews the same at each balance sheet date and writes down the carrying amount of MAT credit entitlement to the extent there is no longer convincing evidence to the effect that the Company will pay normal tax during the specified period.</t>
  </si>
  <si>
    <t xml:space="preserve">In our opinion the company is generally regular in depositing undisputed statutory dues including provident fund, employees' state insurance, income-tax, sales-tax, wealth tax, service tax, duty of customs, duty of excise, value added tax, cess and any other statutory dues with the appropriate authorities except in case of Value added Tax for Rs. 3,03,140 and Wealth Tax of Rs. 15,893/- which are payable for a period exceeding six months.
</t>
  </si>
  <si>
    <t>We have broadly reviewed the books of accounts maintained by the company pursuant to the rules made by the central government for the maintenance of cost records under section 148(1) of the Companies Act, 2013, and are of the opinion that prima facie, the specified accounts and records have been made and maintained. We have not however, made a detailed examination of the records with a view to determine whether they are accurate and complete.</t>
  </si>
  <si>
    <t>The Company does not have any accumulated loss at the end of the financial year. The Company has not incurred cash loss during the financial year covered by the audit and in the immediately preceding financial year.</t>
  </si>
  <si>
    <r>
      <t>Depreciation on Fixed Assets acquired upto 31</t>
    </r>
    <r>
      <rPr>
        <vertAlign val="superscript"/>
        <sz val="12"/>
        <rFont val="Calibri"/>
        <family val="2"/>
        <scheme val="minor"/>
      </rPr>
      <t>st</t>
    </r>
    <r>
      <rPr>
        <sz val="12"/>
        <rFont val="Calibri"/>
        <family val="2"/>
        <scheme val="minor"/>
      </rPr>
      <t xml:space="preserve"> March 2006 is provided on Written Down Value Method at the rates and in the manner prescribed in the "Schedule II" of the Companies Act, 2013. However, Depreciation has been provided on Straight Line Method at the rates and in the manner prescribed in the "Schedule II" of the Companies Act, 2013 on the Assets put to use during Financial Year 2006-07 onwards.</t>
    </r>
  </si>
  <si>
    <t>Cost includes cost of purchase and other costs included in bringing the inventories to their present location and condition. The method of valuation of various categories of inventory are as follows :-</t>
  </si>
  <si>
    <r>
      <rPr>
        <u/>
        <sz val="12"/>
        <rFont val="Calibri"/>
        <family val="2"/>
        <scheme val="minor"/>
      </rPr>
      <t>Work in Progress &amp; Finished goods</t>
    </r>
    <r>
      <rPr>
        <sz val="12"/>
        <rFont val="Calibri"/>
        <family val="2"/>
        <scheme val="minor"/>
      </rPr>
      <t xml:space="preserve"> : Cost of Raw Material Consumed plus appropriate share of overheads.</t>
    </r>
  </si>
  <si>
    <r>
      <rPr>
        <u/>
        <sz val="12"/>
        <rFont val="Calibri"/>
        <family val="2"/>
        <scheme val="minor"/>
      </rPr>
      <t>Stores, Spares &amp; Packing Materials</t>
    </r>
    <r>
      <rPr>
        <sz val="12"/>
        <rFont val="Calibri"/>
        <family val="2"/>
        <scheme val="minor"/>
      </rPr>
      <t xml:space="preserve"> : At Cost ( FIFO Method )</t>
    </r>
  </si>
  <si>
    <t>Note No. 12 : Fixed Assets</t>
  </si>
  <si>
    <t>Cash and Bank Balance</t>
  </si>
  <si>
    <t>(Refer Note No. 2 b for method of valuation)</t>
  </si>
  <si>
    <t>Liabilities no longer required</t>
  </si>
  <si>
    <t>Foreign Exchange fluctuation</t>
  </si>
  <si>
    <t>Provision for Excise duty</t>
  </si>
  <si>
    <t>Commissioner appeals, Customs, Central Excise &amp; Service Tax, C-56/42, Sector-62, Noida-201307</t>
  </si>
  <si>
    <t>Secured Loans from Banks include amounts due to :- (with reference to 5.1 )</t>
  </si>
  <si>
    <t>AS AT MARCH 31.03.2015</t>
  </si>
  <si>
    <t>Depreciation - Deferred Tax liability (A)</t>
  </si>
  <si>
    <t>Gratuity - Deferred tax asset (B)</t>
  </si>
  <si>
    <t>( A - B )</t>
  </si>
  <si>
    <t>Closing balance (A)</t>
  </si>
  <si>
    <t>Closing balance (B)</t>
  </si>
  <si>
    <t>The following tables set forth the status of  liabilities of the company on A/c of Gratuity and the related plan assets as recognized in the balance sheet and the statement of profit &amp; loss :-</t>
  </si>
  <si>
    <t>Accumulated Depreciation</t>
  </si>
  <si>
    <t>Deferred Tax Asset on Account of Gratuity</t>
  </si>
  <si>
    <t>The company has disclosed impact of pending litigation on its financial position in its financial statements. Refer note no. 28 to the financial statements.</t>
  </si>
  <si>
    <t>Finance Act, 1994</t>
  </si>
  <si>
    <t>Service Tax on Freight ( GTA )</t>
  </si>
  <si>
    <t>Adjustment</t>
  </si>
  <si>
    <t>We report that company has advanced a sum of Rs. 10,81,39,625/-. This is in contravention of section 185 of Companies Act 2013. The company has not made any provision for penalties on the ground that the same is not ascertainable at this stage.
We are unable to comment on the impact of the aforesaid contravention on the financial position and the operating result of the company.
Our opinion is not qualified in respect of these matters.</t>
  </si>
  <si>
    <t>Emphasis of matter</t>
  </si>
  <si>
    <t>Corporate Social responsibility Expenses</t>
  </si>
  <si>
    <t>Expenses for Corporate social responsibility</t>
  </si>
  <si>
    <t>Payment of VAT disallowed earlier</t>
  </si>
  <si>
    <t>A sum of Rs 896560 has been wriiten back in computer block due to excess depreciation charged in earlier years.</t>
  </si>
  <si>
    <t>mname</t>
  </si>
  <si>
    <t>grpname</t>
  </si>
  <si>
    <t>s</t>
  </si>
  <si>
    <t>d</t>
  </si>
  <si>
    <t>Schedule</t>
  </si>
  <si>
    <t>f</t>
  </si>
  <si>
    <t>g</t>
  </si>
  <si>
    <t>h</t>
  </si>
  <si>
    <t>j</t>
  </si>
  <si>
    <t>k</t>
  </si>
  <si>
    <t>l</t>
  </si>
  <si>
    <t>BUS EXP. FOR WORKERS</t>
  </si>
  <si>
    <t>CENTRAL SALES TAX ON PRINTING STATIONERY</t>
  </si>
  <si>
    <t>DIWALI GIFT</t>
  </si>
  <si>
    <t>RATE DIFF (LGEIL)</t>
  </si>
  <si>
    <t>REBETE &amp; DISCOUNT</t>
  </si>
  <si>
    <t>SWACHH BHARAT CESS 0.5% ON BASIC</t>
  </si>
  <si>
    <t>ERRECTION MATERIAL &amp; EXPANSES</t>
  </si>
  <si>
    <t>CONSULTANCY / PROFESSIONAL CHARGES</t>
  </si>
  <si>
    <t>CONVEYANCE EXP. (THERMAX)</t>
  </si>
  <si>
    <t>FOREIGN EXCHANGE</t>
  </si>
  <si>
    <t>JOB WORK (SALASAR)</t>
  </si>
  <si>
    <t>LODGING EXP ( AT SITE )</t>
  </si>
  <si>
    <t>LODGING EXP (THERMAX)</t>
  </si>
  <si>
    <t>POSTAGE &amp; COURIER (MMI HOME)</t>
  </si>
  <si>
    <t>RESEARCH &amp; DEVLOPMENT,</t>
  </si>
  <si>
    <t>SUBSCRIPTION CHARGES</t>
  </si>
  <si>
    <t>SWACHH BHARAT CESS</t>
  </si>
  <si>
    <t>Notes Forming Part of the Financial Statements as at 31-03-2016</t>
  </si>
  <si>
    <t>As on 01.04.2015</t>
  </si>
  <si>
    <t>As on 31.03.2016</t>
  </si>
  <si>
    <r>
      <t>We have audited the accompanying financial statements of E-Pack Polymers Private Limited  which comprise the Balance Sheet as at 31</t>
    </r>
    <r>
      <rPr>
        <vertAlign val="superscript"/>
        <sz val="12"/>
        <color theme="1"/>
        <rFont val="Calibri"/>
        <family val="2"/>
        <scheme val="minor"/>
      </rPr>
      <t>st</t>
    </r>
    <r>
      <rPr>
        <sz val="12"/>
        <color theme="1"/>
        <rFont val="Calibri"/>
        <family val="2"/>
        <scheme val="minor"/>
      </rPr>
      <t xml:space="preserve"> March 2016, the Statement of Profit and Loss and Cash Flow for the year then ended and a summary of significant accounting policies and other explanatory information.</t>
    </r>
  </si>
  <si>
    <t>Branch Office : 1001, KLJ Tower, Netaji Subhash Place,Pitampura New Delhi-110034</t>
  </si>
  <si>
    <t>Phone No. (011) 49065859,  Mobile No. 9910356565</t>
  </si>
  <si>
    <r>
      <t>In our opinion and to the best of our information and according to the explanations given to us the aforesaid financial statements give the information required by the Act in the manner so required and give a true and fair view in conformity with the accounting principles generally accepted in India, of the state of affairs of the Company as at 31</t>
    </r>
    <r>
      <rPr>
        <vertAlign val="superscript"/>
        <sz val="12"/>
        <color theme="1"/>
        <rFont val="Calibri"/>
        <family val="2"/>
        <scheme val="minor"/>
      </rPr>
      <t>st</t>
    </r>
    <r>
      <rPr>
        <sz val="12"/>
        <color theme="1"/>
        <rFont val="Calibri"/>
        <family val="2"/>
        <scheme val="minor"/>
      </rPr>
      <t xml:space="preserve"> March, 2016 and its profit and its cash flows for the year ended on that date.</t>
    </r>
  </si>
  <si>
    <r>
      <t>On the basis of the written representations received from the Directors as on March 31</t>
    </r>
    <r>
      <rPr>
        <vertAlign val="superscript"/>
        <sz val="12"/>
        <color theme="1"/>
        <rFont val="Calibri"/>
        <family val="2"/>
        <scheme val="minor"/>
      </rPr>
      <t>st</t>
    </r>
    <r>
      <rPr>
        <sz val="12"/>
        <color theme="1"/>
        <rFont val="Calibri"/>
        <family val="2"/>
        <scheme val="minor"/>
      </rPr>
      <t>, 2016 and taken on record by the board of Directors, none of the directors is disqualified as on March 31</t>
    </r>
    <r>
      <rPr>
        <vertAlign val="superscript"/>
        <sz val="12"/>
        <color theme="1"/>
        <rFont val="Calibri"/>
        <family val="2"/>
        <scheme val="minor"/>
      </rPr>
      <t>st</t>
    </r>
    <r>
      <rPr>
        <sz val="12"/>
        <color theme="1"/>
        <rFont val="Calibri"/>
        <family val="2"/>
        <scheme val="minor"/>
      </rPr>
      <t>, 2016 from being appointed as a director in terms of sub section (2) of section 164 of the Companies Act 2013.</t>
    </r>
  </si>
  <si>
    <t>According to information and explanations given to us, there is no continuing default in repayment of any dues to a financial institution or bank during the year of audit. The company has not issued any debentures so far.</t>
  </si>
  <si>
    <t>WDV AS ON 1.4.2015</t>
  </si>
  <si>
    <t>Depreciation for the Year 2015-16</t>
  </si>
  <si>
    <t>WDV as on 31.03.2016</t>
  </si>
  <si>
    <t>AS AT MARCH 31.03.2016</t>
  </si>
  <si>
    <t>VEHICLE MAINT EXP. 5400 VOLVO NIKHIL SR</t>
  </si>
  <si>
    <t>Assessment Year 2016-17</t>
  </si>
  <si>
    <t>Financial Year 2015-16</t>
  </si>
  <si>
    <t>As at              31-03-2016</t>
  </si>
  <si>
    <t>WDV as on 31.03.2016 as per Companies act  (excluding land )</t>
  </si>
  <si>
    <t>WDV as on 31.03.2016 as per I Tax act (excluding land)</t>
  </si>
  <si>
    <t>Balance of provisions for gratuity as on 31.03.2016</t>
  </si>
  <si>
    <r>
      <t>( Amount in Rs.</t>
    </r>
    <r>
      <rPr>
        <sz val="12"/>
        <rFont val="Rupee Foradian"/>
        <family val="2"/>
      </rPr>
      <t xml:space="preserve"> )</t>
    </r>
  </si>
  <si>
    <t>The company has only one class of equity share having par value of Rs.10 per share. Each holder of the equity share is entilted to one vote per share. Whenever the company declares dividend it will be paid in Indian Rupees.</t>
  </si>
  <si>
    <t>( Amount in Rs. )</t>
  </si>
  <si>
    <t>U-I</t>
  </si>
  <si>
    <t>U-II</t>
  </si>
  <si>
    <t>Revised a/c</t>
  </si>
  <si>
    <t>Travelling &amp; Conveyance</t>
  </si>
  <si>
    <t>Bad Debts</t>
  </si>
  <si>
    <t>Major Head - schedule VI</t>
  </si>
  <si>
    <t>Sub Head - Schedule VI</t>
  </si>
  <si>
    <t>main head</t>
  </si>
  <si>
    <t>sub head</t>
  </si>
  <si>
    <t>ledger</t>
  </si>
  <si>
    <t>AS ON 31.03.2015</t>
  </si>
  <si>
    <t>PROFIT &amp; LOSS A/C</t>
  </si>
  <si>
    <t>CONVEYANCE EXPENSES</t>
  </si>
  <si>
    <t>VEHICLE RUNNING &amp; MAIN</t>
  </si>
  <si>
    <t>TRAVELLING EXP  ( AT SITE )</t>
  </si>
  <si>
    <t>VEHICLE RUNNING &amp; MAINT (9686) A.K SINGH</t>
  </si>
  <si>
    <t>TRAVELLING EXP.(SANJAY AGARWAL)</t>
  </si>
  <si>
    <t>VEHICAL RUNNIN &amp; MANTI (DNP- VEH - 1851)</t>
  </si>
  <si>
    <t>VEHICAL RUNNIN &amp; MANTI (VERNA) 0765</t>
  </si>
  <si>
    <t>VEHICAL RUNNIN &amp; MANTI.   (B.L SIR)</t>
  </si>
  <si>
    <t>VEHICAL RUNNIN &amp; MANTI. 3121 (PASTA)</t>
  </si>
  <si>
    <t>VEHICAL RUNNIN &amp; MANTI. CAMRY 4041</t>
  </si>
  <si>
    <t>VEHICAL RUNNING &amp; MAIN ( 0301 ) ALTO</t>
  </si>
  <si>
    <t>VEHICAL RUNNING &amp; MAIN ( I-10) 3875</t>
  </si>
  <si>
    <t>VEHICAL RUNNING 2721 ( I-10 ) ANAND JI</t>
  </si>
  <si>
    <t>VEHICLE RUNNING &amp; MAINT (NEW CANTER)</t>
  </si>
  <si>
    <t>The basic earnings per share is calculated by dividing the net profit after tax for the year by the weighted average number of equity shares outstanding during the year. For the purpose of calculating diluted earnings per share, net profit after tax during the year and the weighted average number of shares outstanding during the year are adjusted for the effect of all dilutive potential equity shares. The dilutive potential equity shares are deemed converted as of the beginning of the year unless they have been issued at a later date. The dilutive potential equity shares are adjusted for the proceeds receivable had the shares been actually issued at fair value (i.e. average market value of the outstanding shares). Anti dilutive effect of any potential equity shares is ignored in the calculation of earnings per share.</t>
  </si>
  <si>
    <t>Earning Per Share</t>
  </si>
  <si>
    <t>Cash Flow Statements</t>
  </si>
  <si>
    <t>Cash flow are reported using indirect method, whereby net profit before tax is adjusted for the effects of transaction of non-cash nature and any deferrals or accruals of past or future cash receipts or payments. The cash flow from regular revenue generating, investing and financing activities of the Company are segregated.</t>
  </si>
  <si>
    <t>Additional depreciation on Addition in II Half of Last Year</t>
  </si>
  <si>
    <t>Required amount of deferred tax liability @ 33.063% as on 31.03.2016</t>
  </si>
  <si>
    <t>Desired amount of deferred tax assets @ 33.063% as on 31.03.2016</t>
  </si>
  <si>
    <t>Surcharge @ 7%</t>
  </si>
  <si>
    <t>Computers</t>
  </si>
  <si>
    <t>Furniture &amp; Fittings</t>
  </si>
  <si>
    <t>Motor Vehicles</t>
  </si>
  <si>
    <t>E-Durable</t>
  </si>
  <si>
    <t>q.</t>
  </si>
  <si>
    <t>Provision for Gratuity</t>
  </si>
  <si>
    <t>(Increase)/Decrease in long term loans &amp; advances</t>
  </si>
  <si>
    <t>(Increase)/Decrease in short term loans &amp; advances</t>
  </si>
  <si>
    <t>Increase/(Decrease) in provisions</t>
  </si>
  <si>
    <t>Rental Income</t>
  </si>
  <si>
    <t>Investment in Subsidiary company</t>
  </si>
  <si>
    <t>Increase/(Decrease) in Short term borrowings</t>
  </si>
  <si>
    <t>Increase/(Decrease) in Long term borrowings</t>
  </si>
  <si>
    <t>Use of estimates</t>
  </si>
  <si>
    <t>All the known income and expenditure and assets and liabilities have been taken into account and that all the expenditure debited to the profit and loss account have been exclusively incurred for the purpose of the company’s business.</t>
  </si>
  <si>
    <t>Balance in the accounts of debtors, creditors and advances are subject to confirmation/ reconciliation/adjustment from the respective parties.</t>
  </si>
  <si>
    <t>Provision others</t>
  </si>
  <si>
    <t>Notes Forming Part of the Financial Statements as at 31-03-2017</t>
  </si>
  <si>
    <t>Loss of Fixed Asset by Fire</t>
  </si>
  <si>
    <t>No employee is in receipt of remuneration exceeding in aggregate of Rs. 1,02,00,000/- if employed throughout the year or Rs. 8,50,000/- per month if employed for a part of the year.</t>
  </si>
  <si>
    <t>Consultancy Charges</t>
  </si>
  <si>
    <t>As on 01.04.2016</t>
  </si>
  <si>
    <t>As on 31.03.2017</t>
  </si>
  <si>
    <t>Solar Equipments</t>
  </si>
  <si>
    <t>Addition in II Half of last year (P &amp; M )</t>
  </si>
  <si>
    <t>Non Current Investment</t>
  </si>
  <si>
    <t>The financial statement of the company have been prepared in accordance with the Generally Accepted Accounting Principles in India (Indian GAAP) to comply with the Accounting Standards specified under Section 133 the Companies Act, 2013, read with Rule 7 of the Companies Accounting Rules, 2014 and the relevant provisions of the Companies Act ("the 2013Act"), 2013. The financial statements have been prepared on accrual basis under the historical cost convention. The accounting policies adopted in the preparation of the financial statements are consistent with those followed in the previous year.</t>
  </si>
  <si>
    <t>Tangible Assets and Depreciation</t>
  </si>
  <si>
    <t>Gains or losses arising from derecognition of fixed assets are measured as the difference between the net disposal proceeds and the carrying amount of the asset and are recognized in the statement of profit and loss when the asset is derecognized.</t>
  </si>
  <si>
    <t>Intangible Assets</t>
  </si>
  <si>
    <r>
      <rPr>
        <u/>
        <sz val="12"/>
        <rFont val="Calibri"/>
        <family val="2"/>
        <scheme val="minor"/>
      </rPr>
      <t>Raw Materials</t>
    </r>
    <r>
      <rPr>
        <sz val="12"/>
        <rFont val="Calibri"/>
        <family val="2"/>
        <scheme val="minor"/>
      </rPr>
      <t xml:space="preserve"> : At lower of cost or net realisable value (FIFO Method)</t>
    </r>
  </si>
  <si>
    <t>Employees Retirement Benefits</t>
  </si>
  <si>
    <r>
      <rPr>
        <i/>
        <sz val="11"/>
        <color theme="1"/>
        <rFont val="Calibri"/>
        <family val="2"/>
        <scheme val="minor"/>
      </rPr>
      <t xml:space="preserve">(i) </t>
    </r>
    <r>
      <rPr>
        <i/>
        <u/>
        <sz val="11"/>
        <color theme="1"/>
        <rFont val="Calibri"/>
        <family val="2"/>
        <scheme val="minor"/>
      </rPr>
      <t xml:space="preserve">Short Term Employee Benefits </t>
    </r>
  </si>
  <si>
    <t xml:space="preserve"> The  undiscounted  amount  of  short  term  employee  benefits  expected to be  paid in  exchange for  the services  rendered  by  employees are recognised  as an  expense  during  the  period  when  the  employees   render the  services.</t>
  </si>
  <si>
    <r>
      <rPr>
        <i/>
        <sz val="11"/>
        <color theme="1"/>
        <rFont val="Calibri"/>
        <family val="2"/>
        <scheme val="minor"/>
      </rPr>
      <t xml:space="preserve">(ii) </t>
    </r>
    <r>
      <rPr>
        <i/>
        <u/>
        <sz val="11"/>
        <color theme="1"/>
        <rFont val="Calibri"/>
        <family val="2"/>
        <scheme val="minor"/>
      </rPr>
      <t>Post-Employment Benefit</t>
    </r>
  </si>
  <si>
    <t>Defined Contribution Plans</t>
  </si>
  <si>
    <t xml:space="preserve">A defined contribution  plan is  a  post-employment  benefit  plan  under which the  Company  pays  specified  contributions  to a  separate entity. The Company makes  specified  monthly contributions  towards Provident Fund, Superannuation  Fund  and  Pension  Scheme. The Company’s contribution is recognised as an expense in the Profit and Loss Statement during the period in which the employee renders the related  </t>
  </si>
  <si>
    <t>Defined Benefit Plans</t>
  </si>
  <si>
    <t>Gratuity  liability is a  defined benefit obligation and is provided for on the basis of an actuarial valuation on projected unit credit (PUC)  method  at  the end  of each year. Actuarial  gains/losses are  immediately  taken to the statement  of profit  and loss  and are not deferred. Accumulated gratuity, which is  expected to be utilized within the next 12 months, is treated as short-term employee benefit  and which is expected to be carried forward beyond 12 months, as long term employees benefit for measurement purpose.</t>
  </si>
  <si>
    <t>Foreign currency transactions are recorded in the reporting currency, by applying to the foreign currency amount the exchange rate between the reporting currency and the foreign currency at the date of the transaction.</t>
  </si>
  <si>
    <t>(ii) Conversion</t>
  </si>
  <si>
    <t>Foreign currency monetary items are retranslated using the exchange rate prevailing at the reporting date.</t>
  </si>
  <si>
    <t>(iii)  Exchange difference</t>
  </si>
  <si>
    <r>
      <t>(i)</t>
    </r>
    <r>
      <rPr>
        <b/>
        <sz val="7"/>
        <color rgb="FF000000"/>
        <rFont val="Calibri"/>
        <family val="2"/>
        <scheme val="minor"/>
      </rPr>
      <t xml:space="preserve">  </t>
    </r>
    <r>
      <rPr>
        <b/>
        <sz val="11"/>
        <color rgb="FF000000"/>
        <rFont val="Calibri"/>
        <family val="2"/>
        <scheme val="minor"/>
      </rPr>
      <t>Initial Recognition</t>
    </r>
  </si>
  <si>
    <t>Exchange differences arising on the settlement of monetary items or on reporting Company monetary items at rates different from those at which they were initially recorded during the year, or reported in previous financial statements, are recognized as income or as expenses in the year in which they arise.</t>
  </si>
  <si>
    <t>Borrowing Costs</t>
  </si>
  <si>
    <t>Borrowing cost includes interest, amortization of ancillary cost incurred in connection with the arrangement of borrowings and exchange differences arising from foreign currency borrowings to the extent they are regarded as an adjustment to the interest cost.</t>
  </si>
  <si>
    <t>Borrowing costs directly attributable to the acquisition, construction or production of an asset that necessarily takes a substantial period of time to get ready for its intended use or sale are capitalized as part of the cost of the respective asset. All other borrowing costs are expensed in the period they occur.</t>
  </si>
  <si>
    <t>Sale of Goods</t>
  </si>
  <si>
    <t>Income from Services</t>
  </si>
  <si>
    <t>Interest income is recognized on a time proportion basis taking into account the amount outstanding and the applicable interest rate. Interest income is included under the head “other income” in the statement of profit and loss.</t>
  </si>
  <si>
    <t>Interest income</t>
  </si>
  <si>
    <t>Tangible Assets are recorded at cost except Land less accumulated depreciation and impairment losses, if any. The company capitalizes all costs relating to acquisition and installation of Fixed Assets. Borrowing costs are capitalized as part of qualifying fixed assets.</t>
  </si>
  <si>
    <t>Tangible assets are measured on cost basis except land. Land measured at revaluation model. Land is Leasehold for a period of 99 Years.</t>
  </si>
  <si>
    <t>Based on the nature of products/activitiy of the company and the normal time between acquisition of assets and their realisation in cash or cash equvalents, the company has determined its operating cycle as 12 months for the purpose of classification of its assets and liabilities as current and non-current.</t>
  </si>
  <si>
    <t>Intangible assets are stated at the consideration paid for acquisition less accumulated amortization and impairement loss if any. Intangible assets are amortized on a straight line basis over the estimated economic life. Costs relating to software, which are acquired, are capitalized and amortized on a straight line basis over their useful lives not exceeding Five years.</t>
  </si>
  <si>
    <t>Other income is recognized on accrual basis.</t>
  </si>
  <si>
    <t>The preparation of financial statements in conformity with Indian GAAP requires managements to make judgments, estimates and assumption that affect the reported amounts of revenues, expenses, assets and liabilities and the disclosure of contingent liabilities, at the end of the reporting period. Although these estimates are based on the management's best knowledge of current events and actions, uncertainty about these assumptions and estimates could result in the outcomes requiring a material adjustment to the carrying amounts of assets or liabilities in future periods.</t>
  </si>
  <si>
    <t>The company has entered into transactions with the following related parties</t>
  </si>
  <si>
    <t>Nature of Transactions</t>
  </si>
  <si>
    <t>Sale of goods</t>
  </si>
  <si>
    <t>Purchase of goods</t>
  </si>
  <si>
    <t>Name of Lender</t>
  </si>
  <si>
    <t>Security</t>
  </si>
  <si>
    <t>No. of Installments</t>
  </si>
  <si>
    <t>Starting Date</t>
  </si>
  <si>
    <t>Ending Date</t>
  </si>
  <si>
    <t>As at 31st March, 2017</t>
  </si>
  <si>
    <t>Long Term</t>
  </si>
  <si>
    <t>Current Maturity</t>
  </si>
  <si>
    <t>HDFC Bank, A/c No. - 003LN08160700005</t>
  </si>
  <si>
    <t>Secured against hypothecation of property, plant and machinery</t>
  </si>
  <si>
    <t>Base rate</t>
  </si>
  <si>
    <t>Refer 5.3</t>
  </si>
  <si>
    <t>20 quarterly</t>
  </si>
  <si>
    <t>ICICI Bank, A/c No. - 0000002773</t>
  </si>
  <si>
    <t>11.2% p.a.</t>
  </si>
  <si>
    <t>Refer 5.4</t>
  </si>
  <si>
    <t>10 quarterly</t>
  </si>
  <si>
    <t>ICICI Bank, A/c No. - 0000002797</t>
  </si>
  <si>
    <t>Refer 5.5</t>
  </si>
  <si>
    <t>18 quarterly</t>
  </si>
  <si>
    <t>Change in repayment schedule</t>
  </si>
  <si>
    <t>HDFC Bank, A/c No. - 32179983</t>
  </si>
  <si>
    <t>Secured against hypothecation of vehicle</t>
  </si>
  <si>
    <t>9.81% p.a.</t>
  </si>
  <si>
    <t>Refer 5.6</t>
  </si>
  <si>
    <t>47 monthly</t>
  </si>
  <si>
    <t xml:space="preserve">13.75% p.a. </t>
  </si>
  <si>
    <t>Refer 5.7</t>
  </si>
  <si>
    <t>36 monthly</t>
  </si>
  <si>
    <t>HDFC Bank, A/c No. - 32180205</t>
  </si>
  <si>
    <t>Refer 5.8</t>
  </si>
  <si>
    <t>HDFC Bank, A/c No. - 003LN01122720008</t>
  </si>
  <si>
    <t>13.05% p.a</t>
  </si>
  <si>
    <t>Refer 5.9</t>
  </si>
  <si>
    <t>18 qaurterly</t>
  </si>
  <si>
    <t>HDFC Bank, A/c No. - 003LN08121000002</t>
  </si>
  <si>
    <t>Refer 5.10</t>
  </si>
  <si>
    <t>Refer 5.11</t>
  </si>
  <si>
    <t>HDFC Bank, A/c No. - 40983839</t>
  </si>
  <si>
    <t>10% p.a.</t>
  </si>
  <si>
    <t>Refer 5.12</t>
  </si>
  <si>
    <t>60 monthly</t>
  </si>
  <si>
    <t>Indusind Bank, A/c No. - 510003466555</t>
  </si>
  <si>
    <t>12% p.a.</t>
  </si>
  <si>
    <t>Refer 5.13</t>
  </si>
  <si>
    <t>16 quarterly</t>
  </si>
  <si>
    <t>Pending</t>
  </si>
  <si>
    <t>Indusind Bank, A/c No. - 60451</t>
  </si>
  <si>
    <t>Secured against hypothecation of  machinery</t>
  </si>
  <si>
    <t>Refer 5.14</t>
  </si>
  <si>
    <t>1 installment</t>
  </si>
  <si>
    <t>Buyers Credit; Payable in Feb 2018 only</t>
  </si>
  <si>
    <t>HDFC Bank, A/c No. - 28959712</t>
  </si>
  <si>
    <t>Refer 5.15</t>
  </si>
  <si>
    <t>HDFC Bank, A/c No. - 43015103</t>
  </si>
  <si>
    <t>9.66% p.a.</t>
  </si>
  <si>
    <t>Refer 5.16</t>
  </si>
  <si>
    <t>HDFC Bank, A/c No. - 003LN08132780001</t>
  </si>
  <si>
    <t>13.05% p.a.</t>
  </si>
  <si>
    <t>Refer 5.17</t>
  </si>
  <si>
    <t>Kotak Mahindra Prime Ltd.</t>
  </si>
  <si>
    <t>HDFC Bank, A/c No. - 32180299</t>
  </si>
  <si>
    <t>Refer 5.19</t>
  </si>
  <si>
    <t>HDFC Bank, A/c No. - 32180363</t>
  </si>
  <si>
    <t>Refer 5.20</t>
  </si>
  <si>
    <t>HDFC Bank, A/c No. - 32180404</t>
  </si>
  <si>
    <t>Refer 5.21</t>
  </si>
  <si>
    <t>HDFC Bank, A/c No. - 32180449</t>
  </si>
  <si>
    <t>Refer 5.22</t>
  </si>
  <si>
    <t>HDFC Bank, A/c No. - 32180498</t>
  </si>
  <si>
    <t>Refer 5.23</t>
  </si>
  <si>
    <t>HDFC Bank, A/c No. - 36058544</t>
  </si>
  <si>
    <t>Refer 5.24</t>
  </si>
  <si>
    <t>HDFC Bank, A/c No. - 36058798</t>
  </si>
  <si>
    <t>Refer 5.25</t>
  </si>
  <si>
    <t>HDFC Bank, A/c No. - 36058831</t>
  </si>
  <si>
    <t>Refer 5.26</t>
  </si>
  <si>
    <t>HDFC Bank, A/c No. - 35753270</t>
  </si>
  <si>
    <t>Refer 5.27</t>
  </si>
  <si>
    <t>HDFC Bank, A/c No. - 39527706</t>
  </si>
  <si>
    <t>Refer 5.28</t>
  </si>
  <si>
    <t>HDFC Bank, A/c No. - 39690896</t>
  </si>
  <si>
    <t>Refer 5.29</t>
  </si>
  <si>
    <t>HDFC Bank, A/c No. - 003LN06170180003</t>
  </si>
  <si>
    <t>Refer 5.30</t>
  </si>
  <si>
    <t>HDFC Bank, A/c No. - 003LN06170470001</t>
  </si>
  <si>
    <t>Refer 5.31</t>
  </si>
  <si>
    <t>Total (A)</t>
  </si>
  <si>
    <t>Total (B)</t>
  </si>
  <si>
    <t>Total (A)+(B)</t>
  </si>
  <si>
    <t>Note No.5.1.1</t>
  </si>
  <si>
    <t>Note No.5.2.1</t>
  </si>
  <si>
    <t>Secured Loans from Banks include amounts due to :- (with reference to 5.2 )</t>
  </si>
  <si>
    <t>( Amount in Rs.)</t>
  </si>
  <si>
    <t>Face Value Per Share ( In Rs. )</t>
  </si>
  <si>
    <t>Net Profit/(Loss) after tax ( In Rs. )</t>
  </si>
  <si>
    <t>Surcharge @ 12%</t>
  </si>
  <si>
    <t>Provision for Gratuity debited to P &amp; L</t>
  </si>
  <si>
    <t>Director's Salary</t>
  </si>
  <si>
    <t>On account of Bonus</t>
  </si>
  <si>
    <t>On account of section 40(a)(ia)</t>
  </si>
  <si>
    <t>Income from Installation Service is recognised in the statement of profit and loss account when the project is completed.The Company collects service tax on Insstallation on behalf of the government and, therefore, it is not an economic benefit flowing to the Company. Hence, it is excluded from revenue.</t>
  </si>
  <si>
    <t xml:space="preserve">Capital Advances </t>
  </si>
  <si>
    <t>Previous's Year Figures have been regrouped/reclassified wherever necessary to correspond with the current year's classification/disclosure.</t>
  </si>
  <si>
    <t>Amount of Installment</t>
  </si>
  <si>
    <t>Rs.15,00,000 Each</t>
  </si>
  <si>
    <t>Rs.37,50,000 Each</t>
  </si>
  <si>
    <t>Rs.22,264 Each</t>
  </si>
  <si>
    <t>Rs.24,795 Each</t>
  </si>
  <si>
    <t>Rs.22,22,222 Each</t>
  </si>
  <si>
    <t>Rs.11,11,111 Each</t>
  </si>
  <si>
    <t>Rs.19,655 Each</t>
  </si>
  <si>
    <t>Rs.21,396 Each</t>
  </si>
  <si>
    <t>Rs.12,242 Each</t>
  </si>
  <si>
    <t>Rs.18,748 Each</t>
  </si>
  <si>
    <t>Rs.34,37,500 Each</t>
  </si>
  <si>
    <t>Rs.2,03,25,053</t>
  </si>
  <si>
    <t>Rs.57,405 Each</t>
  </si>
  <si>
    <t>Rs.25,00,000 Each</t>
  </si>
  <si>
    <t>Rs.7,584 Each</t>
  </si>
  <si>
    <t>Rs.30,20,000 Each</t>
  </si>
  <si>
    <t>Rs.5,05,263 Each</t>
  </si>
  <si>
    <t>Rs.72,180 Each</t>
  </si>
  <si>
    <t>5.33 The Amount of Current maturity as on 31.03.2016 work out at Rs.6,42,78,835 instead of Rs.6,35,28,835 as reported in last year balance sheet. There is no change in terms but it was an inadvertent clerical error in reporting last year</t>
  </si>
  <si>
    <t>Refer note-5.32</t>
  </si>
  <si>
    <t>Effect Foreign Exchange fluctuation</t>
  </si>
  <si>
    <t>Insurance Claim Received</t>
  </si>
  <si>
    <t>WDV AS ON 1.4.2017</t>
  </si>
  <si>
    <t>Depreciation for the Year 2017-18</t>
  </si>
  <si>
    <t>WDV as on 31.03.2018</t>
  </si>
  <si>
    <t>AS AT MARCH 31.03.2018</t>
  </si>
  <si>
    <t>As at 31st March, 2018</t>
  </si>
  <si>
    <t>YES Bank, A/c No. - 016LA02172790001</t>
  </si>
  <si>
    <t>Rs.31,25,000 Each</t>
  </si>
  <si>
    <t>YES Bank, A/c No. - 016LA02173640004</t>
  </si>
  <si>
    <t>Refer 5.32</t>
  </si>
  <si>
    <t>HDFC Bank, A/c No. - 003LN06180710001</t>
  </si>
  <si>
    <t>15 quarterly</t>
  </si>
  <si>
    <t xml:space="preserve">5.32 First Installments of Rs.47,50,000 each </t>
  </si>
  <si>
    <t>Refer 5.33</t>
  </si>
  <si>
    <t>12 quarterly</t>
  </si>
  <si>
    <t>RBL Bank, A/c No. - 909000053538</t>
  </si>
  <si>
    <t>Refer 5.34</t>
  </si>
  <si>
    <t>Rs.30,00,000 Each</t>
  </si>
  <si>
    <t>Rs.15,62,500 Each</t>
  </si>
  <si>
    <t>Kotak Mahindra Prime Ltd., A/c No.-CF14786079</t>
  </si>
  <si>
    <t>8.20 % p.a.</t>
  </si>
  <si>
    <t>Rs.1,18,466 Each</t>
  </si>
  <si>
    <t>ICICI Bank, A/c No. - LANDOD00037110751</t>
  </si>
  <si>
    <t>Refer 5.35</t>
  </si>
  <si>
    <t>36 quarterly</t>
  </si>
  <si>
    <t>Rs.1,41,555 Each</t>
  </si>
  <si>
    <t>Refer 5.36</t>
  </si>
  <si>
    <t>AXIS Bank, A/c No. - AUR036102908497</t>
  </si>
  <si>
    <t>Rs.9,506 Each</t>
  </si>
  <si>
    <t>Loss on sale of Fixed Asset</t>
  </si>
  <si>
    <t>31st March, 2017</t>
  </si>
  <si>
    <r>
      <t>31</t>
    </r>
    <r>
      <rPr>
        <b/>
        <vertAlign val="superscript"/>
        <sz val="12"/>
        <rFont val="Calibri"/>
        <family val="2"/>
        <scheme val="minor"/>
      </rPr>
      <t>st</t>
    </r>
    <r>
      <rPr>
        <b/>
        <sz val="12"/>
        <rFont val="Calibri"/>
        <family val="2"/>
        <scheme val="minor"/>
      </rPr>
      <t xml:space="preserve"> March, 2018</t>
    </r>
  </si>
  <si>
    <t>SALES FORCE+ USD</t>
  </si>
  <si>
    <t>Subsequent expenditure related to an item of fixed asset is added to its book value only if it increases the future benefits from the existing asset beyond its previously assessed standard of performance. All other expenses on existing fixed assets, including day-to-day repair and maintenance expenditure and cost of replacing parts, are charged to the statement of profit and loss for the period during which such expenses are incurred.</t>
  </si>
  <si>
    <t>Refer 5.18(a)</t>
  </si>
  <si>
    <t>Refer 5.18(b)</t>
  </si>
  <si>
    <t>Loss on Sale of asset</t>
  </si>
  <si>
    <t>Insurance claim Received</t>
  </si>
  <si>
    <t>Liabilities Written off</t>
  </si>
  <si>
    <t>Income considered last year due to ICDS</t>
  </si>
  <si>
    <t>Income considered last year due to ICDS during current year</t>
  </si>
  <si>
    <t>Note No. 12 : Property, Plant &amp; Equipments</t>
  </si>
  <si>
    <t>Revenue from, sale of goods including cartage is recognised in the statement of profit and loss account when the significant risk and reward of ownership have been transferred to the buyer. The Company collects sales taxes and value added taxes (VAT/GST) on behalf of the government and, therefore, these are not economic benefits flowing to the Company. Hence, they are excluded from revenue. Excise duty deducted from revenue (gross) is the amount that is included in the revenue (gross) and not the entire amount of liability arising during the year.</t>
  </si>
  <si>
    <r>
      <rPr>
        <u/>
        <sz val="12"/>
        <rFont val="Calibri"/>
        <family val="2"/>
        <scheme val="minor"/>
      </rPr>
      <t>Finished goods</t>
    </r>
    <r>
      <rPr>
        <sz val="12"/>
        <rFont val="Calibri"/>
        <family val="2"/>
        <scheme val="minor"/>
      </rPr>
      <t xml:space="preserve"> : Cost of Raw Material Consumed plus appropriate share of overheads based  on normal operating capacity.</t>
    </r>
  </si>
  <si>
    <t>In the event of liquidation of the Company, the holders of Equity Shares will be entitled to receive any of the remaining assets of the Company, after distribution of all preferential amounts. However, no such preferential amounts exist curently. The distribution will be in proportion to the number of Equity Shares held by the Shareholders.</t>
  </si>
  <si>
    <t xml:space="preserve">The loans and advances made by company are unsecured and treated as current assets and not prejudicial to the interest of the company.  </t>
  </si>
  <si>
    <t>The company has obtained the declaration from Directors stating therein that the amount so advanced to the company has not been given out of the funds borrowed/acquired from others by them.</t>
  </si>
  <si>
    <t>Corporate Social Responsibility</t>
  </si>
  <si>
    <t>As per Section 135 of the companies act,2013, a company, meeting the applicability threshold, needs to spend at least 2% of its average net profit for the immediately preceding three financial years on corporate social responsiility (CSR) activities. The areas for CSR activities are eradication of hunger and malnutrition, promoting education, art and culture, healthcare, destitute care and rehabilitation, environment sustainability, disaster relief and rural development projects. A CSR committee has been formed by the company as per the act. The fund were primarily allocated to a corpus and utilized through the year on these activities which are specified in Schedule VII of the Companies Act,2013</t>
  </si>
  <si>
    <t>b) Amount spent during the year on:</t>
  </si>
  <si>
    <t xml:space="preserve">Particulars </t>
  </si>
  <si>
    <t>Yet to be paid in cash</t>
  </si>
  <si>
    <t>1-50</t>
  </si>
  <si>
    <t xml:space="preserve">Chartered Accountants                                                      </t>
  </si>
  <si>
    <t xml:space="preserve">Chartered Accountants                                                         </t>
  </si>
  <si>
    <t>Net Increase (Decrease) in Cash and cash equivalents           ( A+B+C )</t>
  </si>
  <si>
    <t xml:space="preserve">Chartered Accountants                                                                            </t>
  </si>
  <si>
    <t>Number Of Equity Shares as at the beginning of the Financial year</t>
  </si>
  <si>
    <t>Number Of Equity Shares as at the end of the financial Years</t>
  </si>
  <si>
    <t>Balance Sheet as at 31st March 2022</t>
  </si>
  <si>
    <t>As at  31st March 2022</t>
  </si>
  <si>
    <t>As at  31st March 2021</t>
  </si>
  <si>
    <t>Shareholders' Funds</t>
  </si>
  <si>
    <t>Money received against share warrants</t>
  </si>
  <si>
    <t>Other Long term liabilities</t>
  </si>
  <si>
    <t>-total outstanding dues of creditors other than micro and small enterprises</t>
  </si>
  <si>
    <t>-total outstanding dues of micro and small enterprises</t>
  </si>
  <si>
    <t>Property, Plant &amp; Equipments and Intangible assets</t>
  </si>
  <si>
    <t xml:space="preserve">  (i)  Property, Plant and Equipment</t>
  </si>
  <si>
    <t>(iv) Intangible assets under development</t>
  </si>
  <si>
    <t>Deferred tax assets (net)</t>
  </si>
  <si>
    <t>Current Investments</t>
  </si>
  <si>
    <t>Total Income</t>
  </si>
  <si>
    <t>Purchases of Stock-in-Trade</t>
  </si>
  <si>
    <t>Change in Inventories of FG, WIP and stock in trade</t>
  </si>
  <si>
    <t>Depreciation and Amortization Expense</t>
  </si>
  <si>
    <t>Profit before exceptional and extraordinary items and tax</t>
  </si>
  <si>
    <t> Exceptional items</t>
  </si>
  <si>
    <t>Profit before extraordinary items and tax </t>
  </si>
  <si>
    <t>Extraordinary items</t>
  </si>
  <si>
    <t>Profit before tax </t>
  </si>
  <si>
    <t>Statement of Profit &amp; Loss for the Year ended on 31st March, 2022</t>
  </si>
  <si>
    <t>Profit (Loss) for the period from continuing operations</t>
  </si>
  <si>
    <t>Profit/(loss) from discontinuing operations</t>
  </si>
  <si>
    <t>Tax expense of discontinuing operations</t>
  </si>
  <si>
    <t>Profit/(loss) from Discontinuing operations (after tax) (XII-XIII)</t>
  </si>
  <si>
    <t>Profit/ (Loss) after tax (XI + XIV)</t>
  </si>
  <si>
    <t>VII</t>
  </si>
  <si>
    <t>VIII</t>
  </si>
  <si>
    <t>IX</t>
  </si>
  <si>
    <t>X</t>
  </si>
  <si>
    <t>XI</t>
  </si>
  <si>
    <t>XII</t>
  </si>
  <si>
    <t>XIII</t>
  </si>
  <si>
    <t>XIV</t>
  </si>
  <si>
    <t>XV</t>
  </si>
  <si>
    <t>XVI</t>
  </si>
  <si>
    <r>
      <t>Cash Flow Statement for the year ended as on 31</t>
    </r>
    <r>
      <rPr>
        <b/>
        <u/>
        <vertAlign val="superscript"/>
        <sz val="14"/>
        <rFont val="Calibri"/>
        <family val="2"/>
        <scheme val="minor"/>
      </rPr>
      <t>st</t>
    </r>
    <r>
      <rPr>
        <b/>
        <u/>
        <sz val="14"/>
        <rFont val="Calibri"/>
        <family val="2"/>
        <scheme val="minor"/>
      </rPr>
      <t xml:space="preserve"> March, 2022</t>
    </r>
  </si>
  <si>
    <t>Notes Forming Part of the Financial Statements as at 31-03-2022</t>
  </si>
  <si>
    <t>As at                   31st March, 2022</t>
  </si>
  <si>
    <t>As at                   31st March, 2021</t>
  </si>
  <si>
    <t>….... (Previous Year…..) Equity Shares of Rs. 10/- each.</t>
  </si>
  <si>
    <t>…...(Previous Year…..) Equity Shares of Rs. 10/- each.</t>
  </si>
  <si>
    <t>31.03.2022</t>
  </si>
  <si>
    <t>31.03.2021</t>
  </si>
  <si>
    <t>Promoter Name</t>
  </si>
  <si>
    <t>No. of Shares**</t>
  </si>
  <si>
    <t>%of total shares**</t>
  </si>
  <si>
    <t>% Change during the year***</t>
  </si>
  <si>
    <t>2021-22</t>
  </si>
  <si>
    <t>2020-21</t>
  </si>
  <si>
    <t>Details of Shares held by promoters</t>
  </si>
  <si>
    <t>Securities Premium</t>
  </si>
  <si>
    <t>Term Loan</t>
  </si>
  <si>
    <t>Loans and advances from related parties</t>
  </si>
  <si>
    <t>Other Loans and advances</t>
  </si>
  <si>
    <t>-From Banks</t>
  </si>
  <si>
    <t>-From Other Parties</t>
  </si>
  <si>
    <t>Terms of repayment of term loans and other loans shall be stated. Period and amount of continuing default as on the Balance Sheet date in repayment of loans and interest, shall be specified separately in each case.
Where loans have been guaranteed by directors or others, the aggregate amount of such loans under each head shall be disclosed.</t>
  </si>
  <si>
    <t>(Secured)/(Unsecured)</t>
  </si>
  <si>
    <t>Net ( A - B)</t>
  </si>
  <si>
    <t>Other Long term Liabilities</t>
  </si>
  <si>
    <t>Other</t>
  </si>
  <si>
    <t>Provision for Employee Benefits</t>
  </si>
  <si>
    <t>Others (specify nature)</t>
  </si>
  <si>
    <t>Loans repayable on demand</t>
  </si>
  <si>
    <t>(Secured/Unsecured)</t>
  </si>
  <si>
    <t>Deposits</t>
  </si>
  <si>
    <t>Other loans and advances (specify nature).</t>
  </si>
  <si>
    <t>-From other parties</t>
  </si>
  <si>
    <t>Where loans have been guaranteed by directors or others, the aggregate amount of such loans under each head shall be disclosed.
Period and amount of default as on the Balance Sheet date in repayment of loans and interest, shall be specified separately in each case.
current maturities of Long term borrowings shall be disclosed separately.</t>
  </si>
  <si>
    <t>Current maturities of finance lease obligations</t>
  </si>
  <si>
    <t>Interest accrued but not due on borrowings</t>
  </si>
  <si>
    <t>Interest accrued and due on borrowings</t>
  </si>
  <si>
    <t>Income received in advance</t>
  </si>
  <si>
    <t>Less than 1 year</t>
  </si>
  <si>
    <t>1-2 years</t>
  </si>
  <si>
    <t>2-3 years</t>
  </si>
  <si>
    <t>More than 3 years</t>
  </si>
  <si>
    <t>MSME</t>
  </si>
  <si>
    <t>Disputed dues-MSME</t>
  </si>
  <si>
    <t>Disputed dues-Other</t>
  </si>
  <si>
    <t>Outstanding for following periods from due date of payment (2020-21)</t>
  </si>
  <si>
    <t>Outstanding for following periods from due date of payment (2021-22)</t>
  </si>
  <si>
    <t xml:space="preserve">( 12500 ( P.Y. 12500) Equity Shares of Rs. 10/- each of….) </t>
  </si>
  <si>
    <t>( 10000 ( P.Y. 10000) Equity Shares of Rs. 10/- each of….)</t>
  </si>
  <si>
    <t>( Quoted/Unquoted, Trade and Valued at cost )</t>
  </si>
  <si>
    <t>In Subsidiary/JV/Associates/Controlled Companies</t>
  </si>
  <si>
    <t>Investments in partnership firms</t>
  </si>
  <si>
    <t>Investment property</t>
  </si>
  <si>
    <t>Other non-current investments (specify nature)</t>
  </si>
  <si>
    <t>Aggregate amount of Unquoted Investment</t>
  </si>
  <si>
    <t>Aggregate amount of quoted investments and market value</t>
  </si>
  <si>
    <t>Other loans and advances (Specify Nature)</t>
  </si>
  <si>
    <t>Long Term Trade Receivables (including trade receivables on deferred credit terms)</t>
  </si>
  <si>
    <t>Other (Specify Nature)</t>
  </si>
  <si>
    <t>The basis of valuation of individual investments</t>
  </si>
  <si>
    <t>Work-in-Progress</t>
  </si>
  <si>
    <t>Stock-in-trade (in respect of goods acquired for trading)</t>
  </si>
  <si>
    <t>Loose tools</t>
  </si>
  <si>
    <t>Others (specify nature</t>
  </si>
  <si>
    <t>Debts due by directors or other officers of the company or any of them either severally or jointly with any other person or debts due by firms or private companies respectively in which any director is a partner or a director or a member should be separately stated.</t>
  </si>
  <si>
    <t>Cash and cash equivalents</t>
  </si>
  <si>
    <t>Balances with Banks</t>
  </si>
  <si>
    <t>Cheques, drafts on hand</t>
  </si>
  <si>
    <t>Loans &amp; Advances (Unsecured/Secured/Doubtful, Considered Good)</t>
  </si>
  <si>
    <t>-to related parties</t>
  </si>
  <si>
    <t>Loans &amp; Advances to employees/other</t>
  </si>
  <si>
    <t>Loans and advances due by directors or other officers of the company or any of them either severally or jointly with any other person or amounts due by firms or private companies respectively in which any director is a partner or a director or a member shall be separately stated.</t>
  </si>
  <si>
    <t>unamortized premium on forward contracts</t>
  </si>
  <si>
    <t>unbilled Revenue</t>
  </si>
  <si>
    <t>Security Deposit</t>
  </si>
  <si>
    <r>
      <t>Year ended 31</t>
    </r>
    <r>
      <rPr>
        <b/>
        <vertAlign val="superscript"/>
        <sz val="12"/>
        <rFont val="Calibri"/>
        <family val="2"/>
        <scheme val="minor"/>
      </rPr>
      <t>st</t>
    </r>
    <r>
      <rPr>
        <b/>
        <sz val="12"/>
        <rFont val="Calibri"/>
        <family val="2"/>
        <scheme val="minor"/>
      </rPr>
      <t xml:space="preserve"> March, 2021</t>
    </r>
  </si>
  <si>
    <r>
      <t>Year ended 31</t>
    </r>
    <r>
      <rPr>
        <b/>
        <vertAlign val="superscript"/>
        <sz val="12"/>
        <rFont val="Calibri"/>
        <family val="2"/>
        <scheme val="minor"/>
      </rPr>
      <t>st</t>
    </r>
    <r>
      <rPr>
        <b/>
        <sz val="12"/>
        <rFont val="Calibri"/>
        <family val="2"/>
        <scheme val="minor"/>
      </rPr>
      <t xml:space="preserve"> March, 2022</t>
    </r>
  </si>
  <si>
    <t>Payment to Auditor</t>
  </si>
  <si>
    <t xml:space="preserve"> - as Tax Audit</t>
  </si>
  <si>
    <t xml:space="preserve"> - as Statutory Audit</t>
  </si>
  <si>
    <t xml:space="preserve"> - as GST Audit</t>
  </si>
  <si>
    <t>Less: Excise duty</t>
  </si>
  <si>
    <t>Gratuity fund</t>
  </si>
  <si>
    <t>Rates &amp; Taxes, excluding taxes on income</t>
  </si>
  <si>
    <t>Loss of Stock by Fire/assets/fa</t>
  </si>
  <si>
    <t>Amortization</t>
  </si>
  <si>
    <t>Current tax (MAT)</t>
  </si>
  <si>
    <t>Less : MAT credit entitlement</t>
  </si>
  <si>
    <t>Net Current tax</t>
  </si>
  <si>
    <t>Current tax</t>
  </si>
  <si>
    <r>
      <t>As at                   31</t>
    </r>
    <r>
      <rPr>
        <b/>
        <vertAlign val="superscript"/>
        <sz val="12"/>
        <rFont val="Calibri"/>
        <family val="2"/>
        <scheme val="minor"/>
      </rPr>
      <t>st</t>
    </r>
    <r>
      <rPr>
        <b/>
        <sz val="12"/>
        <rFont val="Calibri"/>
        <family val="2"/>
        <scheme val="minor"/>
      </rPr>
      <t xml:space="preserve"> March, 2022</t>
    </r>
  </si>
  <si>
    <r>
      <t>As at                   31</t>
    </r>
    <r>
      <rPr>
        <b/>
        <vertAlign val="superscript"/>
        <sz val="12"/>
        <rFont val="Calibri"/>
        <family val="2"/>
        <scheme val="minor"/>
      </rPr>
      <t>st</t>
    </r>
    <r>
      <rPr>
        <b/>
        <sz val="12"/>
        <rFont val="Calibri"/>
        <family val="2"/>
        <scheme val="minor"/>
      </rPr>
      <t xml:space="preserve"> March, 2021</t>
    </r>
  </si>
  <si>
    <t>Ratio</t>
  </si>
  <si>
    <t>Numerator</t>
  </si>
  <si>
    <t>Denominator</t>
  </si>
  <si>
    <t>Current Period</t>
  </si>
  <si>
    <t>Previous Period</t>
  </si>
  <si>
    <t>% Variance</t>
  </si>
  <si>
    <t>Reason for variance</t>
  </si>
  <si>
    <t>Current Ratio</t>
  </si>
  <si>
    <t>Debt-equity ratio</t>
  </si>
  <si>
    <t>Return on capital employed</t>
  </si>
  <si>
    <t>Return on investment</t>
  </si>
  <si>
    <t>Debt service coverage ratio</t>
  </si>
  <si>
    <t>Return on equity ratio</t>
  </si>
  <si>
    <t>Inventory turnover ratio</t>
  </si>
  <si>
    <t>Trade receivables turnover ratio</t>
  </si>
  <si>
    <t>Trade payables turnover ratio</t>
  </si>
  <si>
    <t>Net capital turnover ratio</t>
  </si>
  <si>
    <t>Net profit ratio</t>
  </si>
  <si>
    <t>Further explanation shall be provided for any change in the ratio by more than 25% as compared to the ratio of preceding year.</t>
  </si>
  <si>
    <t>Total Debt</t>
  </si>
  <si>
    <t>Shareholder’s Equity</t>
  </si>
  <si>
    <t>Earnings available for debt service</t>
  </si>
  <si>
    <t>Debt Service</t>
  </si>
  <si>
    <t>Net Profits after taxes – Preference Dividend (if any)</t>
  </si>
  <si>
    <t>Average Shareholder’s Equity</t>
  </si>
  <si>
    <t>Cost of goods sold OR sales</t>
  </si>
  <si>
    <t>Average Inventory</t>
  </si>
  <si>
    <t>Net Credit Sales</t>
  </si>
  <si>
    <t>Average Accounts Receivable</t>
  </si>
  <si>
    <t>Net Credit Purchases</t>
  </si>
  <si>
    <t>Average Trade Payables</t>
  </si>
  <si>
    <t>Net Sales</t>
  </si>
  <si>
    <t>Average Working Capital</t>
  </si>
  <si>
    <t>Net Profit</t>
  </si>
  <si>
    <t>Earning before interest and taxes</t>
  </si>
  <si>
    <t>Capital Employed</t>
  </si>
  <si>
    <t>{MV(T1) – MV(T0) – Sum [Cash flow(t)]}</t>
  </si>
  <si>
    <t>{MV(T0) + Sum [Weight(t) * C(t)]}</t>
  </si>
  <si>
    <t>Claims against the company not acknowledged as debt</t>
  </si>
  <si>
    <t>Guarantees</t>
  </si>
  <si>
    <t>Other money for which the company is contingently liable</t>
  </si>
  <si>
    <t>Contingent liabilities and commitments (to the extent not provided for)</t>
  </si>
  <si>
    <t>Contingent liabilities</t>
  </si>
  <si>
    <t>Commitments</t>
  </si>
  <si>
    <t>Estimated amount of contracts remaining to be executed on capital account and not provided for;</t>
  </si>
  <si>
    <t>Uncalled liability on shares and other investments partly paid</t>
  </si>
  <si>
    <t>Other commitments (specify nature).</t>
  </si>
  <si>
    <t>Title deeds of Immovable Property not held in name of the Company</t>
  </si>
  <si>
    <t>Relevant line item in the Balance sheet</t>
  </si>
  <si>
    <t>Description of item of property</t>
  </si>
  <si>
    <t>Gross carrying value</t>
  </si>
  <si>
    <t>Title deeds held in the name of</t>
  </si>
  <si>
    <t>Whether title deed holder is a promoter, director or relative# of promoter*/director or employee of promoter/</t>
  </si>
  <si>
    <t>Property held since which date</t>
  </si>
  <si>
    <t>Reason for not being held in the name of the company**</t>
  </si>
  <si>
    <t>Where the Company has revalued its Property, Plant and Equipment, the company shall disclose as to whether the revaluation is based on the valuation by a registered valuer as defined under rule 2 of the Companies (Registered Valuers and Valuation) Rules, 2017.</t>
  </si>
  <si>
    <t>Relationship with Struck off Companies. The details are as follows:</t>
  </si>
  <si>
    <t>Name of the struck off company</t>
  </si>
  <si>
    <t>Nature of transactions with struck off company</t>
  </si>
  <si>
    <t>Balance outstanding as at current period</t>
  </si>
  <si>
    <t>Relationship with the struck off company, if any, to be disclosed</t>
  </si>
  <si>
    <t>Balance outstanding as at previous period</t>
  </si>
  <si>
    <t>Investment in securities</t>
  </si>
  <si>
    <t>Receivables</t>
  </si>
  <si>
    <t>Payables</t>
  </si>
  <si>
    <t>Shares held by struck off company</t>
  </si>
  <si>
    <t>Other outstanding balances (to be specified)</t>
  </si>
  <si>
    <t>Disclosure Regarding analytical ratios:</t>
  </si>
  <si>
    <t>Repayable on demand or without specifying any terms or period of repayment</t>
  </si>
  <si>
    <t>Type of Borrower</t>
  </si>
  <si>
    <t>% of Total loan &amp; Advances in the nature of loan</t>
  </si>
  <si>
    <t>Amount outstanding in the nature of loan</t>
  </si>
  <si>
    <t>S.no.</t>
  </si>
  <si>
    <t>Promoters</t>
  </si>
  <si>
    <t>Directors</t>
  </si>
  <si>
    <t>KMPs</t>
  </si>
  <si>
    <t>Related Parties</t>
  </si>
  <si>
    <t>Loans and advances to related parties (Secured/Unsecured considered good) Refer note no.</t>
  </si>
  <si>
    <t>Details of Benami Property held-Where any proceedings have been initiated or pending against the company for holding any benami property</t>
  </si>
  <si>
    <t>Security of current assets against borrowings from banks or financial institutions on the basis of security of current assets:</t>
  </si>
  <si>
    <t>Quarter</t>
  </si>
  <si>
    <t>Name of bank</t>
  </si>
  <si>
    <t>Particulars of Securities Provided</t>
  </si>
  <si>
    <t>Amount as per books of account</t>
  </si>
  <si>
    <t>Amount as reported in the quarterly return/ statement</t>
  </si>
  <si>
    <t>Amount of difference</t>
  </si>
  <si>
    <t>Reason for material discrepancies</t>
  </si>
  <si>
    <t>June-2021</t>
  </si>
  <si>
    <t>Bank</t>
  </si>
  <si>
    <t>0</t>
  </si>
  <si>
    <t>Sep-2021</t>
  </si>
  <si>
    <t>Utilisation of Borrowed funds and share premium-Given or taken both</t>
  </si>
  <si>
    <t>Disclosure regarding undisclosed income</t>
  </si>
  <si>
    <t>Assessment Year</t>
  </si>
  <si>
    <t>Section of the Act</t>
  </si>
  <si>
    <t>Amount disclosed in tax return</t>
  </si>
  <si>
    <t>Transaction description along with value treated as income</t>
  </si>
  <si>
    <t>Assessment status</t>
  </si>
  <si>
    <t>Whether transaction recorded in books of accounts?</t>
  </si>
  <si>
    <t>FY in which transaction is recorded</t>
  </si>
  <si>
    <t>In case the company has not recorded / disclosed in the books of accounts – reason for not recording / disclosing.</t>
  </si>
  <si>
    <t>Disclosure regarding details of crypto currency or virtual currency:</t>
  </si>
  <si>
    <t>Crypto Currency or Virtual Currency</t>
  </si>
  <si>
    <t>Purchase</t>
  </si>
  <si>
    <t>profit or loss on transactions</t>
  </si>
  <si>
    <t>amount of currency held as at the reporting date</t>
  </si>
  <si>
    <t>Deposits or advances from any person for the purpose of trading or investing in Crypto Currency / Virtual Currency</t>
  </si>
  <si>
    <t>Raw materials</t>
  </si>
  <si>
    <t>Components and spare parts</t>
  </si>
  <si>
    <t>Capital goods</t>
  </si>
  <si>
    <t>Export of goods calculated on F.O.B. basis</t>
  </si>
  <si>
    <t>Royalty, know-how, professional and consultation fees</t>
  </si>
  <si>
    <t>Interest and dividend</t>
  </si>
  <si>
    <t>Other income, indicating the nature thereof</t>
  </si>
  <si>
    <t xml:space="preserve"> Spares parts</t>
  </si>
  <si>
    <t>Registration of charges or satisfaction with Registrar of Companies</t>
  </si>
  <si>
    <t>reason for delay in registration</t>
  </si>
  <si>
    <t>description of the charges or satisfaction</t>
  </si>
  <si>
    <t>period (in days or months) by which such charge had to be registered</t>
  </si>
  <si>
    <t>Name of Charge</t>
  </si>
  <si>
    <t>Statutory Date</t>
  </si>
  <si>
    <t>PPE</t>
  </si>
  <si>
    <t>PPE retired from active use and held for disposal</t>
  </si>
  <si>
    <t>others</t>
  </si>
  <si>
    <t>Land Building</t>
  </si>
  <si>
    <t>also indicate if in dispute</t>
  </si>
  <si>
    <t>Name of Company</t>
  </si>
  <si>
    <t>CIN</t>
  </si>
  <si>
    <t>As on 01.04.2021</t>
  </si>
  <si>
    <t>As on 31.03.2022</t>
  </si>
  <si>
    <t>As on 31.03.2021</t>
  </si>
  <si>
    <t>Intangible assets under development</t>
  </si>
  <si>
    <t>Leasehold Land</t>
  </si>
  <si>
    <t>Freehold Land</t>
  </si>
  <si>
    <t>Office Building</t>
  </si>
  <si>
    <t>Factory Building</t>
  </si>
  <si>
    <t>WDV AS ON 1.4.2021</t>
  </si>
  <si>
    <t>WDV as on 31.03.2022</t>
  </si>
  <si>
    <t>AS AT MARCH 31.03.2022</t>
  </si>
  <si>
    <t>Amount in CWIP for a period of</t>
  </si>
  <si>
    <t>CWIP</t>
  </si>
  <si>
    <t>Projects in progress</t>
  </si>
  <si>
    <t>Projects temporarily suspended</t>
  </si>
  <si>
    <t>Note no.</t>
  </si>
  <si>
    <t>Capital Work in Progress (refer note no.)</t>
  </si>
  <si>
    <t>To be completed in</t>
  </si>
  <si>
    <t>Project 1</t>
  </si>
  <si>
    <t>Project 2</t>
  </si>
  <si>
    <t>CWIP/Intangible assets under development aging schedule</t>
  </si>
  <si>
    <t>Capital-work-in progress/Intangible assets under development, whose completion is overdue or has exceeded its cost compared to its original plan</t>
  </si>
  <si>
    <t>Details where company is Wilful defualter</t>
  </si>
  <si>
    <t>Financial Institution</t>
  </si>
  <si>
    <t>Other Lender</t>
  </si>
  <si>
    <t>Date of Declaration as a wilful defaulter</t>
  </si>
  <si>
    <t>Nature of Defaults</t>
  </si>
  <si>
    <t>Details of such property, including year of acquisition</t>
  </si>
  <si>
    <t>Details of Beneficiaries</t>
  </si>
  <si>
    <t>If property is not in the books, then the fact shall be stated with reasons</t>
  </si>
  <si>
    <t>If property is in the books, then reference to BS</t>
  </si>
  <si>
    <t>If any proceeding against the company then disclose the details</t>
  </si>
  <si>
    <t>Nature of proceedings, status of same and company‘s view on same</t>
  </si>
  <si>
    <t xml:space="preserve">Name of Company </t>
  </si>
  <si>
    <t>CIN -</t>
  </si>
  <si>
    <t>Financial Year 2021-22</t>
  </si>
  <si>
    <t>Assessment Year 2022-23</t>
  </si>
  <si>
    <t>WDV as on 31.03.2022 as per Companies act  (excluding land )</t>
  </si>
  <si>
    <t>Balance of provisions for gratuity as on 31.03.2022</t>
  </si>
  <si>
    <t>Desired amount of deferred tax assets @ 33.38% as on 31.03.2022</t>
  </si>
  <si>
    <t>Balance of Bonus Payable as on 31.03.2022</t>
  </si>
  <si>
    <t>As at              31-03-2022</t>
  </si>
  <si>
    <t>As at              31-03-2021</t>
  </si>
  <si>
    <t>Traded Goods</t>
  </si>
  <si>
    <r>
      <t>As at                    31</t>
    </r>
    <r>
      <rPr>
        <b/>
        <vertAlign val="superscript"/>
        <sz val="12"/>
        <rFont val="Calibri"/>
        <family val="2"/>
        <scheme val="minor"/>
      </rPr>
      <t>st</t>
    </r>
    <r>
      <rPr>
        <b/>
        <sz val="12"/>
        <rFont val="Calibri"/>
        <family val="2"/>
        <scheme val="minor"/>
      </rPr>
      <t xml:space="preserve"> March, 2022</t>
    </r>
  </si>
  <si>
    <r>
      <t>As at                    31</t>
    </r>
    <r>
      <rPr>
        <b/>
        <vertAlign val="superscript"/>
        <sz val="12"/>
        <rFont val="Calibri"/>
        <family val="2"/>
        <scheme val="minor"/>
      </rPr>
      <t>st</t>
    </r>
    <r>
      <rPr>
        <b/>
        <sz val="12"/>
        <rFont val="Calibri"/>
        <family val="2"/>
        <scheme val="minor"/>
      </rPr>
      <t xml:space="preserve"> March, 2021</t>
    </r>
  </si>
  <si>
    <t>During 2020-21</t>
  </si>
  <si>
    <t>During 2021-22</t>
  </si>
  <si>
    <r>
      <t>As at                    31</t>
    </r>
    <r>
      <rPr>
        <b/>
        <vertAlign val="superscript"/>
        <sz val="12"/>
        <color theme="1"/>
        <rFont val="Calibri"/>
        <family val="2"/>
        <scheme val="minor"/>
      </rPr>
      <t>st</t>
    </r>
    <r>
      <rPr>
        <b/>
        <sz val="12"/>
        <color theme="1"/>
        <rFont val="Calibri"/>
        <family val="2"/>
        <scheme val="minor"/>
      </rPr>
      <t xml:space="preserve"> March, 2022</t>
    </r>
  </si>
  <si>
    <t>As at                    31st March, 2021</t>
  </si>
  <si>
    <r>
      <t>As at 31</t>
    </r>
    <r>
      <rPr>
        <b/>
        <vertAlign val="superscript"/>
        <sz val="12"/>
        <rFont val="Calibri"/>
        <family val="2"/>
        <scheme val="minor"/>
      </rPr>
      <t>st</t>
    </r>
    <r>
      <rPr>
        <b/>
        <sz val="12"/>
        <rFont val="Calibri"/>
        <family val="2"/>
        <scheme val="minor"/>
      </rPr>
      <t xml:space="preserve"> March, 2022</t>
    </r>
  </si>
  <si>
    <r>
      <t>As at 31</t>
    </r>
    <r>
      <rPr>
        <b/>
        <vertAlign val="superscript"/>
        <sz val="12"/>
        <rFont val="Calibri"/>
        <family val="2"/>
        <scheme val="minor"/>
      </rPr>
      <t>st</t>
    </r>
    <r>
      <rPr>
        <b/>
        <sz val="12"/>
        <rFont val="Calibri"/>
        <family val="2"/>
        <scheme val="minor"/>
      </rPr>
      <t xml:space="preserve"> March, 2021</t>
    </r>
  </si>
  <si>
    <t>a) Gross amount required to be spent by the company during the year is Rs./-</t>
  </si>
  <si>
    <t>Paid in cash</t>
  </si>
  <si>
    <t>Construction / acquisition of any asset</t>
  </si>
  <si>
    <t>On purposes other than (i) above</t>
  </si>
  <si>
    <t>The amount of shortfall at the end of the year out of the amount required to be spent by the Company during the year</t>
  </si>
  <si>
    <t>The total of previous years’ shortfall amounts</t>
  </si>
  <si>
    <t>The reason for above shortfalls by way of a note</t>
  </si>
  <si>
    <t>The nature of CSR activities undertaken by the Company</t>
  </si>
  <si>
    <t>Or</t>
  </si>
  <si>
    <t>Details of MSME</t>
  </si>
  <si>
    <t>The interest due thereon remaining unpaid to any supplier as at the end of accounting year</t>
  </si>
  <si>
    <t>The principal amount remaining unpaid to any supplier as at the end of accounting year</t>
  </si>
  <si>
    <t>The amount of interest paid by the buyer under MSMED Act, 2006 along with the amounts of the payment made to the supplier beyond the appointed day during each accounting year</t>
  </si>
  <si>
    <t>Principal</t>
  </si>
  <si>
    <t>Interest paid +Principal paid during the year</t>
  </si>
  <si>
    <t>The amount of interest due and payable for the period (where the principal has been paid but interest under the MSMED Act, 2006 but interest not paid)</t>
  </si>
  <si>
    <t>The amount of interest accrued and remaining unpaid at the end of accounting year</t>
  </si>
  <si>
    <t>The amount of further interest due and payable even in the succeeding year, until such date when the interest dues as above are actually paid to the small enterprise, for the purpose of disallowance as a deductible expenditure under section 23 of MSMED Act 2006</t>
  </si>
  <si>
    <t>Future interest</t>
  </si>
  <si>
    <t>Interest due closing</t>
  </si>
  <si>
    <t>Interest accured</t>
  </si>
  <si>
    <t>Interest due and not paid</t>
  </si>
  <si>
    <t>&gt; 3 years</t>
  </si>
  <si>
    <t>&lt;  1 year</t>
  </si>
  <si>
    <t>the location of the Registrar</t>
  </si>
  <si>
    <t>Not due</t>
  </si>
  <si>
    <t>Current Maturity of Long Term Debt</t>
  </si>
  <si>
    <t>Other payables (specify nature)</t>
  </si>
  <si>
    <t>Trade payable ageing schedule</t>
  </si>
  <si>
    <t>Trade receivable ageing schedule</t>
  </si>
  <si>
    <t>&lt;  6 months</t>
  </si>
  <si>
    <t>6month-1 years</t>
  </si>
  <si>
    <t>Note no. 10.1.1</t>
  </si>
  <si>
    <t>Disputed Trade Receivables – considered good</t>
  </si>
  <si>
    <t>Disputed Trade Receivables – considered doubtful</t>
  </si>
  <si>
    <t>Undisputed Trade Receivables – considered doubtful</t>
  </si>
  <si>
    <t>Undisputed Trade Receivables – considered good</t>
  </si>
  <si>
    <t>-with related parties</t>
  </si>
  <si>
    <t>-with others</t>
  </si>
  <si>
    <t>Unsecured, considered good</t>
  </si>
  <si>
    <t>Secured, Considered good</t>
  </si>
  <si>
    <t>Doubtful</t>
  </si>
  <si>
    <t>S.no</t>
  </si>
  <si>
    <t>Unbilled amount</t>
  </si>
  <si>
    <t>WDV as on 31.03.2022 as per I Tax act (excluding land)</t>
  </si>
  <si>
    <t>Desired amount of deferred tax assets @ 33.063% as on 31.03.2022</t>
  </si>
  <si>
    <t>Other current investments (specify nature)</t>
  </si>
  <si>
    <t>- in current account</t>
  </si>
  <si>
    <t>Fixed deposit less than 3 month</t>
  </si>
  <si>
    <t>Fixed deposit more than 3 month but less than 12 months</t>
  </si>
  <si>
    <t>Less: Non Current portion shown in non-current assets (Refer note no.)</t>
  </si>
  <si>
    <t>Fixed deposit more than 12 months (Refer note no.)</t>
  </si>
  <si>
    <t>Details of Fixed deposit</t>
  </si>
  <si>
    <t>Due to Micro and Small enterprises (refer note no.10.3 &amp; 10.4)</t>
  </si>
  <si>
    <t>Due to Others (refer note no. 10.4)</t>
  </si>
  <si>
    <t>Details of partnership firm inculding capital, Ratio, Profit</t>
  </si>
  <si>
    <t>Scrap sale</t>
  </si>
  <si>
    <t>Profit on Sale of Property, Plant &amp; Equipment</t>
  </si>
  <si>
    <t>Profit from Firm/LLp</t>
  </si>
  <si>
    <t>Foreign Exchange Gain</t>
  </si>
  <si>
    <t>Foreign Exchange fluctuation (Loss)</t>
  </si>
  <si>
    <t>Salary &amp; Wages (Inculding bonus)</t>
  </si>
  <si>
    <t>Employee Benefits Expenses</t>
  </si>
  <si>
    <t>Current Tax (Net of Mat)</t>
  </si>
  <si>
    <t>31st March, 2021</t>
  </si>
  <si>
    <r>
      <t>31</t>
    </r>
    <r>
      <rPr>
        <b/>
        <vertAlign val="superscript"/>
        <sz val="12"/>
        <rFont val="Calibri"/>
        <family val="2"/>
        <scheme val="minor"/>
      </rPr>
      <t>st</t>
    </r>
    <r>
      <rPr>
        <b/>
        <sz val="12"/>
        <rFont val="Calibri"/>
        <family val="2"/>
        <scheme val="minor"/>
      </rPr>
      <t xml:space="preserve"> March, 2022</t>
    </r>
  </si>
  <si>
    <t>ABC Private Limited ("the company")is a private limited company domiciled in India, incorporated under the provisions of Companies Act, 1956/2013. The company is engaged in the business of manufacturing/trading/service of…..................</t>
  </si>
  <si>
    <t>Education cess @ 4%</t>
  </si>
  <si>
    <t>Tax Calculation as per MAT (If applicable)</t>
  </si>
  <si>
    <t>Required amount of deferred tax liability @....% as on 31.03.2022</t>
  </si>
  <si>
    <t>Desired amount of deferred tax assets @.....% as on 31.03.2022</t>
  </si>
  <si>
    <t>Tax @ 25% on Net Taxable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</si>
</sst>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1" formatCode="_(* #,##0_);_(* \(#,##0\);_(* &quot;-&quot;_);_(@_)"/>
    <numFmt numFmtId="43" formatCode="_(* #,##0.00_);_(* \(#,##0.00\);_(* &quot;-&quot;??_);_(@_)"/>
    <numFmt numFmtId="164" formatCode="_ * #,##0.00_ ;_ * \-#,##0.00_ ;_ * &quot;-&quot;??_ ;_ @_ "/>
    <numFmt numFmtId="165" formatCode="_-* #,##0.00_-;\-* #,##0.00_-;_-* &quot;-&quot;??_-;_-@_-"/>
    <numFmt numFmtId="166" formatCode="_(* #,##0_);_(* \(#,##0\);_(* &quot;-&quot;??_);_(@_)"/>
    <numFmt numFmtId="167" formatCode="&quot;$&quot;\ #,##0;\-&quot;$&quot;\ #,##0"/>
    <numFmt numFmtId="168" formatCode="[$-409]d\-mmm\-yy;@"/>
    <numFmt numFmtId="169" formatCode="dd\.mm\.yyyy;@"/>
    <numFmt numFmtId="170" formatCode="_-* #,##0_-;\-* #,##0_-;_-* &quot;-&quot;??_-;_-@_-"/>
    <numFmt numFmtId="171" formatCode="0.0"/>
    <numFmt numFmtId="172" formatCode="_(* #,##0.0000_);_(* \(#,##0.0000\);_(* &quot;-&quot;??_);_(@_)"/>
    <numFmt numFmtId="173" formatCode="_ * #,##0_ ;_ * \-#,##0_ ;_ * &quot;-&quot;??_ ;_ @_ "/>
    <numFmt numFmtId="174" formatCode="_(* #,##0.000000_);_(* \(#,##0.000000\);_(* &quot;-&quot;??_);_(@_)"/>
  </numFmts>
  <fonts count="8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Helv"/>
      <charset val="204"/>
    </font>
    <font>
      <sz val="12"/>
      <color theme="1"/>
      <name val="Calibri"/>
      <family val="2"/>
      <scheme val="minor"/>
    </font>
    <font>
      <sz val="10"/>
      <name val="Arial"/>
      <family val="2"/>
    </font>
    <font>
      <sz val="16"/>
      <color theme="1"/>
      <name val="Calibri"/>
      <family val="2"/>
      <scheme val="minor"/>
    </font>
    <font>
      <sz val="12"/>
      <name val="Calibri"/>
      <family val="2"/>
      <scheme val="minor"/>
    </font>
    <font>
      <b/>
      <sz val="12"/>
      <name val="Calibri"/>
      <family val="2"/>
      <scheme val="minor"/>
    </font>
    <font>
      <b/>
      <u/>
      <sz val="12"/>
      <name val="Calibri"/>
      <family val="2"/>
      <scheme val="minor"/>
    </font>
    <font>
      <sz val="12"/>
      <color rgb="FF000000"/>
      <name val="Calibri"/>
      <family val="2"/>
      <scheme val="minor"/>
    </font>
    <font>
      <sz val="18"/>
      <color theme="1"/>
      <name val="Calibri"/>
      <family val="2"/>
      <scheme val="minor"/>
    </font>
    <font>
      <u/>
      <sz val="12"/>
      <name val="Calibri"/>
      <family val="2"/>
      <scheme val="minor"/>
    </font>
    <font>
      <i/>
      <sz val="12"/>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u/>
      <sz val="14"/>
      <color theme="1"/>
      <name val="Calibri"/>
      <family val="2"/>
      <scheme val="minor"/>
    </font>
    <font>
      <sz val="14"/>
      <color theme="1"/>
      <name val="Calibri"/>
      <family val="2"/>
      <scheme val="minor"/>
    </font>
    <font>
      <b/>
      <sz val="20"/>
      <color theme="1"/>
      <name val="Calibri"/>
      <family val="2"/>
      <scheme val="minor"/>
    </font>
    <font>
      <vertAlign val="superscript"/>
      <sz val="12"/>
      <color theme="1"/>
      <name val="Calibri"/>
      <family val="2"/>
      <scheme val="minor"/>
    </font>
    <font>
      <u/>
      <sz val="14"/>
      <name val="Calibri"/>
      <family val="2"/>
      <scheme val="minor"/>
    </font>
    <font>
      <b/>
      <u/>
      <sz val="14"/>
      <color theme="1"/>
      <name val="Calibri"/>
      <family val="2"/>
      <scheme val="minor"/>
    </font>
    <font>
      <b/>
      <vertAlign val="superscript"/>
      <sz val="12"/>
      <name val="Calibri"/>
      <family val="2"/>
      <scheme val="minor"/>
    </font>
    <font>
      <b/>
      <u/>
      <sz val="14"/>
      <name val="Calibri"/>
      <family val="2"/>
      <scheme val="minor"/>
    </font>
    <font>
      <b/>
      <u/>
      <vertAlign val="superscript"/>
      <sz val="14"/>
      <name val="Calibri"/>
      <family val="2"/>
      <scheme val="minor"/>
    </font>
    <font>
      <sz val="12"/>
      <name val="Rupee Foradian"/>
      <family val="2"/>
    </font>
    <font>
      <b/>
      <sz val="18"/>
      <color theme="1"/>
      <name val="Calibri"/>
      <family val="2"/>
      <scheme val="minor"/>
    </font>
    <font>
      <sz val="12"/>
      <color theme="1"/>
      <name val="Rupee Foradian"/>
      <family val="2"/>
    </font>
    <font>
      <b/>
      <sz val="14"/>
      <name val="Calibri"/>
      <family val="2"/>
      <scheme val="minor"/>
    </font>
    <font>
      <vertAlign val="superscript"/>
      <sz val="12"/>
      <name val="Calibri"/>
      <family val="2"/>
      <scheme val="minor"/>
    </font>
    <font>
      <sz val="11"/>
      <name val="Calibri"/>
      <family val="2"/>
      <scheme val="minor"/>
    </font>
    <font>
      <sz val="9"/>
      <color indexed="81"/>
      <name val="Tahoma"/>
      <family val="2"/>
    </font>
    <font>
      <b/>
      <sz val="11"/>
      <name val="Calibri"/>
      <family val="2"/>
      <scheme val="minor"/>
    </font>
    <font>
      <i/>
      <sz val="11"/>
      <name val="Calibri"/>
      <family val="2"/>
      <scheme val="minor"/>
    </font>
    <font>
      <sz val="10"/>
      <name val="Arial"/>
      <family val="2"/>
    </font>
    <font>
      <sz val="12"/>
      <name val="Calibri"/>
      <family val="1"/>
      <scheme val="minor"/>
    </font>
    <font>
      <sz val="9"/>
      <name val="Calibri"/>
      <family val="2"/>
      <scheme val="minor"/>
    </font>
    <font>
      <i/>
      <u/>
      <sz val="11"/>
      <color theme="1"/>
      <name val="Calibri"/>
      <family val="2"/>
      <scheme val="minor"/>
    </font>
    <font>
      <i/>
      <sz val="11"/>
      <color theme="1"/>
      <name val="Calibri"/>
      <family val="2"/>
      <scheme val="minor"/>
    </font>
    <font>
      <b/>
      <sz val="11"/>
      <color rgb="FF000000"/>
      <name val="Calibri"/>
      <family val="2"/>
      <scheme val="minor"/>
    </font>
    <font>
      <b/>
      <sz val="7"/>
      <color rgb="FF000000"/>
      <name val="Calibri"/>
      <family val="2"/>
      <scheme val="minor"/>
    </font>
    <font>
      <i/>
      <u/>
      <sz val="12"/>
      <name val="Calibri"/>
      <family val="2"/>
      <scheme val="minor"/>
    </font>
    <font>
      <b/>
      <sz val="11"/>
      <color theme="1"/>
      <name val="Calibri"/>
      <family val="2"/>
      <scheme val="minor"/>
    </font>
    <font>
      <sz val="10"/>
      <name val="Calibri"/>
      <family val="2"/>
      <scheme val="minor"/>
    </font>
    <font>
      <b/>
      <sz val="10"/>
      <name val="Calibri"/>
      <family val="2"/>
      <scheme val="minor"/>
    </font>
    <font>
      <b/>
      <vertAlign val="superscript"/>
      <sz val="12"/>
      <color theme="1"/>
      <name val="Calibri"/>
      <family val="2"/>
      <scheme val="minor"/>
    </font>
    <font>
      <sz val="12"/>
      <color rgb="FFFF0000"/>
      <name val="Verdana"/>
      <family val="2"/>
    </font>
    <font>
      <sz val="11"/>
      <color theme="1"/>
      <name val="Verdana"/>
      <family val="2"/>
    </font>
    <font>
      <sz val="11"/>
      <color rgb="FF333333"/>
      <name val="Arial"/>
      <family val="2"/>
    </font>
    <font>
      <b/>
      <sz val="10"/>
      <name val="Arial"/>
      <family val="2"/>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FFFF00"/>
        <bgColor indexed="64"/>
      </patternFill>
    </fill>
    <fill>
      <patternFill patternType="solid">
        <fgColor theme="0"/>
        <bgColor indexed="64"/>
      </patternFill>
    </fill>
  </fills>
  <borders count="8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rgb="FF999999"/>
      </left>
      <right/>
      <top style="thin">
        <color rgb="FF999999"/>
      </top>
      <bottom/>
      <diagonal/>
    </border>
    <border>
      <left style="thin">
        <color rgb="FF999999"/>
      </left>
      <right style="thin">
        <color rgb="FF999999"/>
      </right>
      <top/>
      <bottom/>
      <diagonal/>
    </border>
    <border>
      <left style="thin">
        <color rgb="FF999999"/>
      </left>
      <right style="thin">
        <color rgb="FF999999"/>
      </right>
      <top style="thin">
        <color rgb="FF999999"/>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s>
  <cellStyleXfs count="98">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165" fontId="17" fillId="0" borderId="0" applyFill="0" applyBorder="0" applyAlignment="0" applyProtection="0"/>
    <xf numFmtId="165" fontId="35" fillId="0" borderId="0" applyFill="0" applyBorder="0" applyAlignment="0" applyProtection="0"/>
    <xf numFmtId="165" fontId="35" fillId="0" borderId="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5" fontId="35" fillId="0" borderId="0" applyFont="0" applyFill="0" applyBorder="0" applyAlignment="0" applyProtection="0"/>
    <xf numFmtId="43" fontId="35" fillId="0" borderId="0" applyFont="0" applyFill="0" applyBorder="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18" fillId="0" borderId="0"/>
    <xf numFmtId="0" fontId="35" fillId="0" borderId="0"/>
    <xf numFmtId="0" fontId="35" fillId="0" borderId="0"/>
    <xf numFmtId="0" fontId="35" fillId="0" borderId="0"/>
    <xf numFmtId="0" fontId="35" fillId="0" borderId="0"/>
    <xf numFmtId="0" fontId="35" fillId="0" borderId="0"/>
    <xf numFmtId="0" fontId="17" fillId="0" borderId="0"/>
    <xf numFmtId="0" fontId="36" fillId="0" borderId="0"/>
    <xf numFmtId="0" fontId="35" fillId="23" borderId="7" applyNumberFormat="0" applyAlignment="0" applyProtection="0"/>
    <xf numFmtId="0" fontId="31" fillId="20" borderId="8" applyNumberFormat="0" applyAlignment="0" applyProtection="0"/>
    <xf numFmtId="9" fontId="35" fillId="0" borderId="0" applyFont="0" applyFill="0" applyBorder="0" applyAlignment="0" applyProtection="0"/>
    <xf numFmtId="0" fontId="36" fillId="0" borderId="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38" fillId="0" borderId="0"/>
    <xf numFmtId="0" fontId="17" fillId="0" borderId="0"/>
    <xf numFmtId="0" fontId="17" fillId="0" borderId="0"/>
    <xf numFmtId="0" fontId="14" fillId="0" borderId="0"/>
    <xf numFmtId="43" fontId="18" fillId="0" borderId="0" applyFont="0" applyFill="0" applyBorder="0" applyAlignment="0" applyProtection="0"/>
    <xf numFmtId="9"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9" fontId="17" fillId="0" borderId="0" applyFont="0" applyFill="0" applyBorder="0" applyAlignment="0" applyProtection="0"/>
    <xf numFmtId="0" fontId="17" fillId="0" borderId="0"/>
    <xf numFmtId="0" fontId="14" fillId="0" borderId="0"/>
    <xf numFmtId="0" fontId="13" fillId="0" borderId="0"/>
    <xf numFmtId="0" fontId="12" fillId="0" borderId="0"/>
    <xf numFmtId="43" fontId="17" fillId="0" borderId="0" applyFont="0" applyFill="0" applyBorder="0" applyAlignment="0" applyProtection="0"/>
    <xf numFmtId="0" fontId="10" fillId="0" borderId="0"/>
    <xf numFmtId="0" fontId="17" fillId="0" borderId="0"/>
    <xf numFmtId="0" fontId="9" fillId="0" borderId="0"/>
    <xf numFmtId="0" fontId="9" fillId="0" borderId="0"/>
    <xf numFmtId="0" fontId="8" fillId="0" borderId="0"/>
    <xf numFmtId="0" fontId="7" fillId="0" borderId="0"/>
    <xf numFmtId="164" fontId="7" fillId="0" borderId="0" applyFont="0" applyFill="0" applyBorder="0" applyAlignment="0" applyProtection="0"/>
    <xf numFmtId="0" fontId="6" fillId="0" borderId="0"/>
    <xf numFmtId="0" fontId="6" fillId="0" borderId="0"/>
    <xf numFmtId="0" fontId="3" fillId="0" borderId="0"/>
  </cellStyleXfs>
  <cellXfs count="1280">
    <xf numFmtId="0" fontId="0" fillId="0" borderId="0" xfId="0"/>
    <xf numFmtId="0" fontId="37" fillId="0" borderId="0" xfId="67" applyFont="1" applyAlignment="1">
      <alignment vertical="center" wrapText="1"/>
    </xf>
    <xf numFmtId="0" fontId="40" fillId="0" borderId="0" xfId="0" applyFont="1" applyAlignment="1">
      <alignment vertical="center" wrapText="1"/>
    </xf>
    <xf numFmtId="0" fontId="40" fillId="0" borderId="12" xfId="0" applyFont="1" applyBorder="1" applyAlignment="1">
      <alignment vertical="center" wrapText="1"/>
    </xf>
    <xf numFmtId="0" fontId="40" fillId="0" borderId="33" xfId="0" applyFont="1" applyBorder="1" applyAlignment="1">
      <alignment vertical="center" wrapText="1"/>
    </xf>
    <xf numFmtId="0" fontId="37" fillId="0" borderId="0" xfId="67" applyFont="1" applyAlignment="1">
      <alignment horizontal="right" vertical="center" wrapText="1"/>
    </xf>
    <xf numFmtId="49" fontId="40" fillId="0" borderId="0" xfId="0" applyNumberFormat="1" applyFont="1" applyAlignment="1">
      <alignment vertical="center" wrapText="1"/>
    </xf>
    <xf numFmtId="169" fontId="40" fillId="0" borderId="0" xfId="0" applyNumberFormat="1" applyFont="1" applyAlignment="1">
      <alignment vertical="center" wrapText="1"/>
    </xf>
    <xf numFmtId="0" fontId="42" fillId="0" borderId="0" xfId="0" applyFont="1" applyBorder="1" applyAlignment="1">
      <alignment vertical="center" wrapText="1"/>
    </xf>
    <xf numFmtId="0" fontId="40" fillId="0" borderId="12" xfId="0" applyFont="1" applyFill="1" applyBorder="1" applyAlignment="1">
      <alignment vertical="center" wrapText="1"/>
    </xf>
    <xf numFmtId="0" fontId="37" fillId="0" borderId="0" xfId="67" applyFont="1" applyAlignment="1">
      <alignment horizontal="left" vertical="center" wrapText="1"/>
    </xf>
    <xf numFmtId="0" fontId="43" fillId="0" borderId="0" xfId="67" applyFont="1" applyAlignment="1">
      <alignment vertical="center" wrapText="1"/>
    </xf>
    <xf numFmtId="0" fontId="37" fillId="0" borderId="0" xfId="64" applyFont="1" applyAlignment="1">
      <alignment horizontal="justify" vertical="center" wrapText="1"/>
    </xf>
    <xf numFmtId="0" fontId="37" fillId="24" borderId="0" xfId="64" applyFont="1" applyFill="1" applyAlignment="1">
      <alignment horizontal="justify" vertical="center" wrapText="1"/>
    </xf>
    <xf numFmtId="0" fontId="37" fillId="0" borderId="13" xfId="64" applyFont="1" applyBorder="1" applyAlignment="1">
      <alignment horizontal="justify" vertical="center" wrapText="1"/>
    </xf>
    <xf numFmtId="49" fontId="37" fillId="0" borderId="0" xfId="64" applyNumberFormat="1" applyFont="1" applyAlignment="1">
      <alignment horizontal="justify" vertical="center" wrapText="1"/>
    </xf>
    <xf numFmtId="49" fontId="37" fillId="0" borderId="0" xfId="64" applyNumberFormat="1" applyFont="1" applyAlignment="1">
      <alignment horizontal="justify" vertical="top" wrapText="1"/>
    </xf>
    <xf numFmtId="0" fontId="47" fillId="0" borderId="13" xfId="64" applyFont="1" applyBorder="1" applyAlignment="1">
      <alignment horizontal="justify" vertical="center" wrapText="1"/>
    </xf>
    <xf numFmtId="0" fontId="37" fillId="0" borderId="18" xfId="64" applyFont="1" applyBorder="1" applyAlignment="1">
      <alignment horizontal="justify" vertical="center" wrapText="1"/>
    </xf>
    <xf numFmtId="0" fontId="49" fillId="0" borderId="0" xfId="64" applyFont="1" applyAlignment="1">
      <alignment horizontal="justify" vertical="center" wrapText="1"/>
    </xf>
    <xf numFmtId="0" fontId="37" fillId="25" borderId="0" xfId="64" applyFont="1" applyFill="1" applyAlignment="1">
      <alignment horizontal="justify" vertical="center" wrapText="1"/>
    </xf>
    <xf numFmtId="0" fontId="47" fillId="0" borderId="13" xfId="64" applyFont="1" applyBorder="1" applyAlignment="1">
      <alignment horizontal="center" vertical="center" wrapText="1"/>
    </xf>
    <xf numFmtId="0" fontId="37" fillId="0" borderId="0" xfId="67" applyFont="1" applyAlignment="1">
      <alignment horizontal="center" vertical="top" wrapText="1"/>
    </xf>
    <xf numFmtId="0" fontId="37" fillId="0" borderId="0" xfId="67" applyFont="1" applyFill="1" applyAlignment="1">
      <alignment vertical="center" wrapText="1"/>
    </xf>
    <xf numFmtId="0" fontId="37" fillId="0" borderId="0" xfId="67" applyFont="1" applyFill="1" applyAlignment="1">
      <alignment horizontal="center" vertical="top" wrapText="1"/>
    </xf>
    <xf numFmtId="0" fontId="37" fillId="0" borderId="0" xfId="67" applyFont="1" applyAlignment="1">
      <alignment horizontal="left" vertical="center"/>
    </xf>
    <xf numFmtId="0" fontId="43" fillId="0" borderId="0" xfId="67" applyFont="1" applyAlignment="1">
      <alignment horizontal="left" vertical="center"/>
    </xf>
    <xf numFmtId="0" fontId="40" fillId="0" borderId="0" xfId="0" applyFont="1" applyAlignment="1">
      <alignment horizontal="center" vertical="top" wrapText="1"/>
    </xf>
    <xf numFmtId="0" fontId="40" fillId="0" borderId="0" xfId="0" quotePrefix="1" applyFont="1" applyFill="1" applyAlignment="1">
      <alignment horizontal="center" vertical="top" wrapText="1"/>
    </xf>
    <xf numFmtId="0" fontId="37" fillId="0" borderId="0" xfId="65" applyFont="1" applyFill="1" applyAlignment="1">
      <alignment vertical="center" wrapText="1"/>
    </xf>
    <xf numFmtId="0" fontId="40" fillId="0" borderId="22" xfId="0" applyFont="1" applyBorder="1" applyAlignment="1">
      <alignment vertical="center" wrapText="1"/>
    </xf>
    <xf numFmtId="0" fontId="37" fillId="0" borderId="0" xfId="65" applyFont="1" applyAlignment="1">
      <alignment horizontal="center" vertical="top" wrapText="1"/>
    </xf>
    <xf numFmtId="0" fontId="41" fillId="0" borderId="0" xfId="0" applyFont="1" applyAlignment="1">
      <alignment horizontal="center" vertical="top" wrapText="1"/>
    </xf>
    <xf numFmtId="0" fontId="40" fillId="0" borderId="0" xfId="0" applyFont="1" applyFill="1" applyAlignment="1">
      <alignment horizontal="center" vertical="top" wrapText="1"/>
    </xf>
    <xf numFmtId="165" fontId="40" fillId="0" borderId="0" xfId="28" applyFont="1" applyFill="1" applyBorder="1" applyAlignment="1">
      <alignment vertical="center" wrapText="1"/>
    </xf>
    <xf numFmtId="0" fontId="41" fillId="0" borderId="35" xfId="0" applyFont="1" applyFill="1" applyBorder="1" applyAlignment="1">
      <alignment horizontal="center" vertical="center" wrapText="1"/>
    </xf>
    <xf numFmtId="0" fontId="40" fillId="0" borderId="39" xfId="0" applyFont="1" applyFill="1" applyBorder="1" applyAlignment="1">
      <alignment horizontal="center" vertical="center" wrapText="1"/>
    </xf>
    <xf numFmtId="0" fontId="40" fillId="0" borderId="39" xfId="0" quotePrefix="1" applyFont="1" applyFill="1" applyBorder="1" applyAlignment="1">
      <alignment horizontal="center" vertical="center" wrapText="1"/>
    </xf>
    <xf numFmtId="0" fontId="40" fillId="0" borderId="46" xfId="0" quotePrefix="1" applyFont="1" applyFill="1" applyBorder="1" applyAlignment="1">
      <alignment horizontal="center" vertical="center" wrapText="1"/>
    </xf>
    <xf numFmtId="0" fontId="40" fillId="0" borderId="46" xfId="0" applyFont="1" applyFill="1" applyBorder="1" applyAlignment="1">
      <alignment horizontal="center" vertical="center" wrapText="1"/>
    </xf>
    <xf numFmtId="0" fontId="40" fillId="0" borderId="0" xfId="0" applyFont="1" applyFill="1" applyBorder="1" applyAlignment="1">
      <alignment horizontal="right" vertical="center"/>
    </xf>
    <xf numFmtId="165" fontId="40" fillId="0" borderId="48" xfId="28" applyFont="1" applyFill="1" applyBorder="1" applyAlignment="1">
      <alignment vertical="center" wrapText="1"/>
    </xf>
    <xf numFmtId="0" fontId="40" fillId="0" borderId="27" xfId="0" applyFont="1" applyFill="1" applyBorder="1" applyAlignment="1">
      <alignment horizontal="center" vertical="center" wrapText="1"/>
    </xf>
    <xf numFmtId="165" fontId="40" fillId="0" borderId="50" xfId="28" applyFont="1" applyFill="1" applyBorder="1" applyAlignment="1">
      <alignment vertical="center" wrapText="1"/>
    </xf>
    <xf numFmtId="0" fontId="40" fillId="0" borderId="12" xfId="0" applyFont="1" applyFill="1" applyBorder="1" applyAlignment="1">
      <alignment horizontal="center" vertical="center" wrapText="1"/>
    </xf>
    <xf numFmtId="0" fontId="37" fillId="0" borderId="0" xfId="65" applyFont="1" applyBorder="1" applyAlignment="1">
      <alignment horizontal="center" vertical="top" wrapText="1"/>
    </xf>
    <xf numFmtId="0" fontId="39" fillId="0" borderId="0" xfId="65" applyFont="1" applyBorder="1" applyAlignment="1">
      <alignment horizontal="center" vertical="center" wrapText="1"/>
    </xf>
    <xf numFmtId="0" fontId="40" fillId="0" borderId="0" xfId="0" applyFont="1" applyBorder="1" applyAlignment="1">
      <alignment vertical="center" wrapText="1"/>
    </xf>
    <xf numFmtId="0" fontId="37" fillId="0" borderId="0" xfId="65" applyFont="1" applyBorder="1" applyAlignment="1">
      <alignment vertical="center" wrapText="1"/>
    </xf>
    <xf numFmtId="0" fontId="37" fillId="0" borderId="0" xfId="65" applyFont="1" applyAlignment="1">
      <alignment horizontal="left" vertical="top" wrapText="1"/>
    </xf>
    <xf numFmtId="0" fontId="39" fillId="0" borderId="0" xfId="65" applyFont="1" applyAlignment="1">
      <alignment horizontal="left" vertical="center" wrapText="1"/>
    </xf>
    <xf numFmtId="0" fontId="37" fillId="0" borderId="0" xfId="65" applyFont="1" applyAlignment="1">
      <alignment horizontal="left" vertical="center" wrapText="1"/>
    </xf>
    <xf numFmtId="0" fontId="41" fillId="0" borderId="0" xfId="0" applyFont="1" applyBorder="1" applyAlignment="1">
      <alignment horizontal="center" vertical="center" wrapText="1"/>
    </xf>
    <xf numFmtId="9" fontId="40" fillId="0" borderId="0" xfId="0" applyNumberFormat="1" applyFont="1" applyBorder="1" applyAlignment="1">
      <alignment vertical="center" wrapText="1"/>
    </xf>
    <xf numFmtId="10" fontId="40" fillId="0" borderId="0" xfId="0" applyNumberFormat="1" applyFont="1" applyBorder="1" applyAlignment="1">
      <alignment vertical="center" wrapText="1"/>
    </xf>
    <xf numFmtId="165" fontId="40" fillId="0" borderId="0" xfId="0" applyNumberFormat="1" applyFont="1" applyBorder="1" applyAlignment="1">
      <alignment vertical="center" wrapText="1"/>
    </xf>
    <xf numFmtId="0" fontId="46" fillId="0" borderId="0" xfId="0" applyFont="1" applyBorder="1" applyAlignment="1">
      <alignment vertical="center" wrapText="1"/>
    </xf>
    <xf numFmtId="165" fontId="40" fillId="0" borderId="0" xfId="80" applyNumberFormat="1" applyFont="1" applyBorder="1" applyAlignment="1">
      <alignment vertical="center" wrapText="1"/>
    </xf>
    <xf numFmtId="165" fontId="40" fillId="0" borderId="0" xfId="28" applyFont="1" applyBorder="1" applyAlignment="1">
      <alignment horizontal="right" vertical="center" wrapText="1"/>
    </xf>
    <xf numFmtId="165" fontId="40" fillId="0" borderId="0" xfId="80" applyNumberFormat="1" applyFont="1" applyBorder="1" applyAlignment="1">
      <alignment horizontal="center" vertical="center" wrapText="1"/>
    </xf>
    <xf numFmtId="9" fontId="40" fillId="0" borderId="0" xfId="79" applyNumberFormat="1" applyFont="1" applyBorder="1" applyAlignment="1">
      <alignment horizontal="center" vertical="center" wrapText="1"/>
    </xf>
    <xf numFmtId="0" fontId="40" fillId="0" borderId="40" xfId="0" applyFont="1" applyBorder="1" applyAlignment="1">
      <alignment vertical="center" wrapText="1"/>
    </xf>
    <xf numFmtId="0" fontId="46" fillId="0" borderId="22" xfId="0" applyFont="1" applyBorder="1" applyAlignment="1">
      <alignment horizontal="right" vertical="center" wrapText="1"/>
    </xf>
    <xf numFmtId="0" fontId="41" fillId="0" borderId="22" xfId="0" applyFont="1" applyBorder="1" applyAlignment="1">
      <alignment vertical="center" wrapText="1"/>
    </xf>
    <xf numFmtId="0" fontId="40" fillId="0" borderId="46" xfId="0" applyFont="1" applyBorder="1" applyAlignment="1">
      <alignment horizontal="center" vertical="center" wrapText="1"/>
    </xf>
    <xf numFmtId="0" fontId="40" fillId="0" borderId="58" xfId="0" applyFont="1" applyBorder="1" applyAlignment="1">
      <alignment horizontal="center" vertical="center" wrapText="1"/>
    </xf>
    <xf numFmtId="0" fontId="41" fillId="0" borderId="19" xfId="0" applyFont="1" applyBorder="1" applyAlignment="1">
      <alignment horizontal="right" vertical="center" wrapText="1"/>
    </xf>
    <xf numFmtId="0" fontId="40" fillId="0" borderId="25" xfId="0" applyFont="1" applyBorder="1" applyAlignment="1">
      <alignment horizontal="center" vertical="center" wrapText="1"/>
    </xf>
    <xf numFmtId="0" fontId="41" fillId="0" borderId="46" xfId="0" quotePrefix="1" applyFont="1" applyFill="1" applyBorder="1" applyAlignment="1">
      <alignment horizontal="center" vertical="center" wrapText="1"/>
    </xf>
    <xf numFmtId="0" fontId="41" fillId="0" borderId="46" xfId="0" applyFont="1" applyFill="1" applyBorder="1" applyAlignment="1">
      <alignment horizontal="center" vertical="center" wrapText="1"/>
    </xf>
    <xf numFmtId="2" fontId="40" fillId="0" borderId="46" xfId="0" applyNumberFormat="1" applyFont="1" applyFill="1" applyBorder="1" applyAlignment="1">
      <alignment horizontal="center" vertical="center" wrapText="1"/>
    </xf>
    <xf numFmtId="43" fontId="40" fillId="0" borderId="12" xfId="28" applyNumberFormat="1" applyFont="1" applyFill="1" applyBorder="1" applyAlignment="1">
      <alignment vertical="center" wrapText="1"/>
    </xf>
    <xf numFmtId="43" fontId="40" fillId="0" borderId="40" xfId="28" applyNumberFormat="1" applyFont="1" applyFill="1" applyBorder="1" applyAlignment="1">
      <alignment vertical="center" wrapText="1"/>
    </xf>
    <xf numFmtId="43" fontId="40" fillId="0" borderId="0" xfId="28" applyNumberFormat="1" applyFont="1" applyFill="1" applyBorder="1" applyAlignment="1">
      <alignment vertical="center" wrapText="1"/>
    </xf>
    <xf numFmtId="43" fontId="40" fillId="0" borderId="36" xfId="28" applyNumberFormat="1" applyFont="1" applyFill="1" applyBorder="1" applyAlignment="1">
      <alignment vertical="center" wrapText="1"/>
    </xf>
    <xf numFmtId="43" fontId="40" fillId="0" borderId="42" xfId="28" applyNumberFormat="1" applyFont="1" applyFill="1" applyBorder="1" applyAlignment="1">
      <alignment vertical="center" wrapText="1"/>
    </xf>
    <xf numFmtId="0" fontId="40" fillId="0" borderId="58" xfId="0" applyFont="1" applyFill="1" applyBorder="1" applyAlignment="1">
      <alignment horizontal="center" vertical="center" wrapText="1"/>
    </xf>
    <xf numFmtId="43" fontId="40" fillId="0" borderId="10" xfId="28" applyNumberFormat="1" applyFont="1" applyFill="1" applyBorder="1" applyAlignment="1">
      <alignment vertical="center" wrapText="1"/>
    </xf>
    <xf numFmtId="0" fontId="40" fillId="0" borderId="68" xfId="0" applyFont="1" applyFill="1" applyBorder="1" applyAlignment="1">
      <alignment vertical="center" wrapText="1"/>
    </xf>
    <xf numFmtId="43" fontId="40" fillId="0" borderId="69" xfId="28" applyNumberFormat="1" applyFont="1" applyFill="1" applyBorder="1" applyAlignment="1">
      <alignment vertical="center" wrapText="1"/>
    </xf>
    <xf numFmtId="0" fontId="40" fillId="0" borderId="60" xfId="0" applyFont="1" applyFill="1" applyBorder="1" applyAlignment="1">
      <alignment vertical="center" wrapText="1"/>
    </xf>
    <xf numFmtId="0" fontId="41" fillId="0" borderId="44" xfId="28" applyNumberFormat="1" applyFont="1" applyFill="1" applyBorder="1" applyAlignment="1">
      <alignment horizontal="center" vertical="center" wrapText="1"/>
    </xf>
    <xf numFmtId="43" fontId="40" fillId="0" borderId="28" xfId="28" applyNumberFormat="1" applyFont="1" applyFill="1" applyBorder="1" applyAlignment="1">
      <alignment vertical="center" wrapText="1"/>
    </xf>
    <xf numFmtId="0" fontId="41" fillId="0" borderId="46" xfId="0" quotePrefix="1" applyFont="1" applyFill="1" applyBorder="1" applyAlignment="1">
      <alignment horizontal="center" vertical="top" wrapText="1"/>
    </xf>
    <xf numFmtId="43" fontId="40" fillId="0" borderId="68" xfId="28" applyNumberFormat="1" applyFont="1" applyFill="1" applyBorder="1" applyAlignment="1">
      <alignment vertical="center" wrapText="1"/>
    </xf>
    <xf numFmtId="43" fontId="40" fillId="0" borderId="28" xfId="28" applyNumberFormat="1" applyFont="1" applyFill="1" applyBorder="1" applyAlignment="1">
      <alignment horizontal="justify" vertical="center" wrapText="1"/>
    </xf>
    <xf numFmtId="43" fontId="40" fillId="0" borderId="42" xfId="28" applyNumberFormat="1" applyFont="1" applyFill="1" applyBorder="1" applyAlignment="1">
      <alignment horizontal="justify" vertical="center" wrapText="1"/>
    </xf>
    <xf numFmtId="0" fontId="40" fillId="0" borderId="39" xfId="0" applyFont="1" applyFill="1" applyBorder="1" applyAlignment="1">
      <alignment horizontal="center" vertical="top" wrapText="1"/>
    </xf>
    <xf numFmtId="0" fontId="40" fillId="0" borderId="41" xfId="0" applyFont="1" applyFill="1" applyBorder="1" applyAlignment="1">
      <alignment horizontal="center" vertical="center" wrapText="1"/>
    </xf>
    <xf numFmtId="49" fontId="41" fillId="0" borderId="11" xfId="0" applyNumberFormat="1" applyFont="1" applyFill="1" applyBorder="1" applyAlignment="1">
      <alignment horizontal="center" vertical="center" wrapText="1"/>
    </xf>
    <xf numFmtId="49" fontId="40" fillId="0" borderId="12" xfId="0" applyNumberFormat="1" applyFont="1" applyFill="1" applyBorder="1" applyAlignment="1">
      <alignment horizontal="justify" vertical="center" wrapText="1"/>
    </xf>
    <xf numFmtId="9" fontId="40" fillId="0" borderId="38" xfId="79" applyFont="1" applyFill="1" applyBorder="1" applyAlignment="1">
      <alignment horizontal="center" vertical="center" wrapText="1"/>
    </xf>
    <xf numFmtId="43" fontId="40" fillId="0" borderId="0" xfId="28" applyNumberFormat="1" applyFont="1" applyFill="1" applyBorder="1" applyAlignment="1">
      <alignment horizontal="justify" vertical="center" wrapText="1"/>
    </xf>
    <xf numFmtId="43" fontId="40" fillId="0" borderId="40" xfId="28" applyNumberFormat="1" applyFont="1" applyFill="1" applyBorder="1" applyAlignment="1">
      <alignment horizontal="justify" vertical="center" wrapText="1"/>
    </xf>
    <xf numFmtId="0" fontId="41" fillId="0" borderId="46" xfId="0" applyFont="1" applyFill="1" applyBorder="1" applyAlignment="1">
      <alignment horizontal="center" vertical="top" wrapText="1"/>
    </xf>
    <xf numFmtId="0" fontId="40" fillId="0" borderId="45" xfId="0" applyFont="1" applyFill="1" applyBorder="1" applyAlignment="1">
      <alignment horizontal="center" vertical="center" wrapText="1"/>
    </xf>
    <xf numFmtId="165" fontId="40" fillId="0" borderId="13" xfId="28" applyFont="1" applyFill="1" applyBorder="1" applyAlignment="1">
      <alignment horizontal="right" vertical="center" wrapText="1"/>
    </xf>
    <xf numFmtId="0" fontId="41" fillId="0" borderId="68" xfId="0" applyFont="1" applyFill="1" applyBorder="1" applyAlignment="1">
      <alignment horizontal="right" vertical="center" wrapText="1"/>
    </xf>
    <xf numFmtId="43" fontId="40" fillId="0" borderId="0" xfId="0" applyNumberFormat="1" applyFont="1" applyFill="1" applyBorder="1" applyAlignment="1">
      <alignment vertical="center" wrapText="1"/>
    </xf>
    <xf numFmtId="43" fontId="40" fillId="0" borderId="48" xfId="0" applyNumberFormat="1" applyFont="1" applyFill="1" applyBorder="1" applyAlignment="1">
      <alignment vertical="center" wrapText="1"/>
    </xf>
    <xf numFmtId="0" fontId="40" fillId="0" borderId="0" xfId="0" applyFont="1" applyFill="1" applyBorder="1" applyAlignment="1">
      <alignment vertical="center"/>
    </xf>
    <xf numFmtId="49" fontId="40" fillId="0" borderId="0" xfId="74" applyNumberFormat="1" applyFont="1" applyFill="1" applyBorder="1" applyAlignment="1">
      <alignment vertical="center"/>
    </xf>
    <xf numFmtId="43" fontId="40" fillId="0" borderId="0" xfId="74" applyNumberFormat="1" applyFont="1" applyFill="1" applyBorder="1" applyAlignment="1">
      <alignment vertical="center"/>
    </xf>
    <xf numFmtId="43" fontId="40" fillId="0" borderId="0" xfId="75" applyNumberFormat="1" applyFont="1" applyFill="1" applyBorder="1" applyAlignment="1">
      <alignment vertical="center"/>
    </xf>
    <xf numFmtId="49" fontId="60" fillId="0" borderId="0" xfId="65" applyNumberFormat="1" applyFont="1" applyBorder="1" applyAlignment="1">
      <alignment horizontal="left" vertical="center"/>
    </xf>
    <xf numFmtId="49" fontId="51" fillId="0" borderId="0" xfId="65" applyNumberFormat="1" applyFont="1" applyBorder="1" applyAlignment="1">
      <alignment horizontal="left" vertical="center"/>
    </xf>
    <xf numFmtId="49" fontId="47" fillId="0" borderId="0" xfId="65" applyNumberFormat="1" applyFont="1" applyBorder="1" applyAlignment="1">
      <alignment horizontal="left" vertical="center"/>
    </xf>
    <xf numFmtId="49" fontId="37" fillId="0" borderId="0" xfId="65" applyNumberFormat="1" applyFont="1" applyBorder="1" applyAlignment="1">
      <alignment horizontal="left" vertical="center"/>
    </xf>
    <xf numFmtId="49" fontId="45" fillId="0" borderId="0" xfId="74" applyNumberFormat="1" applyFont="1" applyFill="1" applyBorder="1" applyAlignment="1">
      <alignment horizontal="left" vertical="center"/>
    </xf>
    <xf numFmtId="49" fontId="42" fillId="0" borderId="0" xfId="74" applyNumberFormat="1" applyFont="1" applyFill="1" applyBorder="1" applyAlignment="1">
      <alignment vertical="center"/>
    </xf>
    <xf numFmtId="0" fontId="40" fillId="0" borderId="0" xfId="74" applyNumberFormat="1" applyFont="1" applyFill="1" applyBorder="1" applyAlignment="1">
      <alignment horizontal="center" vertical="center"/>
    </xf>
    <xf numFmtId="49" fontId="41" fillId="0" borderId="0" xfId="74" applyNumberFormat="1" applyFont="1" applyFill="1" applyBorder="1" applyAlignment="1">
      <alignment horizontal="right" vertical="center"/>
    </xf>
    <xf numFmtId="49" fontId="40" fillId="0" borderId="0" xfId="74" applyNumberFormat="1" applyFont="1" applyFill="1" applyBorder="1" applyAlignment="1">
      <alignment horizontal="left" vertical="center"/>
    </xf>
    <xf numFmtId="49" fontId="41" fillId="0" borderId="0" xfId="74" applyNumberFormat="1" applyFont="1" applyFill="1" applyBorder="1" applyAlignment="1">
      <alignment vertical="center"/>
    </xf>
    <xf numFmtId="165" fontId="40" fillId="0" borderId="0" xfId="28" applyFont="1" applyFill="1" applyBorder="1" applyAlignment="1">
      <alignment horizontal="right" vertical="center"/>
    </xf>
    <xf numFmtId="49" fontId="45" fillId="0" borderId="0" xfId="74" applyNumberFormat="1" applyFont="1" applyFill="1" applyBorder="1" applyAlignment="1">
      <alignment vertical="center"/>
    </xf>
    <xf numFmtId="49" fontId="41" fillId="0" borderId="0" xfId="74" applyNumberFormat="1" applyFont="1" applyFill="1" applyBorder="1" applyAlignment="1">
      <alignment horizontal="left" vertical="center"/>
    </xf>
    <xf numFmtId="49" fontId="42" fillId="0" borderId="0" xfId="74" applyNumberFormat="1" applyFont="1" applyFill="1" applyBorder="1" applyAlignment="1">
      <alignment horizontal="left" vertical="center"/>
    </xf>
    <xf numFmtId="9" fontId="40" fillId="0" borderId="0" xfId="79" applyFont="1" applyFill="1" applyBorder="1" applyAlignment="1">
      <alignment horizontal="right" vertical="center"/>
    </xf>
    <xf numFmtId="49" fontId="40" fillId="0" borderId="0" xfId="75" applyNumberFormat="1" applyFont="1" applyFill="1" applyBorder="1" applyAlignment="1">
      <alignment vertical="center"/>
    </xf>
    <xf numFmtId="49" fontId="41" fillId="0" borderId="0" xfId="75" applyNumberFormat="1" applyFont="1" applyFill="1" applyBorder="1" applyAlignment="1">
      <alignment vertical="center"/>
    </xf>
    <xf numFmtId="168" fontId="40" fillId="0" borderId="0" xfId="74" applyNumberFormat="1" applyFont="1" applyFill="1" applyBorder="1" applyAlignment="1">
      <alignment vertical="center"/>
    </xf>
    <xf numFmtId="49" fontId="42" fillId="0" borderId="0" xfId="56" applyNumberFormat="1" applyFont="1" applyFill="1" applyBorder="1" applyAlignment="1">
      <alignment vertical="center"/>
    </xf>
    <xf numFmtId="2" fontId="40" fillId="0" borderId="0" xfId="28" applyNumberFormat="1" applyFont="1" applyBorder="1" applyAlignment="1">
      <alignment vertical="center"/>
    </xf>
    <xf numFmtId="49" fontId="45" fillId="0" borderId="0" xfId="55" applyNumberFormat="1" applyFont="1" applyBorder="1" applyAlignment="1">
      <alignment vertical="center"/>
    </xf>
    <xf numFmtId="49" fontId="40" fillId="0" borderId="0" xfId="55" applyNumberFormat="1" applyFont="1" applyBorder="1" applyAlignment="1">
      <alignment vertical="center"/>
    </xf>
    <xf numFmtId="0" fontId="40" fillId="0" borderId="0" xfId="55" applyFont="1" applyBorder="1" applyAlignment="1">
      <alignment horizontal="center" vertical="center"/>
    </xf>
    <xf numFmtId="43" fontId="40" fillId="0" borderId="0" xfId="74" applyNumberFormat="1" applyFont="1" applyFill="1" applyBorder="1" applyAlignment="1">
      <alignment horizontal="center" vertical="center"/>
    </xf>
    <xf numFmtId="0" fontId="40" fillId="0" borderId="0" xfId="55" applyFont="1" applyBorder="1" applyAlignment="1">
      <alignment vertical="center"/>
    </xf>
    <xf numFmtId="0" fontId="41" fillId="0" borderId="0" xfId="55" applyFont="1" applyBorder="1" applyAlignment="1">
      <alignment vertical="center"/>
    </xf>
    <xf numFmtId="165" fontId="41" fillId="0" borderId="0" xfId="28" applyFont="1" applyFill="1" applyBorder="1" applyAlignment="1">
      <alignment horizontal="right" vertical="center"/>
    </xf>
    <xf numFmtId="165" fontId="40" fillId="0" borderId="0" xfId="28" applyFont="1" applyBorder="1" applyAlignment="1">
      <alignment horizontal="right" vertical="center"/>
    </xf>
    <xf numFmtId="37" fontId="40" fillId="0" borderId="0" xfId="28" applyNumberFormat="1" applyFont="1" applyBorder="1" applyAlignment="1">
      <alignment horizontal="right" vertical="center"/>
    </xf>
    <xf numFmtId="37" fontId="40" fillId="0" borderId="0" xfId="28" applyNumberFormat="1" applyFont="1" applyFill="1" applyBorder="1" applyAlignment="1">
      <alignment horizontal="right" vertical="center"/>
    </xf>
    <xf numFmtId="0" fontId="40" fillId="0" borderId="11" xfId="0" applyFont="1" applyFill="1" applyBorder="1" applyAlignment="1">
      <alignment horizontal="right" vertical="center" wrapText="1"/>
    </xf>
    <xf numFmtId="43" fontId="40" fillId="0" borderId="48" xfId="28" applyNumberFormat="1" applyFont="1" applyFill="1" applyBorder="1" applyAlignment="1">
      <alignment vertical="center" wrapText="1"/>
    </xf>
    <xf numFmtId="0" fontId="40" fillId="0" borderId="22" xfId="0" applyFont="1" applyBorder="1" applyAlignment="1">
      <alignment horizontal="left" vertical="center" wrapText="1"/>
    </xf>
    <xf numFmtId="0" fontId="40" fillId="0" borderId="33" xfId="0" applyFont="1" applyBorder="1" applyAlignment="1">
      <alignment horizontal="left" vertical="center" wrapText="1"/>
    </xf>
    <xf numFmtId="41" fontId="40" fillId="0" borderId="0" xfId="28" applyNumberFormat="1" applyFont="1" applyFill="1" applyBorder="1" applyAlignment="1">
      <alignment horizontal="right" vertical="center"/>
    </xf>
    <xf numFmtId="43" fontId="40" fillId="0" borderId="30" xfId="0" applyNumberFormat="1" applyFont="1" applyFill="1" applyBorder="1" applyAlignment="1">
      <alignment vertical="center" wrapText="1"/>
    </xf>
    <xf numFmtId="49" fontId="40" fillId="0" borderId="0" xfId="0" applyNumberFormat="1" applyFont="1" applyFill="1" applyBorder="1" applyAlignment="1">
      <alignment horizontal="right" vertical="center"/>
    </xf>
    <xf numFmtId="49" fontId="40" fillId="0" borderId="40" xfId="28" applyNumberFormat="1" applyFont="1" applyFill="1" applyBorder="1" applyAlignment="1">
      <alignment horizontal="right" vertical="center" wrapText="1"/>
    </xf>
    <xf numFmtId="0" fontId="37" fillId="0" borderId="0" xfId="64" applyFont="1" applyAlignment="1">
      <alignment horizontal="justify" vertical="center" wrapText="1"/>
    </xf>
    <xf numFmtId="0" fontId="37" fillId="0" borderId="0" xfId="64" applyFont="1" applyAlignment="1">
      <alignment horizontal="justify" vertical="center" wrapText="1"/>
    </xf>
    <xf numFmtId="49" fontId="37" fillId="0" borderId="0" xfId="64" applyNumberFormat="1" applyFont="1" applyAlignment="1">
      <alignment horizontal="justify" vertical="center" wrapText="1"/>
    </xf>
    <xf numFmtId="49" fontId="40" fillId="24" borderId="0" xfId="0" quotePrefix="1" applyNumberFormat="1" applyFont="1" applyFill="1" applyAlignment="1">
      <alignment vertical="center" wrapText="1"/>
    </xf>
    <xf numFmtId="0" fontId="41" fillId="0" borderId="0" xfId="0" applyFont="1" applyFill="1" applyBorder="1" applyAlignment="1">
      <alignment horizontal="center" vertical="center" wrapText="1"/>
    </xf>
    <xf numFmtId="166" fontId="41" fillId="0" borderId="51" xfId="28" applyNumberFormat="1" applyFont="1" applyFill="1" applyBorder="1" applyAlignment="1">
      <alignment vertical="center" wrapText="1"/>
    </xf>
    <xf numFmtId="0" fontId="41" fillId="0" borderId="24" xfId="0" applyFont="1" applyBorder="1" applyAlignment="1">
      <alignment horizontal="center" vertical="center" wrapText="1"/>
    </xf>
    <xf numFmtId="166" fontId="40" fillId="0" borderId="0" xfId="0" applyNumberFormat="1" applyFont="1" applyFill="1" applyBorder="1" applyAlignment="1">
      <alignment vertical="center" wrapText="1"/>
    </xf>
    <xf numFmtId="166" fontId="40" fillId="0" borderId="48" xfId="0" applyNumberFormat="1" applyFont="1" applyFill="1" applyBorder="1" applyAlignment="1">
      <alignment vertical="center" wrapText="1"/>
    </xf>
    <xf numFmtId="166" fontId="41" fillId="0" borderId="26" xfId="0" applyNumberFormat="1" applyFont="1" applyFill="1" applyBorder="1" applyAlignment="1">
      <alignment vertical="center" wrapText="1"/>
    </xf>
    <xf numFmtId="166" fontId="40" fillId="0" borderId="0" xfId="28" applyNumberFormat="1" applyFont="1" applyFill="1" applyBorder="1" applyAlignment="1">
      <alignment vertical="center" wrapText="1"/>
    </xf>
    <xf numFmtId="166" fontId="40" fillId="0" borderId="48" xfId="28" applyNumberFormat="1" applyFont="1" applyFill="1" applyBorder="1" applyAlignment="1">
      <alignment vertical="center" wrapText="1"/>
    </xf>
    <xf numFmtId="166" fontId="40" fillId="0" borderId="26" xfId="28" applyNumberFormat="1" applyFont="1" applyFill="1" applyBorder="1" applyAlignment="1">
      <alignment vertical="center" wrapText="1"/>
    </xf>
    <xf numFmtId="166" fontId="40" fillId="0" borderId="70" xfId="28" applyNumberFormat="1" applyFont="1" applyFill="1" applyBorder="1" applyAlignment="1">
      <alignment vertical="center" wrapText="1"/>
    </xf>
    <xf numFmtId="41" fontId="41" fillId="0" borderId="0" xfId="28" applyNumberFormat="1" applyFont="1" applyFill="1" applyBorder="1" applyAlignment="1">
      <alignment horizontal="right" vertical="center"/>
    </xf>
    <xf numFmtId="41" fontId="41" fillId="0" borderId="20" xfId="28" applyNumberFormat="1" applyFont="1" applyFill="1" applyBorder="1" applyAlignment="1">
      <alignment horizontal="right" vertical="center"/>
    </xf>
    <xf numFmtId="41" fontId="40" fillId="0" borderId="20" xfId="28" applyNumberFormat="1" applyFont="1" applyFill="1" applyBorder="1" applyAlignment="1">
      <alignment horizontal="right" vertical="center"/>
    </xf>
    <xf numFmtId="165" fontId="41" fillId="0" borderId="23" xfId="80" applyNumberFormat="1" applyFont="1" applyBorder="1" applyAlignment="1">
      <alignment horizontal="center" vertical="center" wrapText="1"/>
    </xf>
    <xf numFmtId="165" fontId="41" fillId="0" borderId="24" xfId="80" applyNumberFormat="1" applyFont="1" applyBorder="1" applyAlignment="1">
      <alignment horizontal="center" vertical="center" wrapText="1"/>
    </xf>
    <xf numFmtId="165" fontId="41" fillId="0" borderId="24" xfId="81" applyNumberFormat="1" applyFont="1" applyBorder="1" applyAlignment="1">
      <alignment horizontal="center" vertical="center" wrapText="1"/>
    </xf>
    <xf numFmtId="165" fontId="41" fillId="0" borderId="72" xfId="80" applyNumberFormat="1" applyFont="1" applyBorder="1" applyAlignment="1">
      <alignment horizontal="center" vertical="center" wrapText="1"/>
    </xf>
    <xf numFmtId="9" fontId="40" fillId="0" borderId="58" xfId="79" applyNumberFormat="1" applyFont="1" applyBorder="1" applyAlignment="1">
      <alignment vertical="center" wrapText="1"/>
    </xf>
    <xf numFmtId="9" fontId="40" fillId="0" borderId="14" xfId="79" applyNumberFormat="1" applyFont="1" applyBorder="1" applyAlignment="1">
      <alignment horizontal="center" vertical="center" wrapText="1"/>
    </xf>
    <xf numFmtId="9" fontId="40" fillId="0" borderId="14" xfId="82" applyNumberFormat="1" applyFont="1" applyBorder="1" applyAlignment="1">
      <alignment horizontal="center" vertical="center" wrapText="1"/>
    </xf>
    <xf numFmtId="9" fontId="40" fillId="0" borderId="70" xfId="79" applyNumberFormat="1" applyFont="1" applyBorder="1" applyAlignment="1">
      <alignment horizontal="center" vertical="center" wrapText="1"/>
    </xf>
    <xf numFmtId="9" fontId="41" fillId="0" borderId="57" xfId="79" applyNumberFormat="1" applyFont="1" applyBorder="1" applyAlignment="1">
      <alignment vertical="center" wrapText="1"/>
    </xf>
    <xf numFmtId="9" fontId="41" fillId="0" borderId="38" xfId="79" applyNumberFormat="1" applyFont="1" applyBorder="1" applyAlignment="1">
      <alignment horizontal="center" vertical="center" wrapText="1"/>
    </xf>
    <xf numFmtId="9" fontId="41" fillId="0" borderId="38" xfId="82" applyNumberFormat="1" applyFont="1" applyBorder="1" applyAlignment="1">
      <alignment horizontal="center" vertical="center" wrapText="1"/>
    </xf>
    <xf numFmtId="9" fontId="41" fillId="0" borderId="66" xfId="79" applyNumberFormat="1" applyFont="1" applyBorder="1" applyAlignment="1">
      <alignment horizontal="center" vertical="center" wrapText="1"/>
    </xf>
    <xf numFmtId="41" fontId="40" fillId="0" borderId="13" xfId="28" applyNumberFormat="1" applyFont="1" applyBorder="1" applyAlignment="1">
      <alignment vertical="center" wrapText="1"/>
    </xf>
    <xf numFmtId="41" fontId="40" fillId="0" borderId="26" xfId="28" applyNumberFormat="1" applyFont="1" applyBorder="1" applyAlignment="1">
      <alignment vertical="center" wrapText="1"/>
    </xf>
    <xf numFmtId="41" fontId="40" fillId="0" borderId="38" xfId="28" applyNumberFormat="1" applyFont="1" applyBorder="1" applyAlignment="1">
      <alignment vertical="center" wrapText="1"/>
    </xf>
    <xf numFmtId="41" fontId="40" fillId="0" borderId="66" xfId="28" applyNumberFormat="1" applyFont="1" applyBorder="1" applyAlignment="1">
      <alignment vertical="center" wrapText="1"/>
    </xf>
    <xf numFmtId="165" fontId="41" fillId="0" borderId="25" xfId="80" applyNumberFormat="1" applyFont="1" applyBorder="1" applyAlignment="1">
      <alignment vertical="center" wrapText="1"/>
    </xf>
    <xf numFmtId="165" fontId="41" fillId="0" borderId="57" xfId="80" applyNumberFormat="1" applyFont="1" applyBorder="1" applyAlignment="1">
      <alignment vertical="center" wrapText="1"/>
    </xf>
    <xf numFmtId="165" fontId="41" fillId="0" borderId="73" xfId="80" applyNumberFormat="1" applyFont="1" applyBorder="1" applyAlignment="1">
      <alignment vertical="center" wrapText="1"/>
    </xf>
    <xf numFmtId="41" fontId="40" fillId="0" borderId="15" xfId="28" applyNumberFormat="1" applyFont="1" applyBorder="1" applyAlignment="1">
      <alignment vertical="center" wrapText="1"/>
    </xf>
    <xf numFmtId="0" fontId="41" fillId="0" borderId="39" xfId="0" quotePrefix="1" applyFont="1" applyFill="1" applyBorder="1" applyAlignment="1">
      <alignment horizontal="center" vertical="top" wrapText="1"/>
    </xf>
    <xf numFmtId="0" fontId="41" fillId="0" borderId="40" xfId="0" applyFont="1" applyFill="1" applyBorder="1" applyAlignment="1">
      <alignment horizontal="center" vertical="center" wrapText="1"/>
    </xf>
    <xf numFmtId="0" fontId="40" fillId="0" borderId="41" xfId="0" applyFont="1" applyFill="1" applyBorder="1" applyAlignment="1">
      <alignment horizontal="left" vertical="center"/>
    </xf>
    <xf numFmtId="0" fontId="41" fillId="0" borderId="28" xfId="0" applyFont="1" applyFill="1" applyBorder="1" applyAlignment="1">
      <alignment horizontal="left" vertical="center"/>
    </xf>
    <xf numFmtId="43" fontId="40" fillId="0" borderId="28" xfId="28" applyNumberFormat="1" applyFont="1" applyFill="1" applyBorder="1" applyAlignment="1">
      <alignment horizontal="left" vertical="center"/>
    </xf>
    <xf numFmtId="43" fontId="40" fillId="0" borderId="42" xfId="28" applyNumberFormat="1" applyFont="1" applyFill="1" applyBorder="1" applyAlignment="1">
      <alignment horizontal="left" vertical="center"/>
    </xf>
    <xf numFmtId="0" fontId="41" fillId="0" borderId="67" xfId="0" applyFont="1" applyFill="1" applyBorder="1" applyAlignment="1">
      <alignment horizontal="right" vertical="center" wrapText="1"/>
    </xf>
    <xf numFmtId="0" fontId="41" fillId="0" borderId="11" xfId="0" applyFont="1" applyFill="1" applyBorder="1" applyAlignment="1">
      <alignment horizontal="center" vertical="center" wrapText="1"/>
    </xf>
    <xf numFmtId="0" fontId="41" fillId="0" borderId="55" xfId="0" applyFont="1" applyFill="1" applyBorder="1" applyAlignment="1">
      <alignment horizontal="left" vertical="center"/>
    </xf>
    <xf numFmtId="43" fontId="40" fillId="0" borderId="13" xfId="79" applyNumberFormat="1" applyFont="1" applyFill="1" applyBorder="1" applyAlignment="1">
      <alignment horizontal="justify" vertical="center" wrapText="1"/>
    </xf>
    <xf numFmtId="43" fontId="40" fillId="0" borderId="26" xfId="79" applyNumberFormat="1" applyFont="1" applyFill="1" applyBorder="1" applyAlignment="1">
      <alignment horizontal="justify" vertical="center" wrapText="1"/>
    </xf>
    <xf numFmtId="10" fontId="40" fillId="0" borderId="13" xfId="79" applyNumberFormat="1" applyFont="1" applyFill="1" applyBorder="1" applyAlignment="1" applyProtection="1">
      <alignment horizontal="center" vertical="center" wrapText="1"/>
      <protection locked="0"/>
    </xf>
    <xf numFmtId="10" fontId="40" fillId="0" borderId="13" xfId="79" applyNumberFormat="1" applyFont="1" applyFill="1" applyBorder="1" applyAlignment="1">
      <alignment horizontal="center" vertical="center" wrapText="1"/>
    </xf>
    <xf numFmtId="166" fontId="40" fillId="0" borderId="13" xfId="28" applyNumberFormat="1" applyFont="1" applyFill="1" applyBorder="1" applyAlignment="1" applyProtection="1">
      <alignment vertical="center" wrapText="1"/>
      <protection locked="0"/>
    </xf>
    <xf numFmtId="166" fontId="40" fillId="0" borderId="13" xfId="28" applyNumberFormat="1" applyFont="1" applyFill="1" applyBorder="1" applyAlignment="1">
      <alignment vertical="center" wrapText="1"/>
    </xf>
    <xf numFmtId="0" fontId="40" fillId="0" borderId="68" xfId="0" applyFont="1" applyFill="1" applyBorder="1" applyAlignment="1" applyProtection="1">
      <alignment vertical="center" wrapText="1"/>
      <protection locked="0"/>
    </xf>
    <xf numFmtId="0" fontId="40" fillId="0" borderId="68" xfId="0" applyNumberFormat="1" applyFont="1" applyFill="1" applyBorder="1" applyAlignment="1">
      <alignment vertical="center" wrapText="1"/>
    </xf>
    <xf numFmtId="171" fontId="41" fillId="0" borderId="46" xfId="0" applyNumberFormat="1" applyFont="1" applyBorder="1" applyAlignment="1">
      <alignment horizontal="center" vertical="center" wrapText="1"/>
    </xf>
    <xf numFmtId="166" fontId="64" fillId="0" borderId="12" xfId="0" applyNumberFormat="1" applyFont="1" applyBorder="1" applyAlignment="1">
      <alignment vertical="center" wrapText="1"/>
    </xf>
    <xf numFmtId="166" fontId="64" fillId="0" borderId="22" xfId="0" applyNumberFormat="1" applyFont="1" applyBorder="1" applyAlignment="1">
      <alignment vertical="center" wrapText="1"/>
    </xf>
    <xf numFmtId="166" fontId="64" fillId="0" borderId="40" xfId="0" applyNumberFormat="1" applyFont="1" applyBorder="1" applyAlignment="1">
      <alignment vertical="center" wrapText="1"/>
    </xf>
    <xf numFmtId="166" fontId="66" fillId="0" borderId="13" xfId="28" applyNumberFormat="1" applyFont="1" applyBorder="1" applyAlignment="1">
      <alignment vertical="center" wrapText="1"/>
    </xf>
    <xf numFmtId="166" fontId="66" fillId="0" borderId="13" xfId="0" applyNumberFormat="1" applyFont="1" applyBorder="1" applyAlignment="1">
      <alignment vertical="center" wrapText="1"/>
    </xf>
    <xf numFmtId="166" fontId="64" fillId="0" borderId="22" xfId="28" applyNumberFormat="1" applyFont="1" applyBorder="1" applyAlignment="1">
      <alignment vertical="center" wrapText="1"/>
    </xf>
    <xf numFmtId="166" fontId="64" fillId="0" borderId="40" xfId="28" applyNumberFormat="1" applyFont="1" applyBorder="1" applyAlignment="1">
      <alignment vertical="center" wrapText="1"/>
    </xf>
    <xf numFmtId="166" fontId="64" fillId="0" borderId="12" xfId="28" applyNumberFormat="1" applyFont="1" applyBorder="1" applyAlignment="1">
      <alignment vertical="center" wrapText="1"/>
    </xf>
    <xf numFmtId="166" fontId="67" fillId="0" borderId="12" xfId="0" applyNumberFormat="1" applyFont="1" applyBorder="1" applyAlignment="1">
      <alignment vertical="center" wrapText="1"/>
    </xf>
    <xf numFmtId="166" fontId="67" fillId="0" borderId="22" xfId="0" applyNumberFormat="1" applyFont="1" applyBorder="1" applyAlignment="1">
      <alignment vertical="center" wrapText="1"/>
    </xf>
    <xf numFmtId="166" fontId="67" fillId="0" borderId="40" xfId="0" applyNumberFormat="1" applyFont="1" applyBorder="1" applyAlignment="1">
      <alignment vertical="center" wrapText="1"/>
    </xf>
    <xf numFmtId="166" fontId="64" fillId="0" borderId="22" xfId="0" applyNumberFormat="1" applyFont="1" applyFill="1" applyBorder="1" applyAlignment="1">
      <alignment horizontal="right" vertical="center" wrapText="1"/>
    </xf>
    <xf numFmtId="166" fontId="64" fillId="0" borderId="22" xfId="28" applyNumberFormat="1" applyFont="1" applyFill="1" applyBorder="1" applyAlignment="1">
      <alignment horizontal="right" vertical="center" wrapText="1"/>
    </xf>
    <xf numFmtId="0" fontId="66" fillId="0" borderId="38" xfId="0" applyFont="1" applyBorder="1" applyAlignment="1">
      <alignment horizontal="center" vertical="center" wrapText="1"/>
    </xf>
    <xf numFmtId="0" fontId="66" fillId="0" borderId="56" xfId="0" applyFont="1" applyBorder="1" applyAlignment="1">
      <alignment horizontal="center" vertical="center" wrapText="1"/>
    </xf>
    <xf numFmtId="0" fontId="66" fillId="0" borderId="62" xfId="0" applyFont="1" applyBorder="1" applyAlignment="1">
      <alignment horizontal="center" vertical="center" wrapText="1"/>
    </xf>
    <xf numFmtId="166" fontId="37" fillId="0" borderId="13" xfId="64" applyNumberFormat="1" applyFont="1" applyBorder="1" applyAlignment="1">
      <alignment horizontal="justify" vertical="center" wrapText="1"/>
    </xf>
    <xf numFmtId="10" fontId="40" fillId="0" borderId="12" xfId="79" applyNumberFormat="1" applyFont="1" applyFill="1" applyBorder="1" applyAlignment="1">
      <alignment horizontal="center" vertical="center" wrapText="1"/>
    </xf>
    <xf numFmtId="10" fontId="40" fillId="0" borderId="12" xfId="0" quotePrefix="1" applyNumberFormat="1" applyFont="1" applyFill="1" applyBorder="1" applyAlignment="1">
      <alignment horizontal="justify" vertical="center" wrapText="1"/>
    </xf>
    <xf numFmtId="10" fontId="40" fillId="0" borderId="0" xfId="0" quotePrefix="1" applyNumberFormat="1" applyFont="1" applyFill="1" applyBorder="1" applyAlignment="1">
      <alignment horizontal="justify" vertical="center" wrapText="1"/>
    </xf>
    <xf numFmtId="166" fontId="40" fillId="0" borderId="12" xfId="28" applyNumberFormat="1" applyFont="1" applyFill="1" applyBorder="1" applyAlignment="1">
      <alignment vertical="center" wrapText="1"/>
    </xf>
    <xf numFmtId="166" fontId="40" fillId="0" borderId="40" xfId="28" applyNumberFormat="1" applyFont="1" applyFill="1" applyBorder="1" applyAlignment="1">
      <alignment vertical="center" wrapText="1"/>
    </xf>
    <xf numFmtId="166" fontId="40" fillId="0" borderId="14" xfId="28" applyNumberFormat="1" applyFont="1" applyFill="1" applyBorder="1" applyAlignment="1">
      <alignment vertical="center" wrapText="1"/>
    </xf>
    <xf numFmtId="166" fontId="40" fillId="0" borderId="29" xfId="28" applyNumberFormat="1" applyFont="1" applyFill="1" applyBorder="1" applyAlignment="1">
      <alignment vertical="center" wrapText="1"/>
    </xf>
    <xf numFmtId="166" fontId="40" fillId="0" borderId="13" xfId="28" applyNumberFormat="1" applyFont="1" applyFill="1" applyBorder="1" applyAlignment="1">
      <alignment horizontal="center" vertical="center" wrapText="1"/>
    </xf>
    <xf numFmtId="166" fontId="41" fillId="0" borderId="61" xfId="28" applyNumberFormat="1" applyFont="1" applyFill="1" applyBorder="1" applyAlignment="1">
      <alignment horizontal="center" vertical="center" wrapText="1"/>
    </xf>
    <xf numFmtId="166" fontId="41" fillId="0" borderId="66" xfId="28" applyNumberFormat="1" applyFont="1" applyFill="1" applyBorder="1" applyAlignment="1">
      <alignment horizontal="center" vertical="center" wrapText="1"/>
    </xf>
    <xf numFmtId="166" fontId="40" fillId="0" borderId="13" xfId="79" applyNumberFormat="1" applyFont="1" applyFill="1" applyBorder="1" applyAlignment="1">
      <alignment horizontal="justify" vertical="center" wrapText="1"/>
    </xf>
    <xf numFmtId="166" fontId="40" fillId="0" borderId="26" xfId="79" applyNumberFormat="1" applyFont="1" applyFill="1" applyBorder="1" applyAlignment="1">
      <alignment horizontal="justify" vertical="center" wrapText="1"/>
    </xf>
    <xf numFmtId="166" fontId="40" fillId="0" borderId="0" xfId="28" applyNumberFormat="1" applyFont="1" applyFill="1" applyBorder="1" applyAlignment="1">
      <alignment horizontal="justify" vertical="center" wrapText="1"/>
    </xf>
    <xf numFmtId="166" fontId="40" fillId="0" borderId="40" xfId="28" applyNumberFormat="1" applyFont="1" applyFill="1" applyBorder="1" applyAlignment="1">
      <alignment horizontal="justify" vertical="center" wrapText="1"/>
    </xf>
    <xf numFmtId="166" fontId="41" fillId="0" borderId="13" xfId="28" applyNumberFormat="1" applyFont="1" applyFill="1" applyBorder="1" applyAlignment="1">
      <alignment vertical="center" wrapText="1"/>
    </xf>
    <xf numFmtId="166" fontId="40" fillId="0" borderId="59" xfId="28" applyNumberFormat="1" applyFont="1" applyFill="1" applyBorder="1" applyAlignment="1">
      <alignment vertical="center" wrapText="1"/>
    </xf>
    <xf numFmtId="166" fontId="41" fillId="0" borderId="38" xfId="28" applyNumberFormat="1" applyFont="1" applyFill="1" applyBorder="1" applyAlignment="1">
      <alignment vertical="center" wrapText="1"/>
    </xf>
    <xf numFmtId="166" fontId="40" fillId="0" borderId="15" xfId="28" applyNumberFormat="1" applyFont="1" applyFill="1" applyBorder="1" applyAlignment="1">
      <alignment vertical="center" wrapText="1"/>
    </xf>
    <xf numFmtId="166" fontId="40" fillId="0" borderId="36" xfId="28" applyNumberFormat="1" applyFont="1" applyFill="1" applyBorder="1" applyAlignment="1">
      <alignment vertical="center" wrapText="1"/>
    </xf>
    <xf numFmtId="166" fontId="41" fillId="0" borderId="26" xfId="28" applyNumberFormat="1" applyFont="1" applyFill="1" applyBorder="1" applyAlignment="1">
      <alignment vertical="center" wrapText="1"/>
    </xf>
    <xf numFmtId="166" fontId="41" fillId="0" borderId="29" xfId="28" applyNumberFormat="1" applyFont="1" applyFill="1" applyBorder="1" applyAlignment="1">
      <alignment vertical="center" wrapText="1"/>
    </xf>
    <xf numFmtId="166" fontId="41" fillId="0" borderId="12" xfId="28" applyNumberFormat="1" applyFont="1" applyFill="1" applyBorder="1" applyAlignment="1">
      <alignment vertical="center" wrapText="1"/>
    </xf>
    <xf numFmtId="166" fontId="41" fillId="0" borderId="66" xfId="28" applyNumberFormat="1" applyFont="1" applyFill="1" applyBorder="1" applyAlignment="1">
      <alignment vertical="center" wrapText="1"/>
    </xf>
    <xf numFmtId="0" fontId="41" fillId="0" borderId="45" xfId="0" quotePrefix="1" applyFont="1" applyFill="1" applyBorder="1" applyAlignment="1">
      <alignment horizontal="center" vertical="center" wrapText="1"/>
    </xf>
    <xf numFmtId="0" fontId="40" fillId="0" borderId="41" xfId="0" applyFont="1" applyFill="1" applyBorder="1" applyAlignment="1">
      <alignment horizontal="center" vertical="top" wrapText="1"/>
    </xf>
    <xf numFmtId="165" fontId="40" fillId="0" borderId="13" xfId="28" applyFont="1" applyBorder="1" applyAlignment="1">
      <alignment horizontal="center" vertical="center" wrapText="1"/>
    </xf>
    <xf numFmtId="37" fontId="40" fillId="0" borderId="13" xfId="28" applyNumberFormat="1" applyFont="1" applyBorder="1" applyAlignment="1">
      <alignment horizontal="center" vertical="center" wrapText="1"/>
    </xf>
    <xf numFmtId="41" fontId="40" fillId="0" borderId="13" xfId="28" applyNumberFormat="1" applyFont="1" applyFill="1" applyBorder="1" applyAlignment="1">
      <alignment horizontal="right" vertical="center"/>
    </xf>
    <xf numFmtId="43" fontId="40" fillId="0" borderId="13" xfId="74" applyNumberFormat="1" applyFont="1" applyFill="1" applyBorder="1" applyAlignment="1">
      <alignment horizontal="center" vertical="center"/>
    </xf>
    <xf numFmtId="0" fontId="40" fillId="0" borderId="13" xfId="55" applyFont="1" applyBorder="1" applyAlignment="1">
      <alignment vertical="center"/>
    </xf>
    <xf numFmtId="0" fontId="41" fillId="0" borderId="67" xfId="0" applyFont="1" applyFill="1" applyBorder="1" applyAlignment="1">
      <alignment horizontal="justify" vertical="center" wrapText="1"/>
    </xf>
    <xf numFmtId="0" fontId="41" fillId="0" borderId="68" xfId="0" applyFont="1" applyFill="1" applyBorder="1" applyAlignment="1">
      <alignment horizontal="justify" vertical="center" wrapText="1"/>
    </xf>
    <xf numFmtId="43" fontId="40" fillId="0" borderId="68" xfId="28" applyNumberFormat="1" applyFont="1" applyFill="1" applyBorder="1" applyAlignment="1">
      <alignment horizontal="justify" vertical="center" wrapText="1"/>
    </xf>
    <xf numFmtId="43" fontId="40" fillId="0" borderId="69" xfId="28" applyNumberFormat="1" applyFont="1" applyFill="1" applyBorder="1" applyAlignment="1">
      <alignment horizontal="justify" vertical="center" wrapText="1"/>
    </xf>
    <xf numFmtId="166" fontId="40" fillId="0" borderId="40" xfId="0" applyNumberFormat="1" applyFont="1" applyFill="1" applyBorder="1" applyAlignment="1">
      <alignment vertical="center" wrapText="1"/>
    </xf>
    <xf numFmtId="166" fontId="41" fillId="0" borderId="40" xfId="0" applyNumberFormat="1" applyFont="1" applyFill="1" applyBorder="1" applyAlignment="1">
      <alignment vertical="center" wrapText="1"/>
    </xf>
    <xf numFmtId="166" fontId="40" fillId="0" borderId="12" xfId="0" applyNumberFormat="1" applyFont="1" applyFill="1" applyBorder="1" applyAlignment="1">
      <alignment vertical="center" wrapText="1"/>
    </xf>
    <xf numFmtId="0" fontId="41" fillId="0" borderId="39" xfId="0" applyFont="1" applyFill="1" applyBorder="1" applyAlignment="1">
      <alignment horizontal="center" vertical="center" wrapText="1"/>
    </xf>
    <xf numFmtId="0" fontId="47" fillId="0" borderId="39" xfId="67" applyFont="1" applyFill="1" applyBorder="1" applyAlignment="1">
      <alignment horizontal="left" vertical="center"/>
    </xf>
    <xf numFmtId="0" fontId="37" fillId="0" borderId="0" xfId="67" applyFont="1" applyFill="1" applyBorder="1" applyAlignment="1">
      <alignment horizontal="right" vertical="center" wrapText="1"/>
    </xf>
    <xf numFmtId="0" fontId="47" fillId="0" borderId="0" xfId="67" applyFont="1" applyFill="1" applyBorder="1" applyAlignment="1">
      <alignment horizontal="justify" vertical="center" wrapText="1"/>
    </xf>
    <xf numFmtId="0" fontId="37" fillId="0" borderId="0" xfId="67" applyFont="1" applyFill="1" applyBorder="1" applyAlignment="1">
      <alignment vertical="center" wrapText="1"/>
    </xf>
    <xf numFmtId="0" fontId="37" fillId="0" borderId="40" xfId="67" applyFont="1" applyFill="1" applyBorder="1" applyAlignment="1">
      <alignment vertical="center" wrapText="1"/>
    </xf>
    <xf numFmtId="0" fontId="47" fillId="0" borderId="0" xfId="67" applyFont="1" applyFill="1" applyBorder="1" applyAlignment="1">
      <alignment horizontal="left" vertical="center"/>
    </xf>
    <xf numFmtId="0" fontId="47" fillId="0" borderId="40" xfId="67" applyFont="1" applyFill="1" applyBorder="1" applyAlignment="1">
      <alignment horizontal="left" vertical="center"/>
    </xf>
    <xf numFmtId="0" fontId="37" fillId="0" borderId="39" xfId="67" applyFont="1" applyFill="1" applyBorder="1" applyAlignment="1">
      <alignment horizontal="left" vertical="center"/>
    </xf>
    <xf numFmtId="0" fontId="47" fillId="0" borderId="0" xfId="67" applyFont="1" applyFill="1" applyBorder="1" applyAlignment="1">
      <alignment vertical="center" wrapText="1"/>
    </xf>
    <xf numFmtId="49" fontId="47" fillId="0" borderId="39" xfId="67" applyNumberFormat="1" applyFont="1" applyFill="1" applyBorder="1" applyAlignment="1">
      <alignment horizontal="left" vertical="center"/>
    </xf>
    <xf numFmtId="0" fontId="43" fillId="0" borderId="0" xfId="67" applyFont="1" applyFill="1" applyBorder="1" applyAlignment="1">
      <alignment vertical="center" wrapText="1"/>
    </xf>
    <xf numFmtId="49" fontId="47" fillId="0" borderId="0" xfId="67" applyNumberFormat="1" applyFont="1" applyFill="1" applyBorder="1" applyAlignment="1">
      <alignment horizontal="right" vertical="center"/>
    </xf>
    <xf numFmtId="0" fontId="43" fillId="0" borderId="39" xfId="67" applyFont="1" applyFill="1" applyBorder="1" applyAlignment="1">
      <alignment horizontal="left" vertical="center"/>
    </xf>
    <xf numFmtId="49" fontId="43" fillId="0" borderId="39" xfId="67" applyNumberFormat="1" applyFont="1" applyFill="1" applyBorder="1" applyAlignment="1">
      <alignment horizontal="left" vertical="center"/>
    </xf>
    <xf numFmtId="49" fontId="43" fillId="0" borderId="41" xfId="67" applyNumberFormat="1" applyFont="1" applyFill="1" applyBorder="1" applyAlignment="1">
      <alignment horizontal="left" vertical="center"/>
    </xf>
    <xf numFmtId="0" fontId="37" fillId="0" borderId="28" xfId="67" applyFont="1" applyFill="1" applyBorder="1" applyAlignment="1">
      <alignment horizontal="right" vertical="center" wrapText="1"/>
    </xf>
    <xf numFmtId="0" fontId="37" fillId="0" borderId="28" xfId="67" applyFont="1" applyFill="1" applyBorder="1" applyAlignment="1">
      <alignment vertical="center" wrapText="1"/>
    </xf>
    <xf numFmtId="0" fontId="37" fillId="0" borderId="42" xfId="67" applyFont="1" applyFill="1" applyBorder="1" applyAlignment="1">
      <alignment vertical="center" wrapText="1"/>
    </xf>
    <xf numFmtId="166" fontId="41" fillId="0" borderId="51" xfId="0" applyNumberFormat="1" applyFont="1" applyFill="1" applyBorder="1" applyAlignment="1">
      <alignment vertical="center" wrapText="1"/>
    </xf>
    <xf numFmtId="0" fontId="43" fillId="0" borderId="39" xfId="67" applyNumberFormat="1" applyFont="1" applyFill="1" applyBorder="1" applyAlignment="1">
      <alignment horizontal="left" vertical="center"/>
    </xf>
    <xf numFmtId="0" fontId="37" fillId="0" borderId="0" xfId="64" applyFont="1" applyAlignment="1">
      <alignment horizontal="justify" vertical="center" wrapText="1"/>
    </xf>
    <xf numFmtId="0" fontId="47" fillId="0" borderId="0" xfId="64" applyFont="1" applyAlignment="1">
      <alignment horizontal="right" vertical="center" wrapText="1"/>
    </xf>
    <xf numFmtId="49" fontId="37" fillId="0" borderId="0" xfId="64" applyNumberFormat="1" applyFont="1" applyAlignment="1">
      <alignment horizontal="justify" vertical="center" wrapText="1"/>
    </xf>
    <xf numFmtId="49" fontId="37" fillId="0" borderId="0" xfId="64" quotePrefix="1" applyNumberFormat="1" applyFont="1" applyAlignment="1">
      <alignment horizontal="justify" vertical="top" wrapText="1"/>
    </xf>
    <xf numFmtId="0" fontId="47" fillId="0" borderId="0" xfId="67" applyFont="1" applyAlignment="1">
      <alignment horizontal="center" vertical="top" wrapText="1"/>
    </xf>
    <xf numFmtId="0" fontId="40" fillId="0" borderId="0" xfId="0" quotePrefix="1" applyFont="1" applyAlignment="1">
      <alignment vertical="center" wrapText="1"/>
    </xf>
    <xf numFmtId="0" fontId="47" fillId="0" borderId="0" xfId="67" applyFont="1" applyFill="1" applyBorder="1" applyAlignment="1">
      <alignment horizontal="right" vertical="center"/>
    </xf>
    <xf numFmtId="0" fontId="41" fillId="0" borderId="45" xfId="0" applyFont="1" applyFill="1" applyBorder="1" applyAlignment="1">
      <alignment horizontal="center" vertical="center" wrapText="1"/>
    </xf>
    <xf numFmtId="0" fontId="41" fillId="0" borderId="67" xfId="0" applyFont="1" applyFill="1" applyBorder="1" applyAlignment="1">
      <alignment horizontal="left" vertical="center" wrapText="1"/>
    </xf>
    <xf numFmtId="0" fontId="37" fillId="0" borderId="0" xfId="67" applyFont="1" applyAlignment="1">
      <alignment horizontal="left" vertical="center" wrapText="1"/>
    </xf>
    <xf numFmtId="0" fontId="37" fillId="0" borderId="0" xfId="67" applyFont="1" applyAlignment="1">
      <alignment horizontal="justify" vertical="center" wrapText="1"/>
    </xf>
    <xf numFmtId="0" fontId="37" fillId="0" borderId="0" xfId="67" applyFont="1" applyFill="1" applyAlignment="1">
      <alignment horizontal="justify" vertical="center" wrapText="1"/>
    </xf>
    <xf numFmtId="0" fontId="47" fillId="0" borderId="0" xfId="67" applyFont="1" applyAlignment="1">
      <alignment horizontal="justify" vertical="center" wrapText="1"/>
    </xf>
    <xf numFmtId="0" fontId="47" fillId="0" borderId="0" xfId="67" quotePrefix="1" applyFont="1" applyAlignment="1">
      <alignment horizontal="center" vertical="top" wrapText="1"/>
    </xf>
    <xf numFmtId="0" fontId="47" fillId="0" borderId="13" xfId="67" applyFont="1" applyBorder="1" applyAlignment="1">
      <alignment horizontal="center" vertical="top" wrapText="1"/>
    </xf>
    <xf numFmtId="165" fontId="40" fillId="0" borderId="68" xfId="28" applyFont="1" applyFill="1" applyBorder="1" applyAlignment="1">
      <alignment vertical="center" wrapText="1"/>
    </xf>
    <xf numFmtId="0" fontId="41" fillId="0" borderId="27" xfId="0" quotePrefix="1" applyFont="1" applyFill="1" applyBorder="1" applyAlignment="1">
      <alignment horizontal="center" vertical="top" wrapText="1"/>
    </xf>
    <xf numFmtId="0" fontId="41" fillId="0" borderId="11" xfId="0" quotePrefix="1" applyFont="1" applyFill="1" applyBorder="1" applyAlignment="1">
      <alignment horizontal="left" vertical="center" wrapText="1"/>
    </xf>
    <xf numFmtId="166" fontId="41" fillId="0" borderId="59" xfId="0" applyNumberFormat="1" applyFont="1" applyFill="1" applyBorder="1" applyAlignment="1">
      <alignment vertical="center" wrapText="1"/>
    </xf>
    <xf numFmtId="0" fontId="42" fillId="0" borderId="0" xfId="0" applyFont="1" applyBorder="1" applyAlignment="1">
      <alignment vertical="center" wrapText="1"/>
    </xf>
    <xf numFmtId="166" fontId="40" fillId="0" borderId="0" xfId="0" applyNumberFormat="1" applyFont="1" applyBorder="1" applyAlignment="1">
      <alignment vertical="center" wrapText="1"/>
    </xf>
    <xf numFmtId="0" fontId="40" fillId="0" borderId="73" xfId="0" applyFont="1" applyBorder="1" applyAlignment="1">
      <alignment horizontal="center" vertical="center" wrapText="1"/>
    </xf>
    <xf numFmtId="0" fontId="46" fillId="0" borderId="32" xfId="0" applyFont="1" applyBorder="1" applyAlignment="1">
      <alignment horizontal="right" vertical="center" wrapText="1"/>
    </xf>
    <xf numFmtId="166" fontId="64" fillId="0" borderId="15" xfId="0" applyNumberFormat="1" applyFont="1" applyBorder="1" applyAlignment="1">
      <alignment vertical="center" wrapText="1"/>
    </xf>
    <xf numFmtId="166" fontId="64" fillId="0" borderId="32" xfId="0" applyNumberFormat="1" applyFont="1" applyBorder="1" applyAlignment="1">
      <alignment vertical="center" wrapText="1"/>
    </xf>
    <xf numFmtId="166" fontId="64" fillId="0" borderId="32" xfId="28" applyNumberFormat="1" applyFont="1" applyFill="1" applyBorder="1" applyAlignment="1">
      <alignment horizontal="right" vertical="center" wrapText="1"/>
    </xf>
    <xf numFmtId="166" fontId="64" fillId="0" borderId="32" xfId="28" applyNumberFormat="1" applyFont="1" applyBorder="1" applyAlignment="1">
      <alignment vertical="center" wrapText="1"/>
    </xf>
    <xf numFmtId="166" fontId="64" fillId="0" borderId="65" xfId="0" applyNumberFormat="1" applyFont="1" applyBorder="1" applyAlignment="1">
      <alignment vertical="center" wrapText="1"/>
    </xf>
    <xf numFmtId="166" fontId="66" fillId="0" borderId="0" xfId="0" applyNumberFormat="1" applyFont="1" applyBorder="1" applyAlignment="1">
      <alignment vertical="center" wrapText="1"/>
    </xf>
    <xf numFmtId="0" fontId="40" fillId="0" borderId="57" xfId="0" applyFont="1" applyBorder="1" applyAlignment="1">
      <alignment horizontal="center" vertical="center" wrapText="1"/>
    </xf>
    <xf numFmtId="0" fontId="46" fillId="0" borderId="56" xfId="0" applyFont="1" applyBorder="1" applyAlignment="1">
      <alignment horizontal="right" vertical="center" wrapText="1"/>
    </xf>
    <xf numFmtId="166" fontId="64" fillId="0" borderId="38" xfId="0" applyNumberFormat="1" applyFont="1" applyBorder="1" applyAlignment="1">
      <alignment vertical="center" wrapText="1"/>
    </xf>
    <xf numFmtId="166" fontId="64" fillId="0" borderId="56" xfId="0" applyNumberFormat="1" applyFont="1" applyBorder="1" applyAlignment="1">
      <alignment vertical="center" wrapText="1"/>
    </xf>
    <xf numFmtId="166" fontId="64" fillId="0" borderId="56" xfId="28" applyNumberFormat="1" applyFont="1" applyFill="1" applyBorder="1" applyAlignment="1">
      <alignment horizontal="right" vertical="center" wrapText="1"/>
    </xf>
    <xf numFmtId="166" fontId="64" fillId="0" borderId="56" xfId="28" applyNumberFormat="1" applyFont="1" applyBorder="1" applyAlignment="1">
      <alignment vertical="center" wrapText="1"/>
    </xf>
    <xf numFmtId="166" fontId="64" fillId="0" borderId="62" xfId="0" applyNumberFormat="1" applyFont="1" applyBorder="1" applyAlignment="1">
      <alignment vertical="center" wrapText="1"/>
    </xf>
    <xf numFmtId="9" fontId="40" fillId="0" borderId="59" xfId="79" applyFont="1" applyFill="1" applyBorder="1" applyAlignment="1">
      <alignment horizontal="center" vertical="center" wrapText="1"/>
    </xf>
    <xf numFmtId="9" fontId="40" fillId="0" borderId="13" xfId="79" applyFont="1" applyFill="1" applyBorder="1" applyAlignment="1">
      <alignment horizontal="center" vertical="center" wrapText="1"/>
    </xf>
    <xf numFmtId="0" fontId="37" fillId="0" borderId="0" xfId="64" applyFont="1" applyAlignment="1">
      <alignment horizontal="justify" vertical="center" wrapText="1"/>
    </xf>
    <xf numFmtId="49" fontId="37" fillId="0" borderId="0" xfId="64" applyNumberFormat="1" applyFont="1" applyAlignment="1">
      <alignment horizontal="justify" vertical="center" wrapText="1"/>
    </xf>
    <xf numFmtId="0" fontId="47" fillId="0" borderId="13" xfId="67" quotePrefix="1" applyFont="1" applyBorder="1" applyAlignment="1">
      <alignment horizontal="center" vertical="top" wrapText="1"/>
    </xf>
    <xf numFmtId="0" fontId="40" fillId="0" borderId="10" xfId="0" applyFont="1" applyFill="1" applyBorder="1" applyAlignment="1">
      <alignment horizontal="center" vertical="center" wrapText="1"/>
    </xf>
    <xf numFmtId="0" fontId="40" fillId="0" borderId="63" xfId="0" applyFont="1" applyFill="1" applyBorder="1" applyAlignment="1">
      <alignment horizontal="center" vertical="center" wrapText="1"/>
    </xf>
    <xf numFmtId="0" fontId="40" fillId="0" borderId="55" xfId="0" applyFont="1" applyFill="1" applyBorder="1" applyAlignment="1">
      <alignment vertical="center" wrapText="1"/>
    </xf>
    <xf numFmtId="0" fontId="40" fillId="0" borderId="28" xfId="0" applyFont="1" applyFill="1" applyBorder="1" applyAlignment="1">
      <alignment vertical="center" wrapText="1"/>
    </xf>
    <xf numFmtId="0" fontId="40" fillId="0" borderId="42" xfId="0" applyFont="1" applyFill="1" applyBorder="1" applyAlignment="1">
      <alignment vertical="center" wrapText="1"/>
    </xf>
    <xf numFmtId="0" fontId="41" fillId="0" borderId="31" xfId="0" applyFont="1" applyFill="1" applyBorder="1" applyAlignment="1">
      <alignment horizontal="right" vertical="center" wrapText="1"/>
    </xf>
    <xf numFmtId="0" fontId="41" fillId="0" borderId="65" xfId="0" applyFont="1" applyFill="1" applyBorder="1" applyAlignment="1">
      <alignment horizontal="right" vertical="center" wrapText="1"/>
    </xf>
    <xf numFmtId="0" fontId="37" fillId="0" borderId="0" xfId="67" applyFont="1" applyAlignment="1">
      <alignment horizontal="left" vertical="center" wrapText="1"/>
    </xf>
    <xf numFmtId="15" fontId="0" fillId="0" borderId="0" xfId="0" applyNumberFormat="1"/>
    <xf numFmtId="49" fontId="41" fillId="0" borderId="67" xfId="0" applyNumberFormat="1" applyFont="1" applyFill="1" applyBorder="1" applyAlignment="1">
      <alignment horizontal="right" vertical="center" wrapText="1"/>
    </xf>
    <xf numFmtId="49" fontId="41" fillId="0" borderId="68" xfId="0" applyNumberFormat="1" applyFont="1" applyFill="1" applyBorder="1" applyAlignment="1">
      <alignment horizontal="right" vertical="center" wrapText="1"/>
    </xf>
    <xf numFmtId="49" fontId="37" fillId="0" borderId="0" xfId="64" quotePrefix="1" applyNumberFormat="1" applyFont="1" applyAlignment="1">
      <alignment horizontal="justify" vertical="center" wrapText="1"/>
    </xf>
    <xf numFmtId="165" fontId="40" fillId="0" borderId="69" xfId="28" applyFont="1" applyFill="1" applyBorder="1" applyAlignment="1">
      <alignment vertical="center" wrapText="1"/>
    </xf>
    <xf numFmtId="165" fontId="40" fillId="0" borderId="40" xfId="28" applyFont="1" applyFill="1" applyBorder="1" applyAlignment="1">
      <alignment vertical="center" wrapText="1"/>
    </xf>
    <xf numFmtId="166" fontId="41" fillId="0" borderId="77" xfId="28" applyNumberFormat="1" applyFont="1" applyFill="1" applyBorder="1" applyAlignment="1">
      <alignment vertical="center" wrapText="1"/>
    </xf>
    <xf numFmtId="0" fontId="41" fillId="0" borderId="49" xfId="0" applyFont="1" applyFill="1" applyBorder="1" applyAlignment="1">
      <alignment horizontal="center" vertical="center" wrapText="1"/>
    </xf>
    <xf numFmtId="43" fontId="40" fillId="0" borderId="50" xfId="28" applyNumberFormat="1" applyFont="1" applyFill="1" applyBorder="1" applyAlignment="1">
      <alignment vertical="center" wrapText="1"/>
    </xf>
    <xf numFmtId="166" fontId="40" fillId="0" borderId="26" xfId="28" applyNumberFormat="1" applyFont="1" applyFill="1" applyBorder="1" applyAlignment="1" applyProtection="1">
      <alignment vertical="center" wrapText="1"/>
      <protection locked="0"/>
    </xf>
    <xf numFmtId="166" fontId="40" fillId="0" borderId="50" xfId="28" applyNumberFormat="1" applyFont="1" applyFill="1" applyBorder="1" applyAlignment="1">
      <alignment vertical="center" wrapText="1"/>
    </xf>
    <xf numFmtId="43" fontId="40" fillId="0" borderId="40" xfId="0" applyNumberFormat="1" applyFont="1" applyFill="1" applyBorder="1" applyAlignment="1">
      <alignment vertical="center" wrapText="1"/>
    </xf>
    <xf numFmtId="43" fontId="40" fillId="0" borderId="42" xfId="0" applyNumberFormat="1" applyFont="1" applyFill="1" applyBorder="1" applyAlignment="1">
      <alignment vertical="center" wrapText="1"/>
    </xf>
    <xf numFmtId="0" fontId="40" fillId="0" borderId="48" xfId="0" applyFont="1" applyFill="1" applyBorder="1" applyAlignment="1">
      <alignment vertical="center" wrapText="1"/>
    </xf>
    <xf numFmtId="0" fontId="41" fillId="0" borderId="68" xfId="0" applyFont="1" applyFill="1" applyBorder="1" applyAlignment="1">
      <alignment horizontal="center" vertical="center" wrapText="1"/>
    </xf>
    <xf numFmtId="0" fontId="0" fillId="0" borderId="0" xfId="0" pivotButton="1"/>
    <xf numFmtId="0" fontId="0" fillId="0" borderId="0" xfId="0" applyAlignment="1">
      <alignment horizontal="left"/>
    </xf>
    <xf numFmtId="166" fontId="40" fillId="0" borderId="14" xfId="28" applyNumberFormat="1" applyFont="1" applyFill="1" applyBorder="1" applyAlignment="1">
      <alignment horizontal="center" vertical="center" wrapText="1"/>
    </xf>
    <xf numFmtId="0" fontId="41" fillId="0" borderId="53" xfId="0" quotePrefix="1" applyFont="1" applyFill="1" applyBorder="1" applyAlignment="1">
      <alignment horizontal="center" vertical="top" wrapText="1"/>
    </xf>
    <xf numFmtId="49" fontId="41" fillId="0" borderId="38" xfId="0" applyNumberFormat="1" applyFont="1" applyFill="1" applyBorder="1" applyAlignment="1">
      <alignment horizontal="center" vertical="center" wrapText="1"/>
    </xf>
    <xf numFmtId="166" fontId="40" fillId="0" borderId="38" xfId="79" applyNumberFormat="1" applyFont="1" applyFill="1" applyBorder="1" applyAlignment="1">
      <alignment horizontal="justify" vertical="center" wrapText="1"/>
    </xf>
    <xf numFmtId="166" fontId="40" fillId="0" borderId="66" xfId="79" applyNumberFormat="1" applyFont="1" applyFill="1" applyBorder="1" applyAlignment="1">
      <alignment horizontal="justify" vertical="center" wrapText="1"/>
    </xf>
    <xf numFmtId="49" fontId="41" fillId="0" borderId="13" xfId="0" applyNumberFormat="1" applyFont="1" applyFill="1" applyBorder="1" applyAlignment="1">
      <alignment horizontal="center" vertical="top" wrapText="1"/>
    </xf>
    <xf numFmtId="166" fontId="40" fillId="0" borderId="0" xfId="79" applyNumberFormat="1" applyFont="1" applyFill="1" applyBorder="1" applyAlignment="1">
      <alignment horizontal="justify" vertical="center" wrapText="1"/>
    </xf>
    <xf numFmtId="166" fontId="40" fillId="0" borderId="40" xfId="79" applyNumberFormat="1" applyFont="1" applyFill="1" applyBorder="1" applyAlignment="1">
      <alignment horizontal="justify" vertical="center" wrapText="1"/>
    </xf>
    <xf numFmtId="166" fontId="40" fillId="0" borderId="15" xfId="79" applyNumberFormat="1" applyFont="1" applyFill="1" applyBorder="1" applyAlignment="1">
      <alignment horizontal="justify" vertical="center" wrapText="1"/>
    </xf>
    <xf numFmtId="166" fontId="40" fillId="0" borderId="64" xfId="79" applyNumberFormat="1" applyFont="1" applyFill="1" applyBorder="1" applyAlignment="1">
      <alignment horizontal="justify" vertical="center" wrapText="1"/>
    </xf>
    <xf numFmtId="49" fontId="41" fillId="0" borderId="21" xfId="0" applyNumberFormat="1" applyFont="1" applyFill="1" applyBorder="1" applyAlignment="1">
      <alignment horizontal="center" vertical="center" wrapText="1"/>
    </xf>
    <xf numFmtId="166" fontId="40" fillId="0" borderId="31" xfId="79" applyNumberFormat="1" applyFont="1" applyFill="1" applyBorder="1" applyAlignment="1">
      <alignment horizontal="justify" vertical="center" wrapText="1"/>
    </xf>
    <xf numFmtId="166" fontId="40" fillId="0" borderId="65" xfId="79" applyNumberFormat="1" applyFont="1" applyFill="1" applyBorder="1" applyAlignment="1">
      <alignment horizontal="justify" vertical="center" wrapText="1"/>
    </xf>
    <xf numFmtId="10" fontId="40" fillId="0" borderId="0" xfId="79" applyNumberFormat="1" applyFont="1" applyFill="1" applyBorder="1" applyAlignment="1">
      <alignment horizontal="center" vertical="center" wrapText="1"/>
    </xf>
    <xf numFmtId="10" fontId="40" fillId="0" borderId="40" xfId="79" applyNumberFormat="1" applyFont="1" applyFill="1" applyBorder="1" applyAlignment="1">
      <alignment horizontal="center" vertical="center" wrapText="1"/>
    </xf>
    <xf numFmtId="0" fontId="40" fillId="0" borderId="46" xfId="0" applyFont="1" applyFill="1" applyBorder="1" applyAlignment="1">
      <alignment horizontal="left" vertical="center"/>
    </xf>
    <xf numFmtId="0" fontId="40" fillId="0" borderId="46" xfId="0" applyFont="1" applyFill="1" applyBorder="1" applyAlignment="1">
      <alignment vertical="center" wrapText="1"/>
    </xf>
    <xf numFmtId="166" fontId="40" fillId="0" borderId="13" xfId="28" applyNumberFormat="1" applyFont="1" applyBorder="1" applyAlignment="1">
      <alignment vertical="center" wrapText="1"/>
    </xf>
    <xf numFmtId="0" fontId="37" fillId="0" borderId="0" xfId="67" applyFont="1" applyAlignment="1">
      <alignment horizontal="justify" vertical="top" wrapText="1"/>
    </xf>
    <xf numFmtId="2" fontId="0" fillId="0" borderId="0" xfId="0" applyNumberFormat="1"/>
    <xf numFmtId="165" fontId="68" fillId="0" borderId="0" xfId="0" applyNumberFormat="1" applyFont="1"/>
    <xf numFmtId="166" fontId="41" fillId="0" borderId="36" xfId="28" applyNumberFormat="1" applyFont="1" applyFill="1" applyBorder="1" applyAlignment="1">
      <alignment vertical="center" wrapText="1"/>
    </xf>
    <xf numFmtId="166" fontId="41" fillId="0" borderId="50" xfId="28" applyNumberFormat="1" applyFont="1" applyFill="1" applyBorder="1" applyAlignment="1">
      <alignment vertical="center" wrapText="1"/>
    </xf>
    <xf numFmtId="170" fontId="40" fillId="0" borderId="13" xfId="0" applyNumberFormat="1" applyFont="1" applyFill="1" applyBorder="1" applyAlignment="1">
      <alignment horizontal="right" vertical="center" wrapText="1"/>
    </xf>
    <xf numFmtId="170" fontId="40" fillId="0" borderId="26" xfId="0" applyNumberFormat="1" applyFont="1" applyFill="1" applyBorder="1" applyAlignment="1">
      <alignment horizontal="right" vertical="center" wrapText="1"/>
    </xf>
    <xf numFmtId="0" fontId="40" fillId="0" borderId="28" xfId="53" applyFont="1" applyFill="1" applyBorder="1" applyAlignment="1">
      <alignment horizontal="right" vertical="center" wrapText="1"/>
    </xf>
    <xf numFmtId="0" fontId="47" fillId="0" borderId="13" xfId="67" applyFont="1" applyFill="1" applyBorder="1" applyAlignment="1">
      <alignment horizontal="center" vertical="center" wrapText="1"/>
    </xf>
    <xf numFmtId="0" fontId="37" fillId="0" borderId="13" xfId="67" applyFont="1" applyFill="1" applyBorder="1" applyAlignment="1">
      <alignment horizontal="justify" vertical="top" wrapText="1"/>
    </xf>
    <xf numFmtId="43" fontId="41" fillId="0" borderId="13" xfId="74" applyNumberFormat="1" applyFont="1" applyFill="1" applyBorder="1" applyAlignment="1">
      <alignment horizontal="right" vertical="center"/>
    </xf>
    <xf numFmtId="166" fontId="41" fillId="0" borderId="38" xfId="28" applyNumberFormat="1" applyFont="1" applyFill="1" applyBorder="1" applyAlignment="1">
      <alignment horizontal="center" vertical="center" wrapText="1"/>
    </xf>
    <xf numFmtId="166" fontId="66" fillId="0" borderId="26" xfId="28" applyNumberFormat="1" applyFont="1" applyBorder="1" applyAlignment="1">
      <alignment vertical="center" wrapText="1"/>
    </xf>
    <xf numFmtId="166" fontId="66" fillId="0" borderId="26" xfId="0" applyNumberFormat="1" applyFont="1" applyBorder="1" applyAlignment="1">
      <alignment vertical="center" wrapText="1"/>
    </xf>
    <xf numFmtId="0" fontId="47" fillId="0" borderId="13" xfId="67" quotePrefix="1" applyFont="1" applyBorder="1" applyAlignment="1">
      <alignment horizontal="center" vertical="top" wrapText="1"/>
    </xf>
    <xf numFmtId="0" fontId="42" fillId="0" borderId="0" xfId="0" applyFont="1" applyBorder="1" applyAlignment="1">
      <alignment vertical="center" wrapText="1"/>
    </xf>
    <xf numFmtId="166" fontId="41" fillId="0" borderId="68" xfId="28" applyNumberFormat="1" applyFont="1" applyFill="1" applyBorder="1" applyAlignment="1">
      <alignment horizontal="center" vertical="center" wrapText="1"/>
    </xf>
    <xf numFmtId="166" fontId="41" fillId="0" borderId="69" xfId="28" applyNumberFormat="1" applyFont="1" applyFill="1" applyBorder="1" applyAlignment="1">
      <alignment horizontal="center" vertical="center" wrapText="1"/>
    </xf>
    <xf numFmtId="0" fontId="41" fillId="0" borderId="65" xfId="0" applyFont="1" applyFill="1" applyBorder="1" applyAlignment="1">
      <alignment horizontal="center" vertical="center" wrapText="1"/>
    </xf>
    <xf numFmtId="0" fontId="40" fillId="0" borderId="45" xfId="0" applyFont="1" applyFill="1" applyBorder="1" applyAlignment="1">
      <alignment horizontal="left" vertical="center"/>
    </xf>
    <xf numFmtId="0" fontId="37" fillId="0" borderId="0" xfId="67" applyFont="1" applyAlignment="1">
      <alignment vertical="center" wrapText="1"/>
    </xf>
    <xf numFmtId="166" fontId="41" fillId="0" borderId="15" xfId="28" applyNumberFormat="1" applyFont="1" applyFill="1" applyBorder="1" applyAlignment="1">
      <alignment vertical="center" wrapText="1"/>
    </xf>
    <xf numFmtId="43" fontId="40" fillId="25" borderId="42" xfId="0" applyNumberFormat="1" applyFont="1" applyFill="1" applyBorder="1" applyAlignment="1">
      <alignment horizontal="center" vertical="center" wrapText="1"/>
    </xf>
    <xf numFmtId="0" fontId="47" fillId="0" borderId="13" xfId="67" quotePrefix="1" applyFont="1" applyBorder="1" applyAlignment="1">
      <alignment horizontal="center" vertical="top" wrapText="1"/>
    </xf>
    <xf numFmtId="171" fontId="40" fillId="0" borderId="0" xfId="0" applyNumberFormat="1" applyFont="1" applyBorder="1" applyAlignment="1">
      <alignment horizontal="center" vertical="center" wrapText="1"/>
    </xf>
    <xf numFmtId="0" fontId="69" fillId="0" borderId="0" xfId="0" applyFont="1" applyBorder="1" applyAlignment="1">
      <alignment vertical="center"/>
    </xf>
    <xf numFmtId="0" fontId="13" fillId="0" borderId="79" xfId="85" applyBorder="1"/>
    <xf numFmtId="0" fontId="13" fillId="0" borderId="80" xfId="85" applyFill="1" applyBorder="1"/>
    <xf numFmtId="0" fontId="13" fillId="0" borderId="81" xfId="85" applyBorder="1"/>
    <xf numFmtId="0" fontId="13" fillId="0" borderId="0" xfId="85"/>
    <xf numFmtId="0" fontId="13" fillId="0" borderId="81" xfId="85" applyNumberFormat="1" applyBorder="1"/>
    <xf numFmtId="49" fontId="40" fillId="0" borderId="34" xfId="0" applyNumberFormat="1" applyFont="1" applyFill="1" applyBorder="1" applyAlignment="1">
      <alignment horizontal="center" vertical="center" wrapText="1"/>
    </xf>
    <xf numFmtId="0" fontId="40" fillId="0" borderId="28" xfId="53" applyFont="1" applyFill="1" applyBorder="1" applyAlignment="1">
      <alignment horizontal="right" vertical="center" wrapText="1"/>
    </xf>
    <xf numFmtId="0" fontId="42" fillId="0" borderId="0" xfId="0" applyFont="1" applyBorder="1" applyAlignment="1">
      <alignment vertical="center" wrapText="1"/>
    </xf>
    <xf numFmtId="0" fontId="41" fillId="0" borderId="24" xfId="0" applyFont="1" applyBorder="1" applyAlignment="1">
      <alignment horizontal="center" vertical="center" wrapText="1"/>
    </xf>
    <xf numFmtId="0" fontId="0" fillId="0" borderId="81" xfId="0" applyNumberFormat="1" applyBorder="1"/>
    <xf numFmtId="0" fontId="40" fillId="0" borderId="40" xfId="0" applyFont="1" applyFill="1" applyBorder="1" applyAlignment="1">
      <alignment vertical="center" wrapText="1"/>
    </xf>
    <xf numFmtId="0" fontId="57" fillId="0" borderId="0" xfId="0" applyFont="1" applyFill="1" applyBorder="1" applyAlignment="1">
      <alignment vertical="center" wrapText="1"/>
    </xf>
    <xf numFmtId="49" fontId="47" fillId="0" borderId="40" xfId="67" applyNumberFormat="1" applyFont="1" applyFill="1" applyBorder="1" applyAlignment="1">
      <alignment horizontal="right" vertical="center"/>
    </xf>
    <xf numFmtId="0" fontId="47" fillId="0" borderId="40" xfId="67" applyFont="1" applyFill="1" applyBorder="1" applyAlignment="1">
      <alignment horizontal="right" vertical="center"/>
    </xf>
    <xf numFmtId="1" fontId="13" fillId="0" borderId="81" xfId="85" applyNumberFormat="1" applyBorder="1"/>
    <xf numFmtId="41" fontId="40" fillId="0" borderId="0" xfId="0" applyNumberFormat="1" applyFont="1" applyBorder="1" applyAlignment="1">
      <alignment vertical="center" wrapText="1"/>
    </xf>
    <xf numFmtId="165" fontId="40" fillId="0" borderId="0" xfId="28" applyFont="1" applyFill="1" applyBorder="1" applyAlignment="1">
      <alignment horizontal="right" vertical="center"/>
    </xf>
    <xf numFmtId="0" fontId="37" fillId="0" borderId="0" xfId="65" applyFont="1" applyFill="1" applyBorder="1" applyAlignment="1">
      <alignment vertical="center" wrapText="1"/>
    </xf>
    <xf numFmtId="49" fontId="51" fillId="0" borderId="0" xfId="65" applyNumberFormat="1" applyFont="1" applyFill="1" applyBorder="1" applyAlignment="1">
      <alignment vertical="center" wrapText="1"/>
    </xf>
    <xf numFmtId="0" fontId="37" fillId="0" borderId="0" xfId="65" applyFont="1" applyFill="1" applyBorder="1" applyAlignment="1">
      <alignment horizontal="left" vertical="top" wrapText="1"/>
    </xf>
    <xf numFmtId="0" fontId="39" fillId="0" borderId="0" xfId="65" applyFont="1" applyFill="1" applyBorder="1" applyAlignment="1">
      <alignment horizontal="left" vertical="center" wrapText="1"/>
    </xf>
    <xf numFmtId="0" fontId="40" fillId="0" borderId="0" xfId="0" applyFont="1" applyFill="1" applyBorder="1" applyAlignment="1">
      <alignment horizontal="center" vertical="top" wrapText="1"/>
    </xf>
    <xf numFmtId="166" fontId="40" fillId="0" borderId="30" xfId="28" applyNumberFormat="1" applyFont="1" applyFill="1" applyBorder="1" applyAlignment="1">
      <alignment vertical="center" wrapText="1"/>
    </xf>
    <xf numFmtId="0" fontId="37" fillId="0" borderId="0" xfId="65" applyFont="1" applyFill="1" applyBorder="1" applyAlignment="1">
      <alignment horizontal="center" vertical="center" wrapText="1"/>
    </xf>
    <xf numFmtId="0" fontId="40" fillId="0" borderId="0" xfId="0" applyFont="1" applyFill="1" applyBorder="1" applyAlignment="1">
      <alignment horizontal="left" vertical="center" wrapText="1"/>
    </xf>
    <xf numFmtId="0" fontId="13" fillId="24" borderId="79" xfId="85" applyFill="1" applyBorder="1"/>
    <xf numFmtId="0" fontId="13" fillId="24" borderId="81" xfId="85" applyNumberFormat="1" applyFill="1" applyBorder="1"/>
    <xf numFmtId="0" fontId="0" fillId="24" borderId="79" xfId="0" applyFill="1" applyBorder="1"/>
    <xf numFmtId="0" fontId="13" fillId="24" borderId="0" xfId="85" applyFill="1" applyBorder="1"/>
    <xf numFmtId="0" fontId="0" fillId="24" borderId="81" xfId="0" applyNumberFormat="1" applyFont="1" applyFill="1" applyBorder="1"/>
    <xf numFmtId="0" fontId="13" fillId="24" borderId="13" xfId="85" applyNumberFormat="1" applyFill="1" applyBorder="1"/>
    <xf numFmtId="1" fontId="0" fillId="0" borderId="0" xfId="0" applyNumberFormat="1"/>
    <xf numFmtId="0" fontId="11" fillId="0" borderId="79" xfId="85" applyFont="1" applyBorder="1"/>
    <xf numFmtId="0" fontId="47" fillId="0" borderId="0" xfId="0" applyFont="1"/>
    <xf numFmtId="49" fontId="47" fillId="0" borderId="0" xfId="0" applyNumberFormat="1" applyFont="1" applyAlignment="1">
      <alignment horizontal="left" vertical="center"/>
    </xf>
    <xf numFmtId="0" fontId="47" fillId="0" borderId="17" xfId="0" applyNumberFormat="1" applyFont="1" applyBorder="1" applyAlignment="1">
      <alignment horizontal="left" vertical="center"/>
    </xf>
    <xf numFmtId="49" fontId="47" fillId="0" borderId="17" xfId="0" applyNumberFormat="1" applyFont="1" applyBorder="1" applyAlignment="1">
      <alignment horizontal="center" vertical="top"/>
    </xf>
    <xf numFmtId="0" fontId="40" fillId="0" borderId="0" xfId="0" applyFont="1"/>
    <xf numFmtId="43" fontId="40" fillId="0" borderId="0" xfId="28" applyNumberFormat="1" applyFont="1"/>
    <xf numFmtId="43" fontId="0" fillId="0" borderId="0" xfId="0" applyNumberFormat="1"/>
    <xf numFmtId="166" fontId="40" fillId="0" borderId="15" xfId="28" applyNumberFormat="1" applyFont="1" applyBorder="1" applyAlignment="1">
      <alignment vertical="center" wrapText="1"/>
    </xf>
    <xf numFmtId="0" fontId="42" fillId="0" borderId="0" xfId="0" applyFont="1" applyBorder="1" applyAlignment="1">
      <alignment vertical="center" wrapText="1"/>
    </xf>
    <xf numFmtId="0" fontId="37" fillId="0" borderId="0" xfId="88" applyFont="1" applyBorder="1" applyAlignment="1">
      <alignment vertical="center" wrapText="1"/>
    </xf>
    <xf numFmtId="0" fontId="37" fillId="0" borderId="0" xfId="88" applyFont="1" applyBorder="1" applyAlignment="1">
      <alignment horizontal="center" vertical="top" wrapText="1"/>
    </xf>
    <xf numFmtId="0" fontId="39" fillId="0" borderId="0" xfId="88" applyFont="1" applyBorder="1" applyAlignment="1">
      <alignment horizontal="center" vertical="center" wrapText="1"/>
    </xf>
    <xf numFmtId="170" fontId="64" fillId="0" borderId="12" xfId="28" applyNumberFormat="1" applyFont="1" applyBorder="1" applyAlignment="1">
      <alignment vertical="center" wrapText="1"/>
    </xf>
    <xf numFmtId="170" fontId="64" fillId="0" borderId="22" xfId="28" applyNumberFormat="1" applyFont="1" applyBorder="1" applyAlignment="1">
      <alignment vertical="center" wrapText="1"/>
    </xf>
    <xf numFmtId="170" fontId="64" fillId="0" borderId="22" xfId="28" applyNumberFormat="1" applyFont="1" applyFill="1" applyBorder="1" applyAlignment="1">
      <alignment horizontal="right" vertical="center" wrapText="1"/>
    </xf>
    <xf numFmtId="170" fontId="64" fillId="0" borderId="40" xfId="28" applyNumberFormat="1" applyFont="1" applyBorder="1" applyAlignment="1">
      <alignment vertical="center" wrapText="1"/>
    </xf>
    <xf numFmtId="166" fontId="70" fillId="0" borderId="0" xfId="0" applyNumberFormat="1" applyFont="1" applyBorder="1" applyAlignment="1">
      <alignment vertical="center" wrapText="1"/>
    </xf>
    <xf numFmtId="0" fontId="41" fillId="0" borderId="82" xfId="0" applyFont="1" applyFill="1" applyBorder="1" applyAlignment="1">
      <alignment horizontal="center" vertical="center" wrapText="1"/>
    </xf>
    <xf numFmtId="166" fontId="40" fillId="0" borderId="83" xfId="0" applyNumberFormat="1" applyFont="1" applyFill="1" applyBorder="1" applyAlignment="1">
      <alignment vertical="center" wrapText="1"/>
    </xf>
    <xf numFmtId="43" fontId="40" fillId="0" borderId="83" xfId="0" applyNumberFormat="1" applyFont="1" applyFill="1" applyBorder="1" applyAlignment="1">
      <alignment vertical="center" wrapText="1"/>
    </xf>
    <xf numFmtId="43" fontId="40" fillId="0" borderId="84" xfId="0" applyNumberFormat="1" applyFont="1" applyFill="1" applyBorder="1" applyAlignment="1">
      <alignment vertical="center" wrapText="1"/>
    </xf>
    <xf numFmtId="166" fontId="40" fillId="0" borderId="12" xfId="0" applyNumberFormat="1" applyFont="1" applyFill="1" applyBorder="1" applyAlignment="1">
      <alignment horizontal="center" vertical="center" wrapText="1"/>
    </xf>
    <xf numFmtId="166" fontId="41" fillId="0" borderId="13" xfId="0" applyNumberFormat="1" applyFont="1" applyFill="1" applyBorder="1" applyAlignment="1">
      <alignment vertical="center" wrapText="1"/>
    </xf>
    <xf numFmtId="166" fontId="41" fillId="0" borderId="12" xfId="0" applyNumberFormat="1" applyFont="1" applyFill="1" applyBorder="1" applyAlignment="1">
      <alignment vertical="center" wrapText="1"/>
    </xf>
    <xf numFmtId="166" fontId="41" fillId="0" borderId="48" xfId="28" applyNumberFormat="1" applyFont="1" applyFill="1" applyBorder="1" applyAlignment="1">
      <alignment vertical="center" wrapText="1"/>
    </xf>
    <xf numFmtId="166" fontId="40" fillId="0" borderId="26" xfId="28" applyNumberFormat="1" applyFont="1" applyFill="1" applyBorder="1" applyAlignment="1">
      <alignment horizontal="center" vertical="center" wrapText="1"/>
    </xf>
    <xf numFmtId="0" fontId="41" fillId="0" borderId="24" xfId="0" applyFont="1" applyBorder="1" applyAlignment="1">
      <alignment horizontal="center" vertical="center" wrapText="1"/>
    </xf>
    <xf numFmtId="41" fontId="40" fillId="0" borderId="64" xfId="28" applyNumberFormat="1" applyFont="1" applyBorder="1" applyAlignment="1">
      <alignment vertical="center" wrapText="1"/>
    </xf>
    <xf numFmtId="49" fontId="60" fillId="0" borderId="0" xfId="65" applyNumberFormat="1" applyFont="1" applyFill="1" applyBorder="1" applyAlignment="1">
      <alignment vertical="center" wrapText="1"/>
    </xf>
    <xf numFmtId="49" fontId="60" fillId="0" borderId="68" xfId="65" applyNumberFormat="1" applyFont="1" applyFill="1" applyBorder="1" applyAlignment="1">
      <alignment vertical="center" wrapText="1"/>
    </xf>
    <xf numFmtId="10" fontId="40" fillId="0" borderId="40" xfId="79" applyNumberFormat="1" applyFont="1" applyFill="1" applyBorder="1" applyAlignment="1">
      <alignment vertical="center" wrapText="1"/>
    </xf>
    <xf numFmtId="2" fontId="57" fillId="0" borderId="0" xfId="0" applyNumberFormat="1" applyFont="1" applyFill="1" applyBorder="1" applyAlignment="1">
      <alignment horizontal="left" vertical="center" wrapText="1"/>
    </xf>
    <xf numFmtId="43" fontId="40" fillId="25" borderId="42" xfId="0" applyNumberFormat="1" applyFont="1" applyFill="1" applyBorder="1" applyAlignment="1">
      <alignment horizontal="right" vertical="center" wrapText="1"/>
    </xf>
    <xf numFmtId="0" fontId="42" fillId="0" borderId="0" xfId="0" applyFont="1" applyBorder="1" applyAlignment="1">
      <alignment vertical="center" wrapText="1"/>
    </xf>
    <xf numFmtId="0" fontId="41" fillId="0" borderId="36" xfId="0" applyFont="1" applyBorder="1" applyAlignment="1">
      <alignment horizontal="center" vertical="center" wrapText="1"/>
    </xf>
    <xf numFmtId="0" fontId="37" fillId="0" borderId="0" xfId="92" applyFont="1" applyBorder="1" applyAlignment="1">
      <alignment vertical="center" wrapText="1"/>
    </xf>
    <xf numFmtId="0" fontId="37" fillId="0" borderId="0" xfId="92" applyFont="1" applyBorder="1" applyAlignment="1">
      <alignment horizontal="center" vertical="top" wrapText="1"/>
    </xf>
    <xf numFmtId="0" fontId="39" fillId="0" borderId="0" xfId="92" applyFont="1" applyBorder="1" applyAlignment="1">
      <alignment horizontal="center" vertical="center" wrapText="1"/>
    </xf>
    <xf numFmtId="172" fontId="40" fillId="0" borderId="0" xfId="0" applyNumberFormat="1" applyFont="1" applyBorder="1" applyAlignment="1">
      <alignment vertical="center" wrapText="1"/>
    </xf>
    <xf numFmtId="43" fontId="40" fillId="0" borderId="0" xfId="0" applyNumberFormat="1" applyFont="1" applyBorder="1" applyAlignment="1">
      <alignment vertical="center" wrapText="1"/>
    </xf>
    <xf numFmtId="1" fontId="40" fillId="0" borderId="0" xfId="0" applyNumberFormat="1" applyFont="1" applyBorder="1" applyAlignment="1">
      <alignment vertical="center" wrapText="1"/>
    </xf>
    <xf numFmtId="0" fontId="41" fillId="0" borderId="26" xfId="0" applyFont="1" applyFill="1" applyBorder="1" applyAlignment="1">
      <alignment horizontal="center" vertical="center" wrapText="1"/>
    </xf>
    <xf numFmtId="10" fontId="40" fillId="0" borderId="26" xfId="79" applyNumberFormat="1" applyFont="1" applyFill="1" applyBorder="1" applyAlignment="1">
      <alignment horizontal="center" vertical="center" wrapText="1"/>
    </xf>
    <xf numFmtId="0" fontId="40" fillId="0" borderId="0" xfId="0" applyFont="1" applyFill="1" applyBorder="1" applyAlignment="1">
      <alignment vertical="top" wrapText="1"/>
    </xf>
    <xf numFmtId="0" fontId="41" fillId="0" borderId="24" xfId="0" applyFont="1" applyBorder="1" applyAlignment="1">
      <alignment horizontal="center" vertical="center" wrapText="1"/>
    </xf>
    <xf numFmtId="49" fontId="43" fillId="0" borderId="71" xfId="67" applyNumberFormat="1" applyFont="1" applyFill="1" applyBorder="1" applyAlignment="1">
      <alignment horizontal="left" vertical="center"/>
    </xf>
    <xf numFmtId="0" fontId="37" fillId="0" borderId="68" xfId="67" applyFont="1" applyFill="1" applyBorder="1" applyAlignment="1">
      <alignment horizontal="right" vertical="center" wrapText="1"/>
    </xf>
    <xf numFmtId="0" fontId="37" fillId="0" borderId="68" xfId="67" applyFont="1" applyFill="1" applyBorder="1" applyAlignment="1">
      <alignment vertical="center" wrapText="1"/>
    </xf>
    <xf numFmtId="0" fontId="37" fillId="0" borderId="69" xfId="67" applyFont="1" applyFill="1" applyBorder="1" applyAlignment="1">
      <alignment vertical="center" wrapText="1"/>
    </xf>
    <xf numFmtId="0" fontId="40" fillId="0" borderId="0" xfId="89" applyFont="1" applyFill="1" applyBorder="1" applyAlignment="1">
      <alignment horizontal="right" vertical="center" wrapText="1"/>
    </xf>
    <xf numFmtId="0" fontId="40" fillId="0" borderId="13" xfId="0" applyFont="1" applyBorder="1" applyAlignment="1">
      <alignment vertical="center" wrapText="1"/>
    </xf>
    <xf numFmtId="9" fontId="41" fillId="0" borderId="13" xfId="79" applyNumberFormat="1" applyFont="1" applyBorder="1" applyAlignment="1">
      <alignment horizontal="center" vertical="center" wrapText="1"/>
    </xf>
    <xf numFmtId="9" fontId="41" fillId="0" borderId="13" xfId="82" applyNumberFormat="1" applyFont="1" applyBorder="1" applyAlignment="1">
      <alignment horizontal="center" vertical="center" wrapText="1"/>
    </xf>
    <xf numFmtId="9" fontId="40" fillId="0" borderId="13" xfId="79" applyNumberFormat="1" applyFont="1" applyBorder="1" applyAlignment="1">
      <alignment horizontal="center" vertical="center" wrapText="1"/>
    </xf>
    <xf numFmtId="9" fontId="40" fillId="0" borderId="13" xfId="82" applyNumberFormat="1" applyFont="1" applyBorder="1" applyAlignment="1">
      <alignment horizontal="center" vertical="center" wrapText="1"/>
    </xf>
    <xf numFmtId="0" fontId="40" fillId="0" borderId="24" xfId="0" applyFont="1" applyBorder="1" applyAlignment="1">
      <alignment vertical="center" wrapText="1"/>
    </xf>
    <xf numFmtId="9" fontId="41" fillId="0" borderId="25" xfId="79" applyNumberFormat="1" applyFont="1" applyBorder="1" applyAlignment="1">
      <alignment vertical="center" wrapText="1"/>
    </xf>
    <xf numFmtId="9" fontId="41" fillId="0" borderId="26" xfId="79" applyNumberFormat="1" applyFont="1" applyBorder="1" applyAlignment="1">
      <alignment horizontal="center" vertical="center" wrapText="1"/>
    </xf>
    <xf numFmtId="9" fontId="40" fillId="0" borderId="25" xfId="79" applyNumberFormat="1" applyFont="1" applyBorder="1" applyAlignment="1">
      <alignment vertical="center" wrapText="1"/>
    </xf>
    <xf numFmtId="9" fontId="40" fillId="0" borderId="26" xfId="79" applyNumberFormat="1" applyFont="1" applyBorder="1" applyAlignment="1">
      <alignment horizontal="center" vertical="center" wrapText="1"/>
    </xf>
    <xf numFmtId="0" fontId="40" fillId="0" borderId="38" xfId="0" applyFont="1" applyBorder="1" applyAlignment="1">
      <alignment vertical="center" wrapText="1"/>
    </xf>
    <xf numFmtId="166" fontId="40" fillId="0" borderId="38" xfId="28" applyNumberFormat="1" applyFont="1" applyFill="1" applyBorder="1" applyAlignment="1">
      <alignment vertical="center" wrapText="1"/>
    </xf>
    <xf numFmtId="166" fontId="40" fillId="0" borderId="66" xfId="28" applyNumberFormat="1" applyFont="1" applyFill="1" applyBorder="1" applyAlignment="1">
      <alignment vertical="center" wrapText="1"/>
    </xf>
    <xf numFmtId="166" fontId="42" fillId="0" borderId="0" xfId="0" applyNumberFormat="1" applyFont="1" applyBorder="1" applyAlignment="1">
      <alignment vertical="center" wrapText="1"/>
    </xf>
    <xf numFmtId="166" fontId="46" fillId="0" borderId="0" xfId="0" applyNumberFormat="1" applyFont="1" applyBorder="1" applyAlignment="1">
      <alignment vertical="center" wrapText="1"/>
    </xf>
    <xf numFmtId="0" fontId="37" fillId="0" borderId="0" xfId="65" applyFont="1" applyAlignment="1">
      <alignment vertical="center" wrapText="1"/>
    </xf>
    <xf numFmtId="0" fontId="40" fillId="0" borderId="22" xfId="0" quotePrefix="1" applyFont="1" applyFill="1" applyBorder="1" applyAlignment="1">
      <alignment vertical="center" wrapText="1"/>
    </xf>
    <xf numFmtId="166" fontId="40" fillId="0" borderId="16" xfId="0" quotePrefix="1" applyNumberFormat="1" applyFont="1" applyFill="1" applyBorder="1" applyAlignment="1">
      <alignment horizontal="right" vertical="center" wrapText="1"/>
    </xf>
    <xf numFmtId="166" fontId="41" fillId="0" borderId="0" xfId="0" quotePrefix="1" applyNumberFormat="1" applyFont="1" applyFill="1" applyBorder="1" applyAlignment="1">
      <alignment horizontal="right" vertical="center" wrapText="1"/>
    </xf>
    <xf numFmtId="41" fontId="40" fillId="0" borderId="12" xfId="0" applyNumberFormat="1" applyFont="1" applyFill="1" applyBorder="1" applyAlignment="1">
      <alignment horizontal="center" vertical="center" wrapText="1"/>
    </xf>
    <xf numFmtId="166" fontId="37" fillId="0" borderId="0" xfId="67" applyNumberFormat="1" applyFont="1" applyFill="1" applyBorder="1" applyAlignment="1">
      <alignment vertical="center" wrapText="1"/>
    </xf>
    <xf numFmtId="0" fontId="40" fillId="0" borderId="67" xfId="0" applyFont="1" applyFill="1" applyBorder="1" applyAlignment="1">
      <alignment horizontal="justify" vertical="center" wrapText="1"/>
    </xf>
    <xf numFmtId="10" fontId="40" fillId="0" borderId="12" xfId="0" applyNumberFormat="1" applyFont="1" applyFill="1" applyBorder="1" applyAlignment="1">
      <alignment horizontal="center" vertical="center" wrapText="1"/>
    </xf>
    <xf numFmtId="10" fontId="40" fillId="0" borderId="0" xfId="0" applyNumberFormat="1" applyFont="1" applyFill="1" applyBorder="1" applyAlignment="1">
      <alignment horizontal="center" vertical="center" wrapText="1"/>
    </xf>
    <xf numFmtId="0" fontId="41" fillId="0" borderId="22" xfId="0" applyFont="1" applyFill="1" applyBorder="1" applyAlignment="1">
      <alignment horizontal="right" vertical="center" wrapText="1"/>
    </xf>
    <xf numFmtId="0" fontId="37" fillId="0" borderId="0" xfId="67" applyFont="1" applyAlignment="1">
      <alignment vertical="center" wrapText="1"/>
    </xf>
    <xf numFmtId="0" fontId="40" fillId="0" borderId="0" xfId="0" applyFont="1" applyFill="1" applyBorder="1" applyAlignment="1">
      <alignment vertical="center" wrapText="1"/>
    </xf>
    <xf numFmtId="0" fontId="40" fillId="0" borderId="0" xfId="0" applyFont="1" applyAlignment="1">
      <alignment horizontal="justify" vertical="center" wrapText="1"/>
    </xf>
    <xf numFmtId="0" fontId="40" fillId="0" borderId="0" xfId="0" applyFont="1" applyFill="1" applyAlignment="1">
      <alignment horizontal="justify" vertical="center" wrapText="1"/>
    </xf>
    <xf numFmtId="0" fontId="40" fillId="0" borderId="0" xfId="0" applyFont="1" applyAlignment="1">
      <alignment horizontal="left" vertical="center" wrapText="1"/>
    </xf>
    <xf numFmtId="0" fontId="40" fillId="0" borderId="0" xfId="0" applyFont="1" applyFill="1" applyBorder="1" applyAlignment="1">
      <alignment horizontal="center" vertical="center" wrapText="1"/>
    </xf>
    <xf numFmtId="49" fontId="41" fillId="0" borderId="15" xfId="0" applyNumberFormat="1" applyFont="1" applyFill="1" applyBorder="1" applyAlignment="1">
      <alignment horizontal="center" vertical="center" wrapText="1"/>
    </xf>
    <xf numFmtId="49" fontId="41" fillId="0" borderId="0" xfId="0" applyNumberFormat="1" applyFont="1" applyFill="1" applyBorder="1" applyAlignment="1">
      <alignment horizontal="justify" vertical="center" wrapText="1"/>
    </xf>
    <xf numFmtId="0" fontId="41" fillId="0" borderId="15" xfId="0" applyFont="1" applyFill="1" applyBorder="1" applyAlignment="1">
      <alignment horizontal="center" vertical="center" wrapText="1"/>
    </xf>
    <xf numFmtId="166" fontId="40" fillId="0" borderId="15" xfId="28" applyNumberFormat="1" applyFont="1" applyFill="1" applyBorder="1" applyAlignment="1">
      <alignment horizontal="center" vertical="center" wrapText="1"/>
    </xf>
    <xf numFmtId="166" fontId="40" fillId="0" borderId="0" xfId="28" applyNumberFormat="1" applyFont="1" applyFill="1" applyBorder="1" applyAlignment="1">
      <alignment horizontal="center" vertical="center" wrapText="1"/>
    </xf>
    <xf numFmtId="43" fontId="77" fillId="0" borderId="40" xfId="0" applyNumberFormat="1" applyFont="1" applyFill="1" applyBorder="1" applyAlignment="1">
      <alignment vertical="center" wrapText="1"/>
    </xf>
    <xf numFmtId="43" fontId="77" fillId="0" borderId="48" xfId="0" applyNumberFormat="1" applyFont="1" applyFill="1" applyBorder="1" applyAlignment="1">
      <alignment vertical="center" wrapText="1"/>
    </xf>
    <xf numFmtId="43" fontId="77" fillId="0" borderId="42" xfId="0" applyNumberFormat="1" applyFont="1" applyFill="1" applyBorder="1" applyAlignment="1">
      <alignment vertical="center" wrapText="1"/>
    </xf>
    <xf numFmtId="0" fontId="77" fillId="0" borderId="0" xfId="0" applyFont="1" applyFill="1"/>
    <xf numFmtId="166" fontId="77" fillId="0" borderId="0" xfId="0" applyNumberFormat="1" applyFont="1" applyFill="1"/>
    <xf numFmtId="49" fontId="40" fillId="0" borderId="0" xfId="74" applyNumberFormat="1" applyFont="1" applyFill="1" applyBorder="1" applyAlignment="1">
      <alignment vertical="center" wrapText="1"/>
    </xf>
    <xf numFmtId="170" fontId="40" fillId="0" borderId="0" xfId="28" applyNumberFormat="1" applyFont="1" applyFill="1" applyBorder="1" applyAlignment="1">
      <alignment horizontal="right" vertical="center"/>
    </xf>
    <xf numFmtId="49" fontId="40" fillId="0" borderId="39" xfId="0" applyNumberFormat="1" applyFont="1" applyFill="1" applyBorder="1" applyAlignment="1">
      <alignment vertical="center" wrapText="1"/>
    </xf>
    <xf numFmtId="49" fontId="40" fillId="0" borderId="40" xfId="0" applyNumberFormat="1" applyFont="1" applyFill="1" applyBorder="1" applyAlignment="1">
      <alignment vertical="center" wrapText="1"/>
    </xf>
    <xf numFmtId="0" fontId="47" fillId="0" borderId="28" xfId="67" applyFont="1" applyFill="1" applyBorder="1" applyAlignment="1">
      <alignment horizontal="right" vertical="center"/>
    </xf>
    <xf numFmtId="166" fontId="40" fillId="0" borderId="65" xfId="28" applyNumberFormat="1" applyFont="1" applyFill="1" applyBorder="1" applyAlignment="1">
      <alignment horizontal="center" vertical="center" wrapText="1"/>
    </xf>
    <xf numFmtId="166" fontId="40" fillId="0" borderId="63" xfId="28" applyNumberFormat="1" applyFont="1" applyFill="1" applyBorder="1" applyAlignment="1">
      <alignment horizontal="center" vertical="center" wrapText="1"/>
    </xf>
    <xf numFmtId="166" fontId="40" fillId="0" borderId="40" xfId="28" applyNumberFormat="1" applyFont="1" applyFill="1" applyBorder="1" applyAlignment="1">
      <alignment horizontal="center" vertical="center" wrapText="1"/>
    </xf>
    <xf numFmtId="0" fontId="41" fillId="0" borderId="45" xfId="0" quotePrefix="1" applyFont="1" applyFill="1" applyBorder="1" applyAlignment="1">
      <alignment horizontal="center" vertical="top" wrapText="1"/>
    </xf>
    <xf numFmtId="0" fontId="40" fillId="0" borderId="67" xfId="0" applyFont="1" applyFill="1" applyBorder="1" applyAlignment="1">
      <alignment horizontal="justify" vertical="top" wrapText="1"/>
    </xf>
    <xf numFmtId="0" fontId="40" fillId="0" borderId="68" xfId="0" applyFont="1" applyFill="1" applyBorder="1" applyAlignment="1">
      <alignment horizontal="justify" vertical="top" wrapText="1"/>
    </xf>
    <xf numFmtId="0" fontId="40" fillId="0" borderId="69" xfId="0" applyFont="1" applyFill="1" applyBorder="1" applyAlignment="1">
      <alignment horizontal="justify" vertical="top" wrapText="1"/>
    </xf>
    <xf numFmtId="174" fontId="40" fillId="0" borderId="48" xfId="28" applyNumberFormat="1" applyFont="1" applyFill="1" applyBorder="1" applyAlignment="1">
      <alignment vertical="center" wrapText="1"/>
    </xf>
    <xf numFmtId="0" fontId="41" fillId="0" borderId="0" xfId="0" quotePrefix="1" applyFont="1" applyFill="1" applyBorder="1" applyAlignment="1">
      <alignment horizontal="right" vertical="center" wrapText="1"/>
    </xf>
    <xf numFmtId="0" fontId="40" fillId="0" borderId="16" xfId="0" quotePrefix="1" applyFont="1" applyFill="1" applyBorder="1" applyAlignment="1">
      <alignment horizontal="right" vertical="center" wrapText="1"/>
    </xf>
    <xf numFmtId="0" fontId="41" fillId="0" borderId="34" xfId="0" applyFont="1" applyFill="1" applyBorder="1" applyAlignment="1">
      <alignment horizontal="center" vertical="center" wrapText="1"/>
    </xf>
    <xf numFmtId="0" fontId="57" fillId="0" borderId="39" xfId="0" applyFont="1" applyFill="1" applyBorder="1" applyAlignment="1">
      <alignment horizontal="left" vertical="center" wrapText="1"/>
    </xf>
    <xf numFmtId="0" fontId="57" fillId="0" borderId="0" xfId="0" applyFont="1" applyFill="1" applyBorder="1" applyAlignment="1">
      <alignment horizontal="left" vertical="center" wrapText="1"/>
    </xf>
    <xf numFmtId="0" fontId="41" fillId="0" borderId="11" xfId="0" applyFont="1" applyFill="1" applyBorder="1" applyAlignment="1">
      <alignment horizontal="left" vertical="center" wrapText="1"/>
    </xf>
    <xf numFmtId="0" fontId="40" fillId="0" borderId="0" xfId="0" applyFont="1" applyFill="1" applyBorder="1" applyAlignment="1">
      <alignment vertical="center" wrapText="1"/>
    </xf>
    <xf numFmtId="0" fontId="45" fillId="0" borderId="11" xfId="0" quotePrefix="1" applyFont="1" applyFill="1" applyBorder="1" applyAlignment="1">
      <alignment horizontal="left" vertical="center" wrapText="1"/>
    </xf>
    <xf numFmtId="0" fontId="40" fillId="0" borderId="11"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40" fillId="0" borderId="0" xfId="0" applyFont="1" applyFill="1" applyBorder="1" applyAlignment="1">
      <alignment horizontal="center" vertical="center" wrapText="1"/>
    </xf>
    <xf numFmtId="0" fontId="41" fillId="0" borderId="13" xfId="0" applyFont="1" applyFill="1" applyBorder="1" applyAlignment="1">
      <alignment horizontal="center" vertical="center" wrapText="1"/>
    </xf>
    <xf numFmtId="0" fontId="41" fillId="0" borderId="43" xfId="0" applyFont="1" applyFill="1" applyBorder="1" applyAlignment="1">
      <alignment horizontal="center" vertical="center" wrapText="1"/>
    </xf>
    <xf numFmtId="0" fontId="41" fillId="0" borderId="37" xfId="0" applyFont="1" applyFill="1" applyBorder="1" applyAlignment="1">
      <alignment horizontal="center" vertical="center" wrapText="1"/>
    </xf>
    <xf numFmtId="0" fontId="40" fillId="0" borderId="0" xfId="0" quotePrefix="1" applyFont="1" applyFill="1" applyBorder="1" applyAlignment="1">
      <alignment horizontal="left" vertical="center" wrapText="1"/>
    </xf>
    <xf numFmtId="0" fontId="40" fillId="0" borderId="11" xfId="0" quotePrefix="1" applyFont="1" applyFill="1" applyBorder="1" applyAlignment="1">
      <alignment horizontal="left" vertical="center" wrapText="1"/>
    </xf>
    <xf numFmtId="0" fontId="40" fillId="0" borderId="11" xfId="0" quotePrefix="1" applyFont="1" applyFill="1" applyBorder="1" applyAlignment="1">
      <alignment vertical="center" wrapText="1"/>
    </xf>
    <xf numFmtId="173" fontId="64" fillId="0" borderId="0" xfId="93" applyNumberFormat="1" applyFont="1" applyFill="1"/>
    <xf numFmtId="0" fontId="7" fillId="0" borderId="73" xfId="93" applyFont="1" applyFill="1" applyBorder="1" applyAlignment="1">
      <alignment wrapText="1"/>
    </xf>
    <xf numFmtId="0" fontId="41" fillId="0" borderId="0" xfId="0" applyFont="1" applyFill="1" applyBorder="1" applyAlignment="1">
      <alignment horizontal="left" vertical="center" wrapText="1"/>
    </xf>
    <xf numFmtId="0" fontId="41" fillId="0" borderId="39" xfId="0" applyFont="1" applyFill="1" applyBorder="1" applyAlignment="1">
      <alignment horizontal="left" vertical="center" wrapText="1"/>
    </xf>
    <xf numFmtId="0" fontId="47" fillId="0" borderId="13" xfId="0" applyFont="1" applyFill="1" applyBorder="1" applyAlignment="1">
      <alignment horizontal="center" vertical="center" wrapText="1"/>
    </xf>
    <xf numFmtId="0" fontId="47" fillId="0" borderId="26" xfId="0" applyFont="1" applyFill="1" applyBorder="1" applyAlignment="1">
      <alignment horizontal="center" vertical="center" wrapText="1"/>
    </xf>
    <xf numFmtId="49" fontId="47" fillId="0" borderId="13" xfId="0" applyNumberFormat="1" applyFont="1" applyFill="1" applyBorder="1" applyAlignment="1">
      <alignment horizontal="center" vertical="center" wrapText="1"/>
    </xf>
    <xf numFmtId="1" fontId="37" fillId="0" borderId="13" xfId="0" applyNumberFormat="1" applyFont="1" applyFill="1" applyBorder="1" applyAlignment="1">
      <alignment horizontal="right" vertical="center" wrapText="1"/>
    </xf>
    <xf numFmtId="1" fontId="37" fillId="0" borderId="26" xfId="0" applyNumberFormat="1" applyFont="1" applyFill="1" applyBorder="1" applyAlignment="1">
      <alignment horizontal="right" vertical="center" wrapText="1"/>
    </xf>
    <xf numFmtId="170" fontId="37" fillId="0" borderId="13" xfId="28" applyNumberFormat="1" applyFont="1" applyFill="1" applyBorder="1" applyAlignment="1">
      <alignment horizontal="right" vertical="center" wrapText="1"/>
    </xf>
    <xf numFmtId="0" fontId="40" fillId="0" borderId="0" xfId="0" applyFont="1" applyFill="1" applyBorder="1" applyAlignment="1">
      <alignment vertical="center" wrapText="1"/>
    </xf>
    <xf numFmtId="0" fontId="40" fillId="0" borderId="0" xfId="0" applyFont="1" applyFill="1" applyBorder="1" applyAlignment="1">
      <alignment horizontal="left" vertical="center" wrapText="1"/>
    </xf>
    <xf numFmtId="164" fontId="40" fillId="0" borderId="13" xfId="28" applyNumberFormat="1" applyFont="1" applyBorder="1" applyAlignment="1">
      <alignment vertical="center" wrapText="1"/>
    </xf>
    <xf numFmtId="164" fontId="40" fillId="0" borderId="0" xfId="0" applyNumberFormat="1" applyFont="1" applyBorder="1" applyAlignment="1">
      <alignment vertical="center" wrapText="1"/>
    </xf>
    <xf numFmtId="173" fontId="40" fillId="0" borderId="13" xfId="28" applyNumberFormat="1" applyFont="1" applyBorder="1" applyAlignment="1">
      <alignment vertical="center" wrapText="1"/>
    </xf>
    <xf numFmtId="0" fontId="40" fillId="0" borderId="13" xfId="0" applyFont="1" applyFill="1" applyBorder="1" applyAlignment="1">
      <alignment horizontal="center" vertical="center" wrapText="1"/>
    </xf>
    <xf numFmtId="166" fontId="40" fillId="0" borderId="13" xfId="0" applyNumberFormat="1" applyFont="1" applyFill="1" applyBorder="1" applyAlignment="1">
      <alignment horizontal="center" vertical="center" wrapText="1"/>
    </xf>
    <xf numFmtId="0" fontId="40" fillId="0" borderId="18" xfId="0" quotePrefix="1" applyFont="1" applyFill="1" applyBorder="1" applyAlignment="1">
      <alignment horizontal="center" vertical="center" wrapText="1"/>
    </xf>
    <xf numFmtId="0" fontId="57" fillId="0" borderId="0"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0" fillId="0" borderId="68" xfId="0" applyFont="1" applyFill="1" applyBorder="1" applyAlignment="1">
      <alignment horizontal="left" vertical="center" wrapText="1"/>
    </xf>
    <xf numFmtId="49" fontId="40" fillId="0" borderId="0" xfId="0" applyNumberFormat="1" applyFont="1" applyFill="1" applyBorder="1" applyAlignment="1">
      <alignment vertical="center" wrapText="1"/>
    </xf>
    <xf numFmtId="43" fontId="77" fillId="24" borderId="40" xfId="0" applyNumberFormat="1" applyFont="1" applyFill="1" applyBorder="1" applyAlignment="1">
      <alignment vertical="center" wrapText="1"/>
    </xf>
    <xf numFmtId="43" fontId="77" fillId="24" borderId="48" xfId="0" applyNumberFormat="1" applyFont="1" applyFill="1" applyBorder="1" applyAlignment="1">
      <alignment vertical="center" wrapText="1"/>
    </xf>
    <xf numFmtId="0" fontId="57" fillId="0" borderId="0" xfId="0" applyFont="1" applyFill="1" applyBorder="1" applyAlignment="1">
      <alignment horizontal="left" vertical="center" wrapText="1"/>
    </xf>
    <xf numFmtId="0" fontId="40" fillId="0" borderId="0" xfId="0" applyFont="1" applyFill="1" applyBorder="1" applyAlignment="1">
      <alignment vertical="center" wrapText="1"/>
    </xf>
    <xf numFmtId="49" fontId="40" fillId="0" borderId="0" xfId="0" applyNumberFormat="1" applyFont="1" applyFill="1" applyBorder="1" applyAlignment="1">
      <alignment vertical="center" wrapText="1"/>
    </xf>
    <xf numFmtId="166" fontId="41" fillId="0" borderId="66" xfId="0" applyNumberFormat="1" applyFont="1" applyFill="1" applyBorder="1" applyAlignment="1">
      <alignment vertical="center" wrapText="1"/>
    </xf>
    <xf numFmtId="43" fontId="77" fillId="0" borderId="30" xfId="0" applyNumberFormat="1" applyFont="1" applyFill="1" applyBorder="1" applyAlignment="1">
      <alignment vertical="center" wrapText="1"/>
    </xf>
    <xf numFmtId="0" fontId="41" fillId="0" borderId="19" xfId="0" applyFont="1" applyFill="1" applyBorder="1" applyAlignment="1">
      <alignment horizontal="left" vertical="center" wrapText="1"/>
    </xf>
    <xf numFmtId="0" fontId="40" fillId="0" borderId="50" xfId="0" applyFont="1" applyFill="1" applyBorder="1" applyAlignment="1">
      <alignment horizontal="justify" vertical="center" wrapText="1"/>
    </xf>
    <xf numFmtId="0" fontId="41" fillId="0" borderId="26" xfId="0" applyFont="1" applyFill="1" applyBorder="1" applyAlignment="1">
      <alignment horizontal="left" vertical="center" wrapText="1"/>
    </xf>
    <xf numFmtId="0" fontId="42" fillId="0" borderId="0" xfId="0" applyFont="1" applyBorder="1" applyAlignment="1">
      <alignment vertical="center" wrapText="1"/>
    </xf>
    <xf numFmtId="0" fontId="41" fillId="0" borderId="24" xfId="0" applyFont="1" applyBorder="1" applyAlignment="1">
      <alignment horizontal="center" vertical="center" wrapText="1"/>
    </xf>
    <xf numFmtId="0" fontId="41" fillId="0" borderId="36" xfId="0" applyFont="1" applyBorder="1" applyAlignment="1">
      <alignment horizontal="center" vertical="center" wrapText="1"/>
    </xf>
    <xf numFmtId="0" fontId="40" fillId="0" borderId="0" xfId="89" applyFont="1" applyFill="1" applyBorder="1" applyAlignment="1">
      <alignment horizontal="right" vertical="center" wrapText="1"/>
    </xf>
    <xf numFmtId="0" fontId="37" fillId="0" borderId="0" xfId="97" applyFont="1" applyBorder="1" applyAlignment="1">
      <alignment vertical="center" wrapText="1"/>
    </xf>
    <xf numFmtId="0" fontId="37" fillId="0" borderId="0" xfId="97" applyFont="1" applyBorder="1" applyAlignment="1">
      <alignment horizontal="center" vertical="top" wrapText="1"/>
    </xf>
    <xf numFmtId="0" fontId="39" fillId="0" borderId="0" xfId="97" applyFont="1" applyBorder="1" applyAlignment="1">
      <alignment horizontal="center" vertical="center" wrapText="1"/>
    </xf>
    <xf numFmtId="0" fontId="7" fillId="0" borderId="15" xfId="93" applyFont="1" applyFill="1" applyBorder="1" applyAlignment="1">
      <alignment wrapText="1"/>
    </xf>
    <xf numFmtId="0" fontId="7" fillId="0" borderId="15" xfId="93" applyFont="1" applyFill="1" applyBorder="1"/>
    <xf numFmtId="0" fontId="4" fillId="0" borderId="15" xfId="93" applyFont="1" applyFill="1" applyBorder="1"/>
    <xf numFmtId="17" fontId="7" fillId="0" borderId="15" xfId="93" applyNumberFormat="1" applyFont="1" applyFill="1" applyBorder="1"/>
    <xf numFmtId="39" fontId="40" fillId="0" borderId="0" xfId="29" applyNumberFormat="1" applyFont="1" applyFill="1" applyBorder="1" applyAlignment="1">
      <alignment horizontal="center" vertical="center" wrapText="1"/>
    </xf>
    <xf numFmtId="39" fontId="40" fillId="0" borderId="0" xfId="29" applyNumberFormat="1" applyFont="1" applyFill="1" applyBorder="1" applyAlignment="1">
      <alignment vertical="center" wrapText="1"/>
    </xf>
    <xf numFmtId="0" fontId="40" fillId="0" borderId="0" xfId="0" applyFont="1" applyFill="1" applyBorder="1" applyAlignment="1">
      <alignment vertical="center" wrapText="1"/>
    </xf>
    <xf numFmtId="0" fontId="40" fillId="0" borderId="0" xfId="0" applyFont="1" applyFill="1" applyBorder="1" applyAlignment="1">
      <alignment horizontal="center" vertical="center" wrapText="1"/>
    </xf>
    <xf numFmtId="49" fontId="40" fillId="0" borderId="0" xfId="0" applyNumberFormat="1" applyFont="1" applyFill="1" applyBorder="1" applyAlignment="1">
      <alignment vertical="center" wrapText="1"/>
    </xf>
    <xf numFmtId="0" fontId="40" fillId="0" borderId="0" xfId="0" applyFont="1" applyFill="1" applyBorder="1" applyAlignment="1">
      <alignment vertical="center" wrapText="1"/>
    </xf>
    <xf numFmtId="0" fontId="41" fillId="0" borderId="0" xfId="0" applyFont="1" applyFill="1" applyBorder="1" applyAlignment="1">
      <alignment horizontal="left" vertical="center" wrapText="1"/>
    </xf>
    <xf numFmtId="0" fontId="41" fillId="0" borderId="53" xfId="0" applyFont="1" applyFill="1" applyBorder="1" applyAlignment="1">
      <alignment horizontal="center" vertical="center" wrapText="1"/>
    </xf>
    <xf numFmtId="0" fontId="40" fillId="0" borderId="0" xfId="0" applyFont="1" applyFill="1" applyBorder="1" applyAlignment="1">
      <alignment horizontal="left" vertical="center" wrapText="1"/>
    </xf>
    <xf numFmtId="0" fontId="41" fillId="0" borderId="0" xfId="0" applyFont="1" applyFill="1" applyBorder="1" applyAlignment="1">
      <alignment horizontal="right" vertical="center" wrapText="1"/>
    </xf>
    <xf numFmtId="0" fontId="40" fillId="0" borderId="0" xfId="0" applyFont="1" applyFill="1" applyBorder="1" applyAlignment="1">
      <alignment horizontal="center" vertical="center" wrapText="1"/>
    </xf>
    <xf numFmtId="0" fontId="41" fillId="0" borderId="22" xfId="0" applyFont="1" applyFill="1" applyBorder="1" applyAlignment="1">
      <alignment vertical="center" wrapText="1"/>
    </xf>
    <xf numFmtId="0" fontId="40" fillId="0" borderId="0" xfId="0" applyFont="1" applyFill="1" applyBorder="1" applyAlignment="1">
      <alignment horizontal="right" vertical="center" wrapText="1"/>
    </xf>
    <xf numFmtId="0" fontId="7" fillId="0" borderId="71" xfId="93" applyFont="1" applyFill="1" applyBorder="1" applyAlignment="1">
      <alignment wrapText="1"/>
    </xf>
    <xf numFmtId="0" fontId="7" fillId="0" borderId="68" xfId="93" applyFont="1" applyFill="1" applyBorder="1" applyAlignment="1">
      <alignment wrapText="1"/>
    </xf>
    <xf numFmtId="0" fontId="7" fillId="0" borderId="68" xfId="93" applyFont="1" applyFill="1" applyBorder="1"/>
    <xf numFmtId="0" fontId="7" fillId="0" borderId="69" xfId="93" applyFont="1" applyFill="1" applyBorder="1"/>
    <xf numFmtId="0" fontId="7" fillId="0" borderId="0" xfId="93" applyFont="1" applyFill="1" applyAlignment="1">
      <alignment wrapText="1"/>
    </xf>
    <xf numFmtId="0" fontId="7" fillId="0" borderId="0" xfId="93" applyFont="1" applyFill="1"/>
    <xf numFmtId="0" fontId="7" fillId="0" borderId="39" xfId="93" applyFont="1" applyFill="1" applyBorder="1"/>
    <xf numFmtId="0" fontId="7" fillId="0" borderId="10" xfId="93" applyFont="1" applyFill="1" applyBorder="1" applyAlignment="1">
      <alignment wrapText="1"/>
    </xf>
    <xf numFmtId="0" fontId="76" fillId="0" borderId="13" xfId="93" applyFont="1" applyFill="1" applyBorder="1" applyAlignment="1">
      <alignment horizontal="center" vertical="center" wrapText="1"/>
    </xf>
    <xf numFmtId="0" fontId="76" fillId="0" borderId="13" xfId="93" applyFont="1" applyFill="1" applyBorder="1" applyAlignment="1">
      <alignment vertical="center"/>
    </xf>
    <xf numFmtId="0" fontId="7" fillId="0" borderId="13" xfId="93" applyFont="1" applyFill="1" applyBorder="1" applyAlignment="1">
      <alignment vertical="center" wrapText="1"/>
    </xf>
    <xf numFmtId="0" fontId="7" fillId="0" borderId="13" xfId="93" applyFont="1" applyFill="1" applyBorder="1" applyAlignment="1">
      <alignment vertical="center"/>
    </xf>
    <xf numFmtId="0" fontId="76" fillId="0" borderId="13" xfId="93" applyFont="1" applyFill="1" applyBorder="1"/>
    <xf numFmtId="0" fontId="76" fillId="0" borderId="13" xfId="93" applyFont="1" applyFill="1" applyBorder="1" applyAlignment="1">
      <alignment wrapText="1"/>
    </xf>
    <xf numFmtId="0" fontId="76" fillId="0" borderId="0" xfId="93" applyFont="1" applyFill="1" applyAlignment="1">
      <alignment wrapText="1"/>
    </xf>
    <xf numFmtId="0" fontId="76" fillId="0" borderId="0" xfId="93" applyFont="1" applyFill="1"/>
    <xf numFmtId="0" fontId="7" fillId="0" borderId="25" xfId="93" applyFont="1" applyFill="1" applyBorder="1" applyAlignment="1">
      <alignment wrapText="1"/>
    </xf>
    <xf numFmtId="0" fontId="7" fillId="0" borderId="13" xfId="93" applyFont="1" applyFill="1" applyBorder="1" applyAlignment="1">
      <alignment wrapText="1"/>
    </xf>
    <xf numFmtId="0" fontId="7" fillId="0" borderId="13" xfId="93" applyFont="1" applyFill="1" applyBorder="1"/>
    <xf numFmtId="0" fontId="7" fillId="0" borderId="13" xfId="93" quotePrefix="1" applyFont="1" applyFill="1" applyBorder="1"/>
    <xf numFmtId="0" fontId="4" fillId="0" borderId="13" xfId="93" applyFont="1" applyFill="1" applyBorder="1"/>
    <xf numFmtId="17" fontId="7" fillId="0" borderId="13" xfId="93" applyNumberFormat="1" applyFont="1" applyFill="1" applyBorder="1"/>
    <xf numFmtId="173" fontId="77" fillId="0" borderId="13" xfId="94" applyNumberFormat="1" applyFont="1" applyFill="1" applyBorder="1"/>
    <xf numFmtId="173" fontId="77" fillId="0" borderId="13" xfId="94" applyNumberFormat="1" applyFont="1" applyFill="1" applyBorder="1" applyAlignment="1">
      <alignment horizontal="right"/>
    </xf>
    <xf numFmtId="0" fontId="2" fillId="0" borderId="25" xfId="93" applyFont="1" applyFill="1" applyBorder="1" applyAlignment="1">
      <alignment wrapText="1"/>
    </xf>
    <xf numFmtId="0" fontId="2" fillId="0" borderId="13" xfId="93" applyFont="1" applyFill="1" applyBorder="1"/>
    <xf numFmtId="0" fontId="2" fillId="0" borderId="13" xfId="93" quotePrefix="1" applyFont="1" applyFill="1" applyBorder="1"/>
    <xf numFmtId="173" fontId="77" fillId="0" borderId="15" xfId="94" applyNumberFormat="1" applyFont="1" applyFill="1" applyBorder="1"/>
    <xf numFmtId="0" fontId="2" fillId="0" borderId="73" xfId="93" applyFont="1" applyFill="1" applyBorder="1" applyAlignment="1">
      <alignment wrapText="1"/>
    </xf>
    <xf numFmtId="10" fontId="7" fillId="0" borderId="13" xfId="93" applyNumberFormat="1" applyFont="1" applyFill="1" applyBorder="1"/>
    <xf numFmtId="10" fontId="7" fillId="0" borderId="15" xfId="93" applyNumberFormat="1" applyFont="1" applyFill="1" applyBorder="1"/>
    <xf numFmtId="0" fontId="2" fillId="0" borderId="15" xfId="93" applyFont="1" applyFill="1" applyBorder="1"/>
    <xf numFmtId="173" fontId="78" fillId="0" borderId="13" xfId="94" applyNumberFormat="1" applyFont="1" applyFill="1" applyBorder="1"/>
    <xf numFmtId="0" fontId="76" fillId="0" borderId="16" xfId="93" applyFont="1" applyFill="1" applyBorder="1" applyAlignment="1">
      <alignment wrapText="1"/>
    </xf>
    <xf numFmtId="0" fontId="76" fillId="0" borderId="16" xfId="93" applyFont="1" applyFill="1" applyBorder="1"/>
    <xf numFmtId="0" fontId="1" fillId="0" borderId="13" xfId="93" applyFont="1" applyFill="1" applyBorder="1"/>
    <xf numFmtId="173" fontId="76" fillId="0" borderId="47" xfId="93" applyNumberFormat="1" applyFont="1" applyFill="1" applyBorder="1"/>
    <xf numFmtId="173" fontId="76" fillId="0" borderId="62" xfId="93" applyNumberFormat="1" applyFont="1" applyFill="1" applyBorder="1"/>
    <xf numFmtId="173" fontId="7" fillId="0" borderId="0" xfId="93" applyNumberFormat="1" applyFont="1" applyFill="1"/>
    <xf numFmtId="43" fontId="7" fillId="0" borderId="0" xfId="93" applyNumberFormat="1" applyFont="1" applyFill="1"/>
    <xf numFmtId="0" fontId="41" fillId="0" borderId="0" xfId="0" applyFont="1" applyFill="1" applyBorder="1" applyAlignment="1">
      <alignment vertical="center" wrapText="1"/>
    </xf>
    <xf numFmtId="0" fontId="40" fillId="0" borderId="0" xfId="0" applyFont="1" applyFill="1" applyBorder="1" applyAlignment="1">
      <alignment vertical="center" wrapText="1"/>
    </xf>
    <xf numFmtId="0" fontId="57" fillId="0" borderId="39" xfId="0" applyFont="1" applyFill="1" applyBorder="1" applyAlignment="1">
      <alignment horizontal="left" vertical="center" wrapText="1"/>
    </xf>
    <xf numFmtId="0" fontId="57" fillId="0" borderId="0" xfId="0" applyFont="1" applyFill="1" applyBorder="1" applyAlignment="1">
      <alignment horizontal="left" vertical="center" wrapText="1"/>
    </xf>
    <xf numFmtId="0" fontId="57" fillId="0" borderId="40" xfId="0" applyFont="1" applyFill="1" applyBorder="1" applyAlignment="1">
      <alignment horizontal="left" vertical="center" wrapText="1"/>
    </xf>
    <xf numFmtId="0" fontId="41" fillId="0" borderId="53" xfId="0" applyFont="1" applyFill="1" applyBorder="1" applyAlignment="1">
      <alignment horizontal="center" vertical="center" wrapText="1"/>
    </xf>
    <xf numFmtId="0" fontId="40" fillId="0" borderId="0" xfId="0" applyFont="1" applyFill="1" applyBorder="1" applyAlignment="1">
      <alignment horizontal="left" vertical="center" wrapText="1"/>
    </xf>
    <xf numFmtId="0" fontId="41" fillId="0" borderId="0" xfId="0" applyFont="1" applyFill="1" applyBorder="1" applyAlignment="1">
      <alignment horizontal="right" vertical="center" wrapText="1"/>
    </xf>
    <xf numFmtId="0" fontId="40" fillId="0" borderId="25" xfId="0" applyFont="1" applyFill="1" applyBorder="1" applyAlignment="1">
      <alignment horizontal="center" vertical="top" wrapText="1"/>
    </xf>
    <xf numFmtId="0" fontId="40" fillId="0" borderId="46" xfId="0" applyFont="1" applyFill="1" applyBorder="1" applyAlignment="1">
      <alignment horizontal="center" vertical="top" wrapText="1"/>
    </xf>
    <xf numFmtId="0" fontId="41" fillId="0" borderId="21" xfId="0" applyFont="1" applyFill="1" applyBorder="1" applyAlignment="1">
      <alignment horizontal="right" vertical="center" wrapText="1"/>
    </xf>
    <xf numFmtId="0" fontId="40" fillId="0" borderId="67" xfId="0" applyFont="1" applyFill="1" applyBorder="1" applyAlignment="1">
      <alignment horizontal="center" vertical="center" wrapText="1"/>
    </xf>
    <xf numFmtId="0" fontId="40" fillId="0" borderId="68"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1" fillId="0" borderId="13" xfId="0" applyFont="1" applyFill="1" applyBorder="1" applyAlignment="1" applyProtection="1">
      <alignment horizontal="center" vertical="center" wrapText="1"/>
      <protection locked="0"/>
    </xf>
    <xf numFmtId="0" fontId="40" fillId="0" borderId="40" xfId="0" applyFont="1" applyFill="1" applyBorder="1" applyAlignment="1">
      <alignment horizontal="left" vertical="center" wrapText="1"/>
    </xf>
    <xf numFmtId="0" fontId="40" fillId="0" borderId="0" xfId="0" applyFont="1" applyFill="1" applyBorder="1" applyAlignment="1">
      <alignment horizontal="justify" vertical="center" wrapText="1"/>
    </xf>
    <xf numFmtId="0" fontId="40" fillId="0" borderId="40" xfId="0" applyFont="1" applyFill="1" applyBorder="1" applyAlignment="1">
      <alignment horizontal="justify" vertical="center" wrapText="1"/>
    </xf>
    <xf numFmtId="0" fontId="40" fillId="0" borderId="58" xfId="0" applyFont="1" applyFill="1" applyBorder="1" applyAlignment="1">
      <alignment horizontal="center" vertical="top" wrapText="1"/>
    </xf>
    <xf numFmtId="49" fontId="40" fillId="0" borderId="0" xfId="0" applyNumberFormat="1" applyFont="1" applyFill="1" applyBorder="1" applyAlignment="1">
      <alignment vertical="center" wrapText="1"/>
    </xf>
    <xf numFmtId="0" fontId="47" fillId="0" borderId="42" xfId="67" applyFont="1" applyFill="1" applyBorder="1" applyAlignment="1">
      <alignment vertical="center" wrapText="1"/>
    </xf>
    <xf numFmtId="0" fontId="37" fillId="0" borderId="39" xfId="65" applyFont="1" applyFill="1" applyBorder="1" applyAlignment="1">
      <alignment horizontal="left" vertical="top" wrapText="1"/>
    </xf>
    <xf numFmtId="0" fontId="39" fillId="0" borderId="40" xfId="65" applyFont="1" applyFill="1" applyBorder="1" applyAlignment="1">
      <alignment horizontal="left" vertical="center" wrapText="1"/>
    </xf>
    <xf numFmtId="0" fontId="37" fillId="0" borderId="40" xfId="65" applyFont="1" applyFill="1" applyBorder="1" applyAlignment="1">
      <alignment vertical="center" wrapText="1"/>
    </xf>
    <xf numFmtId="0" fontId="40" fillId="0" borderId="40" xfId="0" applyFont="1" applyFill="1" applyBorder="1" applyAlignment="1">
      <alignment horizontal="right" vertical="center"/>
    </xf>
    <xf numFmtId="165" fontId="40" fillId="0" borderId="0" xfId="28" applyFont="1" applyFill="1" applyBorder="1" applyAlignment="1">
      <alignment horizontal="right" vertical="center"/>
    </xf>
    <xf numFmtId="0" fontId="41" fillId="0" borderId="0"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40" fillId="0" borderId="39" xfId="0" applyFont="1" applyFill="1" applyBorder="1" applyAlignment="1">
      <alignment vertical="center" wrapText="1"/>
    </xf>
    <xf numFmtId="0" fontId="40" fillId="0" borderId="0" xfId="0" applyFont="1" applyFill="1" applyBorder="1" applyAlignment="1">
      <alignment vertical="center" wrapText="1"/>
    </xf>
    <xf numFmtId="49" fontId="40" fillId="0" borderId="0" xfId="0" applyNumberFormat="1" applyFont="1" applyFill="1" applyBorder="1" applyAlignment="1">
      <alignment horizontal="left" vertical="center" wrapText="1"/>
    </xf>
    <xf numFmtId="0" fontId="41" fillId="0" borderId="0" xfId="0" applyFont="1" applyFill="1" applyBorder="1" applyAlignment="1">
      <alignment horizontal="justify" vertical="center" wrapText="1"/>
    </xf>
    <xf numFmtId="0" fontId="41" fillId="0" borderId="0" xfId="0" applyFont="1" applyFill="1" applyBorder="1" applyAlignment="1">
      <alignment horizontal="right" vertical="center" wrapText="1"/>
    </xf>
    <xf numFmtId="0" fontId="40" fillId="0" borderId="68" xfId="0" applyFont="1" applyFill="1" applyBorder="1" applyAlignment="1">
      <alignment horizontal="center" vertical="center" wrapText="1"/>
    </xf>
    <xf numFmtId="0" fontId="41" fillId="0" borderId="13"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25" xfId="0" applyFont="1" applyFill="1" applyBorder="1" applyAlignment="1">
      <alignment horizontal="center" vertical="top" wrapText="1"/>
    </xf>
    <xf numFmtId="0" fontId="40" fillId="0" borderId="46" xfId="0" applyFont="1" applyFill="1" applyBorder="1" applyAlignment="1">
      <alignment horizontal="center" vertical="top" wrapText="1"/>
    </xf>
    <xf numFmtId="0" fontId="41" fillId="0" borderId="15" xfId="0" applyFont="1" applyFill="1" applyBorder="1" applyAlignment="1">
      <alignment horizontal="right" vertical="center" wrapText="1"/>
    </xf>
    <xf numFmtId="0" fontId="41" fillId="0" borderId="11" xfId="0" applyFont="1" applyFill="1" applyBorder="1" applyAlignment="1">
      <alignment horizontal="justify" vertical="center" wrapText="1"/>
    </xf>
    <xf numFmtId="0" fontId="41" fillId="0" borderId="68" xfId="0" applyFont="1" applyFill="1" applyBorder="1" applyAlignment="1">
      <alignment horizontal="left" vertical="center" wrapText="1"/>
    </xf>
    <xf numFmtId="49" fontId="40" fillId="0" borderId="10" xfId="28" applyNumberFormat="1" applyFont="1" applyFill="1" applyBorder="1" applyAlignment="1">
      <alignment horizontal="right" vertical="center" wrapText="1"/>
    </xf>
    <xf numFmtId="0" fontId="41" fillId="0" borderId="21" xfId="0" applyFont="1" applyFill="1" applyBorder="1" applyAlignment="1">
      <alignment horizontal="center" vertical="center" wrapText="1"/>
    </xf>
    <xf numFmtId="0" fontId="41" fillId="0" borderId="31" xfId="0" applyFont="1" applyFill="1" applyBorder="1" applyAlignment="1">
      <alignment horizontal="center" vertical="center" wrapText="1"/>
    </xf>
    <xf numFmtId="49" fontId="40" fillId="0" borderId="11" xfId="0" applyNumberFormat="1" applyFont="1" applyFill="1" applyBorder="1" applyAlignment="1">
      <alignment horizontal="left" vertical="center" wrapText="1"/>
    </xf>
    <xf numFmtId="49" fontId="40" fillId="0" borderId="0" xfId="0" applyNumberFormat="1" applyFont="1" applyFill="1" applyBorder="1" applyAlignment="1">
      <alignment horizontal="justify" vertical="center" wrapText="1"/>
    </xf>
    <xf numFmtId="0" fontId="41" fillId="0" borderId="11" xfId="0" applyFont="1" applyFill="1" applyBorder="1" applyAlignment="1">
      <alignment horizontal="right" vertical="center" wrapText="1"/>
    </xf>
    <xf numFmtId="49" fontId="41" fillId="0" borderId="13" xfId="0" applyNumberFormat="1" applyFont="1" applyFill="1" applyBorder="1" applyAlignment="1">
      <alignment horizontal="center" vertical="center" wrapText="1"/>
    </xf>
    <xf numFmtId="49" fontId="60" fillId="0" borderId="0" xfId="65" applyNumberFormat="1" applyFont="1" applyFill="1" applyBorder="1" applyAlignment="1">
      <alignment horizontal="left" vertical="center"/>
    </xf>
    <xf numFmtId="49" fontId="47" fillId="0" borderId="0" xfId="65" applyNumberFormat="1" applyFont="1" applyFill="1" applyBorder="1" applyAlignment="1">
      <alignment horizontal="left" vertical="center"/>
    </xf>
    <xf numFmtId="49" fontId="51" fillId="0" borderId="0" xfId="65" applyNumberFormat="1" applyFont="1" applyFill="1" applyBorder="1" applyAlignment="1">
      <alignment horizontal="left" vertical="center"/>
    </xf>
    <xf numFmtId="49" fontId="37" fillId="0" borderId="0" xfId="65" applyNumberFormat="1" applyFont="1" applyFill="1" applyBorder="1" applyAlignment="1">
      <alignment horizontal="left" vertical="center"/>
    </xf>
    <xf numFmtId="2" fontId="40" fillId="0" borderId="0" xfId="28" applyNumberFormat="1" applyFont="1" applyFill="1" applyBorder="1" applyAlignment="1">
      <alignment vertical="center"/>
    </xf>
    <xf numFmtId="49" fontId="45" fillId="0" borderId="0" xfId="55" applyNumberFormat="1" applyFont="1" applyFill="1" applyBorder="1" applyAlignment="1">
      <alignment vertical="center"/>
    </xf>
    <xf numFmtId="49" fontId="40" fillId="0" borderId="0" xfId="55" applyNumberFormat="1" applyFont="1" applyFill="1" applyBorder="1" applyAlignment="1">
      <alignment vertical="center"/>
    </xf>
    <xf numFmtId="0" fontId="40" fillId="0" borderId="0" xfId="55" applyFont="1" applyFill="1" applyBorder="1" applyAlignment="1">
      <alignment horizontal="center" vertical="center"/>
    </xf>
    <xf numFmtId="165" fontId="40" fillId="0" borderId="13" xfId="28" applyFont="1" applyFill="1" applyBorder="1" applyAlignment="1">
      <alignment horizontal="center" vertical="center" wrapText="1"/>
    </xf>
    <xf numFmtId="37" fontId="40" fillId="0" borderId="13" xfId="28" applyNumberFormat="1" applyFont="1" applyFill="1" applyBorder="1" applyAlignment="1">
      <alignment horizontal="center" vertical="center" wrapText="1"/>
    </xf>
    <xf numFmtId="0" fontId="40" fillId="0" borderId="0" xfId="55" applyFont="1" applyFill="1" applyBorder="1" applyAlignment="1">
      <alignment vertical="center"/>
    </xf>
    <xf numFmtId="0" fontId="40" fillId="0" borderId="13" xfId="55" applyFont="1" applyFill="1" applyBorder="1" applyAlignment="1">
      <alignment vertical="center"/>
    </xf>
    <xf numFmtId="0" fontId="41" fillId="0" borderId="0" xfId="55" applyFont="1" applyFill="1" applyBorder="1" applyAlignment="1">
      <alignment vertical="center"/>
    </xf>
    <xf numFmtId="0" fontId="41" fillId="0" borderId="23" xfId="0" quotePrefix="1" applyFont="1" applyFill="1" applyBorder="1" applyAlignment="1">
      <alignment horizontal="center" vertical="center" wrapText="1"/>
    </xf>
    <xf numFmtId="0" fontId="41" fillId="0" borderId="24" xfId="0" applyFont="1" applyFill="1" applyBorder="1" applyAlignment="1">
      <alignment horizontal="center" vertical="center" wrapText="1"/>
    </xf>
    <xf numFmtId="0" fontId="41" fillId="0" borderId="72" xfId="0" applyFont="1" applyFill="1" applyBorder="1" applyAlignment="1">
      <alignment horizontal="center" vertical="center" wrapText="1"/>
    </xf>
    <xf numFmtId="0" fontId="37" fillId="0" borderId="0" xfId="65" applyFont="1" applyFill="1" applyBorder="1" applyAlignment="1">
      <alignment horizontal="justify" vertical="center" wrapText="1"/>
    </xf>
    <xf numFmtId="0" fontId="37" fillId="0" borderId="31" xfId="65" applyFont="1" applyFill="1" applyBorder="1" applyAlignment="1">
      <alignment horizontal="justify" vertical="center" wrapText="1"/>
    </xf>
    <xf numFmtId="0" fontId="37" fillId="0" borderId="39" xfId="65" applyFont="1" applyFill="1" applyBorder="1" applyAlignment="1">
      <alignment horizontal="center" vertical="top" wrapText="1"/>
    </xf>
    <xf numFmtId="165" fontId="40" fillId="0" borderId="0" xfId="28" applyFont="1" applyFill="1" applyBorder="1" applyAlignment="1">
      <alignment horizontal="right" vertical="center"/>
    </xf>
    <xf numFmtId="0" fontId="40" fillId="0" borderId="0" xfId="0" applyFont="1" applyFill="1" applyBorder="1" applyAlignment="1">
      <alignment horizontal="left" vertical="center" wrapText="1"/>
    </xf>
    <xf numFmtId="0" fontId="45" fillId="0" borderId="11" xfId="0" quotePrefix="1" applyFont="1" applyFill="1" applyBorder="1" applyAlignment="1">
      <alignment horizontal="left" vertical="center" wrapText="1"/>
    </xf>
    <xf numFmtId="0" fontId="40" fillId="0" borderId="0" xfId="0" quotePrefix="1" applyFont="1" applyFill="1" applyBorder="1" applyAlignment="1">
      <alignment horizontal="left" vertical="center" wrapText="1"/>
    </xf>
    <xf numFmtId="165" fontId="40" fillId="0" borderId="0" xfId="28" applyFont="1" applyFill="1" applyBorder="1" applyAlignment="1">
      <alignment horizontal="right" vertical="center"/>
    </xf>
    <xf numFmtId="0" fontId="40" fillId="0" borderId="0" xfId="0" applyFont="1" applyFill="1" applyBorder="1" applyAlignment="1">
      <alignment vertical="center" wrapText="1"/>
    </xf>
    <xf numFmtId="0" fontId="41" fillId="0" borderId="0" xfId="0" applyFont="1" applyFill="1" applyBorder="1" applyAlignment="1">
      <alignment horizontal="left" vertical="center" wrapText="1"/>
    </xf>
    <xf numFmtId="0" fontId="40" fillId="0" borderId="0" xfId="0" applyFont="1" applyFill="1" applyBorder="1" applyAlignment="1">
      <alignment horizontal="center" vertical="center" wrapText="1"/>
    </xf>
    <xf numFmtId="165" fontId="17" fillId="0" borderId="0" xfId="28" quotePrefix="1" applyFill="1" applyBorder="1" applyAlignment="1">
      <alignment vertical="center" wrapText="1"/>
    </xf>
    <xf numFmtId="0" fontId="47" fillId="0" borderId="53" xfId="65" applyFont="1" applyFill="1" applyBorder="1" applyAlignment="1">
      <alignment horizontal="center" vertical="top" wrapText="1"/>
    </xf>
    <xf numFmtId="41" fontId="40" fillId="0" borderId="31" xfId="28" applyNumberFormat="1" applyFont="1" applyFill="1" applyBorder="1" applyAlignment="1">
      <alignment horizontal="right" vertical="center"/>
    </xf>
    <xf numFmtId="0" fontId="80" fillId="0" borderId="0" xfId="65" applyFont="1" applyFill="1" applyAlignment="1">
      <alignment horizontal="center" vertical="top"/>
    </xf>
    <xf numFmtId="0" fontId="81" fillId="0" borderId="0" xfId="65" applyFont="1" applyFill="1"/>
    <xf numFmtId="0" fontId="41" fillId="0" borderId="13" xfId="0" applyFont="1" applyFill="1" applyBorder="1" applyAlignment="1">
      <alignment horizontal="left" vertical="top" wrapText="1"/>
    </xf>
    <xf numFmtId="0" fontId="41" fillId="0" borderId="13" xfId="0" applyFont="1" applyFill="1" applyBorder="1" applyAlignment="1">
      <alignment horizontal="center" vertical="top" wrapText="1"/>
    </xf>
    <xf numFmtId="0" fontId="40" fillId="0" borderId="0" xfId="0" applyFont="1" applyFill="1" applyBorder="1" applyAlignment="1">
      <alignment horizontal="left" vertical="top" wrapText="1"/>
    </xf>
    <xf numFmtId="41" fontId="40" fillId="0" borderId="13" xfId="29" applyNumberFormat="1" applyFont="1" applyBorder="1" applyAlignment="1">
      <alignment vertical="top"/>
    </xf>
    <xf numFmtId="0" fontId="42" fillId="0" borderId="0" xfId="0" applyFont="1" applyFill="1" applyBorder="1" applyAlignment="1">
      <alignment vertical="top" wrapText="1"/>
    </xf>
    <xf numFmtId="0" fontId="41" fillId="0" borderId="71" xfId="0" applyFont="1" applyFill="1" applyBorder="1" applyAlignment="1">
      <alignment horizontal="center" vertical="top"/>
    </xf>
    <xf numFmtId="0" fontId="40" fillId="0" borderId="40" xfId="0" applyFont="1" applyFill="1" applyBorder="1" applyAlignment="1">
      <alignment horizontal="left" vertical="top" wrapText="1"/>
    </xf>
    <xf numFmtId="0" fontId="40" fillId="0" borderId="28" xfId="0" applyFont="1" applyFill="1" applyBorder="1" applyAlignment="1">
      <alignment horizontal="left" vertical="top" wrapText="1"/>
    </xf>
    <xf numFmtId="0" fontId="40" fillId="0" borderId="42" xfId="0" applyFont="1" applyFill="1" applyBorder="1" applyAlignment="1">
      <alignment horizontal="left" vertical="top" wrapText="1"/>
    </xf>
    <xf numFmtId="0" fontId="40" fillId="0" borderId="0" xfId="0" applyFont="1" applyFill="1" applyBorder="1" applyAlignment="1">
      <alignment vertical="center" wrapText="1"/>
    </xf>
    <xf numFmtId="0" fontId="41" fillId="0" borderId="40" xfId="0" applyFont="1" applyFill="1" applyBorder="1" applyAlignment="1">
      <alignment horizontal="right" vertical="center" wrapText="1"/>
    </xf>
    <xf numFmtId="0" fontId="40" fillId="0" borderId="0" xfId="0" applyFont="1" applyFill="1" applyBorder="1" applyAlignment="1">
      <alignment vertical="center" wrapText="1"/>
    </xf>
    <xf numFmtId="0" fontId="41" fillId="0" borderId="0" xfId="0" applyFont="1" applyFill="1" applyBorder="1" applyAlignment="1">
      <alignment horizontal="right" vertical="center" wrapText="1"/>
    </xf>
    <xf numFmtId="0" fontId="41" fillId="0" borderId="13" xfId="0" applyFont="1" applyFill="1" applyBorder="1" applyAlignment="1">
      <alignment horizontal="right" vertical="center" wrapText="1"/>
    </xf>
    <xf numFmtId="0" fontId="40" fillId="0" borderId="0" xfId="0" applyFont="1" applyFill="1" applyBorder="1" applyAlignment="1">
      <alignment horizontal="center" vertical="center" wrapText="1"/>
    </xf>
    <xf numFmtId="0" fontId="41" fillId="0" borderId="13" xfId="0" applyFont="1" applyFill="1" applyBorder="1" applyAlignment="1" applyProtection="1">
      <alignment horizontal="center" vertical="center" wrapText="1"/>
      <protection locked="0"/>
    </xf>
    <xf numFmtId="0" fontId="40" fillId="0" borderId="0" xfId="0" quotePrefix="1" applyFont="1" applyFill="1" applyBorder="1" applyAlignment="1">
      <alignment vertical="center" wrapText="1"/>
    </xf>
    <xf numFmtId="0" fontId="40" fillId="0" borderId="22" xfId="0" applyFont="1" applyFill="1" applyBorder="1" applyAlignment="1">
      <alignment horizontal="left" vertical="center" wrapText="1"/>
    </xf>
    <xf numFmtId="0" fontId="41" fillId="0" borderId="11" xfId="0" applyFont="1" applyFill="1" applyBorder="1" applyAlignment="1">
      <alignment horizontal="right" vertical="center" wrapText="1"/>
    </xf>
    <xf numFmtId="0" fontId="41" fillId="0" borderId="0" xfId="0" applyFont="1" applyFill="1" applyBorder="1" applyAlignment="1">
      <alignment vertical="center" wrapText="1"/>
    </xf>
    <xf numFmtId="0" fontId="40" fillId="0" borderId="0" xfId="0" applyFont="1" applyFill="1" applyBorder="1" applyAlignment="1">
      <alignment vertical="center" wrapText="1"/>
    </xf>
    <xf numFmtId="0" fontId="40" fillId="0" borderId="25" xfId="0" applyFont="1" applyFill="1" applyBorder="1" applyAlignment="1">
      <alignment horizontal="center" vertical="top" wrapText="1"/>
    </xf>
    <xf numFmtId="0" fontId="41" fillId="0" borderId="0" xfId="0" applyFont="1" applyFill="1" applyBorder="1" applyAlignment="1">
      <alignment horizontal="right" vertical="center" wrapText="1"/>
    </xf>
    <xf numFmtId="0" fontId="40" fillId="0" borderId="0" xfId="0" quotePrefix="1" applyFont="1" applyFill="1" applyBorder="1" applyAlignment="1">
      <alignment vertical="center" wrapText="1"/>
    </xf>
    <xf numFmtId="49" fontId="40" fillId="0" borderId="13" xfId="0" quotePrefix="1" applyNumberFormat="1" applyFont="1" applyFill="1" applyBorder="1" applyAlignment="1">
      <alignment horizontal="justify" vertical="top" wrapText="1"/>
    </xf>
    <xf numFmtId="0" fontId="41" fillId="0" borderId="39" xfId="0" quotePrefix="1" applyFont="1" applyFill="1" applyBorder="1" applyAlignment="1">
      <alignment horizontal="center" vertical="center" wrapText="1"/>
    </xf>
    <xf numFmtId="0" fontId="40" fillId="0" borderId="0" xfId="0" applyFont="1" applyFill="1" applyBorder="1" applyAlignment="1">
      <alignment horizontal="left" vertical="center" wrapText="1" indent="1"/>
    </xf>
    <xf numFmtId="166" fontId="41" fillId="0" borderId="0" xfId="28" applyNumberFormat="1" applyFont="1" applyFill="1" applyBorder="1" applyAlignment="1">
      <alignment vertical="center" wrapText="1"/>
    </xf>
    <xf numFmtId="0" fontId="40" fillId="0" borderId="0" xfId="0" applyFont="1" applyFill="1" applyBorder="1" applyAlignment="1">
      <alignment horizontal="left" vertical="center" wrapText="1"/>
    </xf>
    <xf numFmtId="0" fontId="40" fillId="0" borderId="0" xfId="0" applyFont="1" applyFill="1" applyBorder="1" applyAlignment="1">
      <alignment vertical="center" wrapText="1"/>
    </xf>
    <xf numFmtId="0" fontId="40" fillId="0" borderId="0" xfId="0" applyFont="1" applyFill="1" applyBorder="1" applyAlignment="1">
      <alignment horizontal="left" vertical="center" wrapText="1" indent="1"/>
    </xf>
    <xf numFmtId="0" fontId="40" fillId="0" borderId="13" xfId="0" applyFont="1" applyFill="1" applyBorder="1" applyAlignment="1">
      <alignment horizontal="left" vertical="center" wrapText="1"/>
    </xf>
    <xf numFmtId="0" fontId="40" fillId="0" borderId="0" xfId="0" applyFont="1" applyFill="1" applyBorder="1" applyAlignment="1">
      <alignment horizontal="center" vertical="center" wrapText="1"/>
    </xf>
    <xf numFmtId="0" fontId="41" fillId="0" borderId="13" xfId="0" applyFont="1" applyFill="1" applyBorder="1" applyAlignment="1">
      <alignment horizontal="left" vertical="center" wrapText="1"/>
    </xf>
    <xf numFmtId="49" fontId="40" fillId="0" borderId="0" xfId="0" quotePrefix="1" applyNumberFormat="1" applyFont="1" applyFill="1" applyBorder="1" applyAlignment="1">
      <alignment horizontal="justify" vertical="center" wrapText="1"/>
    </xf>
    <xf numFmtId="49" fontId="40" fillId="0" borderId="22" xfId="0" quotePrefix="1" applyNumberFormat="1" applyFont="1" applyFill="1" applyBorder="1" applyAlignment="1">
      <alignment horizontal="justify" vertical="center" wrapText="1"/>
    </xf>
    <xf numFmtId="49" fontId="40" fillId="0" borderId="0" xfId="0" applyNumberFormat="1" applyFont="1" applyFill="1" applyBorder="1" applyAlignment="1">
      <alignment horizontal="justify" vertical="center" wrapText="1"/>
    </xf>
    <xf numFmtId="49" fontId="40" fillId="0" borderId="22" xfId="0" applyNumberFormat="1" applyFont="1" applyFill="1" applyBorder="1" applyAlignment="1">
      <alignment horizontal="justify" vertical="center" wrapText="1"/>
    </xf>
    <xf numFmtId="0" fontId="40" fillId="0" borderId="0" xfId="0" applyFont="1" applyFill="1" applyBorder="1" applyAlignment="1">
      <alignment horizontal="justify" vertical="top" wrapText="1"/>
    </xf>
    <xf numFmtId="0" fontId="40" fillId="0" borderId="40" xfId="0" applyFont="1" applyFill="1" applyBorder="1" applyAlignment="1">
      <alignment horizontal="justify" vertical="top" wrapText="1"/>
    </xf>
    <xf numFmtId="49" fontId="40" fillId="0" borderId="13" xfId="0" quotePrefix="1" applyNumberFormat="1" applyFont="1" applyFill="1" applyBorder="1" applyAlignment="1">
      <alignment horizontal="justify" vertical="top" wrapText="1"/>
    </xf>
    <xf numFmtId="0" fontId="41" fillId="0" borderId="15" xfId="0" quotePrefix="1"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0" xfId="0" applyFont="1" applyFill="1" applyBorder="1" applyAlignment="1">
      <alignment horizontal="left" vertical="center"/>
    </xf>
    <xf numFmtId="166" fontId="40" fillId="0" borderId="11" xfId="28" applyNumberFormat="1" applyFont="1" applyFill="1" applyBorder="1" applyAlignment="1">
      <alignment vertical="center" wrapText="1"/>
    </xf>
    <xf numFmtId="0" fontId="41" fillId="0" borderId="14" xfId="0" applyFont="1" applyFill="1" applyBorder="1" applyAlignment="1">
      <alignment horizontal="center" vertical="center" wrapText="1"/>
    </xf>
    <xf numFmtId="0" fontId="41" fillId="0" borderId="70" xfId="0" applyFont="1" applyFill="1" applyBorder="1" applyAlignment="1">
      <alignment horizontal="center" vertical="center" wrapText="1"/>
    </xf>
    <xf numFmtId="49" fontId="40" fillId="0" borderId="11" xfId="0" quotePrefix="1" applyNumberFormat="1" applyFont="1" applyFill="1" applyBorder="1" applyAlignment="1">
      <alignment horizontal="justify" vertical="top" wrapText="1"/>
    </xf>
    <xf numFmtId="49" fontId="40" fillId="0" borderId="0" xfId="0" quotePrefix="1" applyNumberFormat="1" applyFont="1" applyFill="1" applyBorder="1" applyAlignment="1">
      <alignment horizontal="justify" vertical="top" wrapText="1"/>
    </xf>
    <xf numFmtId="49" fontId="40" fillId="0" borderId="11" xfId="0" quotePrefix="1" applyNumberFormat="1" applyFont="1" applyFill="1" applyBorder="1" applyAlignment="1">
      <alignment horizontal="left" vertical="top" wrapText="1"/>
    </xf>
    <xf numFmtId="49" fontId="40" fillId="0" borderId="0" xfId="0" quotePrefix="1" applyNumberFormat="1" applyFont="1" applyFill="1" applyBorder="1" applyAlignment="1">
      <alignment horizontal="left" vertical="top" wrapText="1"/>
    </xf>
    <xf numFmtId="49" fontId="40" fillId="0" borderId="40" xfId="0" quotePrefix="1" applyNumberFormat="1" applyFont="1" applyFill="1" applyBorder="1" applyAlignment="1">
      <alignment horizontal="left" vertical="top" wrapText="1"/>
    </xf>
    <xf numFmtId="49" fontId="41" fillId="0" borderId="40" xfId="0" quotePrefix="1" applyNumberFormat="1" applyFont="1" applyFill="1" applyBorder="1" applyAlignment="1">
      <alignment horizontal="left" vertical="top" wrapText="1"/>
    </xf>
    <xf numFmtId="49" fontId="41" fillId="0" borderId="13" xfId="0" quotePrefix="1" applyNumberFormat="1" applyFont="1" applyFill="1" applyBorder="1" applyAlignment="1">
      <alignment horizontal="justify" vertical="top" wrapText="1"/>
    </xf>
    <xf numFmtId="0" fontId="83" fillId="0" borderId="13" xfId="0" applyFont="1" applyBorder="1" applyAlignment="1">
      <alignment wrapText="1"/>
    </xf>
    <xf numFmtId="0" fontId="0" fillId="0" borderId="13" xfId="0" applyBorder="1" applyAlignment="1">
      <alignment wrapText="1"/>
    </xf>
    <xf numFmtId="49" fontId="40" fillId="0" borderId="13" xfId="0" quotePrefix="1" applyNumberFormat="1" applyFont="1" applyFill="1" applyBorder="1" applyAlignment="1">
      <alignment horizontal="left" vertical="top" wrapText="1"/>
    </xf>
    <xf numFmtId="49" fontId="41" fillId="0" borderId="13" xfId="0" quotePrefix="1" applyNumberFormat="1" applyFont="1" applyFill="1" applyBorder="1" applyAlignment="1">
      <alignment horizontal="left" vertical="top" wrapText="1"/>
    </xf>
    <xf numFmtId="49" fontId="40" fillId="0" borderId="0" xfId="0" applyNumberFormat="1" applyFont="1" applyFill="1" applyBorder="1" applyAlignment="1">
      <alignment horizontal="left" vertical="center" wrapText="1" indent="1"/>
    </xf>
    <xf numFmtId="0" fontId="40" fillId="0" borderId="13" xfId="0" applyFont="1" applyFill="1" applyBorder="1" applyAlignment="1">
      <alignment vertical="center" wrapText="1"/>
    </xf>
    <xf numFmtId="0" fontId="41" fillId="0" borderId="13" xfId="0" applyFont="1" applyFill="1" applyBorder="1" applyAlignment="1">
      <alignment vertical="center" wrapText="1"/>
    </xf>
    <xf numFmtId="0" fontId="41" fillId="0" borderId="13" xfId="0" applyFont="1" applyFill="1" applyBorder="1" applyAlignment="1">
      <alignment vertical="top" wrapText="1"/>
    </xf>
    <xf numFmtId="0" fontId="40" fillId="0" borderId="0" xfId="0" applyFont="1" applyBorder="1" applyAlignment="1">
      <alignment horizontal="center" vertical="center" wrapText="1"/>
    </xf>
    <xf numFmtId="0" fontId="46" fillId="0" borderId="0" xfId="0" applyFont="1" applyBorder="1" applyAlignment="1">
      <alignment horizontal="right" vertical="center" wrapText="1"/>
    </xf>
    <xf numFmtId="166" fontId="64" fillId="0" borderId="0" xfId="0" applyNumberFormat="1" applyFont="1" applyBorder="1" applyAlignment="1">
      <alignment vertical="center" wrapText="1"/>
    </xf>
    <xf numFmtId="166" fontId="64" fillId="0" borderId="0" xfId="28" applyNumberFormat="1" applyFont="1" applyFill="1" applyBorder="1" applyAlignment="1">
      <alignment horizontal="right" vertical="center" wrapText="1"/>
    </xf>
    <xf numFmtId="166" fontId="64" fillId="0" borderId="0" xfId="28" applyNumberFormat="1" applyFont="1" applyBorder="1" applyAlignment="1">
      <alignment vertical="center" wrapText="1"/>
    </xf>
    <xf numFmtId="166" fontId="41" fillId="0" borderId="13" xfId="0" applyNumberFormat="1" applyFont="1" applyBorder="1" applyAlignment="1">
      <alignment vertical="center" wrapText="1"/>
    </xf>
    <xf numFmtId="166" fontId="40" fillId="0" borderId="13" xfId="0" applyNumberFormat="1" applyFont="1" applyBorder="1" applyAlignment="1">
      <alignment vertical="center" wrapText="1"/>
    </xf>
    <xf numFmtId="41" fontId="40" fillId="0" borderId="0" xfId="29" applyNumberFormat="1" applyFont="1" applyBorder="1" applyAlignment="1">
      <alignment vertical="top"/>
    </xf>
    <xf numFmtId="0" fontId="40" fillId="0" borderId="11" xfId="0" applyFont="1" applyFill="1" applyBorder="1" applyAlignment="1">
      <alignment vertical="top" wrapText="1"/>
    </xf>
    <xf numFmtId="0" fontId="80" fillId="0" borderId="22" xfId="65" applyFont="1" applyFill="1" applyBorder="1" applyAlignment="1">
      <alignment horizontal="center" vertical="top"/>
    </xf>
    <xf numFmtId="0" fontId="80" fillId="0" borderId="54" xfId="65" applyFont="1" applyFill="1" applyBorder="1" applyAlignment="1">
      <alignment horizontal="center" vertical="top"/>
    </xf>
    <xf numFmtId="0" fontId="40" fillId="0" borderId="13" xfId="0" applyFont="1" applyFill="1" applyBorder="1" applyAlignment="1">
      <alignment horizontal="justify" vertical="top" wrapText="1"/>
    </xf>
    <xf numFmtId="0" fontId="41" fillId="0" borderId="13" xfId="0" applyFont="1" applyFill="1" applyBorder="1" applyAlignment="1">
      <alignment horizontal="justify" vertical="top" wrapText="1"/>
    </xf>
    <xf numFmtId="0" fontId="41" fillId="0" borderId="0" xfId="0" applyFont="1" applyFill="1" applyBorder="1" applyAlignment="1">
      <alignment horizontal="left" vertical="center" wrapText="1"/>
    </xf>
    <xf numFmtId="0" fontId="40" fillId="0" borderId="0" xfId="0" applyFont="1" applyFill="1" applyBorder="1" applyAlignment="1">
      <alignment vertical="center" wrapText="1"/>
    </xf>
    <xf numFmtId="0" fontId="41" fillId="0" borderId="0" xfId="0" applyFont="1" applyFill="1" applyBorder="1" applyAlignment="1">
      <alignment vertical="center" wrapText="1"/>
    </xf>
    <xf numFmtId="0" fontId="40" fillId="0" borderId="0" xfId="0" applyFont="1" applyFill="1" applyBorder="1" applyAlignment="1">
      <alignment horizontal="left" vertical="center" wrapText="1" indent="1"/>
    </xf>
    <xf numFmtId="0" fontId="40" fillId="0" borderId="22" xfId="0" applyFont="1" applyFill="1" applyBorder="1" applyAlignment="1">
      <alignment vertical="center" wrapText="1"/>
    </xf>
    <xf numFmtId="0" fontId="41" fillId="0" borderId="0" xfId="0" applyFont="1" applyFill="1" applyBorder="1" applyAlignment="1">
      <alignment horizontal="right" vertical="center" wrapText="1"/>
    </xf>
    <xf numFmtId="0" fontId="41" fillId="0" borderId="16"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3" xfId="0" applyFont="1" applyBorder="1"/>
    <xf numFmtId="0" fontId="41" fillId="0" borderId="0" xfId="0" applyFont="1" applyFill="1" applyBorder="1" applyAlignment="1">
      <alignment horizontal="left" vertical="center"/>
    </xf>
    <xf numFmtId="0" fontId="40" fillId="0" borderId="0" xfId="0" applyFont="1" applyFill="1" applyBorder="1" applyAlignment="1">
      <alignment horizontal="left" vertical="center" indent="1"/>
    </xf>
    <xf numFmtId="0" fontId="41" fillId="0" borderId="0" xfId="0" applyFont="1" applyFill="1" applyBorder="1" applyAlignment="1">
      <alignment vertical="center"/>
    </xf>
    <xf numFmtId="43" fontId="40" fillId="0" borderId="15" xfId="28" applyNumberFormat="1" applyFont="1" applyFill="1" applyBorder="1" applyAlignment="1">
      <alignment vertical="center" wrapText="1"/>
    </xf>
    <xf numFmtId="43" fontId="40" fillId="0" borderId="12" xfId="28" applyNumberFormat="1" applyFont="1" applyFill="1" applyBorder="1" applyAlignment="1">
      <alignment vertical="center"/>
    </xf>
    <xf numFmtId="43" fontId="40" fillId="0" borderId="12" xfId="28" applyNumberFormat="1" applyFont="1" applyFill="1" applyBorder="1" applyAlignment="1">
      <alignment horizontal="center" vertical="center" wrapText="1"/>
    </xf>
    <xf numFmtId="0" fontId="40" fillId="0" borderId="11" xfId="0" quotePrefix="1" applyFont="1" applyFill="1" applyBorder="1" applyAlignment="1">
      <alignment horizontal="left" vertical="center" indent="1"/>
    </xf>
    <xf numFmtId="0" fontId="40" fillId="0" borderId="0" xfId="0" quotePrefix="1" applyFont="1" applyFill="1" applyBorder="1" applyAlignment="1">
      <alignment vertical="center"/>
    </xf>
    <xf numFmtId="0" fontId="40" fillId="0" borderId="0" xfId="0" quotePrefix="1" applyFont="1" applyFill="1" applyBorder="1" applyAlignment="1">
      <alignment horizontal="left" vertical="center" indent="1"/>
    </xf>
    <xf numFmtId="0" fontId="41" fillId="0" borderId="16" xfId="0" applyFont="1" applyFill="1" applyBorder="1" applyAlignment="1">
      <alignment vertical="center" wrapText="1"/>
    </xf>
    <xf numFmtId="0" fontId="40" fillId="0" borderId="0" xfId="0" applyFont="1" applyBorder="1"/>
    <xf numFmtId="0" fontId="41" fillId="0" borderId="0" xfId="0" applyFont="1" applyBorder="1"/>
    <xf numFmtId="0" fontId="41" fillId="0" borderId="0" xfId="0" applyFont="1" applyBorder="1" applyAlignment="1"/>
    <xf numFmtId="0" fontId="40" fillId="0" borderId="0" xfId="0" applyFont="1" applyBorder="1" applyAlignment="1"/>
    <xf numFmtId="0" fontId="41" fillId="0" borderId="0" xfId="0" quotePrefix="1" applyFont="1" applyFill="1" applyBorder="1" applyAlignment="1">
      <alignment horizontal="center" vertical="center" wrapText="1"/>
    </xf>
    <xf numFmtId="0" fontId="40" fillId="0" borderId="0" xfId="0" applyFont="1" applyBorder="1" applyAlignment="1">
      <alignment wrapText="1"/>
    </xf>
    <xf numFmtId="165" fontId="40" fillId="0" borderId="0" xfId="28" applyFont="1" applyBorder="1"/>
    <xf numFmtId="0" fontId="41" fillId="0" borderId="16" xfId="0" applyFont="1" applyFill="1" applyBorder="1" applyAlignment="1">
      <alignment vertical="center"/>
    </xf>
    <xf numFmtId="43" fontId="41" fillId="0" borderId="16" xfId="28" applyNumberFormat="1" applyFont="1" applyFill="1" applyBorder="1" applyAlignment="1">
      <alignment horizontal="center" vertical="center" wrapText="1"/>
    </xf>
    <xf numFmtId="166" fontId="41" fillId="0" borderId="16" xfId="28" applyNumberFormat="1" applyFont="1" applyFill="1" applyBorder="1" applyAlignment="1">
      <alignment vertical="center" wrapText="1"/>
    </xf>
    <xf numFmtId="0" fontId="41" fillId="0" borderId="16" xfId="0" quotePrefix="1" applyFont="1" applyFill="1" applyBorder="1" applyAlignment="1">
      <alignment horizontal="center" vertical="center" wrapText="1"/>
    </xf>
    <xf numFmtId="0" fontId="41" fillId="0" borderId="16" xfId="0" applyFont="1" applyBorder="1"/>
    <xf numFmtId="165" fontId="40" fillId="0" borderId="16" xfId="28" applyFont="1" applyBorder="1"/>
    <xf numFmtId="165" fontId="41" fillId="0" borderId="16" xfId="28" applyFont="1" applyBorder="1"/>
    <xf numFmtId="165" fontId="41" fillId="0" borderId="0" xfId="28" applyFont="1" applyBorder="1"/>
    <xf numFmtId="49" fontId="62" fillId="0" borderId="0" xfId="74" applyNumberFormat="1" applyFont="1" applyFill="1" applyBorder="1" applyAlignment="1">
      <alignment horizontal="center" vertical="center"/>
    </xf>
    <xf numFmtId="0" fontId="40" fillId="0" borderId="0" xfId="0" applyFont="1" applyFill="1" applyBorder="1" applyAlignment="1">
      <alignment vertical="center" wrapText="1"/>
    </xf>
    <xf numFmtId="0" fontId="41" fillId="0" borderId="0" xfId="0" applyFont="1" applyFill="1" applyBorder="1" applyAlignment="1">
      <alignment horizontal="left" vertical="center" wrapText="1"/>
    </xf>
    <xf numFmtId="0" fontId="40" fillId="0" borderId="0" xfId="0" quotePrefix="1" applyFont="1" applyFill="1" applyBorder="1" applyAlignment="1">
      <alignment horizontal="left" vertical="center" wrapText="1"/>
    </xf>
    <xf numFmtId="0" fontId="40" fillId="0" borderId="11" xfId="0" applyFont="1" applyFill="1" applyBorder="1" applyAlignment="1">
      <alignment vertical="center" wrapText="1"/>
    </xf>
    <xf numFmtId="0" fontId="40" fillId="0" borderId="22" xfId="0" applyFont="1" applyFill="1" applyBorder="1" applyAlignment="1">
      <alignment vertical="center" wrapText="1"/>
    </xf>
    <xf numFmtId="0" fontId="41" fillId="0" borderId="0" xfId="0" applyFont="1" applyFill="1" applyBorder="1" applyAlignment="1">
      <alignment horizontal="right" vertical="center" wrapText="1"/>
    </xf>
    <xf numFmtId="0" fontId="41" fillId="0" borderId="18" xfId="0" applyFont="1" applyFill="1" applyBorder="1" applyAlignment="1">
      <alignment horizontal="center" vertical="center" wrapText="1"/>
    </xf>
    <xf numFmtId="0" fontId="41" fillId="0" borderId="13"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0" xfId="0" quotePrefix="1" applyFont="1" applyFill="1" applyBorder="1" applyAlignment="1">
      <alignment horizontal="center" vertical="center" wrapText="1"/>
    </xf>
    <xf numFmtId="166" fontId="41" fillId="0" borderId="11" xfId="28" applyNumberFormat="1" applyFont="1" applyFill="1" applyBorder="1" applyAlignment="1">
      <alignment vertical="center" wrapText="1"/>
    </xf>
    <xf numFmtId="166" fontId="41" fillId="0" borderId="22" xfId="28" applyNumberFormat="1" applyFont="1" applyFill="1" applyBorder="1" applyAlignment="1">
      <alignment vertical="center" wrapText="1"/>
    </xf>
    <xf numFmtId="0" fontId="40" fillId="0" borderId="85" xfId="0" applyFont="1" applyFill="1" applyBorder="1" applyAlignment="1">
      <alignment horizontal="center" vertical="center" wrapText="1"/>
    </xf>
    <xf numFmtId="166" fontId="41" fillId="0" borderId="33" xfId="28" applyNumberFormat="1" applyFont="1" applyFill="1" applyBorder="1" applyAlignment="1">
      <alignment vertical="center" wrapText="1"/>
    </xf>
    <xf numFmtId="166" fontId="41" fillId="0" borderId="17" xfId="28" applyNumberFormat="1" applyFont="1" applyFill="1" applyBorder="1" applyAlignment="1">
      <alignment vertical="center" wrapText="1"/>
    </xf>
    <xf numFmtId="0" fontId="45" fillId="0" borderId="0" xfId="0" applyFont="1" applyFill="1" applyBorder="1" applyAlignment="1">
      <alignment horizontal="left" vertical="center"/>
    </xf>
    <xf numFmtId="0" fontId="40" fillId="0" borderId="11" xfId="0" applyFont="1" applyFill="1" applyBorder="1" applyAlignment="1">
      <alignment horizontal="center" vertical="center" wrapText="1"/>
    </xf>
    <xf numFmtId="0" fontId="40" fillId="0" borderId="17" xfId="0" applyFont="1" applyFill="1" applyBorder="1" applyAlignment="1">
      <alignment horizontal="center" vertical="center" wrapText="1"/>
    </xf>
    <xf numFmtId="166" fontId="40" fillId="0" borderId="33" xfId="28" applyNumberFormat="1" applyFont="1" applyFill="1" applyBorder="1" applyAlignment="1">
      <alignment vertical="center" wrapText="1"/>
    </xf>
    <xf numFmtId="165" fontId="17" fillId="0" borderId="22" xfId="28" applyFill="1" applyBorder="1" applyAlignment="1">
      <alignment vertical="center" wrapText="1"/>
    </xf>
    <xf numFmtId="165" fontId="17" fillId="0" borderId="12" xfId="28" applyFill="1" applyBorder="1" applyAlignment="1">
      <alignment vertical="center" wrapText="1"/>
    </xf>
    <xf numFmtId="49" fontId="40" fillId="0" borderId="13" xfId="0" applyNumberFormat="1" applyFont="1" applyFill="1" applyBorder="1" applyAlignment="1">
      <alignment horizontal="center" vertical="center" wrapText="1"/>
    </xf>
    <xf numFmtId="43" fontId="40" fillId="0" borderId="12" xfId="0" applyNumberFormat="1" applyFont="1" applyFill="1" applyBorder="1" applyAlignment="1">
      <alignment vertical="center" wrapText="1"/>
    </xf>
    <xf numFmtId="43" fontId="40" fillId="0" borderId="14" xfId="0" applyNumberFormat="1" applyFont="1" applyFill="1" applyBorder="1" applyAlignment="1">
      <alignment vertical="center" wrapText="1"/>
    </xf>
    <xf numFmtId="0" fontId="42" fillId="0" borderId="32" xfId="0" applyFont="1" applyFill="1" applyBorder="1" applyAlignment="1">
      <alignment horizontal="left" vertical="center" wrapText="1"/>
    </xf>
    <xf numFmtId="43" fontId="40" fillId="0" borderId="22" xfId="0" applyNumberFormat="1" applyFont="1" applyFill="1" applyBorder="1" applyAlignment="1">
      <alignment vertical="center" wrapText="1"/>
    </xf>
    <xf numFmtId="0" fontId="82" fillId="0" borderId="22" xfId="0" applyFont="1" applyBorder="1"/>
    <xf numFmtId="0" fontId="40" fillId="0" borderId="31" xfId="0" applyFont="1" applyFill="1" applyBorder="1" applyAlignment="1">
      <alignment horizontal="center" vertical="center" wrapText="1"/>
    </xf>
    <xf numFmtId="0" fontId="40" fillId="0" borderId="15" xfId="0" quotePrefix="1" applyFont="1" applyFill="1" applyBorder="1" applyAlignment="1">
      <alignment horizontal="center" vertical="center" wrapText="1"/>
    </xf>
    <xf numFmtId="0" fontId="41" fillId="0" borderId="12" xfId="0" applyFont="1" applyFill="1" applyBorder="1" applyAlignment="1">
      <alignment horizontal="center" vertical="center" wrapText="1"/>
    </xf>
    <xf numFmtId="0" fontId="40" fillId="0" borderId="12" xfId="0" quotePrefix="1" applyFont="1" applyFill="1" applyBorder="1" applyAlignment="1">
      <alignment horizontal="center" vertical="center" wrapText="1"/>
    </xf>
    <xf numFmtId="0" fontId="40" fillId="0" borderId="21" xfId="0" applyFont="1" applyFill="1" applyBorder="1" applyAlignment="1">
      <alignment vertical="center" wrapText="1"/>
    </xf>
    <xf numFmtId="43" fontId="77" fillId="0" borderId="11" xfId="0" applyNumberFormat="1" applyFont="1" applyFill="1" applyBorder="1" applyAlignment="1">
      <alignment vertical="center" wrapText="1"/>
    </xf>
    <xf numFmtId="166" fontId="40" fillId="0" borderId="11" xfId="0" applyNumberFormat="1" applyFont="1" applyFill="1" applyBorder="1" applyAlignment="1">
      <alignment vertical="center" wrapText="1"/>
    </xf>
    <xf numFmtId="166" fontId="41" fillId="0" borderId="18" xfId="0" applyNumberFormat="1" applyFont="1" applyFill="1" applyBorder="1" applyAlignment="1">
      <alignment vertical="center" wrapText="1"/>
    </xf>
    <xf numFmtId="43" fontId="40" fillId="0" borderId="11" xfId="0" applyNumberFormat="1" applyFont="1" applyFill="1" applyBorder="1" applyAlignment="1">
      <alignment vertical="center" wrapText="1"/>
    </xf>
    <xf numFmtId="166" fontId="41" fillId="0" borderId="86" xfId="0" applyNumberFormat="1" applyFont="1" applyFill="1" applyBorder="1" applyAlignment="1">
      <alignment vertical="center" wrapText="1"/>
    </xf>
    <xf numFmtId="166" fontId="41" fillId="0" borderId="11" xfId="0" applyNumberFormat="1" applyFont="1" applyFill="1" applyBorder="1" applyAlignment="1">
      <alignment vertical="center" wrapText="1"/>
    </xf>
    <xf numFmtId="10" fontId="40" fillId="0" borderId="11" xfId="79" applyNumberFormat="1" applyFont="1" applyFill="1" applyBorder="1" applyAlignment="1">
      <alignment vertical="center" wrapText="1"/>
    </xf>
    <xf numFmtId="166" fontId="41" fillId="0" borderId="18" xfId="28" applyNumberFormat="1" applyFont="1" applyFill="1" applyBorder="1" applyAlignment="1">
      <alignment vertical="center" wrapText="1"/>
    </xf>
    <xf numFmtId="166" fontId="41" fillId="0" borderId="87" xfId="0" applyNumberFormat="1" applyFont="1" applyFill="1" applyBorder="1" applyAlignment="1">
      <alignment vertical="center" wrapText="1"/>
    </xf>
    <xf numFmtId="10" fontId="40" fillId="0" borderId="12" xfId="79" applyNumberFormat="1" applyFont="1" applyFill="1" applyBorder="1" applyAlignment="1">
      <alignment vertical="center" wrapText="1"/>
    </xf>
    <xf numFmtId="165" fontId="40" fillId="0" borderId="15" xfId="28" applyFont="1" applyFill="1" applyBorder="1" applyAlignment="1">
      <alignment vertical="center" wrapText="1"/>
    </xf>
    <xf numFmtId="165" fontId="40" fillId="0" borderId="12" xfId="28" applyFont="1" applyFill="1" applyBorder="1" applyAlignment="1">
      <alignment vertical="center" wrapText="1"/>
    </xf>
    <xf numFmtId="166" fontId="41" fillId="0" borderId="87" xfId="28" applyNumberFormat="1" applyFont="1" applyFill="1" applyBorder="1" applyAlignment="1">
      <alignment vertical="center" wrapText="1"/>
    </xf>
    <xf numFmtId="165" fontId="40" fillId="0" borderId="32" xfId="28" applyFont="1" applyFill="1" applyBorder="1" applyAlignment="1">
      <alignment vertical="center" wrapText="1"/>
    </xf>
    <xf numFmtId="165" fontId="40" fillId="0" borderId="22" xfId="28" applyFont="1" applyFill="1" applyBorder="1" applyAlignment="1">
      <alignment vertical="center" wrapText="1"/>
    </xf>
    <xf numFmtId="166" fontId="40" fillId="0" borderId="22" xfId="28" applyNumberFormat="1" applyFont="1" applyFill="1" applyBorder="1" applyAlignment="1">
      <alignment vertical="center" wrapText="1"/>
    </xf>
    <xf numFmtId="166" fontId="41" fillId="0" borderId="88" xfId="28" applyNumberFormat="1" applyFont="1" applyFill="1" applyBorder="1" applyAlignment="1">
      <alignment vertical="center" wrapText="1"/>
    </xf>
    <xf numFmtId="43" fontId="40" fillId="0" borderId="22" xfId="28" applyNumberFormat="1" applyFont="1" applyFill="1" applyBorder="1" applyAlignment="1">
      <alignment vertical="center" wrapText="1"/>
    </xf>
    <xf numFmtId="166" fontId="41" fillId="0" borderId="32" xfId="28" applyNumberFormat="1" applyFont="1" applyFill="1" applyBorder="1" applyAlignment="1">
      <alignment vertical="center" wrapText="1"/>
    </xf>
    <xf numFmtId="43" fontId="40" fillId="25" borderId="13" xfId="0" applyNumberFormat="1" applyFont="1" applyFill="1" applyBorder="1" applyAlignment="1">
      <alignment horizontal="right" vertical="center" wrapText="1"/>
    </xf>
    <xf numFmtId="43" fontId="40" fillId="25" borderId="19" xfId="0" applyNumberFormat="1" applyFont="1" applyFill="1" applyBorder="1" applyAlignment="1">
      <alignment horizontal="right" vertical="center" wrapText="1"/>
    </xf>
    <xf numFmtId="0" fontId="37" fillId="0" borderId="0" xfId="64" applyFont="1" applyAlignment="1">
      <alignment horizontal="justify" vertical="top" wrapText="1"/>
    </xf>
    <xf numFmtId="0" fontId="49" fillId="0" borderId="0" xfId="64" applyFont="1" applyAlignment="1">
      <alignment horizontal="justify" vertical="center" wrapText="1"/>
    </xf>
    <xf numFmtId="0" fontId="37" fillId="0" borderId="0" xfId="64" applyFont="1" applyAlignment="1">
      <alignment horizontal="justify" vertical="center" wrapText="1"/>
    </xf>
    <xf numFmtId="0" fontId="37" fillId="0" borderId="0" xfId="64" applyFont="1" applyFill="1" applyAlignment="1">
      <alignment horizontal="justify" vertical="center" wrapText="1"/>
    </xf>
    <xf numFmtId="0" fontId="48" fillId="0" borderId="0" xfId="64" applyFont="1" applyAlignment="1">
      <alignment horizontal="justify" vertical="center" wrapText="1"/>
    </xf>
    <xf numFmtId="0" fontId="0" fillId="0" borderId="0" xfId="0" applyAlignment="1">
      <alignment horizontal="justify" vertical="center" wrapText="1"/>
    </xf>
    <xf numFmtId="0" fontId="37" fillId="0" borderId="31" xfId="64" applyFont="1" applyBorder="1" applyAlignment="1">
      <alignment horizontal="justify" vertical="center" wrapText="1"/>
    </xf>
    <xf numFmtId="0" fontId="47" fillId="0" borderId="0" xfId="64" applyFont="1" applyAlignment="1">
      <alignment horizontal="justify" vertical="center" wrapText="1"/>
    </xf>
    <xf numFmtId="0" fontId="55" fillId="0" borderId="0" xfId="64" applyFont="1" applyAlignment="1">
      <alignment horizontal="center" vertical="center" wrapText="1"/>
    </xf>
    <xf numFmtId="49" fontId="60" fillId="0" borderId="0" xfId="64" applyNumberFormat="1" applyFont="1" applyAlignment="1">
      <alignment horizontal="center" vertical="center" wrapText="1"/>
    </xf>
    <xf numFmtId="0" fontId="50" fillId="0" borderId="0" xfId="64" applyFont="1" applyAlignment="1">
      <alignment horizontal="center" vertical="center" wrapText="1"/>
    </xf>
    <xf numFmtId="49" fontId="51" fillId="0" borderId="0" xfId="64" applyNumberFormat="1" applyFont="1" applyAlignment="1">
      <alignment horizontal="center" vertical="center" wrapText="1"/>
    </xf>
    <xf numFmtId="0" fontId="51" fillId="0" borderId="0" xfId="64" applyNumberFormat="1" applyFont="1" applyAlignment="1">
      <alignment horizontal="center" vertical="center" wrapText="1"/>
    </xf>
    <xf numFmtId="49" fontId="44" fillId="0" borderId="0" xfId="64" applyNumberFormat="1" applyFont="1" applyAlignment="1">
      <alignment horizontal="center" vertical="center" wrapText="1"/>
    </xf>
    <xf numFmtId="49" fontId="37" fillId="0" borderId="0" xfId="64" applyNumberFormat="1" applyFont="1" applyAlignment="1">
      <alignment horizontal="justify" vertical="center" wrapText="1"/>
    </xf>
    <xf numFmtId="0" fontId="47" fillId="0" borderId="0" xfId="64" applyFont="1" applyAlignment="1">
      <alignment horizontal="right" vertical="center" wrapText="1"/>
    </xf>
    <xf numFmtId="0" fontId="37" fillId="0" borderId="10" xfId="64" applyFont="1" applyBorder="1" applyAlignment="1">
      <alignment horizontal="right" vertical="center" wrapText="1"/>
    </xf>
    <xf numFmtId="0" fontId="37" fillId="0" borderId="0" xfId="67" applyFont="1" applyAlignment="1">
      <alignment horizontal="justify" vertical="top" wrapText="1"/>
    </xf>
    <xf numFmtId="0" fontId="37" fillId="0" borderId="0" xfId="67" applyFont="1" applyAlignment="1">
      <alignment horizontal="left" vertical="top" wrapText="1"/>
    </xf>
    <xf numFmtId="0" fontId="37" fillId="0" borderId="0" xfId="67" applyFont="1" applyAlignment="1">
      <alignment horizontal="justify" vertical="center" wrapText="1"/>
    </xf>
    <xf numFmtId="0" fontId="37" fillId="0" borderId="18" xfId="67" applyFont="1" applyBorder="1" applyAlignment="1">
      <alignment horizontal="justify" vertical="top" wrapText="1"/>
    </xf>
    <xf numFmtId="0" fontId="37" fillId="0" borderId="16" xfId="67" applyFont="1" applyBorder="1" applyAlignment="1">
      <alignment horizontal="justify" vertical="top" wrapText="1"/>
    </xf>
    <xf numFmtId="0" fontId="37" fillId="0" borderId="19" xfId="67" applyFont="1" applyBorder="1" applyAlignment="1">
      <alignment horizontal="justify" vertical="top" wrapText="1"/>
    </xf>
    <xf numFmtId="0" fontId="52" fillId="0" borderId="0" xfId="67" applyFont="1" applyAlignment="1">
      <alignment horizontal="right" vertical="center" wrapText="1"/>
    </xf>
    <xf numFmtId="0" fontId="51" fillId="0" borderId="0" xfId="67" applyFont="1" applyAlignment="1">
      <alignment horizontal="right" vertical="center" wrapText="1"/>
    </xf>
    <xf numFmtId="0" fontId="37" fillId="0" borderId="0" xfId="67" applyFont="1" applyAlignment="1">
      <alignment horizontal="left" vertical="center" wrapText="1"/>
    </xf>
    <xf numFmtId="0" fontId="49" fillId="0" borderId="0" xfId="67" applyFont="1" applyAlignment="1">
      <alignment horizontal="left" vertical="center" wrapText="1"/>
    </xf>
    <xf numFmtId="0" fontId="47" fillId="0" borderId="0" xfId="67" applyFont="1" applyAlignment="1">
      <alignment horizontal="center" vertical="center" wrapText="1"/>
    </xf>
    <xf numFmtId="0" fontId="47" fillId="0" borderId="0" xfId="67" applyFont="1" applyAlignment="1">
      <alignment horizontal="left" vertical="center" wrapText="1"/>
    </xf>
    <xf numFmtId="0" fontId="37" fillId="0" borderId="28" xfId="67" applyFont="1" applyBorder="1" applyAlignment="1">
      <alignment horizontal="center" vertical="top" wrapText="1"/>
    </xf>
    <xf numFmtId="0" fontId="48" fillId="0" borderId="0" xfId="67" applyFont="1" applyAlignment="1">
      <alignment horizontal="left" vertical="center" wrapText="1"/>
    </xf>
    <xf numFmtId="0" fontId="37" fillId="0" borderId="13" xfId="67" applyFont="1" applyBorder="1" applyAlignment="1">
      <alignment horizontal="justify" vertical="top" wrapText="1"/>
    </xf>
    <xf numFmtId="0" fontId="47" fillId="0" borderId="15" xfId="67" quotePrefix="1" applyFont="1" applyBorder="1" applyAlignment="1">
      <alignment horizontal="center" vertical="top" wrapText="1"/>
    </xf>
    <xf numFmtId="0" fontId="47" fillId="0" borderId="12" xfId="67" quotePrefix="1" applyFont="1" applyBorder="1" applyAlignment="1">
      <alignment horizontal="center" vertical="top" wrapText="1"/>
    </xf>
    <xf numFmtId="0" fontId="47" fillId="0" borderId="13" xfId="67" quotePrefix="1" applyFont="1" applyFill="1" applyBorder="1" applyAlignment="1">
      <alignment horizontal="center" vertical="center" wrapText="1"/>
    </xf>
    <xf numFmtId="0" fontId="47" fillId="0" borderId="14" xfId="67" quotePrefix="1" applyFont="1" applyBorder="1" applyAlignment="1">
      <alignment horizontal="center" vertical="top" wrapText="1"/>
    </xf>
    <xf numFmtId="0" fontId="47" fillId="0" borderId="13" xfId="67" quotePrefix="1" applyFont="1" applyBorder="1" applyAlignment="1">
      <alignment horizontal="center" vertical="top" wrapText="1"/>
    </xf>
    <xf numFmtId="0" fontId="47" fillId="0" borderId="13" xfId="67" applyFont="1" applyFill="1" applyBorder="1" applyAlignment="1">
      <alignment horizontal="center" vertical="center" wrapText="1"/>
    </xf>
    <xf numFmtId="0" fontId="37" fillId="0" borderId="0" xfId="67" applyFont="1" applyAlignment="1">
      <alignment vertical="center" wrapText="1"/>
    </xf>
    <xf numFmtId="0" fontId="47" fillId="0" borderId="13" xfId="67" quotePrefix="1" applyFont="1" applyFill="1" applyBorder="1" applyAlignment="1">
      <alignment horizontal="center" vertical="top" wrapText="1"/>
    </xf>
    <xf numFmtId="0" fontId="37" fillId="0" borderId="13" xfId="67" applyFont="1" applyFill="1" applyBorder="1" applyAlignment="1">
      <alignment horizontal="left" vertical="top" wrapText="1"/>
    </xf>
    <xf numFmtId="41" fontId="37" fillId="0" borderId="13" xfId="67" applyNumberFormat="1" applyFont="1" applyFill="1" applyBorder="1" applyAlignment="1">
      <alignment horizontal="justify" vertical="top" wrapText="1"/>
    </xf>
    <xf numFmtId="165" fontId="41" fillId="0" borderId="0" xfId="80" applyNumberFormat="1" applyFont="1" applyBorder="1" applyAlignment="1">
      <alignment vertical="center" wrapText="1"/>
    </xf>
    <xf numFmtId="0" fontId="40" fillId="0" borderId="28" xfId="53" applyFont="1" applyFill="1" applyBorder="1" applyAlignment="1">
      <alignment horizontal="right" vertical="center" wrapText="1"/>
    </xf>
    <xf numFmtId="49" fontId="60" fillId="0" borderId="0" xfId="65" applyNumberFormat="1" applyFont="1" applyBorder="1" applyAlignment="1">
      <alignment horizontal="left" vertical="center" wrapText="1"/>
    </xf>
    <xf numFmtId="49" fontId="51" fillId="0" borderId="0" xfId="65" applyNumberFormat="1" applyFont="1" applyBorder="1" applyAlignment="1">
      <alignment horizontal="left" vertical="center" wrapText="1"/>
    </xf>
    <xf numFmtId="0" fontId="54" fillId="0" borderId="0" xfId="0" applyFont="1" applyBorder="1" applyAlignment="1">
      <alignment horizontal="left" vertical="center" wrapText="1"/>
    </xf>
    <xf numFmtId="0" fontId="42" fillId="0" borderId="0" xfId="0" applyFont="1" applyBorder="1" applyAlignment="1">
      <alignment vertical="center" wrapText="1"/>
    </xf>
    <xf numFmtId="0" fontId="41" fillId="0" borderId="23"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57" xfId="0" applyFont="1" applyBorder="1" applyAlignment="1">
      <alignment horizontal="center" vertical="center" wrapText="1"/>
    </xf>
    <xf numFmtId="0" fontId="41" fillId="0" borderId="61" xfId="0" applyFont="1" applyBorder="1" applyAlignment="1">
      <alignment horizontal="center" vertical="center" wrapText="1"/>
    </xf>
    <xf numFmtId="0" fontId="41" fillId="0" borderId="36" xfId="0" applyFont="1" applyBorder="1" applyAlignment="1">
      <alignment horizontal="center" vertical="center" wrapText="1"/>
    </xf>
    <xf numFmtId="0" fontId="41" fillId="0" borderId="60" xfId="0" applyFont="1" applyBorder="1" applyAlignment="1">
      <alignment horizontal="center" vertical="center" wrapText="1"/>
    </xf>
    <xf numFmtId="0" fontId="41" fillId="0" borderId="50" xfId="0" applyFont="1" applyBorder="1" applyAlignment="1">
      <alignment horizontal="center" vertical="center" wrapText="1"/>
    </xf>
    <xf numFmtId="49" fontId="60" fillId="0" borderId="0" xfId="88" applyNumberFormat="1" applyFont="1" applyBorder="1" applyAlignment="1">
      <alignment horizontal="left" vertical="center" wrapText="1"/>
    </xf>
    <xf numFmtId="49" fontId="51" fillId="0" borderId="0" xfId="88" applyNumberFormat="1" applyFont="1" applyBorder="1" applyAlignment="1">
      <alignment horizontal="left" vertical="center" wrapText="1"/>
    </xf>
    <xf numFmtId="0" fontId="40" fillId="0" borderId="0" xfId="89" applyFont="1" applyFill="1" applyBorder="1" applyAlignment="1">
      <alignment horizontal="right" vertical="center" wrapText="1"/>
    </xf>
    <xf numFmtId="49" fontId="60" fillId="0" borderId="0" xfId="92" applyNumberFormat="1" applyFont="1" applyBorder="1" applyAlignment="1">
      <alignment horizontal="left" vertical="center" wrapText="1"/>
    </xf>
    <xf numFmtId="49" fontId="51" fillId="0" borderId="0" xfId="92" applyNumberFormat="1" applyFont="1" applyBorder="1" applyAlignment="1">
      <alignment horizontal="left" vertical="center" wrapText="1"/>
    </xf>
    <xf numFmtId="165" fontId="40" fillId="0" borderId="0" xfId="28" applyFont="1" applyFill="1" applyBorder="1" applyAlignment="1">
      <alignment horizontal="right" vertical="center"/>
    </xf>
    <xf numFmtId="49" fontId="62" fillId="0" borderId="0" xfId="74" applyNumberFormat="1" applyFont="1" applyFill="1" applyBorder="1" applyAlignment="1">
      <alignment horizontal="center" vertical="center"/>
    </xf>
    <xf numFmtId="0" fontId="41" fillId="0" borderId="0" xfId="0" applyFont="1" applyFill="1" applyBorder="1" applyAlignment="1">
      <alignment vertical="center" wrapText="1"/>
    </xf>
    <xf numFmtId="0" fontId="41" fillId="0" borderId="18"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40" fillId="0" borderId="39" xfId="0" applyFont="1" applyFill="1" applyBorder="1" applyAlignment="1">
      <alignment vertical="center" wrapText="1"/>
    </xf>
    <xf numFmtId="0" fontId="40" fillId="0" borderId="0" xfId="0" applyFont="1" applyFill="1" applyBorder="1" applyAlignment="1">
      <alignment vertical="center" wrapText="1"/>
    </xf>
    <xf numFmtId="0" fontId="42" fillId="0" borderId="0" xfId="0" applyFont="1" applyFill="1" applyBorder="1" applyAlignment="1">
      <alignment horizontal="left" vertical="center" wrapText="1"/>
    </xf>
    <xf numFmtId="0" fontId="40" fillId="0" borderId="18" xfId="0" applyFont="1" applyFill="1" applyBorder="1" applyAlignment="1">
      <alignment horizontal="left" vertical="center" wrapText="1"/>
    </xf>
    <xf numFmtId="0" fontId="40" fillId="0" borderId="16" xfId="0" applyFont="1" applyFill="1" applyBorder="1" applyAlignment="1">
      <alignment horizontal="left" vertical="center" wrapText="1"/>
    </xf>
    <xf numFmtId="0" fontId="57" fillId="0" borderId="39" xfId="0" applyFont="1" applyFill="1" applyBorder="1" applyAlignment="1">
      <alignment horizontal="left" vertical="center" wrapText="1"/>
    </xf>
    <xf numFmtId="0" fontId="57" fillId="0" borderId="0" xfId="0" applyFont="1" applyFill="1" applyBorder="1" applyAlignment="1">
      <alignment horizontal="left" vertical="center" wrapText="1"/>
    </xf>
    <xf numFmtId="0" fontId="57" fillId="0" borderId="40" xfId="0" applyFont="1" applyFill="1" applyBorder="1" applyAlignment="1">
      <alignment horizontal="left" vertical="center" wrapText="1"/>
    </xf>
    <xf numFmtId="49" fontId="60" fillId="0" borderId="71" xfId="65" applyNumberFormat="1" applyFont="1" applyFill="1" applyBorder="1" applyAlignment="1">
      <alignment horizontal="left" vertical="center" wrapText="1"/>
    </xf>
    <xf numFmtId="49" fontId="60" fillId="0" borderId="68" xfId="65" applyNumberFormat="1" applyFont="1" applyFill="1" applyBorder="1" applyAlignment="1">
      <alignment horizontal="left" vertical="center" wrapText="1"/>
    </xf>
    <xf numFmtId="49" fontId="60" fillId="0" borderId="69" xfId="65" applyNumberFormat="1" applyFont="1" applyFill="1" applyBorder="1" applyAlignment="1">
      <alignment horizontal="left" vertical="center" wrapText="1"/>
    </xf>
    <xf numFmtId="49" fontId="51" fillId="0" borderId="39" xfId="65" applyNumberFormat="1" applyFont="1" applyFill="1" applyBorder="1" applyAlignment="1">
      <alignment horizontal="left" vertical="center" wrapText="1"/>
    </xf>
    <xf numFmtId="49" fontId="51" fillId="0" borderId="0" xfId="65" applyNumberFormat="1" applyFont="1" applyFill="1" applyBorder="1" applyAlignment="1">
      <alignment horizontal="left" vertical="center" wrapText="1"/>
    </xf>
    <xf numFmtId="49" fontId="51" fillId="0" borderId="40" xfId="65" applyNumberFormat="1" applyFont="1" applyFill="1" applyBorder="1" applyAlignment="1">
      <alignment horizontal="left" vertical="center" wrapText="1"/>
    </xf>
    <xf numFmtId="49" fontId="40" fillId="0" borderId="39" xfId="0" applyNumberFormat="1" applyFont="1" applyFill="1" applyBorder="1" applyAlignment="1">
      <alignment horizontal="left" vertical="center" wrapText="1"/>
    </xf>
    <xf numFmtId="49" fontId="40" fillId="0" borderId="0" xfId="0" applyNumberFormat="1" applyFont="1" applyFill="1" applyBorder="1" applyAlignment="1">
      <alignment horizontal="left" vertical="center" wrapText="1"/>
    </xf>
    <xf numFmtId="49" fontId="40" fillId="0" borderId="40" xfId="0" applyNumberFormat="1" applyFont="1" applyFill="1" applyBorder="1" applyAlignment="1">
      <alignment horizontal="left" vertical="center" wrapText="1"/>
    </xf>
    <xf numFmtId="0" fontId="41" fillId="0" borderId="11"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74" xfId="0" applyFont="1" applyFill="1" applyBorder="1" applyAlignment="1">
      <alignment horizontal="right" vertical="center" wrapText="1"/>
    </xf>
    <xf numFmtId="0" fontId="41" fillId="0" borderId="16" xfId="0" applyFont="1" applyFill="1" applyBorder="1" applyAlignment="1">
      <alignment horizontal="right" vertical="center" wrapText="1"/>
    </xf>
    <xf numFmtId="0" fontId="41" fillId="0" borderId="19" xfId="0" applyFont="1" applyFill="1" applyBorder="1" applyAlignment="1">
      <alignment horizontal="right" vertical="center" wrapText="1"/>
    </xf>
    <xf numFmtId="0" fontId="41" fillId="0" borderId="10" xfId="0" applyFont="1" applyFill="1" applyBorder="1" applyAlignment="1">
      <alignment vertical="center" wrapText="1"/>
    </xf>
    <xf numFmtId="0" fontId="41" fillId="0" borderId="33" xfId="0" applyFont="1" applyFill="1" applyBorder="1" applyAlignment="1">
      <alignment vertical="center" wrapText="1"/>
    </xf>
    <xf numFmtId="0" fontId="41" fillId="0" borderId="11" xfId="0" applyFont="1" applyFill="1" applyBorder="1" applyAlignment="1">
      <alignment vertical="center" wrapText="1"/>
    </xf>
    <xf numFmtId="0" fontId="41" fillId="0" borderId="22" xfId="0" applyFont="1" applyFill="1" applyBorder="1" applyAlignment="1">
      <alignment vertical="center" wrapText="1"/>
    </xf>
    <xf numFmtId="0" fontId="40" fillId="0" borderId="13" xfId="0" applyFont="1" applyFill="1" applyBorder="1" applyAlignment="1">
      <alignment horizontal="left" vertical="center" wrapText="1"/>
    </xf>
    <xf numFmtId="49" fontId="40" fillId="0" borderId="39" xfId="0" applyNumberFormat="1" applyFont="1" applyFill="1" applyBorder="1" applyAlignment="1">
      <alignment horizontal="center" vertical="center" wrapText="1"/>
    </xf>
    <xf numFmtId="49" fontId="40" fillId="0" borderId="0" xfId="0" applyNumberFormat="1" applyFont="1" applyFill="1" applyBorder="1" applyAlignment="1">
      <alignment horizontal="center" vertical="center" wrapText="1"/>
    </xf>
    <xf numFmtId="0" fontId="41" fillId="0" borderId="22" xfId="0" applyFont="1" applyFill="1" applyBorder="1" applyAlignment="1">
      <alignment horizontal="left" vertical="center" wrapText="1"/>
    </xf>
    <xf numFmtId="0" fontId="41" fillId="0" borderId="13" xfId="0" applyFont="1" applyFill="1" applyBorder="1" applyAlignment="1">
      <alignment horizontal="center" vertical="center" wrapText="1"/>
    </xf>
    <xf numFmtId="0" fontId="45" fillId="0" borderId="11" xfId="0" quotePrefix="1" applyFont="1" applyFill="1" applyBorder="1" applyAlignment="1">
      <alignment horizontal="left" vertical="center" wrapText="1"/>
    </xf>
    <xf numFmtId="0" fontId="45" fillId="0" borderId="0" xfId="0" quotePrefix="1" applyFont="1" applyFill="1" applyBorder="1" applyAlignment="1">
      <alignment horizontal="left" vertical="center" wrapText="1"/>
    </xf>
    <xf numFmtId="0" fontId="40" fillId="0" borderId="11" xfId="0" applyFont="1" applyFill="1" applyBorder="1" applyAlignment="1">
      <alignment vertical="center" wrapText="1"/>
    </xf>
    <xf numFmtId="0" fontId="40" fillId="0" borderId="22" xfId="0" applyFont="1" applyFill="1" applyBorder="1" applyAlignment="1">
      <alignment vertical="center" wrapText="1"/>
    </xf>
    <xf numFmtId="49" fontId="60" fillId="0" borderId="39" xfId="65" applyNumberFormat="1" applyFont="1" applyFill="1" applyBorder="1" applyAlignment="1">
      <alignment horizontal="left" vertical="center" wrapText="1"/>
    </xf>
    <xf numFmtId="49" fontId="60" fillId="0" borderId="0" xfId="65" applyNumberFormat="1" applyFont="1" applyFill="1" applyBorder="1" applyAlignment="1">
      <alignment horizontal="left" vertical="center" wrapText="1"/>
    </xf>
    <xf numFmtId="49" fontId="60" fillId="0" borderId="40" xfId="65" applyNumberFormat="1" applyFont="1" applyFill="1" applyBorder="1" applyAlignment="1">
      <alignment horizontal="left" vertical="center" wrapText="1"/>
    </xf>
    <xf numFmtId="0" fontId="40" fillId="0" borderId="19" xfId="0" applyFont="1" applyFill="1" applyBorder="1" applyAlignment="1">
      <alignment horizontal="left" vertical="center" wrapText="1"/>
    </xf>
    <xf numFmtId="0" fontId="40" fillId="0" borderId="71" xfId="0" applyFont="1" applyFill="1" applyBorder="1" applyAlignment="1">
      <alignment horizontal="left" vertical="center" wrapText="1"/>
    </xf>
    <xf numFmtId="0" fontId="40" fillId="0" borderId="68" xfId="0" applyFont="1" applyFill="1" applyBorder="1" applyAlignment="1">
      <alignment horizontal="left" vertical="center" wrapText="1"/>
    </xf>
    <xf numFmtId="0" fontId="41" fillId="0" borderId="39" xfId="0" quotePrefix="1" applyFont="1" applyFill="1" applyBorder="1" applyAlignment="1">
      <alignment horizontal="left" vertical="center" wrapText="1"/>
    </xf>
    <xf numFmtId="0" fontId="41" fillId="0" borderId="0" xfId="0" quotePrefix="1" applyFont="1" applyFill="1" applyBorder="1" applyAlignment="1">
      <alignment horizontal="left" vertical="center" wrapText="1"/>
    </xf>
    <xf numFmtId="0" fontId="40" fillId="0" borderId="74" xfId="0" quotePrefix="1" applyFont="1" applyFill="1" applyBorder="1" applyAlignment="1">
      <alignment horizontal="right" vertical="center" wrapText="1"/>
    </xf>
    <xf numFmtId="0" fontId="40" fillId="0" borderId="16" xfId="0" quotePrefix="1" applyFont="1" applyFill="1" applyBorder="1" applyAlignment="1">
      <alignment horizontal="right" vertical="center" wrapText="1"/>
    </xf>
    <xf numFmtId="0" fontId="41" fillId="0" borderId="39" xfId="0" quotePrefix="1" applyFont="1" applyFill="1" applyBorder="1" applyAlignment="1">
      <alignment horizontal="right" vertical="center" wrapText="1"/>
    </xf>
    <xf numFmtId="0" fontId="41" fillId="0" borderId="0" xfId="0" quotePrefix="1" applyFont="1" applyFill="1" applyBorder="1" applyAlignment="1">
      <alignment horizontal="right" vertical="center" wrapText="1"/>
    </xf>
    <xf numFmtId="0" fontId="40" fillId="0" borderId="11"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41" fillId="0" borderId="21" xfId="0" applyFont="1" applyFill="1" applyBorder="1" applyAlignment="1">
      <alignment horizontal="center" vertical="center" wrapText="1"/>
    </xf>
    <xf numFmtId="0" fontId="41" fillId="0" borderId="31" xfId="0" applyFont="1" applyFill="1" applyBorder="1" applyAlignment="1">
      <alignment horizontal="center" vertical="center" wrapText="1"/>
    </xf>
    <xf numFmtId="0" fontId="45" fillId="0" borderId="11" xfId="0" applyFont="1" applyFill="1" applyBorder="1" applyAlignment="1">
      <alignment horizontal="left" vertical="center" wrapText="1"/>
    </xf>
    <xf numFmtId="0" fontId="45" fillId="0" borderId="0" xfId="0" applyFont="1" applyFill="1" applyBorder="1" applyAlignment="1">
      <alignment horizontal="left" vertical="center" wrapText="1"/>
    </xf>
    <xf numFmtId="0" fontId="41" fillId="0" borderId="0" xfId="0" applyFont="1" applyFill="1" applyBorder="1" applyAlignment="1">
      <alignment horizontal="right" vertical="center" wrapText="1"/>
    </xf>
    <xf numFmtId="0" fontId="41" fillId="0" borderId="22" xfId="0" applyFont="1" applyFill="1" applyBorder="1" applyAlignment="1">
      <alignment horizontal="right" vertical="center" wrapText="1"/>
    </xf>
    <xf numFmtId="0" fontId="73" fillId="0" borderId="0" xfId="0" applyFont="1" applyAlignment="1">
      <alignment horizontal="left" vertical="center"/>
    </xf>
    <xf numFmtId="0" fontId="40" fillId="0" borderId="0" xfId="0" applyFont="1" applyAlignment="1">
      <alignment horizontal="justify" vertical="center" wrapText="1"/>
    </xf>
    <xf numFmtId="0" fontId="42" fillId="0" borderId="0" xfId="0" applyFont="1" applyAlignment="1">
      <alignment horizontal="left" vertical="center" wrapText="1"/>
    </xf>
    <xf numFmtId="0" fontId="40" fillId="0" borderId="0" xfId="0" applyFont="1" applyAlignment="1">
      <alignment horizontal="justify" vertical="justify" wrapText="1"/>
    </xf>
    <xf numFmtId="0" fontId="71" fillId="0" borderId="0" xfId="0" applyFont="1" applyAlignment="1">
      <alignment horizontal="left" vertical="top" wrapText="1"/>
    </xf>
    <xf numFmtId="0" fontId="76" fillId="0" borderId="0" xfId="0" applyFont="1" applyAlignment="1">
      <alignment horizontal="left" vertical="center"/>
    </xf>
    <xf numFmtId="0" fontId="75" fillId="0" borderId="0" xfId="0" applyFont="1" applyAlignment="1">
      <alignment horizontal="left" vertical="center" wrapText="1"/>
    </xf>
    <xf numFmtId="0" fontId="40" fillId="0" borderId="0" xfId="0" applyFont="1" applyFill="1" applyAlignment="1">
      <alignment horizontal="justify" vertical="center" wrapText="1"/>
    </xf>
    <xf numFmtId="0" fontId="42" fillId="0" borderId="0" xfId="0" applyFont="1" applyAlignment="1">
      <alignment horizontal="justify" vertical="center" wrapText="1"/>
    </xf>
    <xf numFmtId="0" fontId="40" fillId="24" borderId="0" xfId="0" applyFont="1" applyFill="1" applyAlignment="1">
      <alignment horizontal="left" vertical="center" wrapText="1"/>
    </xf>
    <xf numFmtId="0" fontId="71" fillId="0" borderId="0" xfId="0" applyFont="1" applyAlignment="1">
      <alignment horizontal="left" vertical="center"/>
    </xf>
    <xf numFmtId="49" fontId="60" fillId="0" borderId="0" xfId="65" applyNumberFormat="1" applyFont="1" applyAlignment="1">
      <alignment horizontal="left" vertical="center" wrapText="1"/>
    </xf>
    <xf numFmtId="0" fontId="60" fillId="0" borderId="0" xfId="65" applyFont="1" applyAlignment="1">
      <alignment horizontal="left" vertical="center" wrapText="1"/>
    </xf>
    <xf numFmtId="49" fontId="51" fillId="0" borderId="0" xfId="65" applyNumberFormat="1" applyFont="1" applyAlignment="1">
      <alignment horizontal="left" vertical="center" wrapText="1"/>
    </xf>
    <xf numFmtId="0" fontId="41" fillId="0" borderId="0" xfId="0" applyFont="1" applyAlignment="1">
      <alignment horizontal="left" vertical="center" wrapText="1"/>
    </xf>
    <xf numFmtId="0" fontId="37" fillId="0" borderId="0" xfId="65" applyFont="1" applyAlignment="1">
      <alignment horizontal="justify" vertical="justify" wrapText="1"/>
    </xf>
    <xf numFmtId="0" fontId="77" fillId="0" borderId="0" xfId="0" applyFont="1" applyAlignment="1">
      <alignment horizontal="justify" vertical="justify" wrapText="1"/>
    </xf>
    <xf numFmtId="0" fontId="75" fillId="0" borderId="0" xfId="0" applyFont="1" applyAlignment="1">
      <alignment horizontal="justify" vertical="center" wrapText="1"/>
    </xf>
    <xf numFmtId="0" fontId="40" fillId="0" borderId="0" xfId="0" quotePrefix="1" applyFont="1" applyFill="1" applyBorder="1" applyAlignment="1">
      <alignment horizontal="left" vertical="center" wrapText="1"/>
    </xf>
    <xf numFmtId="0" fontId="40" fillId="0" borderId="0" xfId="0" quotePrefix="1" applyFont="1" applyFill="1" applyBorder="1" applyAlignment="1">
      <alignment horizontal="left" vertical="center" wrapText="1" indent="1"/>
    </xf>
    <xf numFmtId="0" fontId="40" fillId="0" borderId="0" xfId="0" applyFont="1" applyFill="1" applyBorder="1" applyAlignment="1">
      <alignment horizontal="left" vertical="center" wrapText="1" indent="1"/>
    </xf>
    <xf numFmtId="0" fontId="41" fillId="0" borderId="14" xfId="0" applyFont="1" applyFill="1" applyBorder="1" applyAlignment="1">
      <alignment horizontal="right" vertical="center" wrapText="1"/>
    </xf>
    <xf numFmtId="0" fontId="41" fillId="0" borderId="28" xfId="0" applyFont="1" applyFill="1" applyBorder="1" applyAlignment="1">
      <alignment vertical="center" wrapText="1"/>
    </xf>
    <xf numFmtId="0" fontId="41" fillId="0" borderId="21" xfId="0" applyFont="1" applyFill="1" applyBorder="1" applyAlignment="1">
      <alignment horizontal="left" vertical="center" wrapText="1"/>
    </xf>
    <xf numFmtId="0" fontId="41" fillId="0" borderId="31" xfId="0" applyFont="1" applyFill="1" applyBorder="1" applyAlignment="1">
      <alignment horizontal="left" vertical="center" wrapText="1"/>
    </xf>
    <xf numFmtId="0" fontId="40" fillId="0" borderId="11" xfId="0" quotePrefix="1" applyFont="1" applyFill="1" applyBorder="1" applyAlignment="1">
      <alignment horizontal="left" vertical="center" wrapText="1"/>
    </xf>
    <xf numFmtId="0" fontId="40" fillId="0" borderId="22" xfId="0" quotePrefix="1" applyFont="1" applyFill="1" applyBorder="1" applyAlignment="1">
      <alignment horizontal="left" vertical="center" wrapText="1"/>
    </xf>
    <xf numFmtId="0" fontId="40" fillId="0" borderId="22" xfId="0" applyFont="1" applyFill="1" applyBorder="1" applyAlignment="1">
      <alignment horizontal="left" vertical="center" wrapText="1"/>
    </xf>
    <xf numFmtId="0" fontId="40" fillId="0" borderId="11" xfId="0" quotePrefix="1" applyFont="1" applyFill="1" applyBorder="1" applyAlignment="1">
      <alignment horizontal="left" vertical="center" wrapText="1" indent="1"/>
    </xf>
    <xf numFmtId="0" fontId="41" fillId="0" borderId="28" xfId="0" applyFont="1" applyFill="1" applyBorder="1" applyAlignment="1">
      <alignment horizontal="right" vertical="center" wrapText="1"/>
    </xf>
    <xf numFmtId="0" fontId="41" fillId="0" borderId="11" xfId="0" quotePrefix="1" applyFont="1" applyFill="1" applyBorder="1" applyAlignment="1">
      <alignment horizontal="left" vertical="center" wrapText="1"/>
    </xf>
    <xf numFmtId="0" fontId="41" fillId="0" borderId="22" xfId="0" quotePrefix="1" applyFont="1" applyFill="1" applyBorder="1" applyAlignment="1">
      <alignment horizontal="left" vertical="center" wrapText="1"/>
    </xf>
    <xf numFmtId="0" fontId="40" fillId="0" borderId="11" xfId="0" quotePrefix="1" applyFont="1" applyFill="1" applyBorder="1" applyAlignment="1">
      <alignment vertical="center" wrapText="1"/>
    </xf>
    <xf numFmtId="0" fontId="40" fillId="0" borderId="11" xfId="0" quotePrefix="1" applyFont="1" applyFill="1" applyBorder="1" applyAlignment="1">
      <alignment horizontal="left" vertical="center" wrapText="1" indent="2"/>
    </xf>
    <xf numFmtId="0" fontId="40" fillId="0" borderId="0" xfId="0" quotePrefix="1" applyFont="1" applyFill="1" applyBorder="1" applyAlignment="1">
      <alignment horizontal="left" vertical="center" wrapText="1" indent="2"/>
    </xf>
    <xf numFmtId="0" fontId="40" fillId="0" borderId="17" xfId="0" applyFont="1" applyFill="1" applyBorder="1" applyAlignment="1">
      <alignment horizontal="left" vertical="center" wrapText="1"/>
    </xf>
    <xf numFmtId="0" fontId="40" fillId="0" borderId="10" xfId="0" applyFont="1" applyFill="1" applyBorder="1" applyAlignment="1">
      <alignment horizontal="left" vertical="center" wrapText="1"/>
    </xf>
    <xf numFmtId="0" fontId="40" fillId="0" borderId="33" xfId="0" applyFont="1" applyFill="1" applyBorder="1" applyAlignment="1">
      <alignment horizontal="left" vertical="center" wrapText="1"/>
    </xf>
    <xf numFmtId="0" fontId="41" fillId="0" borderId="32" xfId="0" applyFont="1" applyFill="1" applyBorder="1" applyAlignment="1">
      <alignment horizontal="left" vertical="center" wrapText="1"/>
    </xf>
    <xf numFmtId="0" fontId="41" fillId="0" borderId="15" xfId="0" applyFont="1" applyFill="1" applyBorder="1" applyAlignment="1">
      <alignment horizontal="left" vertical="center" wrapText="1"/>
    </xf>
    <xf numFmtId="0" fontId="40" fillId="0" borderId="67" xfId="0" applyFont="1" applyFill="1" applyBorder="1" applyAlignment="1">
      <alignment horizontal="center" vertical="center" wrapText="1"/>
    </xf>
    <xf numFmtId="0" fontId="40" fillId="0" borderId="68" xfId="0" applyFont="1" applyFill="1" applyBorder="1" applyAlignment="1">
      <alignment horizontal="center" vertical="center" wrapText="1"/>
    </xf>
    <xf numFmtId="0" fontId="40" fillId="0" borderId="18" xfId="0" applyFont="1" applyFill="1" applyBorder="1" applyAlignment="1">
      <alignment horizontal="left" vertical="top" wrapText="1"/>
    </xf>
    <xf numFmtId="0" fontId="40" fillId="0" borderId="16" xfId="0" applyFont="1" applyFill="1" applyBorder="1" applyAlignment="1">
      <alignment horizontal="left" vertical="top" wrapText="1"/>
    </xf>
    <xf numFmtId="0" fontId="40" fillId="0" borderId="59" xfId="0" applyFont="1" applyFill="1" applyBorder="1" applyAlignment="1">
      <alignment horizontal="left" vertical="top" wrapText="1"/>
    </xf>
    <xf numFmtId="0" fontId="41" fillId="0" borderId="17" xfId="0" applyFont="1" applyFill="1" applyBorder="1" applyAlignment="1">
      <alignment horizontal="left" vertical="center" wrapText="1"/>
    </xf>
    <xf numFmtId="0" fontId="41" fillId="0" borderId="10" xfId="0" applyFont="1" applyFill="1" applyBorder="1" applyAlignment="1">
      <alignment horizontal="left" vertical="center" wrapText="1"/>
    </xf>
    <xf numFmtId="0" fontId="41" fillId="0" borderId="33" xfId="0" applyFont="1" applyFill="1" applyBorder="1" applyAlignment="1">
      <alignment horizontal="left" vertical="center" wrapText="1"/>
    </xf>
    <xf numFmtId="0" fontId="45" fillId="0" borderId="0" xfId="0" applyFont="1" applyFill="1" applyBorder="1" applyAlignment="1">
      <alignment vertical="center" wrapText="1"/>
    </xf>
    <xf numFmtId="0" fontId="42" fillId="0" borderId="0" xfId="0" applyFont="1" applyFill="1" applyBorder="1" applyAlignment="1">
      <alignment vertical="center" wrapText="1"/>
    </xf>
    <xf numFmtId="0" fontId="41" fillId="0" borderId="55" xfId="0" applyFont="1" applyFill="1" applyBorder="1" applyAlignment="1">
      <alignment horizontal="right" vertical="center" wrapText="1"/>
    </xf>
    <xf numFmtId="0" fontId="42" fillId="0" borderId="0" xfId="0" quotePrefix="1" applyFont="1" applyFill="1" applyBorder="1" applyAlignment="1">
      <alignment vertical="center" wrapText="1"/>
    </xf>
    <xf numFmtId="0" fontId="41" fillId="0" borderId="10" xfId="0" applyFont="1" applyFill="1" applyBorder="1" applyAlignment="1">
      <alignment horizontal="right" vertical="center" wrapText="1"/>
    </xf>
    <xf numFmtId="0" fontId="41" fillId="0" borderId="0" xfId="0" applyFont="1" applyFill="1" applyBorder="1" applyAlignment="1">
      <alignment horizontal="left" vertical="center" wrapText="1" indent="1"/>
    </xf>
    <xf numFmtId="0" fontId="40" fillId="0" borderId="59" xfId="0" applyFont="1" applyFill="1" applyBorder="1" applyAlignment="1">
      <alignment horizontal="left" vertical="center" wrapText="1"/>
    </xf>
    <xf numFmtId="0" fontId="40" fillId="0" borderId="78" xfId="0" applyFont="1" applyFill="1" applyBorder="1" applyAlignment="1">
      <alignment horizontal="left" vertical="top" wrapText="1"/>
    </xf>
    <xf numFmtId="0" fontId="40" fillId="0" borderId="75" xfId="0" applyFont="1" applyFill="1" applyBorder="1" applyAlignment="1">
      <alignment horizontal="left" vertical="top" wrapText="1"/>
    </xf>
    <xf numFmtId="0" fontId="40" fillId="0" borderId="76" xfId="0" applyFont="1" applyFill="1" applyBorder="1" applyAlignment="1">
      <alignment horizontal="left" vertical="top" wrapText="1"/>
    </xf>
    <xf numFmtId="0" fontId="40" fillId="0" borderId="13" xfId="0" applyFont="1" applyFill="1" applyBorder="1" applyAlignment="1">
      <alignment horizontal="left" vertical="top" wrapText="1"/>
    </xf>
    <xf numFmtId="0" fontId="40" fillId="0" borderId="26" xfId="0" applyFont="1" applyFill="1" applyBorder="1" applyAlignment="1">
      <alignment horizontal="left" vertical="top" wrapText="1"/>
    </xf>
    <xf numFmtId="0" fontId="40" fillId="0" borderId="0" xfId="0" applyFont="1" applyFill="1" applyBorder="1" applyAlignment="1">
      <alignment horizontal="center" vertical="center" wrapText="1"/>
    </xf>
    <xf numFmtId="0" fontId="41" fillId="0" borderId="13" xfId="0" applyFont="1" applyFill="1" applyBorder="1" applyAlignment="1" applyProtection="1">
      <alignment horizontal="center" vertical="center" wrapText="1"/>
      <protection locked="0"/>
    </xf>
    <xf numFmtId="0" fontId="41" fillId="0" borderId="40" xfId="0" applyFont="1" applyFill="1" applyBorder="1" applyAlignment="1">
      <alignment horizontal="left" vertical="center" wrapText="1"/>
    </xf>
    <xf numFmtId="0" fontId="41" fillId="0" borderId="13" xfId="0" applyFont="1" applyFill="1" applyBorder="1" applyAlignment="1">
      <alignment horizontal="left" vertical="center" wrapText="1"/>
    </xf>
    <xf numFmtId="0" fontId="41" fillId="0" borderId="19" xfId="0" applyFont="1" applyFill="1" applyBorder="1" applyAlignment="1">
      <alignment horizontal="center" vertical="center" wrapText="1"/>
    </xf>
    <xf numFmtId="43" fontId="41" fillId="0" borderId="18" xfId="28" applyNumberFormat="1" applyFont="1" applyFill="1" applyBorder="1" applyAlignment="1">
      <alignment horizontal="center" vertical="center" wrapText="1"/>
    </xf>
    <xf numFmtId="43" fontId="41" fillId="0" borderId="59" xfId="28" applyNumberFormat="1" applyFont="1" applyFill="1" applyBorder="1" applyAlignment="1">
      <alignment horizontal="center" vertical="center" wrapText="1"/>
    </xf>
    <xf numFmtId="0" fontId="40" fillId="0" borderId="40" xfId="0" applyFont="1" applyFill="1" applyBorder="1" applyAlignment="1">
      <alignment horizontal="left" vertical="center" wrapText="1"/>
    </xf>
    <xf numFmtId="0" fontId="41" fillId="0" borderId="43" xfId="0" applyFont="1" applyFill="1" applyBorder="1" applyAlignment="1">
      <alignment horizontal="center" vertical="center" wrapText="1"/>
    </xf>
    <xf numFmtId="0" fontId="41" fillId="0" borderId="34" xfId="0" applyFont="1" applyFill="1" applyBorder="1" applyAlignment="1">
      <alignment horizontal="center" vertical="center" wrapText="1"/>
    </xf>
    <xf numFmtId="0" fontId="41" fillId="0" borderId="37" xfId="0" applyFont="1" applyFill="1" applyBorder="1" applyAlignment="1">
      <alignment horizontal="center" vertical="center" wrapText="1"/>
    </xf>
    <xf numFmtId="0" fontId="40" fillId="0" borderId="17" xfId="0" applyFont="1" applyFill="1" applyBorder="1" applyAlignment="1">
      <alignment vertical="center" wrapText="1"/>
    </xf>
    <xf numFmtId="0" fontId="40" fillId="0" borderId="10" xfId="0" applyFont="1" applyFill="1" applyBorder="1" applyAlignment="1">
      <alignment vertical="center" wrapText="1"/>
    </xf>
    <xf numFmtId="0" fontId="40" fillId="0" borderId="33" xfId="0" applyFont="1" applyFill="1" applyBorder="1" applyAlignment="1">
      <alignment vertical="center" wrapText="1"/>
    </xf>
    <xf numFmtId="0" fontId="41" fillId="0" borderId="18" xfId="0" applyFont="1" applyFill="1" applyBorder="1" applyAlignment="1">
      <alignment horizontal="left" vertical="center" wrapText="1"/>
    </xf>
    <xf numFmtId="0" fontId="41" fillId="0" borderId="19" xfId="0" applyFont="1" applyFill="1" applyBorder="1" applyAlignment="1">
      <alignment horizontal="left" vertical="center" wrapText="1"/>
    </xf>
    <xf numFmtId="0" fontId="40" fillId="0" borderId="67" xfId="0" applyFont="1" applyFill="1" applyBorder="1" applyAlignment="1">
      <alignment horizontal="left" vertical="center" wrapText="1"/>
    </xf>
    <xf numFmtId="0" fontId="40" fillId="0" borderId="69" xfId="0" applyFont="1" applyFill="1" applyBorder="1" applyAlignment="1">
      <alignment horizontal="left" vertical="center" wrapText="1"/>
    </xf>
    <xf numFmtId="0" fontId="54" fillId="0" borderId="39" xfId="0" applyFont="1" applyFill="1" applyBorder="1" applyAlignment="1">
      <alignment horizontal="left" vertical="center" wrapText="1"/>
    </xf>
    <xf numFmtId="0" fontId="54" fillId="0" borderId="0" xfId="0" applyFont="1" applyFill="1" applyBorder="1" applyAlignment="1">
      <alignment horizontal="left" vertical="center" wrapText="1"/>
    </xf>
    <xf numFmtId="0" fontId="54" fillId="0" borderId="40" xfId="0" applyFont="1" applyFill="1" applyBorder="1" applyAlignment="1">
      <alignment horizontal="left" vertical="center" wrapText="1"/>
    </xf>
    <xf numFmtId="0" fontId="45" fillId="0" borderId="40" xfId="0" applyFont="1" applyFill="1" applyBorder="1" applyAlignment="1">
      <alignment horizontal="left" vertical="center" wrapText="1"/>
    </xf>
    <xf numFmtId="0" fontId="42" fillId="0" borderId="11" xfId="0" applyFont="1" applyFill="1" applyBorder="1" applyAlignment="1">
      <alignment vertical="center" wrapText="1"/>
    </xf>
    <xf numFmtId="0" fontId="45" fillId="0" borderId="22" xfId="0" applyFont="1" applyFill="1" applyBorder="1" applyAlignment="1">
      <alignment vertical="center" wrapText="1"/>
    </xf>
    <xf numFmtId="0" fontId="41" fillId="0" borderId="54" xfId="0" applyFont="1" applyFill="1" applyBorder="1" applyAlignment="1">
      <alignment horizontal="right" vertical="center" wrapText="1"/>
    </xf>
    <xf numFmtId="0" fontId="75" fillId="0" borderId="11" xfId="0" applyFont="1" applyFill="1" applyBorder="1" applyAlignment="1">
      <alignment horizontal="left" vertical="center" wrapText="1"/>
    </xf>
    <xf numFmtId="0" fontId="75" fillId="0" borderId="0" xfId="0" applyFont="1" applyFill="1" applyBorder="1" applyAlignment="1">
      <alignment horizontal="left" vertical="center" wrapText="1"/>
    </xf>
    <xf numFmtId="0" fontId="75" fillId="0" borderId="22" xfId="0" applyFont="1" applyFill="1" applyBorder="1" applyAlignment="1">
      <alignment horizontal="left" vertical="center" wrapText="1"/>
    </xf>
    <xf numFmtId="0" fontId="40" fillId="0" borderId="22" xfId="0" applyFont="1" applyFill="1" applyBorder="1" applyAlignment="1">
      <alignment horizontal="left" vertical="center" wrapText="1" indent="1"/>
    </xf>
    <xf numFmtId="0" fontId="40" fillId="0" borderId="0" xfId="0" applyFont="1" applyFill="1" applyBorder="1" applyAlignment="1">
      <alignment horizontal="justify" vertical="center" wrapText="1"/>
    </xf>
    <xf numFmtId="0" fontId="41" fillId="0" borderId="0" xfId="0" applyFont="1" applyFill="1" applyBorder="1" applyAlignment="1">
      <alignment horizontal="justify" vertical="center" wrapText="1"/>
    </xf>
    <xf numFmtId="0" fontId="7" fillId="0" borderId="10" xfId="93" applyFont="1" applyFill="1" applyBorder="1" applyAlignment="1">
      <alignment horizontal="left" wrapText="1"/>
    </xf>
    <xf numFmtId="0" fontId="7" fillId="0" borderId="63" xfId="93" applyFont="1" applyFill="1" applyBorder="1" applyAlignment="1">
      <alignment horizontal="left" wrapText="1"/>
    </xf>
    <xf numFmtId="0" fontId="76" fillId="0" borderId="73" xfId="93" applyFont="1" applyFill="1" applyBorder="1" applyAlignment="1">
      <alignment horizontal="center" vertical="center" wrapText="1"/>
    </xf>
    <xf numFmtId="0" fontId="76" fillId="0" borderId="58" xfId="93" applyFont="1" applyFill="1" applyBorder="1" applyAlignment="1">
      <alignment horizontal="center" vertical="center" wrapText="1"/>
    </xf>
    <xf numFmtId="0" fontId="76" fillId="0" borderId="15" xfId="93" applyFont="1" applyFill="1" applyBorder="1" applyAlignment="1">
      <alignment horizontal="center" vertical="center"/>
    </xf>
    <xf numFmtId="0" fontId="76" fillId="0" borderId="14" xfId="93" applyFont="1" applyFill="1" applyBorder="1" applyAlignment="1">
      <alignment horizontal="center" vertical="center"/>
    </xf>
    <xf numFmtId="0" fontId="76" fillId="0" borderId="15" xfId="93" applyFont="1" applyFill="1" applyBorder="1" applyAlignment="1">
      <alignment horizontal="center" vertical="center" wrapText="1"/>
    </xf>
    <xf numFmtId="0" fontId="76" fillId="0" borderId="14" xfId="93" applyFont="1" applyFill="1" applyBorder="1" applyAlignment="1">
      <alignment horizontal="center" vertical="center" wrapText="1"/>
    </xf>
    <xf numFmtId="0" fontId="76" fillId="0" borderId="13" xfId="93" applyFont="1" applyFill="1" applyBorder="1" applyAlignment="1">
      <alignment horizontal="center"/>
    </xf>
    <xf numFmtId="0" fontId="4" fillId="0" borderId="68" xfId="93" applyFont="1" applyFill="1" applyBorder="1" applyAlignment="1">
      <alignment horizontal="left" wrapText="1"/>
    </xf>
    <xf numFmtId="0" fontId="5" fillId="0" borderId="68" xfId="93" applyFont="1" applyFill="1" applyBorder="1" applyAlignment="1">
      <alignment horizontal="left" wrapText="1"/>
    </xf>
    <xf numFmtId="0" fontId="76" fillId="0" borderId="52" xfId="93" applyFont="1" applyFill="1" applyBorder="1" applyAlignment="1">
      <alignment horizontal="center" wrapText="1"/>
    </xf>
    <xf numFmtId="0" fontId="76" fillId="0" borderId="47" xfId="93" applyFont="1" applyFill="1" applyBorder="1" applyAlignment="1">
      <alignment horizontal="center" wrapText="1"/>
    </xf>
    <xf numFmtId="0" fontId="76" fillId="0" borderId="25" xfId="93" applyFont="1" applyFill="1" applyBorder="1" applyAlignment="1">
      <alignment horizontal="center" wrapText="1"/>
    </xf>
    <xf numFmtId="0" fontId="76" fillId="0" borderId="13" xfId="93" applyFont="1" applyFill="1" applyBorder="1" applyAlignment="1">
      <alignment horizontal="center" wrapText="1"/>
    </xf>
    <xf numFmtId="0" fontId="2" fillId="0" borderId="34" xfId="93" applyFont="1" applyFill="1" applyBorder="1" applyAlignment="1">
      <alignment horizontal="left" wrapText="1"/>
    </xf>
    <xf numFmtId="0" fontId="4" fillId="0" borderId="34" xfId="93" applyFont="1" applyFill="1" applyBorder="1" applyAlignment="1">
      <alignment horizontal="left" wrapText="1"/>
    </xf>
    <xf numFmtId="0" fontId="41" fillId="0" borderId="13" xfId="0" applyFont="1" applyBorder="1" applyAlignment="1">
      <alignment horizontal="center" vertical="center" wrapText="1"/>
    </xf>
    <xf numFmtId="166" fontId="41" fillId="0" borderId="13" xfId="0" applyNumberFormat="1" applyFont="1" applyBorder="1" applyAlignment="1">
      <alignment horizontal="center" vertical="center" wrapText="1"/>
    </xf>
    <xf numFmtId="0" fontId="41" fillId="0" borderId="10" xfId="0" applyFont="1" applyBorder="1" applyAlignment="1">
      <alignment horizontal="left" vertical="center" wrapText="1"/>
    </xf>
    <xf numFmtId="49" fontId="60" fillId="0" borderId="0" xfId="97" applyNumberFormat="1" applyFont="1" applyBorder="1" applyAlignment="1">
      <alignment horizontal="left" vertical="center" wrapText="1"/>
    </xf>
    <xf numFmtId="49" fontId="51" fillId="0" borderId="0" xfId="97" applyNumberFormat="1" applyFont="1" applyBorder="1" applyAlignment="1">
      <alignment horizontal="left" vertical="center" wrapText="1"/>
    </xf>
    <xf numFmtId="0" fontId="41" fillId="0" borderId="0" xfId="0" applyFont="1" applyBorder="1" applyAlignment="1">
      <alignment horizontal="left" vertical="center" wrapText="1"/>
    </xf>
    <xf numFmtId="0" fontId="40" fillId="0" borderId="0" xfId="0" applyFont="1" applyFill="1" applyAlignment="1">
      <alignment horizontal="left"/>
    </xf>
    <xf numFmtId="0" fontId="41" fillId="0" borderId="11" xfId="0" applyFont="1" applyFill="1" applyBorder="1" applyAlignment="1">
      <alignment horizontal="left"/>
    </xf>
    <xf numFmtId="0" fontId="41" fillId="0" borderId="0" xfId="0" applyFont="1" applyFill="1" applyAlignment="1">
      <alignment horizontal="left"/>
    </xf>
    <xf numFmtId="0" fontId="40" fillId="0" borderId="22" xfId="0" quotePrefix="1" applyFont="1" applyFill="1" applyBorder="1" applyAlignment="1">
      <alignment horizontal="left" vertical="center" wrapText="1" indent="1"/>
    </xf>
    <xf numFmtId="0" fontId="41" fillId="0" borderId="11"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41" fillId="0" borderId="11" xfId="0" applyFont="1" applyFill="1" applyBorder="1" applyAlignment="1">
      <alignment horizontal="justify" vertical="center" wrapText="1"/>
    </xf>
    <xf numFmtId="0" fontId="41" fillId="0" borderId="22" xfId="0" applyFont="1" applyFill="1" applyBorder="1" applyAlignment="1">
      <alignment horizontal="justify" vertical="center" wrapText="1"/>
    </xf>
    <xf numFmtId="0" fontId="41" fillId="0" borderId="67" xfId="0" applyFont="1" applyFill="1" applyBorder="1" applyAlignment="1">
      <alignment horizontal="left" vertical="center" wrapText="1"/>
    </xf>
    <xf numFmtId="0" fontId="41" fillId="0" borderId="68" xfId="0" applyFont="1" applyFill="1" applyBorder="1" applyAlignment="1">
      <alignment horizontal="left" vertical="center" wrapText="1"/>
    </xf>
    <xf numFmtId="0" fontId="41" fillId="0" borderId="60" xfId="0" applyFont="1" applyFill="1" applyBorder="1" applyAlignment="1">
      <alignment horizontal="left" vertical="center" wrapText="1"/>
    </xf>
    <xf numFmtId="0" fontId="41" fillId="0" borderId="44" xfId="0" applyFont="1" applyFill="1" applyBorder="1" applyAlignment="1">
      <alignment horizontal="center" vertical="center" wrapText="1"/>
    </xf>
    <xf numFmtId="0" fontId="40" fillId="0" borderId="18" xfId="0" applyFont="1" applyFill="1" applyBorder="1" applyAlignment="1">
      <alignment horizontal="center" vertical="center" wrapText="1"/>
    </xf>
    <xf numFmtId="0" fontId="40" fillId="0" borderId="19" xfId="0" applyFont="1" applyFill="1" applyBorder="1" applyAlignment="1">
      <alignment horizontal="center" vertical="center" wrapText="1"/>
    </xf>
    <xf numFmtId="49" fontId="41" fillId="0" borderId="11" xfId="0" quotePrefix="1" applyNumberFormat="1" applyFont="1" applyFill="1" applyBorder="1" applyAlignment="1">
      <alignment horizontal="left" vertical="top" wrapText="1"/>
    </xf>
    <xf numFmtId="49" fontId="41" fillId="0" borderId="0" xfId="0" quotePrefix="1" applyNumberFormat="1" applyFont="1" applyFill="1" applyBorder="1" applyAlignment="1">
      <alignment horizontal="left" vertical="top" wrapText="1"/>
    </xf>
    <xf numFmtId="49" fontId="41" fillId="0" borderId="40" xfId="0" quotePrefix="1" applyNumberFormat="1" applyFont="1" applyFill="1" applyBorder="1" applyAlignment="1">
      <alignment horizontal="left" vertical="top" wrapText="1"/>
    </xf>
    <xf numFmtId="0" fontId="41" fillId="0" borderId="16" xfId="0" applyFont="1" applyFill="1" applyBorder="1" applyAlignment="1">
      <alignment horizontal="left" vertical="center" wrapText="1"/>
    </xf>
    <xf numFmtId="49" fontId="40" fillId="0" borderId="21" xfId="0" quotePrefix="1" applyNumberFormat="1" applyFont="1" applyFill="1" applyBorder="1" applyAlignment="1">
      <alignment horizontal="left" vertical="top" wrapText="1"/>
    </xf>
    <xf numFmtId="49" fontId="40" fillId="0" borderId="31" xfId="0" quotePrefix="1" applyNumberFormat="1" applyFont="1" applyFill="1" applyBorder="1" applyAlignment="1">
      <alignment horizontal="left" vertical="top" wrapText="1"/>
    </xf>
    <xf numFmtId="49" fontId="40" fillId="0" borderId="32" xfId="0" quotePrefix="1" applyNumberFormat="1" applyFont="1" applyFill="1" applyBorder="1" applyAlignment="1">
      <alignment horizontal="left" vertical="top" wrapText="1"/>
    </xf>
    <xf numFmtId="49" fontId="40" fillId="0" borderId="18" xfId="0" quotePrefix="1" applyNumberFormat="1" applyFont="1" applyFill="1" applyBorder="1" applyAlignment="1">
      <alignment horizontal="left" vertical="top" wrapText="1"/>
    </xf>
    <xf numFmtId="49" fontId="40" fillId="0" borderId="16" xfId="0" quotePrefix="1" applyNumberFormat="1" applyFont="1" applyFill="1" applyBorder="1" applyAlignment="1">
      <alignment horizontal="left" vertical="top" wrapText="1"/>
    </xf>
    <xf numFmtId="49" fontId="40" fillId="0" borderId="19" xfId="0" quotePrefix="1" applyNumberFormat="1" applyFont="1" applyFill="1" applyBorder="1" applyAlignment="1">
      <alignment horizontal="left" vertical="top" wrapText="1"/>
    </xf>
    <xf numFmtId="49" fontId="40" fillId="0" borderId="17" xfId="0" quotePrefix="1" applyNumberFormat="1" applyFont="1" applyFill="1" applyBorder="1" applyAlignment="1">
      <alignment horizontal="left" vertical="top" wrapText="1"/>
    </xf>
    <xf numFmtId="49" fontId="40" fillId="0" borderId="10" xfId="0" quotePrefix="1" applyNumberFormat="1" applyFont="1" applyFill="1" applyBorder="1" applyAlignment="1">
      <alignment horizontal="left" vertical="top" wrapText="1"/>
    </xf>
    <xf numFmtId="49" fontId="40" fillId="0" borderId="33" xfId="0" quotePrefix="1" applyNumberFormat="1" applyFont="1" applyFill="1" applyBorder="1" applyAlignment="1">
      <alignment horizontal="left" vertical="top" wrapText="1"/>
    </xf>
    <xf numFmtId="49" fontId="40" fillId="0" borderId="13" xfId="0" quotePrefix="1" applyNumberFormat="1" applyFont="1" applyFill="1" applyBorder="1" applyAlignment="1">
      <alignment horizontal="center" vertical="top" wrapText="1"/>
    </xf>
    <xf numFmtId="0" fontId="37" fillId="0" borderId="43" xfId="65" applyFont="1" applyFill="1" applyBorder="1" applyAlignment="1">
      <alignment horizontal="justify" vertical="justify" wrapText="1"/>
    </xf>
    <xf numFmtId="0" fontId="37" fillId="0" borderId="34" xfId="65" applyFont="1" applyFill="1" applyBorder="1" applyAlignment="1">
      <alignment horizontal="justify" vertical="justify" wrapText="1"/>
    </xf>
    <xf numFmtId="0" fontId="37" fillId="0" borderId="35" xfId="65" applyFont="1" applyFill="1" applyBorder="1" applyAlignment="1">
      <alignment horizontal="justify" vertical="justify" wrapText="1"/>
    </xf>
    <xf numFmtId="0" fontId="41" fillId="0" borderId="18" xfId="0" applyFont="1" applyFill="1" applyBorder="1" applyAlignment="1">
      <alignment horizontal="left" vertical="top" wrapText="1"/>
    </xf>
    <xf numFmtId="0" fontId="41" fillId="0" borderId="16" xfId="0" applyFont="1" applyFill="1" applyBorder="1" applyAlignment="1">
      <alignment horizontal="left" vertical="top" wrapText="1"/>
    </xf>
    <xf numFmtId="0" fontId="41" fillId="0" borderId="19" xfId="0" applyFont="1" applyFill="1" applyBorder="1" applyAlignment="1">
      <alignment horizontal="left" vertical="top" wrapText="1"/>
    </xf>
    <xf numFmtId="0" fontId="40" fillId="0" borderId="11" xfId="0" applyFont="1" applyFill="1" applyBorder="1" applyAlignment="1">
      <alignment horizontal="justify" vertical="justify" wrapText="1"/>
    </xf>
    <xf numFmtId="0" fontId="40" fillId="0" borderId="0" xfId="0" applyFont="1" applyFill="1" applyBorder="1" applyAlignment="1">
      <alignment horizontal="justify" vertical="justify" wrapText="1"/>
    </xf>
    <xf numFmtId="0" fontId="40" fillId="0" borderId="40" xfId="0" applyFont="1" applyFill="1" applyBorder="1" applyAlignment="1">
      <alignment horizontal="justify" vertical="justify" wrapText="1"/>
    </xf>
    <xf numFmtId="0" fontId="42" fillId="0" borderId="67" xfId="0" applyFont="1" applyFill="1" applyBorder="1" applyAlignment="1">
      <alignment horizontal="left" vertical="top" wrapText="1"/>
    </xf>
    <xf numFmtId="0" fontId="42" fillId="0" borderId="68" xfId="0" applyFont="1" applyFill="1" applyBorder="1" applyAlignment="1">
      <alignment horizontal="left" vertical="top" wrapText="1"/>
    </xf>
    <xf numFmtId="0" fontId="42" fillId="0" borderId="69" xfId="0" applyFont="1" applyFill="1" applyBorder="1" applyAlignment="1">
      <alignment horizontal="left" vertical="top" wrapText="1"/>
    </xf>
    <xf numFmtId="0" fontId="47" fillId="0" borderId="0" xfId="67" applyFont="1" applyFill="1" applyBorder="1" applyAlignment="1">
      <alignment horizontal="right" vertical="center" wrapText="1"/>
    </xf>
    <xf numFmtId="0" fontId="47" fillId="0" borderId="40" xfId="67" applyFont="1" applyFill="1" applyBorder="1" applyAlignment="1">
      <alignment horizontal="right" vertical="center" wrapText="1"/>
    </xf>
    <xf numFmtId="0" fontId="37" fillId="0" borderId="38" xfId="65" applyFont="1" applyFill="1" applyBorder="1" applyAlignment="1">
      <alignment horizontal="justify" vertical="center" wrapText="1"/>
    </xf>
    <xf numFmtId="0" fontId="41" fillId="0" borderId="40" xfId="0" applyFont="1" applyFill="1" applyBorder="1" applyAlignment="1">
      <alignment horizontal="justify" vertical="center" wrapText="1"/>
    </xf>
    <xf numFmtId="0" fontId="37" fillId="0" borderId="13" xfId="65" applyFont="1" applyFill="1" applyBorder="1" applyAlignment="1">
      <alignment horizontal="justify" vertical="center" wrapText="1"/>
    </xf>
    <xf numFmtId="0" fontId="37" fillId="0" borderId="13" xfId="65" applyFont="1" applyFill="1" applyBorder="1" applyAlignment="1">
      <alignment horizontal="justify" vertical="top" wrapText="1"/>
    </xf>
    <xf numFmtId="0" fontId="37" fillId="0" borderId="15" xfId="65" applyFont="1" applyFill="1" applyBorder="1" applyAlignment="1">
      <alignment horizontal="justify" vertical="center" wrapText="1"/>
    </xf>
    <xf numFmtId="0" fontId="40" fillId="0" borderId="43" xfId="0" applyFont="1" applyFill="1" applyBorder="1" applyAlignment="1">
      <alignment horizontal="justify" vertical="top" wrapText="1"/>
    </xf>
    <xf numFmtId="0" fontId="40" fillId="0" borderId="34" xfId="0" applyFont="1" applyFill="1" applyBorder="1" applyAlignment="1">
      <alignment horizontal="justify" vertical="top" wrapText="1"/>
    </xf>
    <xf numFmtId="0" fontId="40" fillId="0" borderId="35" xfId="0" applyFont="1" applyFill="1" applyBorder="1" applyAlignment="1">
      <alignment horizontal="justify" vertical="top" wrapText="1"/>
    </xf>
    <xf numFmtId="0" fontId="40" fillId="0" borderId="55" xfId="0" applyFont="1" applyFill="1" applyBorder="1" applyAlignment="1">
      <alignment horizontal="justify" vertical="top" wrapText="1"/>
    </xf>
    <xf numFmtId="0" fontId="40" fillId="0" borderId="28" xfId="0" applyFont="1" applyFill="1" applyBorder="1" applyAlignment="1">
      <alignment horizontal="justify" vertical="top" wrapText="1"/>
    </xf>
    <xf numFmtId="0" fontId="40" fillId="0" borderId="42" xfId="0" applyFont="1" applyFill="1" applyBorder="1" applyAlignment="1">
      <alignment horizontal="justify" vertical="top" wrapText="1"/>
    </xf>
    <xf numFmtId="49" fontId="40" fillId="0" borderId="13" xfId="0" applyNumberFormat="1" applyFont="1" applyFill="1" applyBorder="1" applyAlignment="1">
      <alignment horizontal="left" vertical="center" wrapText="1"/>
    </xf>
    <xf numFmtId="0" fontId="37" fillId="0" borderId="13" xfId="0" applyFont="1" applyFill="1" applyBorder="1" applyAlignment="1">
      <alignment horizontal="justify" vertical="center" wrapText="1"/>
    </xf>
    <xf numFmtId="49" fontId="45" fillId="0" borderId="11" xfId="0" applyNumberFormat="1" applyFont="1" applyFill="1" applyBorder="1" applyAlignment="1">
      <alignment horizontal="justify" vertical="center" wrapText="1"/>
    </xf>
    <xf numFmtId="49" fontId="45" fillId="0" borderId="0" xfId="0" applyNumberFormat="1" applyFont="1" applyFill="1" applyBorder="1" applyAlignment="1">
      <alignment horizontal="justify" vertical="center" wrapText="1"/>
    </xf>
    <xf numFmtId="49" fontId="45" fillId="0" borderId="40" xfId="0" applyNumberFormat="1" applyFont="1" applyFill="1" applyBorder="1" applyAlignment="1">
      <alignment horizontal="justify" vertical="center" wrapText="1"/>
    </xf>
    <xf numFmtId="49" fontId="41" fillId="0" borderId="61" xfId="0" applyNumberFormat="1" applyFont="1" applyFill="1" applyBorder="1" applyAlignment="1">
      <alignment horizontal="right" vertical="center" wrapText="1"/>
    </xf>
    <xf numFmtId="49" fontId="41" fillId="0" borderId="47" xfId="0" applyNumberFormat="1" applyFont="1" applyFill="1" applyBorder="1" applyAlignment="1">
      <alignment horizontal="right" vertical="center" wrapText="1"/>
    </xf>
    <xf numFmtId="49" fontId="41" fillId="0" borderId="56" xfId="0" applyNumberFormat="1" applyFont="1" applyFill="1" applyBorder="1" applyAlignment="1">
      <alignment horizontal="right" vertical="center" wrapText="1"/>
    </xf>
    <xf numFmtId="49" fontId="41" fillId="0" borderId="18" xfId="0" applyNumberFormat="1" applyFont="1" applyFill="1" applyBorder="1" applyAlignment="1">
      <alignment horizontal="center" vertical="center" wrapText="1"/>
    </xf>
    <xf numFmtId="49" fontId="41" fillId="0" borderId="16" xfId="0" applyNumberFormat="1" applyFont="1" applyFill="1" applyBorder="1" applyAlignment="1">
      <alignment horizontal="center" vertical="center" wrapText="1"/>
    </xf>
    <xf numFmtId="49" fontId="41" fillId="0" borderId="19" xfId="0" applyNumberFormat="1" applyFont="1" applyFill="1" applyBorder="1" applyAlignment="1">
      <alignment horizontal="center" vertical="center" wrapText="1"/>
    </xf>
    <xf numFmtId="49" fontId="45" fillId="0" borderId="67" xfId="0" applyNumberFormat="1" applyFont="1" applyFill="1" applyBorder="1" applyAlignment="1">
      <alignment horizontal="justify" vertical="center" wrapText="1"/>
    </xf>
    <xf numFmtId="49" fontId="45" fillId="0" borderId="68" xfId="0" applyNumberFormat="1" applyFont="1" applyFill="1" applyBorder="1" applyAlignment="1">
      <alignment horizontal="justify" vertical="center" wrapText="1"/>
    </xf>
    <xf numFmtId="49" fontId="45" fillId="0" borderId="69" xfId="0" applyNumberFormat="1" applyFont="1" applyFill="1" applyBorder="1" applyAlignment="1">
      <alignment horizontal="justify" vertical="center" wrapText="1"/>
    </xf>
    <xf numFmtId="49" fontId="41" fillId="0" borderId="13" xfId="0" applyNumberFormat="1" applyFont="1" applyFill="1" applyBorder="1" applyAlignment="1">
      <alignment horizontal="center" vertical="center" wrapText="1"/>
    </xf>
    <xf numFmtId="0" fontId="37" fillId="0" borderId="18" xfId="65" applyFont="1" applyFill="1" applyBorder="1" applyAlignment="1">
      <alignment horizontal="justify" vertical="center" wrapText="1"/>
    </xf>
    <xf numFmtId="0" fontId="37" fillId="0" borderId="16" xfId="65" applyFont="1" applyFill="1" applyBorder="1" applyAlignment="1">
      <alignment horizontal="justify" vertical="center" wrapText="1"/>
    </xf>
    <xf numFmtId="0" fontId="37" fillId="0" borderId="19" xfId="65" applyFont="1" applyFill="1" applyBorder="1" applyAlignment="1">
      <alignment horizontal="justify" vertical="center" wrapText="1"/>
    </xf>
    <xf numFmtId="0" fontId="41" fillId="0" borderId="24" xfId="0" applyFont="1" applyFill="1" applyBorder="1" applyAlignment="1">
      <alignment horizontal="left" vertical="center" wrapText="1"/>
    </xf>
    <xf numFmtId="49" fontId="40" fillId="0" borderId="13" xfId="0" applyNumberFormat="1" applyFont="1" applyFill="1" applyBorder="1" applyAlignment="1">
      <alignment horizontal="justify" vertical="top" wrapText="1"/>
    </xf>
    <xf numFmtId="49" fontId="40" fillId="0" borderId="13" xfId="0" quotePrefix="1" applyNumberFormat="1" applyFont="1" applyFill="1" applyBorder="1" applyAlignment="1">
      <alignment horizontal="justify" vertical="top" wrapText="1"/>
    </xf>
    <xf numFmtId="43" fontId="41" fillId="0" borderId="13" xfId="28" applyNumberFormat="1" applyFont="1" applyFill="1" applyBorder="1" applyAlignment="1">
      <alignment horizontal="center" vertical="center" wrapText="1"/>
    </xf>
    <xf numFmtId="43" fontId="41" fillId="0" borderId="26" xfId="28" applyNumberFormat="1" applyFont="1" applyFill="1" applyBorder="1" applyAlignment="1">
      <alignment horizontal="center" vertical="center" wrapText="1"/>
    </xf>
    <xf numFmtId="0" fontId="48" fillId="0" borderId="18" xfId="0" applyFont="1" applyFill="1" applyBorder="1" applyAlignment="1">
      <alignment horizontal="justify" vertical="center" wrapText="1"/>
    </xf>
    <xf numFmtId="0" fontId="48" fillId="0" borderId="16" xfId="0" applyFont="1" applyFill="1" applyBorder="1" applyAlignment="1">
      <alignment horizontal="justify" vertical="center" wrapText="1"/>
    </xf>
    <xf numFmtId="0" fontId="48" fillId="0" borderId="59" xfId="0" applyFont="1" applyFill="1" applyBorder="1" applyAlignment="1">
      <alignment horizontal="justify" vertical="center" wrapText="1"/>
    </xf>
    <xf numFmtId="0" fontId="60" fillId="0" borderId="68" xfId="65" applyFont="1" applyFill="1" applyBorder="1" applyAlignment="1">
      <alignment horizontal="left" vertical="center" wrapText="1"/>
    </xf>
    <xf numFmtId="0" fontId="60" fillId="0" borderId="69" xfId="65" applyFont="1" applyFill="1" applyBorder="1" applyAlignment="1">
      <alignment horizontal="left" vertical="center" wrapText="1"/>
    </xf>
    <xf numFmtId="0" fontId="54" fillId="0" borderId="39" xfId="0" applyFont="1" applyFill="1" applyBorder="1" applyAlignment="1">
      <alignment horizontal="left" vertical="top" wrapText="1"/>
    </xf>
    <xf numFmtId="0" fontId="54" fillId="0" borderId="0" xfId="0" applyFont="1" applyFill="1" applyBorder="1" applyAlignment="1">
      <alignment horizontal="left" vertical="top" wrapText="1"/>
    </xf>
    <xf numFmtId="0" fontId="54" fillId="0" borderId="40" xfId="0" applyFont="1" applyFill="1" applyBorder="1" applyAlignment="1">
      <alignment horizontal="left" vertical="top" wrapText="1"/>
    </xf>
    <xf numFmtId="49" fontId="40" fillId="0" borderId="68" xfId="0" applyNumberFormat="1" applyFont="1" applyFill="1" applyBorder="1" applyAlignment="1">
      <alignment horizontal="right" vertical="center" wrapText="1"/>
    </xf>
    <xf numFmtId="49" fontId="40" fillId="0" borderId="69" xfId="0" applyNumberFormat="1" applyFont="1" applyFill="1" applyBorder="1" applyAlignment="1">
      <alignment horizontal="right" vertical="center" wrapText="1"/>
    </xf>
    <xf numFmtId="49" fontId="40" fillId="0" borderId="18" xfId="0" applyNumberFormat="1" applyFont="1" applyFill="1" applyBorder="1" applyAlignment="1">
      <alignment horizontal="left" vertical="top" wrapText="1"/>
    </xf>
    <xf numFmtId="49" fontId="40" fillId="0" borderId="16" xfId="0" applyNumberFormat="1" applyFont="1" applyFill="1" applyBorder="1" applyAlignment="1">
      <alignment horizontal="left" vertical="top" wrapText="1"/>
    </xf>
    <xf numFmtId="49" fontId="40" fillId="0" borderId="19" xfId="0" applyNumberFormat="1" applyFont="1" applyFill="1" applyBorder="1" applyAlignment="1">
      <alignment horizontal="left" vertical="top" wrapText="1"/>
    </xf>
    <xf numFmtId="49" fontId="40" fillId="0" borderId="11" xfId="0" quotePrefix="1" applyNumberFormat="1" applyFont="1" applyFill="1" applyBorder="1" applyAlignment="1">
      <alignment horizontal="left" vertical="top" wrapText="1"/>
    </xf>
    <xf numFmtId="49" fontId="40" fillId="0" borderId="0" xfId="0" quotePrefix="1" applyNumberFormat="1" applyFont="1" applyFill="1" applyBorder="1" applyAlignment="1">
      <alignment horizontal="left" vertical="top" wrapText="1"/>
    </xf>
    <xf numFmtId="49" fontId="40" fillId="0" borderId="40" xfId="0" quotePrefix="1" applyNumberFormat="1" applyFont="1" applyFill="1" applyBorder="1" applyAlignment="1">
      <alignment horizontal="left" vertical="top" wrapText="1"/>
    </xf>
    <xf numFmtId="49" fontId="41" fillId="0" borderId="13" xfId="0" quotePrefix="1" applyNumberFormat="1" applyFont="1" applyFill="1" applyBorder="1" applyAlignment="1">
      <alignment horizontal="center" vertical="top" wrapText="1"/>
    </xf>
    <xf numFmtId="0" fontId="41" fillId="0" borderId="11" xfId="0" applyFont="1" applyFill="1" applyBorder="1" applyAlignment="1">
      <alignment horizontal="left" vertical="top" wrapText="1"/>
    </xf>
    <xf numFmtId="0" fontId="41" fillId="0" borderId="0" xfId="0" applyFont="1" applyFill="1" applyBorder="1" applyAlignment="1">
      <alignment horizontal="left" vertical="top" wrapText="1"/>
    </xf>
    <xf numFmtId="0" fontId="41" fillId="0" borderId="40" xfId="0" applyFont="1" applyFill="1" applyBorder="1" applyAlignment="1">
      <alignment horizontal="left" vertical="top" wrapText="1"/>
    </xf>
    <xf numFmtId="0" fontId="41" fillId="0" borderId="13" xfId="0" applyFont="1" applyFill="1" applyBorder="1" applyAlignment="1">
      <alignment horizontal="left" vertical="top" wrapText="1"/>
    </xf>
    <xf numFmtId="0" fontId="37" fillId="0" borderId="13" xfId="65" applyFont="1" applyFill="1" applyBorder="1" applyAlignment="1">
      <alignment vertical="center" wrapText="1"/>
    </xf>
    <xf numFmtId="0" fontId="40" fillId="0" borderId="11" xfId="0" applyFont="1" applyFill="1" applyBorder="1" applyAlignment="1">
      <alignment horizontal="justify" vertical="center" wrapText="1"/>
    </xf>
    <xf numFmtId="0" fontId="40" fillId="0" borderId="40" xfId="0" applyFont="1" applyFill="1" applyBorder="1" applyAlignment="1">
      <alignment horizontal="justify" vertical="center" wrapText="1"/>
    </xf>
    <xf numFmtId="0" fontId="41" fillId="0" borderId="55" xfId="0" applyFont="1" applyFill="1" applyBorder="1" applyAlignment="1">
      <alignment horizontal="justify" vertical="center" wrapText="1"/>
    </xf>
    <xf numFmtId="0" fontId="41" fillId="0" borderId="28" xfId="0" applyFont="1" applyFill="1" applyBorder="1" applyAlignment="1">
      <alignment horizontal="justify" vertical="center" wrapText="1"/>
    </xf>
    <xf numFmtId="49" fontId="41" fillId="0" borderId="11" xfId="0" quotePrefix="1" applyNumberFormat="1" applyFont="1" applyFill="1" applyBorder="1" applyAlignment="1">
      <alignment horizontal="justify" vertical="center" wrapText="1"/>
    </xf>
    <xf numFmtId="49" fontId="41" fillId="0" borderId="0" xfId="0" quotePrefix="1" applyNumberFormat="1" applyFont="1" applyFill="1" applyBorder="1" applyAlignment="1">
      <alignment horizontal="justify" vertical="center" wrapText="1"/>
    </xf>
    <xf numFmtId="49" fontId="41" fillId="0" borderId="22" xfId="0" quotePrefix="1" applyNumberFormat="1" applyFont="1" applyFill="1" applyBorder="1" applyAlignment="1">
      <alignment horizontal="justify" vertical="center" wrapText="1"/>
    </xf>
    <xf numFmtId="49" fontId="41" fillId="0" borderId="11" xfId="0" applyNumberFormat="1" applyFont="1" applyFill="1" applyBorder="1" applyAlignment="1">
      <alignment horizontal="justify" vertical="center" wrapText="1"/>
    </xf>
    <xf numFmtId="49" fontId="41" fillId="0" borderId="0" xfId="0" applyNumberFormat="1" applyFont="1" applyFill="1" applyBorder="1" applyAlignment="1">
      <alignment horizontal="justify" vertical="center" wrapText="1"/>
    </xf>
    <xf numFmtId="49" fontId="40" fillId="0" borderId="0" xfId="0" applyNumberFormat="1" applyFont="1" applyFill="1" applyBorder="1" applyAlignment="1">
      <alignment horizontal="justify" vertical="center" wrapText="1"/>
    </xf>
    <xf numFmtId="49" fontId="40" fillId="0" borderId="22" xfId="0" applyNumberFormat="1" applyFont="1" applyFill="1" applyBorder="1" applyAlignment="1">
      <alignment horizontal="justify" vertical="center" wrapText="1"/>
    </xf>
    <xf numFmtId="0" fontId="40" fillId="0" borderId="11" xfId="0" applyFont="1" applyFill="1" applyBorder="1" applyAlignment="1">
      <alignment horizontal="justify" vertical="top" wrapText="1"/>
    </xf>
    <xf numFmtId="0" fontId="40" fillId="0" borderId="0" xfId="0" applyFont="1" applyFill="1" applyBorder="1" applyAlignment="1">
      <alignment horizontal="justify" vertical="top" wrapText="1"/>
    </xf>
    <xf numFmtId="0" fontId="40" fillId="0" borderId="40" xfId="0" applyFont="1" applyFill="1" applyBorder="1" applyAlignment="1">
      <alignment horizontal="justify" vertical="top" wrapText="1"/>
    </xf>
    <xf numFmtId="0" fontId="37" fillId="0" borderId="11" xfId="0" applyFont="1" applyFill="1" applyBorder="1" applyAlignment="1">
      <alignment horizontal="justify" vertical="center" wrapText="1"/>
    </xf>
    <xf numFmtId="0" fontId="37" fillId="0" borderId="0" xfId="0" applyFont="1" applyFill="1" applyBorder="1" applyAlignment="1">
      <alignment horizontal="justify" vertical="center" wrapText="1"/>
    </xf>
    <xf numFmtId="0" fontId="37" fillId="0" borderId="40" xfId="0" applyFont="1" applyFill="1" applyBorder="1" applyAlignment="1">
      <alignment horizontal="justify" vertical="center" wrapText="1"/>
    </xf>
    <xf numFmtId="0" fontId="41" fillId="0" borderId="11" xfId="0" applyFont="1" applyFill="1" applyBorder="1" applyAlignment="1">
      <alignment horizontal="right" vertical="center" wrapText="1"/>
    </xf>
    <xf numFmtId="0" fontId="41" fillId="0" borderId="32" xfId="0" applyFont="1" applyFill="1" applyBorder="1" applyAlignment="1">
      <alignment horizontal="center" vertical="center" wrapText="1"/>
    </xf>
    <xf numFmtId="0" fontId="41" fillId="0" borderId="17"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33"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16" xfId="0" applyFont="1" applyFill="1" applyBorder="1" applyAlignment="1">
      <alignment horizontal="center" vertical="center" wrapText="1"/>
    </xf>
    <xf numFmtId="0" fontId="47" fillId="0" borderId="19" xfId="0" applyFont="1" applyFill="1" applyBorder="1" applyAlignment="1">
      <alignment horizontal="center" vertical="center" wrapText="1"/>
    </xf>
    <xf numFmtId="0" fontId="40" fillId="0" borderId="67" xfId="0" applyFont="1" applyFill="1" applyBorder="1" applyAlignment="1">
      <alignment horizontal="center" vertical="top" wrapText="1"/>
    </xf>
    <xf numFmtId="0" fontId="40" fillId="0" borderId="68" xfId="0" applyFont="1" applyFill="1" applyBorder="1" applyAlignment="1">
      <alignment horizontal="center" vertical="top" wrapText="1"/>
    </xf>
    <xf numFmtId="0" fontId="40" fillId="0" borderId="69" xfId="0" applyFont="1" applyFill="1" applyBorder="1" applyAlignment="1">
      <alignment horizontal="center" vertical="top" wrapText="1"/>
    </xf>
    <xf numFmtId="0" fontId="48" fillId="0" borderId="21" xfId="0" applyFont="1" applyFill="1" applyBorder="1" applyAlignment="1">
      <alignment horizontal="justify" vertical="center" wrapText="1"/>
    </xf>
    <xf numFmtId="0" fontId="37" fillId="0" borderId="31" xfId="0" applyFont="1" applyFill="1" applyBorder="1" applyAlignment="1">
      <alignment horizontal="justify" vertical="center" wrapText="1"/>
    </xf>
    <xf numFmtId="0" fontId="37" fillId="0" borderId="65" xfId="0" applyFont="1" applyFill="1" applyBorder="1" applyAlignment="1">
      <alignment horizontal="justify" vertical="center" wrapText="1"/>
    </xf>
    <xf numFmtId="0" fontId="37" fillId="0" borderId="18" xfId="0" applyFont="1" applyFill="1" applyBorder="1" applyAlignment="1">
      <alignment horizontal="justify" vertical="center" wrapText="1"/>
    </xf>
    <xf numFmtId="0" fontId="37" fillId="0" borderId="16" xfId="0" applyFont="1" applyFill="1" applyBorder="1" applyAlignment="1">
      <alignment horizontal="justify" vertical="center" wrapText="1"/>
    </xf>
    <xf numFmtId="0" fontId="37" fillId="0" borderId="59" xfId="0" applyFont="1" applyFill="1" applyBorder="1" applyAlignment="1">
      <alignment horizontal="justify" vertical="center" wrapText="1"/>
    </xf>
    <xf numFmtId="49" fontId="40" fillId="0" borderId="10" xfId="28" applyNumberFormat="1" applyFont="1" applyFill="1" applyBorder="1" applyAlignment="1">
      <alignment horizontal="right" vertical="center" wrapText="1"/>
    </xf>
    <xf numFmtId="49" fontId="40" fillId="0" borderId="63" xfId="28" applyNumberFormat="1" applyFont="1" applyFill="1" applyBorder="1" applyAlignment="1">
      <alignment horizontal="right" vertical="center" wrapText="1"/>
    </xf>
    <xf numFmtId="0" fontId="40" fillId="0" borderId="43" xfId="0" applyFont="1" applyFill="1" applyBorder="1" applyAlignment="1">
      <alignment horizontal="justify" vertical="center" wrapText="1"/>
    </xf>
    <xf numFmtId="0" fontId="40" fillId="0" borderId="34" xfId="0" applyFont="1" applyFill="1" applyBorder="1" applyAlignment="1">
      <alignment horizontal="justify" vertical="center" wrapText="1"/>
    </xf>
    <xf numFmtId="0" fontId="40" fillId="0" borderId="35" xfId="0" applyFont="1" applyFill="1" applyBorder="1" applyAlignment="1">
      <alignment horizontal="justify" vertical="center" wrapText="1"/>
    </xf>
    <xf numFmtId="49" fontId="40" fillId="0" borderId="11" xfId="0" applyNumberFormat="1" applyFont="1" applyFill="1" applyBorder="1" applyAlignment="1">
      <alignment horizontal="justify" vertical="center" wrapText="1"/>
    </xf>
    <xf numFmtId="49" fontId="40" fillId="0" borderId="11" xfId="0" quotePrefix="1" applyNumberFormat="1" applyFont="1" applyFill="1" applyBorder="1" applyAlignment="1">
      <alignment horizontal="justify" vertical="center" wrapText="1"/>
    </xf>
    <xf numFmtId="49" fontId="40" fillId="0" borderId="0" xfId="0" quotePrefix="1" applyNumberFormat="1" applyFont="1" applyFill="1" applyBorder="1" applyAlignment="1">
      <alignment horizontal="justify" vertical="center" wrapText="1"/>
    </xf>
    <xf numFmtId="49" fontId="40" fillId="0" borderId="22" xfId="0" quotePrefix="1" applyNumberFormat="1" applyFont="1" applyFill="1" applyBorder="1" applyAlignment="1">
      <alignment horizontal="justify" vertical="center" wrapText="1"/>
    </xf>
    <xf numFmtId="0" fontId="40" fillId="0" borderId="13" xfId="0" applyFont="1" applyFill="1" applyBorder="1" applyAlignment="1">
      <alignment vertical="top" wrapText="1"/>
    </xf>
    <xf numFmtId="0" fontId="40" fillId="0" borderId="0" xfId="0" applyFont="1" applyFill="1" applyBorder="1" applyAlignment="1">
      <alignment horizontal="left" vertical="top" wrapText="1"/>
    </xf>
    <xf numFmtId="0" fontId="40" fillId="0" borderId="40" xfId="0" applyFont="1" applyFill="1" applyBorder="1" applyAlignment="1">
      <alignment horizontal="left" vertical="top" wrapText="1"/>
    </xf>
    <xf numFmtId="49" fontId="40" fillId="0" borderId="11" xfId="0" applyNumberFormat="1" applyFont="1" applyFill="1" applyBorder="1" applyAlignment="1">
      <alignment horizontal="left" vertical="center" wrapText="1" indent="1"/>
    </xf>
    <xf numFmtId="49" fontId="40" fillId="0" borderId="0" xfId="0" applyNumberFormat="1" applyFont="1" applyFill="1" applyBorder="1" applyAlignment="1">
      <alignment horizontal="left" vertical="center" wrapText="1" indent="1"/>
    </xf>
    <xf numFmtId="49" fontId="40" fillId="0" borderId="11" xfId="0" quotePrefix="1" applyNumberFormat="1" applyFont="1" applyFill="1" applyBorder="1" applyAlignment="1">
      <alignment horizontal="left" vertical="center" wrapText="1" indent="1"/>
    </xf>
    <xf numFmtId="49" fontId="40" fillId="0" borderId="0" xfId="0" quotePrefix="1" applyNumberFormat="1" applyFont="1" applyFill="1" applyBorder="1" applyAlignment="1">
      <alignment horizontal="left" vertical="center" wrapText="1" indent="1"/>
    </xf>
    <xf numFmtId="49" fontId="41" fillId="0" borderId="13" xfId="0" quotePrefix="1" applyNumberFormat="1" applyFont="1" applyFill="1" applyBorder="1" applyAlignment="1">
      <alignment horizontal="left" vertical="top" wrapText="1"/>
    </xf>
    <xf numFmtId="49" fontId="40" fillId="0" borderId="13" xfId="0" quotePrefix="1" applyNumberFormat="1" applyFont="1" applyFill="1" applyBorder="1" applyAlignment="1">
      <alignment horizontal="left" vertical="top" wrapText="1"/>
    </xf>
    <xf numFmtId="0" fontId="0" fillId="0" borderId="13" xfId="0" applyFont="1" applyBorder="1" applyAlignment="1">
      <alignment horizontal="left" vertical="top" wrapText="1"/>
    </xf>
    <xf numFmtId="49" fontId="41" fillId="0" borderId="18" xfId="0" applyNumberFormat="1" applyFont="1" applyFill="1" applyBorder="1" applyAlignment="1">
      <alignment horizontal="left" vertical="center" wrapText="1"/>
    </xf>
    <xf numFmtId="49" fontId="41" fillId="0" borderId="16" xfId="0" applyNumberFormat="1" applyFont="1" applyFill="1" applyBorder="1" applyAlignment="1">
      <alignment horizontal="left" vertical="center" wrapText="1"/>
    </xf>
    <xf numFmtId="49" fontId="41" fillId="0" borderId="19" xfId="0" applyNumberFormat="1" applyFont="1" applyFill="1" applyBorder="1" applyAlignment="1">
      <alignment horizontal="left" vertical="center" wrapText="1"/>
    </xf>
    <xf numFmtId="49" fontId="40" fillId="0" borderId="21" xfId="0" applyNumberFormat="1" applyFont="1" applyFill="1" applyBorder="1" applyAlignment="1">
      <alignment horizontal="left" vertical="center" wrapText="1"/>
    </xf>
    <xf numFmtId="49" fontId="40" fillId="0" borderId="31" xfId="0" applyNumberFormat="1" applyFont="1" applyFill="1" applyBorder="1" applyAlignment="1">
      <alignment horizontal="left" vertical="center" wrapText="1"/>
    </xf>
    <xf numFmtId="49" fontId="40" fillId="0" borderId="32" xfId="0" applyNumberFormat="1" applyFont="1" applyFill="1" applyBorder="1" applyAlignment="1">
      <alignment horizontal="left" vertical="center" wrapText="1"/>
    </xf>
    <xf numFmtId="49" fontId="40" fillId="0" borderId="17" xfId="0" applyNumberFormat="1" applyFont="1" applyFill="1" applyBorder="1" applyAlignment="1">
      <alignment horizontal="left" vertical="center" wrapText="1"/>
    </xf>
    <xf numFmtId="49" fontId="40" fillId="0" borderId="10" xfId="0" applyNumberFormat="1" applyFont="1" applyFill="1" applyBorder="1" applyAlignment="1">
      <alignment horizontal="left" vertical="center" wrapText="1"/>
    </xf>
    <xf numFmtId="49" fontId="40" fillId="0" borderId="33" xfId="0" applyNumberFormat="1" applyFont="1" applyFill="1" applyBorder="1" applyAlignment="1">
      <alignment horizontal="left" vertical="center" wrapText="1"/>
    </xf>
    <xf numFmtId="0" fontId="48" fillId="0" borderId="55" xfId="0" applyFont="1" applyFill="1" applyBorder="1" applyAlignment="1">
      <alignment horizontal="justify" vertical="center" wrapText="1"/>
    </xf>
    <xf numFmtId="0" fontId="37" fillId="0" borderId="28" xfId="0" applyFont="1" applyFill="1" applyBorder="1" applyAlignment="1">
      <alignment horizontal="justify" vertical="center" wrapText="1"/>
    </xf>
    <xf numFmtId="0" fontId="37" fillId="0" borderId="42" xfId="0" applyFont="1" applyFill="1" applyBorder="1" applyAlignment="1">
      <alignment horizontal="justify" vertical="center" wrapText="1"/>
    </xf>
    <xf numFmtId="49" fontId="40" fillId="0" borderId="21" xfId="0" applyNumberFormat="1" applyFont="1" applyFill="1" applyBorder="1" applyAlignment="1">
      <alignment horizontal="justify" vertical="center" wrapText="1"/>
    </xf>
    <xf numFmtId="49" fontId="40" fillId="0" borderId="31" xfId="0" applyNumberFormat="1" applyFont="1" applyFill="1" applyBorder="1" applyAlignment="1">
      <alignment horizontal="justify" vertical="center" wrapText="1"/>
    </xf>
    <xf numFmtId="49" fontId="40" fillId="0" borderId="32" xfId="0" applyNumberFormat="1" applyFont="1" applyFill="1" applyBorder="1" applyAlignment="1">
      <alignment horizontal="justify" vertical="center" wrapText="1"/>
    </xf>
    <xf numFmtId="49" fontId="40" fillId="0" borderId="65" xfId="0" quotePrefix="1" applyNumberFormat="1" applyFont="1" applyFill="1" applyBorder="1" applyAlignment="1">
      <alignment horizontal="left" vertical="top" wrapText="1"/>
    </xf>
    <xf numFmtId="49" fontId="41" fillId="0" borderId="18" xfId="0" quotePrefix="1" applyNumberFormat="1" applyFont="1" applyFill="1" applyBorder="1" applyAlignment="1">
      <alignment horizontal="center" vertical="top" wrapText="1"/>
    </xf>
    <xf numFmtId="49" fontId="41" fillId="0" borderId="16" xfId="0" quotePrefix="1" applyNumberFormat="1" applyFont="1" applyFill="1" applyBorder="1" applyAlignment="1">
      <alignment horizontal="center" vertical="top" wrapText="1"/>
    </xf>
    <xf numFmtId="49" fontId="41" fillId="0" borderId="19" xfId="0" quotePrefix="1" applyNumberFormat="1" applyFont="1" applyFill="1" applyBorder="1" applyAlignment="1">
      <alignment horizontal="center" vertical="top" wrapText="1"/>
    </xf>
  </cellXfs>
  <cellStyles count="9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Comma 2 14" xfId="87" xr:uid="{00000000-0005-0000-0000-00001D000000}"/>
    <cellStyle name="Comma 2 2" xfId="30" xr:uid="{00000000-0005-0000-0000-00001E000000}"/>
    <cellStyle name="Comma 2 2 2" xfId="31" xr:uid="{00000000-0005-0000-0000-00001F000000}"/>
    <cellStyle name="Comma 2 2 3" xfId="32" xr:uid="{00000000-0005-0000-0000-000020000000}"/>
    <cellStyle name="Comma 2 3" xfId="33" xr:uid="{00000000-0005-0000-0000-000021000000}"/>
    <cellStyle name="Comma 2_AAR ESS BS 31.03.2011 Final" xfId="34" xr:uid="{00000000-0005-0000-0000-000022000000}"/>
    <cellStyle name="Comma 3" xfId="35" xr:uid="{00000000-0005-0000-0000-000023000000}"/>
    <cellStyle name="Comma 3 2" xfId="36" xr:uid="{00000000-0005-0000-0000-000024000000}"/>
    <cellStyle name="Comma 3 2 2" xfId="37" xr:uid="{00000000-0005-0000-0000-000025000000}"/>
    <cellStyle name="Comma 3_BALANCE SHEET10-11" xfId="38" xr:uid="{00000000-0005-0000-0000-000026000000}"/>
    <cellStyle name="Comma 4" xfId="39" xr:uid="{00000000-0005-0000-0000-000027000000}"/>
    <cellStyle name="Comma 5" xfId="78" xr:uid="{00000000-0005-0000-0000-000028000000}"/>
    <cellStyle name="Comma 6" xfId="94" xr:uid="{00000000-0005-0000-0000-000029000000}"/>
    <cellStyle name="Comma_3CD-05-06" xfId="80" xr:uid="{00000000-0005-0000-0000-00002A000000}"/>
    <cellStyle name="Comma_3CD-05-06 2" xfId="81" xr:uid="{00000000-0005-0000-0000-00002B000000}"/>
    <cellStyle name="Explanatory Text" xfId="40" builtinId="53" customBuiltin="1"/>
    <cellStyle name="Good" xfId="41" builtinId="26" customBuiltin="1"/>
    <cellStyle name="Heading 1" xfId="42" builtinId="16" customBuiltin="1"/>
    <cellStyle name="Heading 2" xfId="43" builtinId="17" customBuiltin="1"/>
    <cellStyle name="Heading 3" xfId="44" builtinId="18" customBuiltin="1"/>
    <cellStyle name="Heading 4" xfId="45" builtinId="19" customBuiltin="1"/>
    <cellStyle name="Input" xfId="46" builtinId="20" customBuiltin="1"/>
    <cellStyle name="Linked Cell" xfId="47" builtinId="24" customBuiltin="1"/>
    <cellStyle name="Neutral" xfId="48" builtinId="28" customBuiltin="1"/>
    <cellStyle name="Nor}al" xfId="83" xr:uid="{00000000-0005-0000-0000-000035000000}"/>
    <cellStyle name="Normal" xfId="0" builtinId="0"/>
    <cellStyle name="Normal 10" xfId="85" xr:uid="{00000000-0005-0000-0000-000037000000}"/>
    <cellStyle name="Normal 10 2" xfId="91" xr:uid="{00000000-0005-0000-0000-000038000000}"/>
    <cellStyle name="Normal 11" xfId="68" xr:uid="{00000000-0005-0000-0000-000039000000}"/>
    <cellStyle name="Normal 12" xfId="86" xr:uid="{00000000-0005-0000-0000-00003A000000}"/>
    <cellStyle name="Normal 13" xfId="69" xr:uid="{00000000-0005-0000-0000-00003B000000}"/>
    <cellStyle name="Normal 14" xfId="90" xr:uid="{00000000-0005-0000-0000-00003C000000}"/>
    <cellStyle name="Normal 15" xfId="70" xr:uid="{00000000-0005-0000-0000-00003D000000}"/>
    <cellStyle name="Normal 16" xfId="93" xr:uid="{00000000-0005-0000-0000-00003E000000}"/>
    <cellStyle name="Normal 17" xfId="95" xr:uid="{00000000-0005-0000-0000-00003F000000}"/>
    <cellStyle name="Normal 2" xfId="49" xr:uid="{00000000-0005-0000-0000-000040000000}"/>
    <cellStyle name="Normal 2 2" xfId="50" xr:uid="{00000000-0005-0000-0000-000041000000}"/>
    <cellStyle name="Normal 2 3" xfId="51" xr:uid="{00000000-0005-0000-0000-000042000000}"/>
    <cellStyle name="Normal 2 4" xfId="76" xr:uid="{00000000-0005-0000-0000-000043000000}"/>
    <cellStyle name="Normal 21" xfId="71" xr:uid="{00000000-0005-0000-0000-000044000000}"/>
    <cellStyle name="Normal 3" xfId="52" xr:uid="{00000000-0005-0000-0000-000045000000}"/>
    <cellStyle name="Normal 3 2" xfId="64" xr:uid="{00000000-0005-0000-0000-000046000000}"/>
    <cellStyle name="Normal 3 3" xfId="75" xr:uid="{00000000-0005-0000-0000-000047000000}"/>
    <cellStyle name="Normal 35" xfId="72" xr:uid="{00000000-0005-0000-0000-000048000000}"/>
    <cellStyle name="Normal 4" xfId="53" xr:uid="{00000000-0005-0000-0000-000049000000}"/>
    <cellStyle name="Normal 4 2" xfId="65" xr:uid="{00000000-0005-0000-0000-00004A000000}"/>
    <cellStyle name="Normal 4 2 2" xfId="84" xr:uid="{00000000-0005-0000-0000-00004B000000}"/>
    <cellStyle name="Normal 4 2 2 2" xfId="88" xr:uid="{00000000-0005-0000-0000-00004C000000}"/>
    <cellStyle name="Normal 4 2 2 2 2" xfId="92" xr:uid="{00000000-0005-0000-0000-00004D000000}"/>
    <cellStyle name="Normal 4 2 2 2 2 2" xfId="97" xr:uid="{00000000-0005-0000-0000-00004E000000}"/>
    <cellStyle name="Normal 4 2 3" xfId="96" xr:uid="{00000000-0005-0000-0000-00004F000000}"/>
    <cellStyle name="Normal 4 3" xfId="89" xr:uid="{00000000-0005-0000-0000-000050000000}"/>
    <cellStyle name="Normal 5" xfId="54" xr:uid="{00000000-0005-0000-0000-000051000000}"/>
    <cellStyle name="Normal 5 2" xfId="66" xr:uid="{00000000-0005-0000-0000-000052000000}"/>
    <cellStyle name="Normal 5 3" xfId="67" xr:uid="{00000000-0005-0000-0000-000053000000}"/>
    <cellStyle name="Normal 6" xfId="55" xr:uid="{00000000-0005-0000-0000-000054000000}"/>
    <cellStyle name="Normal 7" xfId="73" xr:uid="{00000000-0005-0000-0000-000055000000}"/>
    <cellStyle name="Normal 8" xfId="74" xr:uid="{00000000-0005-0000-0000-000056000000}"/>
    <cellStyle name="Normal 9" xfId="77" xr:uid="{00000000-0005-0000-0000-000057000000}"/>
    <cellStyle name="Normal_Priniti Foods P Ltd balance sheet 10-11" xfId="56" xr:uid="{00000000-0005-0000-0000-000058000000}"/>
    <cellStyle name="Note" xfId="57" builtinId="10" customBuiltin="1"/>
    <cellStyle name="Output" xfId="58" builtinId="21" customBuiltin="1"/>
    <cellStyle name="Percent" xfId="79" builtinId="5"/>
    <cellStyle name="Percent 2" xfId="59" xr:uid="{00000000-0005-0000-0000-00005C000000}"/>
    <cellStyle name="Percent 2 2" xfId="82" xr:uid="{00000000-0005-0000-0000-00005D000000}"/>
    <cellStyle name="Style 1" xfId="60" xr:uid="{00000000-0005-0000-0000-00005E000000}"/>
    <cellStyle name="Title" xfId="61" builtinId="15" customBuiltin="1"/>
    <cellStyle name="Total" xfId="62" builtinId="25" customBuiltin="1"/>
    <cellStyle name="Warning Text" xfId="63" builtinId="11" customBuiltin="1"/>
  </cellStyles>
  <dxfs count="3">
    <dxf>
      <fill>
        <patternFill>
          <bgColor rgb="FFFFFF00"/>
        </patternFill>
      </fill>
    </dxf>
    <dxf>
      <fill>
        <patternFill>
          <bgColor rgb="FFFFFF00"/>
        </patternFill>
      </fill>
    </dxf>
    <dxf>
      <font>
        <b val="0"/>
        <i val="0"/>
        <strike val="0"/>
        <condense val="0"/>
        <extend val="0"/>
        <outline val="0"/>
        <shadow val="0"/>
        <u val="none"/>
        <vertAlign val="baseline"/>
        <sz val="10"/>
        <color auto="1"/>
        <name val="Arial"/>
        <scheme val="none"/>
      </font>
      <numFmt numFmtId="165" formatCode="_-* #,##0.00_-;\-* #,##0.00_-;_-* &quot;-&quot;??_-;_-@_-"/>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pivotCacheDefinition" Target="pivotCache/pivotCacheDefinition1.xml" /><Relationship Id="rId3" Type="http://schemas.openxmlformats.org/officeDocument/2006/relationships/worksheet" Target="worksheets/sheet3.xml" /><Relationship Id="rId21" Type="http://schemas.openxmlformats.org/officeDocument/2006/relationships/worksheet" Target="worksheets/sheet2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externalLink" Target="externalLinks/externalLink4.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29"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externalLink" Target="externalLinks/externalLink3.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externalLink" Target="externalLinks/externalLink2.xml" /><Relationship Id="rId28" Type="http://schemas.openxmlformats.org/officeDocument/2006/relationships/styles" Target="styles.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externalLink" Target="externalLinks/externalLink1.xml" /><Relationship Id="rId27" Type="http://schemas.openxmlformats.org/officeDocument/2006/relationships/theme" Target="theme/theme1.xml" /><Relationship Id="rId30" Type="http://schemas.openxmlformats.org/officeDocument/2006/relationships/calcChain" Target="calcChain.xml" /></Relationships>
</file>

<file path=xl/drawings/drawing1.xml><?xml version="1.0" encoding="utf-8"?>
<xdr:wsDr xmlns:xdr="http://schemas.openxmlformats.org/drawingml/2006/spreadsheetDrawing" xmlns:a="http://schemas.openxmlformats.org/drawingml/2006/main">
  <xdr:twoCellAnchor>
    <xdr:from>
      <xdr:col>2</xdr:col>
      <xdr:colOff>247650</xdr:colOff>
      <xdr:row>82</xdr:row>
      <xdr:rowOff>114300</xdr:rowOff>
    </xdr:from>
    <xdr:to>
      <xdr:col>2</xdr:col>
      <xdr:colOff>657225</xdr:colOff>
      <xdr:row>82</xdr:row>
      <xdr:rowOff>114300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3400425" y="14859000"/>
          <a:ext cx="409575" cy="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247650</xdr:colOff>
      <xdr:row>79</xdr:row>
      <xdr:rowOff>114300</xdr:rowOff>
    </xdr:from>
    <xdr:to>
      <xdr:col>2</xdr:col>
      <xdr:colOff>657225</xdr:colOff>
      <xdr:row>79</xdr:row>
      <xdr:rowOff>114300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a:off x="3400425" y="14859000"/>
          <a:ext cx="409575" cy="0"/>
        </a:xfrm>
        <a:prstGeom prst="line">
          <a:avLst/>
        </a:prstGeom>
        <a:noFill/>
        <a:ln w="9525">
          <a:solidFill>
            <a:srgbClr val="000000"/>
          </a:solidFill>
          <a:round/>
          <a:headEnd/>
          <a:tailEnd type="triangle" w="med" len="me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247650</xdr:colOff>
      <xdr:row>79</xdr:row>
      <xdr:rowOff>114300</xdr:rowOff>
    </xdr:from>
    <xdr:to>
      <xdr:col>2</xdr:col>
      <xdr:colOff>657225</xdr:colOff>
      <xdr:row>79</xdr:row>
      <xdr:rowOff>114300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3400425" y="18049875"/>
          <a:ext cx="409575" cy="0"/>
        </a:xfrm>
        <a:prstGeom prst="line">
          <a:avLst/>
        </a:prstGeom>
        <a:noFill/>
        <a:ln w="9525">
          <a:solidFill>
            <a:srgbClr val="000000"/>
          </a:solidFill>
          <a:round/>
          <a:headEnd/>
          <a:tailEnd type="triangle" w="med" len="me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20dRIVE/BALANCE%20SHEETS/BS%2014-15/BS%2014-15/BS%202014-15/2014-15/RJ/FINAL%20AUDITED%20%20BALANCE%20SHEET%20E-PACK%202014-15.xlsx" TargetMode="External" /></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e/e/My%20Documents/CORPORATE/SEAGULL%20SANITARY%20WARES%20PRIVATE%20LIMITED/2011-12/Balance%20Sheet/seagull%2011-12%20balance%20Sheet.xls" TargetMode="External" /></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e/Users/Samarth%20M%20Surana/Desktop/e-pack%20final%20data/FINAL%20AUDITED%20%20BALANCE%20SHEET%20E-PACK%202014-15.xlsx" TargetMode="External" /></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e%20dRIVE/BALANCE%20SHEETS/BS%2015-16/E-PACK/Foreign%20Exchange%20Flactuation.xls"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as"/>
      <sheetName val="Notice and Director Report"/>
      <sheetName val="Introduction "/>
      <sheetName val="Auditor Report"/>
      <sheetName val="note 12"/>
      <sheetName val="Computation "/>
      <sheetName val="Financial Statements"/>
      <sheetName val="Note No. 1 &amp; 2"/>
      <sheetName val="3-20"/>
      <sheetName val="21-27"/>
      <sheetName val="28-41"/>
      <sheetName val="Trial Balance"/>
      <sheetName val="Pivot"/>
      <sheetName val="LOR"/>
      <sheetName val="List"/>
    </sheetNames>
    <sheetDataSet>
      <sheetData sheetId="0" refreshError="1"/>
      <sheetData sheetId="1" refreshError="1"/>
      <sheetData sheetId="2" refreshError="1"/>
      <sheetData sheetId="3" refreshError="1"/>
      <sheetData sheetId="4" refreshError="1"/>
      <sheetData sheetId="5">
        <row r="71">
          <cell r="E71">
            <v>2379474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
          <cell r="A1" t="str">
            <v>Major Head - schedule VI</v>
          </cell>
        </row>
        <row r="2">
          <cell r="B2" t="str">
            <v>Cash on hand</v>
          </cell>
          <cell r="C2" t="str">
            <v>Cash and Bank Balance</v>
          </cell>
        </row>
        <row r="3">
          <cell r="B3" t="str">
            <v>Cheques / Drafts on Hand</v>
          </cell>
          <cell r="C3" t="str">
            <v>Cost of Materials Consumed</v>
          </cell>
        </row>
        <row r="4">
          <cell r="B4" t="str">
            <v>Balances with Banks - In Current A/c</v>
          </cell>
          <cell r="C4" t="str">
            <v>Current Investments</v>
          </cell>
        </row>
        <row r="5">
          <cell r="B5" t="str">
            <v>Balances with Banks - In deposits A/c</v>
          </cell>
          <cell r="C5" t="str">
            <v>Deferred Tax Liability on Account of Depreciation</v>
          </cell>
        </row>
        <row r="6">
          <cell r="B6" t="str">
            <v>Amounts disclosed under Non Current Assets</v>
          </cell>
          <cell r="C6" t="str">
            <v>Deferred Tax Liability on Account of Gratuity</v>
          </cell>
        </row>
        <row r="7">
          <cell r="B7" t="str">
            <v>Opening Stock</v>
          </cell>
          <cell r="C7" t="str">
            <v>Depreciation and Amortization Expenses</v>
          </cell>
        </row>
        <row r="8">
          <cell r="B8" t="str">
            <v>Add : Purchases</v>
          </cell>
          <cell r="C8" t="str">
            <v>Employee Benefit Expenses</v>
          </cell>
        </row>
        <row r="9">
          <cell r="B9" t="str">
            <v>Less : Closing</v>
          </cell>
          <cell r="C9" t="str">
            <v>Finance Costs</v>
          </cell>
        </row>
        <row r="10">
          <cell r="B10" t="str">
            <v>In Subsidiary Companies</v>
          </cell>
          <cell r="C10" t="str">
            <v>Fixed Assets</v>
          </cell>
        </row>
        <row r="11">
          <cell r="B11" t="str">
            <v>In Others</v>
          </cell>
          <cell r="C11" t="str">
            <v>Inventories</v>
          </cell>
        </row>
        <row r="12">
          <cell r="B12" t="str">
            <v>Balance Nil</v>
          </cell>
          <cell r="C12" t="str">
            <v>Inventories at the beginning of the year</v>
          </cell>
        </row>
        <row r="13">
          <cell r="B13" t="str">
            <v>Closing balance</v>
          </cell>
          <cell r="C13" t="str">
            <v>Inventories at the end of the year</v>
          </cell>
        </row>
        <row r="14">
          <cell r="B14" t="str">
            <v>Closing balance</v>
          </cell>
          <cell r="C14" t="str">
            <v>Long Term Borrowings</v>
          </cell>
        </row>
        <row r="15">
          <cell r="B15" t="str">
            <v>Depreciation and Amortization Expenses</v>
          </cell>
          <cell r="C15" t="str">
            <v>Long Term Loans &amp; Advances</v>
          </cell>
        </row>
        <row r="16">
          <cell r="B16" t="str">
            <v>Salary &amp; Wages</v>
          </cell>
          <cell r="C16" t="str">
            <v>Long Term Provisions</v>
          </cell>
        </row>
        <row r="17">
          <cell r="B17" t="str">
            <v>Director's remuneration</v>
          </cell>
          <cell r="C17" t="str">
            <v>Manufactured Goods</v>
          </cell>
        </row>
        <row r="18">
          <cell r="B18" t="str">
            <v>Staff welfare Expenses</v>
          </cell>
          <cell r="C18" t="str">
            <v>Non Current Investments</v>
          </cell>
        </row>
        <row r="19">
          <cell r="B19" t="str">
            <v>Employees State Insurance</v>
          </cell>
          <cell r="C19" t="str">
            <v>On Account of Depreciation</v>
          </cell>
        </row>
        <row r="20">
          <cell r="B20" t="str">
            <v>Gratuity</v>
          </cell>
          <cell r="C20" t="str">
            <v>On Account of Disallowance U/s 40a(ia)</v>
          </cell>
        </row>
        <row r="21">
          <cell r="B21" t="str">
            <v>Provident fund</v>
          </cell>
          <cell r="C21" t="str">
            <v>On Account of Loss</v>
          </cell>
        </row>
        <row r="22">
          <cell r="B22" t="str">
            <v>Interest Expense</v>
          </cell>
          <cell r="C22" t="str">
            <v>Other Current Assets</v>
          </cell>
        </row>
        <row r="23">
          <cell r="B23" t="str">
            <v>Bank Charges</v>
          </cell>
          <cell r="C23" t="str">
            <v>Other Current Liabilities</v>
          </cell>
        </row>
        <row r="24">
          <cell r="B24" t="str">
            <v>Other Borrowing Costs</v>
          </cell>
          <cell r="C24" t="str">
            <v>Other Expenses</v>
          </cell>
        </row>
        <row r="25">
          <cell r="B25" t="str">
            <v xml:space="preserve">Capital work in progress </v>
          </cell>
          <cell r="C25" t="str">
            <v>Other Income</v>
          </cell>
        </row>
        <row r="26">
          <cell r="B26" t="str">
            <v xml:space="preserve">  (i)  Tangible assets</v>
          </cell>
          <cell r="C26" t="str">
            <v>Other Long Term Liabilities</v>
          </cell>
        </row>
        <row r="27">
          <cell r="B27" t="str">
            <v xml:space="preserve"> (ii)  Intangible Assets</v>
          </cell>
          <cell r="C27" t="str">
            <v>Other non current assets</v>
          </cell>
        </row>
        <row r="28">
          <cell r="B28" t="str">
            <v>Raw Material</v>
          </cell>
          <cell r="C28" t="str">
            <v>Other Operating Revenue comprise of</v>
          </cell>
        </row>
        <row r="29">
          <cell r="B29" t="str">
            <v>Work-in-Progress</v>
          </cell>
          <cell r="C29" t="str">
            <v>Purchase of Stock in trade</v>
          </cell>
        </row>
        <row r="30">
          <cell r="B30" t="str">
            <v>Finished Goods</v>
          </cell>
          <cell r="C30" t="str">
            <v>Revaluation Reserve</v>
          </cell>
        </row>
        <row r="31">
          <cell r="B31" t="str">
            <v>Stock in Transit</v>
          </cell>
          <cell r="C31" t="str">
            <v>Revenue from Operations</v>
          </cell>
        </row>
        <row r="32">
          <cell r="B32" t="str">
            <v>Packing Material</v>
          </cell>
          <cell r="C32" t="str">
            <v>Sale of Services comprise of</v>
          </cell>
        </row>
        <row r="33">
          <cell r="B33" t="str">
            <v>Stores &amp; Spares</v>
          </cell>
          <cell r="C33" t="str">
            <v xml:space="preserve">Securities Premium Reserve </v>
          </cell>
        </row>
        <row r="34">
          <cell r="B34" t="str">
            <v>Consumables</v>
          </cell>
          <cell r="C34" t="str">
            <v>Share Capital</v>
          </cell>
        </row>
        <row r="35">
          <cell r="B35" t="str">
            <v xml:space="preserve">Finished goods </v>
          </cell>
          <cell r="C35" t="str">
            <v>Short Term Borrowings</v>
          </cell>
        </row>
        <row r="36">
          <cell r="B36" t="str">
            <v>Work in progress</v>
          </cell>
          <cell r="C36" t="str">
            <v>Short term Loan &amp; Advances</v>
          </cell>
        </row>
        <row r="37">
          <cell r="B37" t="str">
            <v>Stock in Trade</v>
          </cell>
          <cell r="C37" t="str">
            <v>Short Term Provisions</v>
          </cell>
        </row>
        <row r="38">
          <cell r="B38" t="str">
            <v xml:space="preserve">Finished goods </v>
          </cell>
          <cell r="C38" t="str">
            <v>Trade Payables</v>
          </cell>
        </row>
        <row r="39">
          <cell r="B39" t="str">
            <v>Work in progress</v>
          </cell>
          <cell r="C39" t="str">
            <v xml:space="preserve">Trade Receivables </v>
          </cell>
        </row>
        <row r="40">
          <cell r="B40" t="str">
            <v>Stock in Trade</v>
          </cell>
          <cell r="C40" t="str">
            <v>Traded Goods</v>
          </cell>
        </row>
        <row r="41">
          <cell r="B41" t="str">
            <v>From Banks</v>
          </cell>
        </row>
        <row r="42">
          <cell r="B42" t="str">
            <v>From Related Parties</v>
          </cell>
        </row>
        <row r="43">
          <cell r="B43" t="str">
            <v>From Other Parties</v>
          </cell>
        </row>
        <row r="44">
          <cell r="B44" t="str">
            <v>Capital Advances</v>
          </cell>
        </row>
        <row r="45">
          <cell r="B45" t="str">
            <v>Security Deposits</v>
          </cell>
        </row>
        <row r="46">
          <cell r="B46" t="str">
            <v>-- to related parties</v>
          </cell>
        </row>
        <row r="47">
          <cell r="B47" t="str">
            <v>-- to Employees</v>
          </cell>
        </row>
        <row r="48">
          <cell r="B48" t="str">
            <v>Recoverable from revenue authorities</v>
          </cell>
        </row>
        <row r="49">
          <cell r="B49" t="str">
            <v>Prepaid Expenses</v>
          </cell>
        </row>
        <row r="50">
          <cell r="B50" t="str">
            <v>Provision for Employees Benefit (Gratuity)</v>
          </cell>
        </row>
        <row r="51">
          <cell r="B51" t="str">
            <v>Provision for ………………</v>
          </cell>
        </row>
        <row r="52">
          <cell r="B52" t="str">
            <v>i.)</v>
          </cell>
        </row>
        <row r="53">
          <cell r="B53" t="str">
            <v>ii.)</v>
          </cell>
        </row>
        <row r="54">
          <cell r="B54" t="str">
            <v>iii.)</v>
          </cell>
        </row>
        <row r="55">
          <cell r="B55" t="str">
            <v>In Subsidiary Companies</v>
          </cell>
        </row>
        <row r="56">
          <cell r="B56" t="str">
            <v>In Others</v>
          </cell>
        </row>
        <row r="57">
          <cell r="B57" t="str">
            <v>Closing balance</v>
          </cell>
        </row>
        <row r="58">
          <cell r="B58" t="str">
            <v>During the Year</v>
          </cell>
        </row>
        <row r="59">
          <cell r="B59" t="str">
            <v>Closing balance</v>
          </cell>
        </row>
        <row r="60">
          <cell r="B60" t="str">
            <v>During the Year</v>
          </cell>
        </row>
        <row r="61">
          <cell r="B61" t="str">
            <v>Closing balance</v>
          </cell>
        </row>
        <row r="62">
          <cell r="B62" t="str">
            <v>During the Year</v>
          </cell>
        </row>
        <row r="63">
          <cell r="B63" t="str">
            <v>Interest accrued but not Received</v>
          </cell>
        </row>
        <row r="64">
          <cell r="B64" t="str">
            <v>Advance to Suppliers</v>
          </cell>
        </row>
        <row r="65">
          <cell r="B65" t="str">
            <v>Unamortised Expenses</v>
          </cell>
        </row>
        <row r="66">
          <cell r="B66" t="str">
            <v>Insurance Claim Receivable</v>
          </cell>
        </row>
        <row r="67">
          <cell r="B67" t="str">
            <v>Others ( Specify Nature )</v>
          </cell>
        </row>
        <row r="68">
          <cell r="B68" t="str">
            <v xml:space="preserve">Interest accrued but not due </v>
          </cell>
        </row>
        <row r="69">
          <cell r="B69" t="str">
            <v>Current Maturity of Long Term Debt (Refer 10.2.1)</v>
          </cell>
        </row>
        <row r="70">
          <cell r="B70" t="str">
            <v>Advance from customers</v>
          </cell>
        </row>
        <row r="71">
          <cell r="B71" t="str">
            <v>Payable for Fixed Assets</v>
          </cell>
        </row>
        <row r="72">
          <cell r="B72" t="str">
            <v xml:space="preserve">Duties &amp; Taxes </v>
          </cell>
        </row>
        <row r="73">
          <cell r="B73" t="str">
            <v>- to Related Parties</v>
          </cell>
        </row>
        <row r="74">
          <cell r="B74" t="str">
            <v>- to Others</v>
          </cell>
        </row>
        <row r="75">
          <cell r="B75" t="str">
            <v>Other Payables</v>
          </cell>
        </row>
        <row r="76">
          <cell r="B76" t="str">
            <v>Current Tax</v>
          </cell>
        </row>
        <row r="77">
          <cell r="B77" t="str">
            <v>Wealth Tax</v>
          </cell>
        </row>
        <row r="78">
          <cell r="B78" t="str">
            <v>Deferred Tax</v>
          </cell>
        </row>
        <row r="79">
          <cell r="B79" t="str">
            <v>Tax Related to Previous Years</v>
          </cell>
        </row>
        <row r="80">
          <cell r="B80" t="str">
            <v>Consumption of Packing Material</v>
          </cell>
        </row>
        <row r="81">
          <cell r="B81" t="str">
            <v>Consumption of Stores &amp; Spares</v>
          </cell>
        </row>
        <row r="82">
          <cell r="B82" t="str">
            <v>Power &amp; Fuel Expenses</v>
          </cell>
        </row>
        <row r="83">
          <cell r="B83" t="str">
            <v>Rent Paid</v>
          </cell>
        </row>
        <row r="84">
          <cell r="B84" t="str">
            <v>Repair &amp; Maintenance - Building</v>
          </cell>
        </row>
        <row r="85">
          <cell r="B85" t="str">
            <v>Repair &amp; Maintenance - Plant &amp; Machinery</v>
          </cell>
        </row>
        <row r="86">
          <cell r="B86" t="str">
            <v>Repair &amp; Maintenance - Others</v>
          </cell>
        </row>
        <row r="87">
          <cell r="B87" t="str">
            <v>Rates &amp; Taxes</v>
          </cell>
        </row>
        <row r="88">
          <cell r="B88" t="str">
            <v>Insurance</v>
          </cell>
        </row>
        <row r="89">
          <cell r="B89" t="str">
            <v>Foreign Exchange fluctuation</v>
          </cell>
        </row>
        <row r="90">
          <cell r="B90" t="str">
            <v>Freight &amp; Cartage</v>
          </cell>
        </row>
        <row r="91">
          <cell r="B91" t="str">
            <v>Service Charges</v>
          </cell>
        </row>
        <row r="92">
          <cell r="B92" t="str">
            <v>Loss on Sale of Fixed Assets</v>
          </cell>
        </row>
        <row r="93">
          <cell r="B93" t="str">
            <v>Payment to Auditor - as Auditor</v>
          </cell>
        </row>
        <row r="94">
          <cell r="B94" t="str">
            <v>Payment to Auditor - as Others</v>
          </cell>
        </row>
        <row r="95">
          <cell r="B95" t="str">
            <v>Miscellaneous Expenses</v>
          </cell>
        </row>
        <row r="96">
          <cell r="B96" t="str">
            <v>Interest Income</v>
          </cell>
        </row>
        <row r="97">
          <cell r="B97" t="str">
            <v>Dividend Income</v>
          </cell>
        </row>
        <row r="98">
          <cell r="B98" t="str">
            <v>Profit on Sale of Fixed Assets</v>
          </cell>
        </row>
        <row r="99">
          <cell r="B99" t="str">
            <v>Liabilities no longer required</v>
          </cell>
        </row>
        <row r="100">
          <cell r="B100" t="str">
            <v>Commission Income</v>
          </cell>
        </row>
        <row r="101">
          <cell r="B101" t="str">
            <v>Rent</v>
          </cell>
        </row>
        <row r="102">
          <cell r="B102" t="str">
            <v>Short &amp; excess</v>
          </cell>
        </row>
        <row r="103">
          <cell r="B103" t="str">
            <v>Payable for Fixed Assets</v>
          </cell>
        </row>
        <row r="104">
          <cell r="B104" t="str">
            <v>Other Payables</v>
          </cell>
        </row>
        <row r="105">
          <cell r="B105" t="str">
            <v>Receivable against sale of Fixed Assets</v>
          </cell>
        </row>
        <row r="106">
          <cell r="B106" t="str">
            <v>Bank Balances</v>
          </cell>
        </row>
        <row r="107">
          <cell r="B107" t="str">
            <v>Others</v>
          </cell>
        </row>
        <row r="108">
          <cell r="B108" t="str">
            <v>i.)</v>
          </cell>
        </row>
        <row r="109">
          <cell r="B109" t="str">
            <v>ii.)</v>
          </cell>
        </row>
        <row r="110">
          <cell r="B110" t="str">
            <v>iii.)</v>
          </cell>
        </row>
        <row r="111">
          <cell r="B111" t="str">
            <v>i.)</v>
          </cell>
        </row>
        <row r="112">
          <cell r="B112" t="str">
            <v>ii.)</v>
          </cell>
        </row>
        <row r="113">
          <cell r="B113" t="str">
            <v>iii.)</v>
          </cell>
        </row>
        <row r="114">
          <cell r="B114" t="str">
            <v>Closing balance</v>
          </cell>
        </row>
        <row r="115">
          <cell r="B115" t="str">
            <v>Less : Excise Duty</v>
          </cell>
        </row>
        <row r="116">
          <cell r="B116" t="str">
            <v>i.)</v>
          </cell>
        </row>
        <row r="117">
          <cell r="B117" t="str">
            <v>ii.)</v>
          </cell>
        </row>
        <row r="118">
          <cell r="B118" t="str">
            <v>iii.)</v>
          </cell>
        </row>
        <row r="119">
          <cell r="B119" t="str">
            <v>Closing balance</v>
          </cell>
        </row>
        <row r="120">
          <cell r="B120" t="str">
            <v>Issued , Subscribed &amp; Fully Paid up Capital</v>
          </cell>
        </row>
        <row r="121">
          <cell r="B121" t="str">
            <v>From Banks</v>
          </cell>
        </row>
        <row r="122">
          <cell r="B122" t="str">
            <v>From Related Parties</v>
          </cell>
        </row>
        <row r="123">
          <cell r="B123" t="str">
            <v>From Other Parties</v>
          </cell>
        </row>
        <row r="124">
          <cell r="B124" t="str">
            <v>-- to related parties</v>
          </cell>
        </row>
        <row r="125">
          <cell r="B125" t="str">
            <v>-- to Employees</v>
          </cell>
        </row>
        <row r="126">
          <cell r="B126" t="str">
            <v>Security Deposits</v>
          </cell>
        </row>
        <row r="127">
          <cell r="B127" t="str">
            <v>Balance with Revenue Authorities</v>
          </cell>
        </row>
        <row r="128">
          <cell r="B128" t="str">
            <v>Prepaid Expenses</v>
          </cell>
        </row>
        <row r="129">
          <cell r="B129" t="str">
            <v>Other Loans &amp; Advances</v>
          </cell>
        </row>
        <row r="130">
          <cell r="B130" t="str">
            <v>Provision for Income Tax (Net)</v>
          </cell>
        </row>
        <row r="131">
          <cell r="B131" t="str">
            <v>Provision for Wealth Tax (Net)</v>
          </cell>
        </row>
        <row r="132">
          <cell r="B132" t="str">
            <v>Provision for Employment Benefit (Gratuity)</v>
          </cell>
        </row>
        <row r="133">
          <cell r="B133" t="str">
            <v>Due to Micro, Small &amp; Medium Enterprises</v>
          </cell>
        </row>
        <row r="134">
          <cell r="B134" t="str">
            <v>- With Related Parties</v>
          </cell>
        </row>
        <row r="135">
          <cell r="B135" t="str">
            <v>- With Others</v>
          </cell>
        </row>
        <row r="136">
          <cell r="B136" t="str">
            <v>Overdue for more than 6 months</v>
          </cell>
        </row>
        <row r="137">
          <cell r="B137" t="str">
            <v>Others</v>
          </cell>
        </row>
        <row r="138">
          <cell r="B138" t="str">
            <v>i.)</v>
          </cell>
        </row>
        <row r="139">
          <cell r="B139" t="str">
            <v>ii.)</v>
          </cell>
        </row>
        <row r="140">
          <cell r="B140" t="str">
            <v>iii.)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 St."/>
      <sheetName val="FBT Ann"/>
      <sheetName val="Sheet2"/>
      <sheetName val="Caro"/>
      <sheetName val="269SS -TT"/>
      <sheetName val="Schedule 9 Fixed assets"/>
      <sheetName val="3CD"/>
      <sheetName val="Computation "/>
      <sheetName val="BS"/>
      <sheetName val="P &amp; L"/>
      <sheetName val="Schedule of BS (liability)"/>
      <sheetName val="Schedule of BS (Assets)"/>
      <sheetName val="Schedule of P&amp;L"/>
      <sheetName val="annexure to schedule -BS"/>
      <sheetName val="Annexure of PL"/>
      <sheetName val="deffered Tax"/>
      <sheetName val="Notes"/>
      <sheetName val="Stock"/>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as"/>
      <sheetName val="Notice and Director Report"/>
      <sheetName val="Introduction "/>
      <sheetName val="Auditor Report"/>
      <sheetName val="note 12"/>
      <sheetName val="Computation "/>
      <sheetName val="Financial Statements"/>
      <sheetName val="Note No. 1 &amp; 2"/>
      <sheetName val="3-20"/>
      <sheetName val="21-27"/>
      <sheetName val="28-41"/>
      <sheetName val="Trial Balance"/>
      <sheetName val="Pivot"/>
      <sheetName val="LOR"/>
      <sheetName val="List"/>
    </sheetNames>
    <sheetDataSet>
      <sheetData sheetId="0"/>
      <sheetData sheetId="1"/>
      <sheetData sheetId="2">
        <row r="2">
          <cell r="B2" t="str">
            <v>E-PACK POLYMERS PRIVATE LIMITED</v>
          </cell>
        </row>
        <row r="3">
          <cell r="B3" t="str">
            <v>CIN - U74999DL1999PTC098374</v>
          </cell>
        </row>
      </sheetData>
      <sheetData sheetId="3"/>
      <sheetData sheetId="4"/>
      <sheetData sheetId="5"/>
      <sheetData sheetId="6"/>
      <sheetData sheetId="7"/>
      <sheetData sheetId="8"/>
      <sheetData sheetId="9"/>
      <sheetData sheetId="10"/>
      <sheetData sheetId="11"/>
      <sheetData sheetId="12"/>
      <sheetData sheetId="13"/>
      <sheetData sheetId="14">
        <row r="1">
          <cell r="A1" t="str">
            <v>Major Head - schedule VI</v>
          </cell>
        </row>
        <row r="2">
          <cell r="A2" t="str">
            <v>Cash and Bank Balance</v>
          </cell>
          <cell r="B2" t="str">
            <v>Cash on hand</v>
          </cell>
          <cell r="C2" t="str">
            <v>Cash and Bank Balance</v>
          </cell>
        </row>
        <row r="3">
          <cell r="A3" t="str">
            <v>Cash and Bank Balance</v>
          </cell>
          <cell r="B3" t="str">
            <v>Cheques / Drafts on Hand</v>
          </cell>
          <cell r="C3" t="str">
            <v>Cost of Materials Consumed</v>
          </cell>
        </row>
        <row r="4">
          <cell r="A4" t="str">
            <v>Cash and Bank Balance</v>
          </cell>
          <cell r="B4" t="str">
            <v>Balances with Banks - In Current A/c</v>
          </cell>
          <cell r="C4" t="str">
            <v>Current Investments</v>
          </cell>
        </row>
        <row r="5">
          <cell r="A5" t="str">
            <v>Cash and Bank Balance</v>
          </cell>
          <cell r="B5" t="str">
            <v>Balances with Banks - In deposits A/c</v>
          </cell>
          <cell r="C5" t="str">
            <v>Deferred Tax Liability on Account of Depreciation</v>
          </cell>
        </row>
        <row r="6">
          <cell r="A6" t="str">
            <v>Cash and Bank Balance</v>
          </cell>
          <cell r="B6" t="str">
            <v>Amounts disclosed under Non Current Assets</v>
          </cell>
          <cell r="C6" t="str">
            <v>Deferred Tax Liability on Account of Gratuity</v>
          </cell>
        </row>
        <row r="7">
          <cell r="A7" t="str">
            <v>Cost of Materials Consumed</v>
          </cell>
          <cell r="B7" t="str">
            <v>Opening Stock</v>
          </cell>
          <cell r="C7" t="str">
            <v>Depreciation and Amortization Expenses</v>
          </cell>
        </row>
        <row r="8">
          <cell r="A8" t="str">
            <v>Cost of Materials Consumed</v>
          </cell>
          <cell r="B8" t="str">
            <v>Add : Purchases</v>
          </cell>
          <cell r="C8" t="str">
            <v>Employee Benefit Expenses</v>
          </cell>
        </row>
        <row r="9">
          <cell r="A9" t="str">
            <v>Cost of Materials Consumed</v>
          </cell>
          <cell r="B9" t="str">
            <v>Less : Closing</v>
          </cell>
          <cell r="C9" t="str">
            <v>Finance Costs</v>
          </cell>
        </row>
        <row r="10">
          <cell r="A10" t="str">
            <v>Current Investments</v>
          </cell>
          <cell r="B10" t="str">
            <v>In Subsidiary Companies</v>
          </cell>
          <cell r="C10" t="str">
            <v>Fixed Assets</v>
          </cell>
        </row>
        <row r="11">
          <cell r="A11" t="str">
            <v>Current Investments</v>
          </cell>
          <cell r="B11" t="str">
            <v>In Others</v>
          </cell>
          <cell r="C11" t="str">
            <v>Inventories</v>
          </cell>
        </row>
        <row r="12">
          <cell r="A12" t="str">
            <v>Current Investments</v>
          </cell>
          <cell r="B12" t="str">
            <v>Balance Nil</v>
          </cell>
          <cell r="C12" t="str">
            <v>Inventories at the beginning of the year</v>
          </cell>
        </row>
        <row r="13">
          <cell r="A13" t="str">
            <v>Deferred Tax Liability on Account of Depreciation</v>
          </cell>
          <cell r="B13" t="str">
            <v>Closing balance</v>
          </cell>
          <cell r="C13" t="str">
            <v>Inventories at the end of the year</v>
          </cell>
        </row>
        <row r="14">
          <cell r="A14" t="str">
            <v>Deferred Tax Liability on Account of Gratuity</v>
          </cell>
          <cell r="B14" t="str">
            <v>Closing balance</v>
          </cell>
          <cell r="C14" t="str">
            <v>Long Term Borrowings</v>
          </cell>
        </row>
        <row r="15">
          <cell r="A15" t="str">
            <v>Depreciation and Amortization Expenses</v>
          </cell>
          <cell r="B15" t="str">
            <v>Depreciation and Amortization Expenses</v>
          </cell>
          <cell r="C15" t="str">
            <v>Long Term Loans &amp; Advances</v>
          </cell>
        </row>
        <row r="16">
          <cell r="A16" t="str">
            <v>Employee Benefit Expenses</v>
          </cell>
          <cell r="B16" t="str">
            <v>Salary &amp; Wages</v>
          </cell>
          <cell r="C16" t="str">
            <v>Long Term Provisions</v>
          </cell>
        </row>
        <row r="17">
          <cell r="A17" t="str">
            <v>Employee Benefit Expenses</v>
          </cell>
          <cell r="B17" t="str">
            <v>Director's remuneration</v>
          </cell>
          <cell r="C17" t="str">
            <v>Manufactured Goods</v>
          </cell>
        </row>
        <row r="18">
          <cell r="A18" t="str">
            <v>Employee Benefit Expenses</v>
          </cell>
          <cell r="B18" t="str">
            <v>Staff welfare Expenses</v>
          </cell>
          <cell r="C18" t="str">
            <v>Non Current Investments</v>
          </cell>
        </row>
        <row r="19">
          <cell r="A19" t="str">
            <v>Employee Benefit Expenses</v>
          </cell>
          <cell r="B19" t="str">
            <v>Employees State Insurance</v>
          </cell>
          <cell r="C19" t="str">
            <v>On Account of Depreciation</v>
          </cell>
        </row>
        <row r="20">
          <cell r="A20" t="str">
            <v>Employee Benefit Expenses</v>
          </cell>
          <cell r="B20" t="str">
            <v>Gratuity</v>
          </cell>
          <cell r="C20" t="str">
            <v>On Account of Disallowance U/s 40a(ia)</v>
          </cell>
        </row>
        <row r="21">
          <cell r="A21" t="str">
            <v>Employee Benefit Expenses</v>
          </cell>
          <cell r="B21" t="str">
            <v>Provident fund</v>
          </cell>
          <cell r="C21" t="str">
            <v>On Account of Loss</v>
          </cell>
        </row>
        <row r="22">
          <cell r="A22" t="str">
            <v>Finance Costs</v>
          </cell>
          <cell r="B22" t="str">
            <v>Interest Expense</v>
          </cell>
          <cell r="C22" t="str">
            <v>Other Current Assets</v>
          </cell>
        </row>
        <row r="23">
          <cell r="A23" t="str">
            <v>Finance Costs</v>
          </cell>
          <cell r="B23" t="str">
            <v>Bank Charges</v>
          </cell>
          <cell r="C23" t="str">
            <v>Other Current Liabilities</v>
          </cell>
        </row>
        <row r="24">
          <cell r="A24" t="str">
            <v>Finance Costs</v>
          </cell>
          <cell r="B24" t="str">
            <v>Other Borrowing Costs</v>
          </cell>
          <cell r="C24" t="str">
            <v>Other Expenses</v>
          </cell>
        </row>
        <row r="25">
          <cell r="A25" t="str">
            <v>Fixed Assets</v>
          </cell>
          <cell r="B25" t="str">
            <v xml:space="preserve">Capital work in progress </v>
          </cell>
          <cell r="C25" t="str">
            <v>Other Income</v>
          </cell>
        </row>
        <row r="26">
          <cell r="A26" t="str">
            <v>Fixed Assets</v>
          </cell>
          <cell r="B26" t="str">
            <v xml:space="preserve">  (i)  Tangible assets</v>
          </cell>
          <cell r="C26" t="str">
            <v>Other Long Term Liabilities</v>
          </cell>
        </row>
        <row r="27">
          <cell r="A27" t="str">
            <v>Fixed Assets</v>
          </cell>
          <cell r="B27" t="str">
            <v xml:space="preserve"> (ii)  Intangible Assets</v>
          </cell>
          <cell r="C27" t="str">
            <v>Other non current assets</v>
          </cell>
        </row>
        <row r="28">
          <cell r="A28" t="str">
            <v>Inventories</v>
          </cell>
          <cell r="B28" t="str">
            <v>Raw Material</v>
          </cell>
          <cell r="C28" t="str">
            <v>Other Operating Revenue comprise of</v>
          </cell>
        </row>
        <row r="29">
          <cell r="A29" t="str">
            <v>Inventories</v>
          </cell>
          <cell r="B29" t="str">
            <v>Work-in-Progress</v>
          </cell>
          <cell r="C29" t="str">
            <v>Purchase of Stock in trade</v>
          </cell>
        </row>
        <row r="30">
          <cell r="A30" t="str">
            <v>Inventories</v>
          </cell>
          <cell r="B30" t="str">
            <v>Finished Goods</v>
          </cell>
          <cell r="C30" t="str">
            <v>Revaluation Reserve</v>
          </cell>
        </row>
        <row r="31">
          <cell r="A31" t="str">
            <v>Inventories</v>
          </cell>
          <cell r="B31" t="str">
            <v>Stock in Transit</v>
          </cell>
          <cell r="C31" t="str">
            <v>Revenue from Operations</v>
          </cell>
        </row>
        <row r="32">
          <cell r="A32" t="str">
            <v>Inventories</v>
          </cell>
          <cell r="B32" t="str">
            <v>Packing Material</v>
          </cell>
          <cell r="C32" t="str">
            <v>Sale of Services comprise of</v>
          </cell>
        </row>
        <row r="33">
          <cell r="A33" t="str">
            <v>Inventories</v>
          </cell>
          <cell r="B33" t="str">
            <v>Stores &amp; Spares</v>
          </cell>
          <cell r="C33" t="str">
            <v xml:space="preserve">Securities Premium Reserve </v>
          </cell>
        </row>
        <row r="34">
          <cell r="A34" t="str">
            <v>Inventories</v>
          </cell>
          <cell r="B34" t="str">
            <v>Consumables</v>
          </cell>
          <cell r="C34" t="str">
            <v>Share Capital</v>
          </cell>
        </row>
        <row r="35">
          <cell r="A35" t="str">
            <v>Inventories at the beginning of the year</v>
          </cell>
          <cell r="B35" t="str">
            <v xml:space="preserve">Finished goods </v>
          </cell>
          <cell r="C35" t="str">
            <v>Short Term Borrowings</v>
          </cell>
        </row>
        <row r="36">
          <cell r="A36" t="str">
            <v>Inventories at the beginning of the year</v>
          </cell>
          <cell r="B36" t="str">
            <v>Work in progress</v>
          </cell>
          <cell r="C36" t="str">
            <v>Short term Loan &amp; Advances</v>
          </cell>
        </row>
        <row r="37">
          <cell r="A37" t="str">
            <v>Inventories at the beginning of the year</v>
          </cell>
          <cell r="B37" t="str">
            <v>Stock in Trade</v>
          </cell>
          <cell r="C37" t="str">
            <v>Short Term Provisions</v>
          </cell>
        </row>
        <row r="38">
          <cell r="A38" t="str">
            <v>Inventories at the end of the year</v>
          </cell>
          <cell r="B38" t="str">
            <v xml:space="preserve">Finished goods </v>
          </cell>
          <cell r="C38" t="str">
            <v>Trade Payables</v>
          </cell>
        </row>
        <row r="39">
          <cell r="A39" t="str">
            <v>Inventories at the end of the year</v>
          </cell>
          <cell r="B39" t="str">
            <v>Work in progress</v>
          </cell>
          <cell r="C39" t="str">
            <v xml:space="preserve">Trade Receivables </v>
          </cell>
        </row>
        <row r="40">
          <cell r="A40" t="str">
            <v>Inventories at the end of the year</v>
          </cell>
          <cell r="B40" t="str">
            <v>Stock in Trade</v>
          </cell>
          <cell r="C40" t="str">
            <v>Traded Goods</v>
          </cell>
        </row>
        <row r="41">
          <cell r="A41" t="str">
            <v>Long Term Borrowings</v>
          </cell>
          <cell r="B41" t="str">
            <v>From Banks</v>
          </cell>
        </row>
        <row r="42">
          <cell r="A42" t="str">
            <v>Long Term Borrowings</v>
          </cell>
          <cell r="B42" t="str">
            <v>From Related Parties</v>
          </cell>
        </row>
        <row r="43">
          <cell r="A43" t="str">
            <v>Long Term Borrowings</v>
          </cell>
          <cell r="B43" t="str">
            <v>From Other Parties</v>
          </cell>
        </row>
        <row r="44">
          <cell r="A44" t="str">
            <v>Long Term Loans &amp; Advances</v>
          </cell>
          <cell r="B44" t="str">
            <v>Capital Advances</v>
          </cell>
        </row>
        <row r="45">
          <cell r="A45" t="str">
            <v>Long Term Loans &amp; Advances</v>
          </cell>
          <cell r="B45" t="str">
            <v>Security Deposits</v>
          </cell>
        </row>
        <row r="46">
          <cell r="A46" t="str">
            <v>Long Term Loans &amp; Advances</v>
          </cell>
          <cell r="B46" t="str">
            <v>-- to related parties</v>
          </cell>
        </row>
        <row r="47">
          <cell r="A47" t="str">
            <v>Long Term Loans &amp; Advances</v>
          </cell>
          <cell r="B47" t="str">
            <v>-- to Employees</v>
          </cell>
        </row>
        <row r="48">
          <cell r="A48" t="str">
            <v>Long Term Loans &amp; Advances</v>
          </cell>
          <cell r="B48" t="str">
            <v>Recoverable from revenue authorities</v>
          </cell>
        </row>
        <row r="49">
          <cell r="A49" t="str">
            <v>Long Term Loans &amp; Advances</v>
          </cell>
          <cell r="B49" t="str">
            <v>Prepaid Expenses</v>
          </cell>
        </row>
        <row r="50">
          <cell r="A50" t="str">
            <v>Long Term Provisions</v>
          </cell>
          <cell r="B50" t="str">
            <v>Provision for Employees Benefit (Gratuity)</v>
          </cell>
        </row>
        <row r="51">
          <cell r="A51" t="str">
            <v>Long Term Provisions</v>
          </cell>
          <cell r="B51" t="str">
            <v>Provision for ………………</v>
          </cell>
        </row>
        <row r="52">
          <cell r="A52" t="str">
            <v>Manufactured Goods</v>
          </cell>
          <cell r="B52" t="str">
            <v>i.)</v>
          </cell>
        </row>
        <row r="53">
          <cell r="A53" t="str">
            <v>Manufactured Goods</v>
          </cell>
          <cell r="B53" t="str">
            <v>ii.)</v>
          </cell>
        </row>
        <row r="54">
          <cell r="A54" t="str">
            <v>Manufactured Goods</v>
          </cell>
          <cell r="B54" t="str">
            <v>iii.)</v>
          </cell>
        </row>
        <row r="55">
          <cell r="A55" t="str">
            <v>Non Current Investments</v>
          </cell>
          <cell r="B55" t="str">
            <v>In Subsidiary Companies</v>
          </cell>
        </row>
        <row r="56">
          <cell r="A56" t="str">
            <v>Non Current Investments</v>
          </cell>
          <cell r="B56" t="str">
            <v>In Others</v>
          </cell>
        </row>
        <row r="57">
          <cell r="A57" t="str">
            <v>On Account of Depreciation</v>
          </cell>
          <cell r="B57" t="str">
            <v>Closing balance</v>
          </cell>
        </row>
        <row r="58">
          <cell r="A58" t="str">
            <v>On Account of Depreciation</v>
          </cell>
          <cell r="B58" t="str">
            <v>During the Year</v>
          </cell>
        </row>
        <row r="59">
          <cell r="A59" t="str">
            <v>On Account of Disallowance U/s 40a(ia)</v>
          </cell>
          <cell r="B59" t="str">
            <v>Closing balance</v>
          </cell>
        </row>
        <row r="60">
          <cell r="A60" t="str">
            <v>On Account of Disallowance U/s 40a(ia)</v>
          </cell>
          <cell r="B60" t="str">
            <v>During the Year</v>
          </cell>
        </row>
        <row r="61">
          <cell r="A61" t="str">
            <v>On Account of Loss</v>
          </cell>
          <cell r="B61" t="str">
            <v>Closing balance</v>
          </cell>
        </row>
        <row r="62">
          <cell r="A62" t="str">
            <v>On Account of Loss</v>
          </cell>
          <cell r="B62" t="str">
            <v>During the Year</v>
          </cell>
        </row>
        <row r="63">
          <cell r="A63" t="str">
            <v>Other Current Assets</v>
          </cell>
          <cell r="B63" t="str">
            <v>Interest accrued but not Received</v>
          </cell>
        </row>
        <row r="64">
          <cell r="A64" t="str">
            <v>Other Current Assets</v>
          </cell>
          <cell r="B64" t="str">
            <v>Advance to Suppliers</v>
          </cell>
        </row>
        <row r="65">
          <cell r="A65" t="str">
            <v>Other Current Assets</v>
          </cell>
          <cell r="B65" t="str">
            <v>Unamortised Expenses</v>
          </cell>
        </row>
        <row r="66">
          <cell r="A66" t="str">
            <v>Other Current Assets</v>
          </cell>
          <cell r="B66" t="str">
            <v>Insurance Claim Receivable</v>
          </cell>
        </row>
        <row r="67">
          <cell r="A67" t="str">
            <v>Other Current Assets</v>
          </cell>
          <cell r="B67" t="str">
            <v>Others ( Specify Nature )</v>
          </cell>
        </row>
        <row r="68">
          <cell r="A68" t="str">
            <v>Other Current Liabilities</v>
          </cell>
          <cell r="B68" t="str">
            <v xml:space="preserve">Interest accrued but not due </v>
          </cell>
        </row>
        <row r="69">
          <cell r="A69" t="str">
            <v>Other Current Liabilities</v>
          </cell>
          <cell r="B69" t="str">
            <v>Current Maturity of Long Term Debt (Refer 10.2.1)</v>
          </cell>
        </row>
        <row r="70">
          <cell r="A70" t="str">
            <v>Other Current Liabilities</v>
          </cell>
          <cell r="B70" t="str">
            <v>Advance from customers</v>
          </cell>
        </row>
        <row r="71">
          <cell r="A71" t="str">
            <v>Other Current Liabilities</v>
          </cell>
          <cell r="B71" t="str">
            <v>Payable for Fixed Assets</v>
          </cell>
        </row>
        <row r="72">
          <cell r="A72" t="str">
            <v>Other Current Liabilities</v>
          </cell>
          <cell r="B72" t="str">
            <v xml:space="preserve">Duties &amp; Taxes </v>
          </cell>
        </row>
        <row r="73">
          <cell r="A73" t="str">
            <v>Other Current Liabilities</v>
          </cell>
          <cell r="B73" t="str">
            <v>- to Related Parties</v>
          </cell>
        </row>
        <row r="74">
          <cell r="A74" t="str">
            <v>Other Current Liabilities</v>
          </cell>
          <cell r="B74" t="str">
            <v>- to Others</v>
          </cell>
        </row>
        <row r="75">
          <cell r="A75" t="str">
            <v>Other Current Liabilities</v>
          </cell>
          <cell r="B75" t="str">
            <v>Other Payables</v>
          </cell>
        </row>
        <row r="76">
          <cell r="A76" t="str">
            <v>Tax Expense</v>
          </cell>
          <cell r="B76" t="str">
            <v>Current Tax</v>
          </cell>
        </row>
        <row r="77">
          <cell r="A77" t="str">
            <v>Tax Expense</v>
          </cell>
          <cell r="B77" t="str">
            <v>Wealth Tax</v>
          </cell>
        </row>
        <row r="78">
          <cell r="A78" t="str">
            <v>Tax Expense</v>
          </cell>
          <cell r="B78" t="str">
            <v>Deferred Tax</v>
          </cell>
        </row>
        <row r="79">
          <cell r="A79" t="str">
            <v>Tax Expense</v>
          </cell>
          <cell r="B79" t="str">
            <v>Tax Related to Previous Years</v>
          </cell>
        </row>
        <row r="80">
          <cell r="A80" t="str">
            <v>Other Expenses</v>
          </cell>
          <cell r="B80" t="str">
            <v>Consumption of Packing Material</v>
          </cell>
        </row>
        <row r="81">
          <cell r="A81" t="str">
            <v>Other Expenses</v>
          </cell>
          <cell r="B81" t="str">
            <v>Consumption of Stores &amp; Spares</v>
          </cell>
        </row>
        <row r="82">
          <cell r="A82" t="str">
            <v>Other Expenses</v>
          </cell>
          <cell r="B82" t="str">
            <v>Power &amp; Fuel Expenses</v>
          </cell>
        </row>
        <row r="83">
          <cell r="A83" t="str">
            <v>Other Expenses</v>
          </cell>
          <cell r="B83" t="str">
            <v>Rent Paid</v>
          </cell>
        </row>
        <row r="84">
          <cell r="A84" t="str">
            <v>Other Expenses</v>
          </cell>
          <cell r="B84" t="str">
            <v>Repair &amp; Maintenance - Building</v>
          </cell>
        </row>
        <row r="85">
          <cell r="A85" t="str">
            <v>Other Expenses</v>
          </cell>
          <cell r="B85" t="str">
            <v>Repair &amp; Maintenance - Plant &amp; Machinery</v>
          </cell>
        </row>
        <row r="86">
          <cell r="A86" t="str">
            <v>Other Expenses</v>
          </cell>
          <cell r="B86" t="str">
            <v>Repair &amp; Maintenance - Others</v>
          </cell>
        </row>
        <row r="87">
          <cell r="A87" t="str">
            <v>Other Expenses</v>
          </cell>
          <cell r="B87" t="str">
            <v>Rates &amp; Taxes</v>
          </cell>
        </row>
        <row r="88">
          <cell r="A88" t="str">
            <v>Other Expenses</v>
          </cell>
          <cell r="B88" t="str">
            <v>Insurance</v>
          </cell>
        </row>
        <row r="89">
          <cell r="A89" t="str">
            <v>Other Expenses</v>
          </cell>
          <cell r="B89" t="str">
            <v>Foreign Exchange fluctuation</v>
          </cell>
        </row>
        <row r="90">
          <cell r="A90" t="str">
            <v>Other Expenses</v>
          </cell>
          <cell r="B90" t="str">
            <v>Freight &amp; Cartage</v>
          </cell>
        </row>
        <row r="91">
          <cell r="A91" t="str">
            <v>Other Expenses</v>
          </cell>
          <cell r="B91" t="str">
            <v>Service Charges</v>
          </cell>
        </row>
        <row r="92">
          <cell r="A92" t="str">
            <v>Other Expenses</v>
          </cell>
          <cell r="B92" t="str">
            <v>Loss on Sale of Fixed Assets</v>
          </cell>
        </row>
        <row r="93">
          <cell r="A93" t="str">
            <v>Other Expenses</v>
          </cell>
          <cell r="B93" t="str">
            <v>Payment to Auditor - as Auditor</v>
          </cell>
        </row>
        <row r="94">
          <cell r="A94" t="str">
            <v>Other Expenses</v>
          </cell>
          <cell r="B94" t="str">
            <v>Payment to Auditor - as Others</v>
          </cell>
        </row>
        <row r="95">
          <cell r="A95" t="str">
            <v>Other Expenses</v>
          </cell>
          <cell r="B95" t="str">
            <v>Miscellaneous Expenses</v>
          </cell>
        </row>
        <row r="96">
          <cell r="A96" t="str">
            <v>Other Income</v>
          </cell>
          <cell r="B96" t="str">
            <v>Interest Income</v>
          </cell>
        </row>
        <row r="97">
          <cell r="A97" t="str">
            <v>Other Income</v>
          </cell>
          <cell r="B97" t="str">
            <v>Dividend Income</v>
          </cell>
        </row>
        <row r="98">
          <cell r="A98" t="str">
            <v>Other Income</v>
          </cell>
          <cell r="B98" t="str">
            <v>Profit on Sale of Fixed Assets</v>
          </cell>
        </row>
        <row r="99">
          <cell r="A99" t="str">
            <v>Other Income</v>
          </cell>
          <cell r="B99" t="str">
            <v>Liabilities no longer required</v>
          </cell>
        </row>
        <row r="100">
          <cell r="A100" t="str">
            <v>Other Income</v>
          </cell>
          <cell r="B100" t="str">
            <v>Commission Income</v>
          </cell>
        </row>
        <row r="101">
          <cell r="A101" t="str">
            <v>Other Income</v>
          </cell>
          <cell r="B101" t="str">
            <v>Rent</v>
          </cell>
        </row>
        <row r="102">
          <cell r="A102" t="str">
            <v>Other Income</v>
          </cell>
          <cell r="B102" t="str">
            <v>Short &amp; excess</v>
          </cell>
        </row>
        <row r="103">
          <cell r="A103" t="str">
            <v>Other Long Term Liabilities</v>
          </cell>
          <cell r="B103" t="str">
            <v>Payable for Fixed Assets</v>
          </cell>
        </row>
        <row r="104">
          <cell r="A104" t="str">
            <v>Other Long Term Liabilities</v>
          </cell>
          <cell r="B104" t="str">
            <v>Other Payables</v>
          </cell>
        </row>
        <row r="105">
          <cell r="A105" t="str">
            <v>Other non current assets</v>
          </cell>
          <cell r="B105" t="str">
            <v>Receivable against sale of Fixed Assets</v>
          </cell>
        </row>
        <row r="106">
          <cell r="A106" t="str">
            <v>Other non current assets</v>
          </cell>
          <cell r="B106" t="str">
            <v>Bank Balances</v>
          </cell>
        </row>
        <row r="107">
          <cell r="A107" t="str">
            <v>Other non current assets</v>
          </cell>
          <cell r="B107" t="str">
            <v>Others</v>
          </cell>
        </row>
        <row r="108">
          <cell r="A108" t="str">
            <v>Other Operating Revenue comprise of</v>
          </cell>
          <cell r="B108" t="str">
            <v>i.)</v>
          </cell>
        </row>
        <row r="109">
          <cell r="A109" t="str">
            <v>Other Operating Revenue comprise of</v>
          </cell>
          <cell r="B109" t="str">
            <v>ii.)</v>
          </cell>
        </row>
        <row r="110">
          <cell r="A110" t="str">
            <v>Other Operating Revenue comprise of</v>
          </cell>
          <cell r="B110" t="str">
            <v>iii.)</v>
          </cell>
        </row>
        <row r="111">
          <cell r="A111" t="str">
            <v>Purchase of Stock in trade</v>
          </cell>
          <cell r="B111" t="str">
            <v>i.)</v>
          </cell>
        </row>
        <row r="112">
          <cell r="A112" t="str">
            <v>Purchase of Stock in trade</v>
          </cell>
          <cell r="B112" t="str">
            <v>ii.)</v>
          </cell>
        </row>
        <row r="113">
          <cell r="A113" t="str">
            <v>Purchase of Stock in trade</v>
          </cell>
          <cell r="B113" t="str">
            <v>iii.)</v>
          </cell>
        </row>
        <row r="114">
          <cell r="A114" t="str">
            <v>Revaluation Reserve</v>
          </cell>
          <cell r="B114" t="str">
            <v>Closing balance</v>
          </cell>
        </row>
        <row r="115">
          <cell r="A115" t="str">
            <v>Revenue from Operations</v>
          </cell>
          <cell r="B115" t="str">
            <v>Less : Excise Duty</v>
          </cell>
        </row>
        <row r="116">
          <cell r="A116" t="str">
            <v>Sale of Services comprise of</v>
          </cell>
          <cell r="B116" t="str">
            <v>i.)</v>
          </cell>
        </row>
        <row r="117">
          <cell r="A117" t="str">
            <v>Sale of Services comprise of</v>
          </cell>
          <cell r="B117" t="str">
            <v>ii.)</v>
          </cell>
        </row>
        <row r="118">
          <cell r="A118" t="str">
            <v>Sale of Services comprise of</v>
          </cell>
          <cell r="B118" t="str">
            <v>iii.)</v>
          </cell>
        </row>
        <row r="119">
          <cell r="A119" t="str">
            <v xml:space="preserve">Securities Premium Reserve </v>
          </cell>
          <cell r="B119" t="str">
            <v>Closing balance</v>
          </cell>
        </row>
        <row r="120">
          <cell r="A120" t="str">
            <v>Share Capital</v>
          </cell>
          <cell r="B120" t="str">
            <v>Issued , Subscribed &amp; Fully Paid up Capital</v>
          </cell>
        </row>
        <row r="121">
          <cell r="A121" t="str">
            <v>Short Term Borrowings</v>
          </cell>
          <cell r="B121" t="str">
            <v>From Banks</v>
          </cell>
        </row>
        <row r="122">
          <cell r="A122" t="str">
            <v>Short Term Borrowings</v>
          </cell>
          <cell r="B122" t="str">
            <v>From Related Parties</v>
          </cell>
        </row>
        <row r="123">
          <cell r="A123" t="str">
            <v>Short Term Borrowings</v>
          </cell>
          <cell r="B123" t="str">
            <v>From Other Parties</v>
          </cell>
        </row>
        <row r="124">
          <cell r="A124" t="str">
            <v>Short term Loan &amp; Advances</v>
          </cell>
          <cell r="B124" t="str">
            <v>-- to related parties</v>
          </cell>
        </row>
        <row r="125">
          <cell r="A125" t="str">
            <v>Short term Loan &amp; Advances</v>
          </cell>
          <cell r="B125" t="str">
            <v>-- to Employees</v>
          </cell>
        </row>
        <row r="126">
          <cell r="A126" t="str">
            <v>Short term Loan &amp; Advances</v>
          </cell>
          <cell r="B126" t="str">
            <v>Security Deposits</v>
          </cell>
        </row>
        <row r="127">
          <cell r="A127" t="str">
            <v>Short term Loan &amp; Advances</v>
          </cell>
          <cell r="B127" t="str">
            <v>Balance with Revenue Authorities</v>
          </cell>
        </row>
        <row r="128">
          <cell r="A128" t="str">
            <v>Short term Loan &amp; Advances</v>
          </cell>
          <cell r="B128" t="str">
            <v>Prepaid Expenses</v>
          </cell>
        </row>
        <row r="129">
          <cell r="A129" t="str">
            <v>Short term Loan &amp; Advances</v>
          </cell>
          <cell r="B129" t="str">
            <v>Other Loans &amp; Advances</v>
          </cell>
        </row>
        <row r="130">
          <cell r="A130" t="str">
            <v>Short Term Provisions</v>
          </cell>
          <cell r="B130" t="str">
            <v>Provision for Income Tax (Net)</v>
          </cell>
        </row>
        <row r="131">
          <cell r="A131" t="str">
            <v>Short Term Provisions</v>
          </cell>
          <cell r="B131" t="str">
            <v>Provision for Wealth Tax (Net)</v>
          </cell>
        </row>
        <row r="132">
          <cell r="A132" t="str">
            <v>Short Term Provisions</v>
          </cell>
          <cell r="B132" t="str">
            <v>Provision for Employment Benefit (Gratuity)</v>
          </cell>
        </row>
        <row r="133">
          <cell r="A133" t="str">
            <v>Trade Payables</v>
          </cell>
          <cell r="B133" t="str">
            <v>Due to Micro, Small &amp; Medium Enterprises</v>
          </cell>
        </row>
        <row r="134">
          <cell r="A134" t="str">
            <v>Trade Payables</v>
          </cell>
          <cell r="B134" t="str">
            <v>- With Related Parties</v>
          </cell>
        </row>
        <row r="135">
          <cell r="A135" t="str">
            <v>Trade Payables</v>
          </cell>
          <cell r="B135" t="str">
            <v>- With Others</v>
          </cell>
        </row>
        <row r="136">
          <cell r="A136" t="str">
            <v xml:space="preserve">Trade Receivables </v>
          </cell>
          <cell r="B136" t="str">
            <v>Overdue for more than 6 months</v>
          </cell>
        </row>
        <row r="137">
          <cell r="A137" t="str">
            <v xml:space="preserve">Trade Receivables </v>
          </cell>
          <cell r="B137" t="str">
            <v>Others</v>
          </cell>
        </row>
        <row r="138">
          <cell r="A138" t="str">
            <v>Traded Goods</v>
          </cell>
          <cell r="B138" t="str">
            <v>i.)</v>
          </cell>
        </row>
        <row r="139">
          <cell r="A139" t="str">
            <v>Traded Goods</v>
          </cell>
          <cell r="B139" t="str">
            <v>ii.)</v>
          </cell>
        </row>
        <row r="140">
          <cell r="A140" t="str">
            <v>Traded Goods</v>
          </cell>
          <cell r="B140" t="str">
            <v>iii.)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MAIN"/>
      <sheetName val="PREFAB"/>
      <sheetName val="on capital goods payment base"/>
    </sheetNames>
    <sheetDataSet>
      <sheetData sheetId="0"/>
      <sheetData sheetId="1"/>
      <sheetData sheetId="2"/>
      <sheetData sheetId="3">
        <row r="8">
          <cell r="G8">
            <v>-157220.28000000049</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 /></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2332.6916724537" createdVersion="5" refreshedVersion="5" minRefreshableVersion="3" recordCount="154" xr:uid="{00000000-000A-0000-FFFF-FFFF00000000}">
  <cacheSource type="worksheet">
    <worksheetSource ref="A1:N155" sheet="26as"/>
  </cacheSource>
  <cacheFields count="14">
    <cacheField name="Name of Party" numFmtId="0">
      <sharedItems count="44">
        <s v="MOONCITYSCAPES BUILDERS PRIVATE LIMITED"/>
        <s v="HARSHA ABAKUS SOLAR PRIVATE LIMITED"/>
        <s v="BHUSHAN STEEL LIMITED"/>
        <s v="ESSAR PROJECTS (INDIA) LIMITED"/>
        <s v="TATA STEEL LIMITED"/>
        <s v="ESSENTIAL ENERGY INDIA PRIVATE LIMITED"/>
        <s v="PROMAC ENGINEERING INDUSTRIES LIMITED"/>
        <s v="SCHNEIDER ELECTRIC INDIA PRIVATE LIMITED"/>
        <s v="TATA POWER SOLAR SYSTEMS LIMITED"/>
        <s v="V.R.S FOODS LIMITED"/>
        <s v="LARSEN AND TOUBRO LIMITED"/>
        <s v="SHAPOORJI PALLONJI &amp; CO LTD"/>
        <s v="ENMAS GB POWER SYSTEMS PROJECTS LIMITED"/>
        <s v="LARSEN &amp; TOUBRO LTD"/>
        <s v="BERGWERFF ORGANIC INDIA PRIVATE LIMITED"/>
        <s v="DELHI METRO RAIL CORPORATION LIMITED"/>
        <s v="DHRUV INTERIORS PRIVATE LIMITED"/>
        <s v="KRIBHCO INFRASTRUCTURE LIMITED"/>
        <s v="KRN EDUCATION PRIVATE LIMITED"/>
        <s v="MMTC-PAMP INDIA PRIVATE LIMITED"/>
        <s v="INDOSOLAR LIMITED"/>
        <s v="SHUBH ADVISORS PRIVATE LIMITED"/>
        <s v="IREO FIVERIVER PRIVATE LIMITED"/>
        <s v="THE ENERGY AND RESOURCES INSTITUTE"/>
        <s v="THE DHANALAKSHMI BANK LTD"/>
        <s v="GERDAU STEEL INDIA LIMITED"/>
        <s v="VIOM NETWORKS LIMITED"/>
        <s v="THE RATNAKAR BANK LTD."/>
        <s v="KANPUR PLASTI PACK LTD."/>
        <s v="CORPORATION BANK"/>
        <s v="INDEUTSCH INDUSTRIES PVT LTD"/>
        <s v="LG ELECTRONICS INDIA PRIVATE LIMITED"/>
        <s v="NOIDA POWER COMPANY LTD"/>
        <s v="POWER GRID CORPORATION OF INDIA LTD"/>
        <s v="HDFC BANK LIMITED"/>
        <s v="HIND TERMINALS PRIVATE LIMITED"/>
        <s v="LODHA DEVELOPERS PRIVATE LIMITED"/>
        <s v="PALAVA DWELLERS PVT LTD"/>
        <s v="MAHINDRA EPC SERVICES PRIVATE LIMITED"/>
        <s v="RELIANCE INDUSTRIES LIMITED"/>
        <s v="YES BANK LIMITED"/>
        <s v="EPP COMPOSITES PVT.LTD."/>
        <s v="PATEL INFRASTRUCTURE PVT LTD"/>
        <s v="WIND WORLD (INDIA) LIMITED"/>
      </sharedItems>
    </cacheField>
    <cacheField name="TAN No." numFmtId="0">
      <sharedItems/>
    </cacheField>
    <cacheField name="Sr. No." numFmtId="0">
      <sharedItems containsSemiMixedTypes="0" containsString="0" containsNumber="1" containsInteger="1" minValue="1" maxValue="22"/>
    </cacheField>
    <cacheField name="Section" numFmtId="0">
      <sharedItems/>
    </cacheField>
    <cacheField name="Transaction Date" numFmtId="15">
      <sharedItems containsSemiMixedTypes="0" containsNonDate="0" containsDate="1" containsString="0" minDate="2014-04-01T00:00:00" maxDate="2015-04-01T00:00:00"/>
    </cacheField>
    <cacheField name="Status of Booking" numFmtId="0">
      <sharedItems/>
    </cacheField>
    <cacheField name="Date of Booking" numFmtId="15">
      <sharedItems containsSemiMixedTypes="0" containsNonDate="0" containsDate="1" containsString="0" minDate="2014-07-15T00:00:00" maxDate="2015-05-25T00:00:00"/>
    </cacheField>
    <cacheField name="Remarks" numFmtId="0">
      <sharedItems/>
    </cacheField>
    <cacheField name="Amount Paid / Credited(Rs.)" numFmtId="0">
      <sharedItems containsSemiMixedTypes="0" containsString="0" containsNumber="1" minValue="-226380" maxValue="3147778"/>
    </cacheField>
    <cacheField name="Tax Deducted(Rs.)" numFmtId="0">
      <sharedItems containsSemiMixedTypes="0" containsString="0" containsNumber="1" minValue="-4528" maxValue="62956"/>
    </cacheField>
    <cacheField name="TDS Deposited(Rs.)" numFmtId="0">
      <sharedItems containsSemiMixedTypes="0" containsString="0" containsNumber="1" minValue="-4528" maxValue="62956"/>
    </cacheField>
    <cacheField name="Address Line 5" numFmtId="0">
      <sharedItems containsNonDate="0" containsString="0" containsBlank="1"/>
    </cacheField>
    <cacheField name="Statecode" numFmtId="0">
      <sharedItems containsNonDate="0" containsString="0" containsBlank="1"/>
    </cacheField>
    <cacheField name="Pin Cod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4">
  <r>
    <x v="0"/>
    <s v="AGRR12341A"/>
    <n v="1"/>
    <s v="194C"/>
    <d v="2014-09-20T00:00:00"/>
    <s v="F"/>
    <d v="2015-03-13T00:00:00"/>
    <s v="-"/>
    <n v="1020408"/>
    <n v="20408"/>
    <n v="20408"/>
    <m/>
    <m/>
    <m/>
  </r>
  <r>
    <x v="1"/>
    <s v="AHMH03612A"/>
    <n v="1"/>
    <s v="194C"/>
    <d v="2015-03-31T00:00:00"/>
    <s v="F"/>
    <d v="2015-05-20T00:00:00"/>
    <s v="-"/>
    <n v="203315"/>
    <n v="4066"/>
    <n v="4066"/>
    <m/>
    <m/>
    <m/>
  </r>
  <r>
    <x v="1"/>
    <s v="AHMH03612A"/>
    <n v="2"/>
    <s v="194C"/>
    <d v="2015-03-31T00:00:00"/>
    <s v="F"/>
    <d v="2015-05-20T00:00:00"/>
    <s v="-"/>
    <n v="72304"/>
    <n v="1446"/>
    <n v="1446"/>
    <m/>
    <m/>
    <m/>
  </r>
  <r>
    <x v="1"/>
    <s v="AHMH03612A"/>
    <n v="3"/>
    <s v="194C"/>
    <d v="2015-03-26T00:00:00"/>
    <s v="F"/>
    <d v="2015-05-20T00:00:00"/>
    <s v="-"/>
    <n v="76680"/>
    <n v="1533"/>
    <n v="1533"/>
    <m/>
    <m/>
    <m/>
  </r>
  <r>
    <x v="1"/>
    <s v="AHMH03612A"/>
    <n v="4"/>
    <s v="194C"/>
    <d v="2015-03-26T00:00:00"/>
    <s v="F"/>
    <d v="2015-05-20T00:00:00"/>
    <s v="-"/>
    <n v="185220"/>
    <n v="3714"/>
    <n v="3714"/>
    <m/>
    <m/>
    <m/>
  </r>
  <r>
    <x v="1"/>
    <s v="AHMH03612A"/>
    <n v="5"/>
    <s v="194C"/>
    <d v="2015-02-03T00:00:00"/>
    <s v="F"/>
    <d v="2015-05-20T00:00:00"/>
    <s v="-"/>
    <n v="18095"/>
    <n v="362"/>
    <n v="362"/>
    <m/>
    <m/>
    <m/>
  </r>
  <r>
    <x v="1"/>
    <s v="AHMH03612A"/>
    <n v="6"/>
    <s v="194C"/>
    <d v="2015-02-03T00:00:00"/>
    <s v="F"/>
    <d v="2015-05-20T00:00:00"/>
    <s v="-"/>
    <n v="18095"/>
    <n v="362"/>
    <n v="362"/>
    <m/>
    <m/>
    <m/>
  </r>
  <r>
    <x v="2"/>
    <s v="BBNB00685G"/>
    <n v="1"/>
    <s v="194C"/>
    <d v="2015-02-28T00:00:00"/>
    <s v="F"/>
    <d v="2015-05-17T00:00:00"/>
    <s v="-"/>
    <n v="150300"/>
    <n v="3006"/>
    <n v="3006"/>
    <m/>
    <m/>
    <m/>
  </r>
  <r>
    <x v="2"/>
    <s v="BBNB00685G"/>
    <n v="2"/>
    <s v="194C"/>
    <d v="2014-08-29T00:00:00"/>
    <s v="F"/>
    <d v="2014-10-17T00:00:00"/>
    <s v="-"/>
    <n v="223000"/>
    <n v="4460"/>
    <n v="4460"/>
    <m/>
    <m/>
    <m/>
  </r>
  <r>
    <x v="2"/>
    <s v="BBNB00685G"/>
    <n v="3"/>
    <s v="194C"/>
    <d v="2014-08-29T00:00:00"/>
    <s v="F"/>
    <d v="2014-10-17T00:00:00"/>
    <s v="-"/>
    <n v="259000"/>
    <n v="5180"/>
    <n v="5180"/>
    <m/>
    <m/>
    <m/>
  </r>
  <r>
    <x v="3"/>
    <s v="BBNE00439F"/>
    <n v="1"/>
    <s v="194C"/>
    <d v="2014-05-20T00:00:00"/>
    <s v="F"/>
    <d v="2014-11-23T00:00:00"/>
    <s v="-"/>
    <n v="13935.74"/>
    <n v="279"/>
    <n v="279"/>
    <m/>
    <m/>
    <m/>
  </r>
  <r>
    <x v="3"/>
    <s v="BBNE00439F"/>
    <n v="2"/>
    <s v="194C"/>
    <d v="2014-05-20T00:00:00"/>
    <s v="F"/>
    <d v="2014-11-23T00:00:00"/>
    <s v="-"/>
    <n v="142646.26"/>
    <n v="2853"/>
    <n v="2853"/>
    <m/>
    <m/>
    <m/>
  </r>
  <r>
    <x v="3"/>
    <s v="BBNE00439F"/>
    <n v="3"/>
    <s v="194C"/>
    <d v="2014-05-09T00:00:00"/>
    <s v="F"/>
    <d v="2014-11-23T00:00:00"/>
    <s v="-"/>
    <n v="140923.79999999999"/>
    <n v="2818"/>
    <n v="2818"/>
    <m/>
    <m/>
    <m/>
  </r>
  <r>
    <x v="3"/>
    <s v="BBNE00439F"/>
    <n v="4"/>
    <s v="194C"/>
    <d v="2014-05-09T00:00:00"/>
    <s v="F"/>
    <d v="2014-11-23T00:00:00"/>
    <s v="-"/>
    <n v="15658.2"/>
    <n v="313"/>
    <n v="313"/>
    <m/>
    <m/>
    <m/>
  </r>
  <r>
    <x v="3"/>
    <s v="BBNE00439F"/>
    <n v="5"/>
    <s v="194C"/>
    <d v="2014-05-09T00:00:00"/>
    <s v="F"/>
    <d v="2014-11-23T00:00:00"/>
    <s v="-"/>
    <n v="140923.79999999999"/>
    <n v="2818"/>
    <n v="2818"/>
    <m/>
    <m/>
    <m/>
  </r>
  <r>
    <x v="3"/>
    <s v="BBNE00439F"/>
    <n v="6"/>
    <s v="194C"/>
    <d v="2014-05-09T00:00:00"/>
    <s v="F"/>
    <d v="2014-11-23T00:00:00"/>
    <s v="-"/>
    <n v="15658.2"/>
    <n v="313"/>
    <n v="313"/>
    <m/>
    <m/>
    <m/>
  </r>
  <r>
    <x v="4"/>
    <s v="BBNT00115D"/>
    <n v="1"/>
    <s v="194C"/>
    <d v="2015-01-22T00:00:00"/>
    <s v="F"/>
    <d v="2015-05-16T00:00:00"/>
    <s v="-"/>
    <n v="360348.89"/>
    <n v="7207"/>
    <n v="7207"/>
    <m/>
    <m/>
    <m/>
  </r>
  <r>
    <x v="5"/>
    <s v="BLRE06775G"/>
    <n v="1"/>
    <s v="194C"/>
    <d v="2014-11-12T00:00:00"/>
    <s v="F"/>
    <d v="2015-01-18T00:00:00"/>
    <s v="-"/>
    <n v="45000"/>
    <n v="900"/>
    <n v="900"/>
    <m/>
    <m/>
    <m/>
  </r>
  <r>
    <x v="6"/>
    <s v="BLRP04859B"/>
    <n v="1"/>
    <s v="194J"/>
    <d v="2014-10-11T00:00:00"/>
    <s v="F"/>
    <d v="2015-01-16T00:00:00"/>
    <s v="-"/>
    <n v="86400"/>
    <n v="8640"/>
    <n v="8640"/>
    <m/>
    <m/>
    <m/>
  </r>
  <r>
    <x v="7"/>
    <s v="BLRS14808D"/>
    <n v="1"/>
    <s v="194C"/>
    <d v="2015-03-31T00:00:00"/>
    <s v="F"/>
    <d v="2015-05-20T00:00:00"/>
    <s v="-"/>
    <n v="184263"/>
    <n v="3686"/>
    <n v="3686"/>
    <m/>
    <m/>
    <m/>
  </r>
  <r>
    <x v="7"/>
    <s v="BLRS14808D"/>
    <n v="2"/>
    <s v="194C"/>
    <d v="2015-03-31T00:00:00"/>
    <s v="F"/>
    <d v="2015-05-20T00:00:00"/>
    <s v="-"/>
    <n v="23033"/>
    <n v="461"/>
    <n v="461"/>
    <m/>
    <m/>
    <m/>
  </r>
  <r>
    <x v="7"/>
    <s v="BLRS14808D"/>
    <n v="3"/>
    <s v="194C"/>
    <d v="2015-03-31T00:00:00"/>
    <s v="F"/>
    <d v="2015-05-20T00:00:00"/>
    <s v="-"/>
    <n v="23033"/>
    <n v="461"/>
    <n v="461"/>
    <m/>
    <m/>
    <m/>
  </r>
  <r>
    <x v="8"/>
    <s v="BLRT00399A"/>
    <n v="1"/>
    <s v="194C"/>
    <d v="2014-09-25T00:00:00"/>
    <s v="F"/>
    <d v="2014-10-17T00:00:00"/>
    <s v="-"/>
    <n v="389889.2"/>
    <n v="7798"/>
    <n v="7798"/>
    <m/>
    <m/>
    <m/>
  </r>
  <r>
    <x v="9"/>
    <s v="BPLV01133G"/>
    <n v="1"/>
    <s v="194C"/>
    <d v="2014-11-04T00:00:00"/>
    <s v="F"/>
    <d v="2015-01-26T00:00:00"/>
    <s v="-"/>
    <n v="15371"/>
    <n v="308"/>
    <n v="308"/>
    <m/>
    <m/>
    <m/>
  </r>
  <r>
    <x v="10"/>
    <s v="CALL03009G"/>
    <n v="1"/>
    <s v="194C"/>
    <d v="2014-10-30T00:00:00"/>
    <s v="F"/>
    <d v="2015-01-20T00:00:00"/>
    <s v="-"/>
    <n v="100000"/>
    <n v="2000"/>
    <n v="2000"/>
    <m/>
    <m/>
    <m/>
  </r>
  <r>
    <x v="10"/>
    <s v="CALL03009G"/>
    <n v="2"/>
    <s v="194C"/>
    <d v="2014-07-21T00:00:00"/>
    <s v="F"/>
    <d v="2014-10-19T00:00:00"/>
    <s v="-"/>
    <n v="37250"/>
    <n v="745"/>
    <n v="745"/>
    <m/>
    <m/>
    <m/>
  </r>
  <r>
    <x v="11"/>
    <s v="CALS07246B"/>
    <n v="1"/>
    <s v="194C"/>
    <d v="2014-10-25T00:00:00"/>
    <s v="F"/>
    <d v="2015-01-23T00:00:00"/>
    <s v="-"/>
    <n v="226380"/>
    <n v="4528"/>
    <n v="4528"/>
    <m/>
    <m/>
    <m/>
  </r>
  <r>
    <x v="11"/>
    <s v="CALS07246B"/>
    <n v="2"/>
    <s v="194C"/>
    <d v="2014-10-25T00:00:00"/>
    <s v="F"/>
    <d v="2015-01-23T00:00:00"/>
    <s v="-"/>
    <n v="226380"/>
    <n v="4528"/>
    <n v="4528"/>
    <m/>
    <m/>
    <m/>
  </r>
  <r>
    <x v="11"/>
    <s v="CALS07246B"/>
    <n v="3"/>
    <s v="194C"/>
    <d v="2014-10-25T00:00:00"/>
    <s v="F"/>
    <d v="2015-01-23T00:00:00"/>
    <s v="B"/>
    <n v="-226380"/>
    <n v="-4528"/>
    <n v="-4528"/>
    <m/>
    <m/>
    <m/>
  </r>
  <r>
    <x v="12"/>
    <s v="CHEE02054D"/>
    <n v="1"/>
    <s v="194C"/>
    <d v="2014-06-30T00:00:00"/>
    <s v="F"/>
    <d v="2014-09-10T00:00:00"/>
    <s v="-"/>
    <n v="22472"/>
    <n v="449"/>
    <n v="449"/>
    <m/>
    <m/>
    <m/>
  </r>
  <r>
    <x v="13"/>
    <s v="CHEL03823B"/>
    <n v="1"/>
    <s v="194C"/>
    <d v="2015-02-17T00:00:00"/>
    <s v="F"/>
    <d v="2015-05-19T00:00:00"/>
    <s v="-"/>
    <n v="216598"/>
    <n v="4332"/>
    <n v="4332"/>
    <m/>
    <m/>
    <m/>
  </r>
  <r>
    <x v="13"/>
    <s v="CHEL03823B"/>
    <n v="2"/>
    <s v="194C"/>
    <d v="2014-12-23T00:00:00"/>
    <s v="F"/>
    <d v="2015-01-18T00:00:00"/>
    <s v="-"/>
    <n v="216598"/>
    <n v="4332"/>
    <n v="4332"/>
    <m/>
    <m/>
    <m/>
  </r>
  <r>
    <x v="14"/>
    <s v="DELB08564D"/>
    <n v="1"/>
    <s v="194C"/>
    <d v="2014-08-30T00:00:00"/>
    <s v="F"/>
    <d v="2014-10-19T00:00:00"/>
    <s v="-"/>
    <n v="57500"/>
    <n v="1150"/>
    <n v="1150"/>
    <m/>
    <m/>
    <m/>
  </r>
  <r>
    <x v="15"/>
    <s v="DELD03776D"/>
    <n v="1"/>
    <s v="194C"/>
    <d v="2015-03-31T00:00:00"/>
    <s v="F"/>
    <d v="2015-05-22T00:00:00"/>
    <s v="-"/>
    <n v="682000"/>
    <n v="13640"/>
    <n v="13640"/>
    <m/>
    <m/>
    <m/>
  </r>
  <r>
    <x v="16"/>
    <s v="DELD14077A"/>
    <n v="1"/>
    <s v="194C"/>
    <d v="2014-10-31T00:00:00"/>
    <s v="F"/>
    <d v="2015-01-24T00:00:00"/>
    <s v="-"/>
    <n v="36000"/>
    <n v="720"/>
    <n v="720"/>
    <m/>
    <m/>
    <m/>
  </r>
  <r>
    <x v="17"/>
    <s v="DELK10327C"/>
    <n v="1"/>
    <s v="194C"/>
    <d v="2014-05-15T00:00:00"/>
    <s v="F"/>
    <d v="2014-07-18T00:00:00"/>
    <s v="-"/>
    <n v="125000"/>
    <n v="2500"/>
    <n v="2500"/>
    <m/>
    <m/>
    <m/>
  </r>
  <r>
    <x v="18"/>
    <s v="DELK11185G"/>
    <n v="1"/>
    <s v="194C"/>
    <d v="2014-12-23T00:00:00"/>
    <s v="F"/>
    <d v="2015-01-18T00:00:00"/>
    <s v="-"/>
    <n v="34271"/>
    <n v="685"/>
    <n v="685"/>
    <m/>
    <m/>
    <m/>
  </r>
  <r>
    <x v="18"/>
    <s v="DELK11185G"/>
    <n v="2"/>
    <s v="194C"/>
    <d v="2014-11-12T00:00:00"/>
    <s v="F"/>
    <d v="2015-01-18T00:00:00"/>
    <s v="-"/>
    <n v="1532325"/>
    <n v="30647"/>
    <n v="30647"/>
    <m/>
    <m/>
    <m/>
  </r>
  <r>
    <x v="18"/>
    <s v="DELK11185G"/>
    <n v="3"/>
    <s v="194C"/>
    <d v="2014-11-07T00:00:00"/>
    <s v="F"/>
    <d v="2015-01-18T00:00:00"/>
    <s v="-"/>
    <n v="621595"/>
    <n v="12432"/>
    <n v="12432"/>
    <m/>
    <m/>
    <m/>
  </r>
  <r>
    <x v="18"/>
    <s v="DELK11185G"/>
    <n v="4"/>
    <s v="194C"/>
    <d v="2014-10-01T00:00:00"/>
    <s v="F"/>
    <d v="2015-01-18T00:00:00"/>
    <s v="-"/>
    <n v="1532325"/>
    <n v="30647"/>
    <n v="30647"/>
    <m/>
    <m/>
    <m/>
  </r>
  <r>
    <x v="19"/>
    <s v="DELM15407A"/>
    <n v="1"/>
    <s v="194C"/>
    <d v="2014-05-21T00:00:00"/>
    <s v="F"/>
    <d v="2014-07-18T00:00:00"/>
    <s v="-"/>
    <n v="12500"/>
    <n v="250"/>
    <n v="250"/>
    <m/>
    <m/>
    <m/>
  </r>
  <r>
    <x v="20"/>
    <s v="DELR15134A"/>
    <n v="1"/>
    <s v="194C"/>
    <d v="2014-11-12T00:00:00"/>
    <s v="F"/>
    <d v="2015-01-20T00:00:00"/>
    <s v="-"/>
    <n v="24090"/>
    <n v="482"/>
    <n v="482"/>
    <m/>
    <m/>
    <m/>
  </r>
  <r>
    <x v="21"/>
    <s v="DELS26812C"/>
    <n v="1"/>
    <s v="194C"/>
    <d v="2014-05-19T00:00:00"/>
    <s v="F"/>
    <d v="2014-11-20T00:00:00"/>
    <s v="-"/>
    <n v="156208"/>
    <n v="3124"/>
    <n v="3124"/>
    <m/>
    <m/>
    <m/>
  </r>
  <r>
    <x v="22"/>
    <s v="DELS32970A"/>
    <n v="1"/>
    <s v="194C"/>
    <d v="2015-03-31T00:00:00"/>
    <s v="F"/>
    <d v="2015-05-22T00:00:00"/>
    <s v="-"/>
    <n v="375000"/>
    <n v="7500"/>
    <n v="7500"/>
    <m/>
    <m/>
    <m/>
  </r>
  <r>
    <x v="22"/>
    <s v="DELS32970A"/>
    <n v="2"/>
    <s v="194C"/>
    <d v="2015-03-31T00:00:00"/>
    <s v="F"/>
    <d v="2015-05-22T00:00:00"/>
    <s v="-"/>
    <n v="485665"/>
    <n v="9713"/>
    <n v="9713"/>
    <m/>
    <m/>
    <m/>
  </r>
  <r>
    <x v="23"/>
    <s v="DELT05035C"/>
    <n v="1"/>
    <s v="194C"/>
    <d v="2015-01-27T00:00:00"/>
    <s v="F"/>
    <d v="2015-05-15T00:00:00"/>
    <s v="-"/>
    <n v="2318672"/>
    <n v="46373"/>
    <n v="46373"/>
    <m/>
    <m/>
    <m/>
  </r>
  <r>
    <x v="23"/>
    <s v="DELT05035C"/>
    <n v="2"/>
    <s v="194C"/>
    <d v="2015-01-13T00:00:00"/>
    <s v="F"/>
    <d v="2015-05-15T00:00:00"/>
    <s v="-"/>
    <n v="763000"/>
    <n v="15260"/>
    <n v="15260"/>
    <m/>
    <m/>
    <m/>
  </r>
  <r>
    <x v="23"/>
    <s v="DELT05035C"/>
    <n v="3"/>
    <s v="194C"/>
    <d v="2014-12-18T00:00:00"/>
    <s v="F"/>
    <d v="2015-01-18T00:00:00"/>
    <s v="-"/>
    <n v="404261"/>
    <n v="8085"/>
    <n v="8085"/>
    <m/>
    <m/>
    <m/>
  </r>
  <r>
    <x v="23"/>
    <s v="DELT05035C"/>
    <n v="4"/>
    <s v="194C"/>
    <d v="2014-12-16T00:00:00"/>
    <s v="F"/>
    <d v="2015-01-18T00:00:00"/>
    <s v="-"/>
    <n v="255000"/>
    <n v="5100"/>
    <n v="5100"/>
    <m/>
    <m/>
    <m/>
  </r>
  <r>
    <x v="24"/>
    <s v="DELT05967D"/>
    <n v="1"/>
    <s v="194A"/>
    <d v="2014-07-01T00:00:00"/>
    <s v="F"/>
    <d v="2014-10-21T00:00:00"/>
    <s v="-"/>
    <n v="13124"/>
    <n v="1312"/>
    <n v="1312"/>
    <m/>
    <m/>
    <m/>
  </r>
  <r>
    <x v="24"/>
    <s v="DELT05967D"/>
    <n v="2"/>
    <s v="194A"/>
    <d v="2014-07-01T00:00:00"/>
    <s v="F"/>
    <d v="2014-10-21T00:00:00"/>
    <s v="-"/>
    <n v="11556"/>
    <n v="1156"/>
    <n v="1156"/>
    <m/>
    <m/>
    <m/>
  </r>
  <r>
    <x v="24"/>
    <s v="DELT05967D"/>
    <n v="3"/>
    <s v="194A"/>
    <d v="2014-06-02T00:00:00"/>
    <s v="F"/>
    <d v="2014-07-18T00:00:00"/>
    <s v="-"/>
    <n v="6600"/>
    <n v="660"/>
    <n v="660"/>
    <m/>
    <m/>
    <m/>
  </r>
  <r>
    <x v="24"/>
    <s v="DELT05967D"/>
    <n v="4"/>
    <s v="194A"/>
    <d v="2014-06-02T00:00:00"/>
    <s v="F"/>
    <d v="2014-07-18T00:00:00"/>
    <s v="-"/>
    <n v="6600"/>
    <n v="660"/>
    <n v="660"/>
    <m/>
    <m/>
    <m/>
  </r>
  <r>
    <x v="24"/>
    <s v="DELT05967D"/>
    <n v="5"/>
    <s v="194A"/>
    <d v="2014-05-05T00:00:00"/>
    <s v="F"/>
    <d v="2014-07-18T00:00:00"/>
    <s v="-"/>
    <n v="30100"/>
    <n v="3010"/>
    <n v="3010"/>
    <m/>
    <m/>
    <m/>
  </r>
  <r>
    <x v="25"/>
    <s v="HYDS07829D"/>
    <n v="1"/>
    <s v="194C"/>
    <d v="2014-04-17T00:00:00"/>
    <s v="F"/>
    <d v="2014-07-15T00:00:00"/>
    <s v="-"/>
    <n v="348316"/>
    <n v="6966"/>
    <n v="6966"/>
    <m/>
    <m/>
    <m/>
  </r>
  <r>
    <x v="26"/>
    <s v="HYDW00465D"/>
    <n v="1"/>
    <s v="194C"/>
    <d v="2014-08-01T00:00:00"/>
    <s v="F"/>
    <d v="2014-10-17T00:00:00"/>
    <s v="-"/>
    <n v="33090"/>
    <n v="662"/>
    <n v="662"/>
    <m/>
    <m/>
    <m/>
  </r>
  <r>
    <x v="27"/>
    <s v="KLPT01797F"/>
    <n v="1"/>
    <s v="194A"/>
    <d v="2015-03-31T00:00:00"/>
    <s v="F"/>
    <d v="2015-05-23T00:00:00"/>
    <s v="-"/>
    <n v="5458"/>
    <n v="546"/>
    <n v="546"/>
    <m/>
    <m/>
    <m/>
  </r>
  <r>
    <x v="27"/>
    <s v="KLPT01797F"/>
    <n v="2"/>
    <s v="194A"/>
    <d v="2015-03-31T00:00:00"/>
    <s v="F"/>
    <d v="2015-05-23T00:00:00"/>
    <s v="-"/>
    <n v="11749"/>
    <n v="1175"/>
    <n v="1175"/>
    <m/>
    <m/>
    <m/>
  </r>
  <r>
    <x v="27"/>
    <s v="KLPT01797F"/>
    <n v="3"/>
    <s v="194A"/>
    <d v="2015-03-31T00:00:00"/>
    <s v="F"/>
    <d v="2015-05-23T00:00:00"/>
    <s v="-"/>
    <n v="3805"/>
    <n v="380"/>
    <n v="380"/>
    <m/>
    <m/>
    <m/>
  </r>
  <r>
    <x v="27"/>
    <s v="KLPT01797F"/>
    <n v="4"/>
    <s v="194A"/>
    <d v="2015-03-31T00:00:00"/>
    <s v="F"/>
    <d v="2015-05-23T00:00:00"/>
    <s v="-"/>
    <n v="6370"/>
    <n v="637"/>
    <n v="637"/>
    <m/>
    <m/>
    <m/>
  </r>
  <r>
    <x v="27"/>
    <s v="KLPT01797F"/>
    <n v="5"/>
    <s v="194A"/>
    <d v="2015-03-31T00:00:00"/>
    <s v="F"/>
    <d v="2015-05-23T00:00:00"/>
    <s v="-"/>
    <n v="4027"/>
    <n v="403"/>
    <n v="403"/>
    <m/>
    <m/>
    <m/>
  </r>
  <r>
    <x v="27"/>
    <s v="KLPT01797F"/>
    <n v="6"/>
    <s v="194A"/>
    <d v="2015-03-31T00:00:00"/>
    <s v="F"/>
    <d v="2015-05-23T00:00:00"/>
    <s v="-"/>
    <n v="8140"/>
    <n v="814"/>
    <n v="814"/>
    <m/>
    <m/>
    <m/>
  </r>
  <r>
    <x v="27"/>
    <s v="KLPT01797F"/>
    <n v="7"/>
    <s v="194A"/>
    <d v="2015-03-31T00:00:00"/>
    <s v="F"/>
    <d v="2015-05-23T00:00:00"/>
    <s v="-"/>
    <n v="4699"/>
    <n v="470"/>
    <n v="470"/>
    <m/>
    <m/>
    <m/>
  </r>
  <r>
    <x v="27"/>
    <s v="KLPT01797F"/>
    <n v="8"/>
    <s v="194A"/>
    <d v="2015-03-24T00:00:00"/>
    <s v="F"/>
    <d v="2015-05-23T00:00:00"/>
    <s v="-"/>
    <n v="70193"/>
    <n v="7019"/>
    <n v="7019"/>
    <m/>
    <m/>
    <m/>
  </r>
  <r>
    <x v="27"/>
    <s v="KLPT01797F"/>
    <n v="9"/>
    <s v="194A"/>
    <d v="2015-03-01T00:00:00"/>
    <s v="F"/>
    <d v="2015-05-23T00:00:00"/>
    <s v="-"/>
    <n v="15847"/>
    <n v="1585"/>
    <n v="1585"/>
    <m/>
    <m/>
    <m/>
  </r>
  <r>
    <x v="27"/>
    <s v="KLPT01797F"/>
    <n v="10"/>
    <s v="194A"/>
    <d v="2015-02-26T00:00:00"/>
    <s v="F"/>
    <d v="2015-05-23T00:00:00"/>
    <s v="-"/>
    <n v="10919"/>
    <n v="1091"/>
    <n v="1091"/>
    <m/>
    <m/>
    <m/>
  </r>
  <r>
    <x v="27"/>
    <s v="KLPT01797F"/>
    <n v="11"/>
    <s v="194A"/>
    <d v="2015-02-05T00:00:00"/>
    <s v="F"/>
    <d v="2015-05-23T00:00:00"/>
    <s v="-"/>
    <n v="20844"/>
    <n v="2085"/>
    <n v="2085"/>
    <m/>
    <m/>
    <m/>
  </r>
  <r>
    <x v="27"/>
    <s v="KLPT01797F"/>
    <n v="12"/>
    <s v="194A"/>
    <d v="2015-02-05T00:00:00"/>
    <s v="F"/>
    <d v="2015-05-23T00:00:00"/>
    <s v="-"/>
    <n v="13342"/>
    <n v="1334"/>
    <n v="1334"/>
    <m/>
    <m/>
    <m/>
  </r>
  <r>
    <x v="27"/>
    <s v="KLPT01797F"/>
    <n v="13"/>
    <s v="194A"/>
    <d v="2014-12-24T00:00:00"/>
    <s v="F"/>
    <d v="2015-01-24T00:00:00"/>
    <s v="-"/>
    <n v="69492"/>
    <n v="6949"/>
    <n v="6949"/>
    <m/>
    <m/>
    <m/>
  </r>
  <r>
    <x v="27"/>
    <s v="KLPT01797F"/>
    <n v="14"/>
    <s v="194A"/>
    <d v="2014-12-19T00:00:00"/>
    <s v="F"/>
    <d v="2015-01-24T00:00:00"/>
    <s v="-"/>
    <n v="350"/>
    <n v="35"/>
    <n v="35"/>
    <m/>
    <m/>
    <m/>
  </r>
  <r>
    <x v="27"/>
    <s v="KLPT01797F"/>
    <n v="15"/>
    <s v="194A"/>
    <d v="2014-12-06T00:00:00"/>
    <s v="F"/>
    <d v="2015-01-24T00:00:00"/>
    <s v="-"/>
    <n v="1070"/>
    <n v="107"/>
    <n v="107"/>
    <m/>
    <m/>
    <m/>
  </r>
  <r>
    <x v="27"/>
    <s v="KLPT01797F"/>
    <n v="16"/>
    <s v="194A"/>
    <d v="2014-12-01T00:00:00"/>
    <s v="F"/>
    <d v="2015-01-24T00:00:00"/>
    <s v="-"/>
    <n v="16494"/>
    <n v="1649"/>
    <n v="1649"/>
    <m/>
    <m/>
    <m/>
  </r>
  <r>
    <x v="27"/>
    <s v="KLPT01797F"/>
    <n v="17"/>
    <s v="194A"/>
    <d v="2014-11-26T00:00:00"/>
    <s v="F"/>
    <d v="2015-01-24T00:00:00"/>
    <s v="-"/>
    <n v="10919"/>
    <n v="1092"/>
    <n v="1092"/>
    <m/>
    <m/>
    <m/>
  </r>
  <r>
    <x v="27"/>
    <s v="KLPT01797F"/>
    <n v="18"/>
    <s v="194A"/>
    <d v="2014-11-05T00:00:00"/>
    <s v="F"/>
    <d v="2015-01-24T00:00:00"/>
    <s v="-"/>
    <n v="13076"/>
    <n v="1308"/>
    <n v="1308"/>
    <m/>
    <m/>
    <m/>
  </r>
  <r>
    <x v="27"/>
    <s v="KLPT01797F"/>
    <n v="19"/>
    <s v="194A"/>
    <d v="2014-11-05T00:00:00"/>
    <s v="F"/>
    <d v="2015-01-24T00:00:00"/>
    <s v="-"/>
    <n v="20844"/>
    <n v="2084"/>
    <n v="2084"/>
    <m/>
    <m/>
    <m/>
  </r>
  <r>
    <x v="28"/>
    <s v="KNPK00306F"/>
    <n v="1"/>
    <s v="194C"/>
    <d v="2015-02-06T00:00:00"/>
    <s v="F"/>
    <d v="2015-05-20T00:00:00"/>
    <s v="-"/>
    <n v="274889"/>
    <n v="5498"/>
    <n v="5498"/>
    <m/>
    <m/>
    <m/>
  </r>
  <r>
    <x v="29"/>
    <s v="MRTC00517G"/>
    <n v="1"/>
    <s v="194A"/>
    <d v="2015-03-22T00:00:00"/>
    <s v="F"/>
    <d v="2015-04-14T00:00:00"/>
    <s v="-"/>
    <n v="13768.45"/>
    <n v="1377"/>
    <n v="1377"/>
    <m/>
    <m/>
    <m/>
  </r>
  <r>
    <x v="29"/>
    <s v="MRTC00517G"/>
    <n v="2"/>
    <s v="194A"/>
    <d v="2015-03-22T00:00:00"/>
    <s v="F"/>
    <d v="2015-04-14T00:00:00"/>
    <s v="-"/>
    <n v="22461.58"/>
    <n v="2246"/>
    <n v="2246"/>
    <m/>
    <m/>
    <m/>
  </r>
  <r>
    <x v="29"/>
    <s v="MRTC00517G"/>
    <n v="3"/>
    <s v="194A"/>
    <d v="2015-03-22T00:00:00"/>
    <s v="F"/>
    <d v="2015-04-14T00:00:00"/>
    <s v="-"/>
    <n v="13768.45"/>
    <n v="1377"/>
    <n v="1377"/>
    <m/>
    <m/>
    <m/>
  </r>
  <r>
    <x v="29"/>
    <s v="MRTC00517G"/>
    <n v="4"/>
    <s v="194A"/>
    <d v="2014-11-21T00:00:00"/>
    <s v="F"/>
    <d v="2015-01-20T00:00:00"/>
    <s v="-"/>
    <n v="318.66000000000003"/>
    <n v="32"/>
    <n v="32"/>
    <m/>
    <m/>
    <m/>
  </r>
  <r>
    <x v="29"/>
    <s v="MRTC00517G"/>
    <n v="5"/>
    <s v="194A"/>
    <d v="2014-11-21T00:00:00"/>
    <s v="F"/>
    <d v="2015-01-20T00:00:00"/>
    <s v="-"/>
    <n v="885.12"/>
    <n v="88"/>
    <n v="88"/>
    <m/>
    <m/>
    <m/>
  </r>
  <r>
    <x v="29"/>
    <s v="MRTC00517G"/>
    <n v="6"/>
    <s v="194A"/>
    <d v="2014-11-21T00:00:00"/>
    <s v="F"/>
    <d v="2015-01-20T00:00:00"/>
    <s v="-"/>
    <n v="1568.95"/>
    <n v="157"/>
    <n v="157"/>
    <m/>
    <m/>
    <m/>
  </r>
  <r>
    <x v="29"/>
    <s v="MRTC00517G"/>
    <n v="7"/>
    <s v="194A"/>
    <d v="2014-09-28T00:00:00"/>
    <s v="F"/>
    <d v="2014-10-17T00:00:00"/>
    <s v="-"/>
    <n v="5206.05"/>
    <n v="521"/>
    <n v="521"/>
    <m/>
    <m/>
    <m/>
  </r>
  <r>
    <x v="29"/>
    <s v="MRTC00517G"/>
    <n v="8"/>
    <s v="194A"/>
    <d v="2014-09-28T00:00:00"/>
    <s v="F"/>
    <d v="2014-10-17T00:00:00"/>
    <s v="-"/>
    <n v="919.34"/>
    <n v="92"/>
    <n v="92"/>
    <m/>
    <m/>
    <m/>
  </r>
  <r>
    <x v="29"/>
    <s v="MRTC00517G"/>
    <n v="9"/>
    <s v="194A"/>
    <d v="2014-09-28T00:00:00"/>
    <s v="F"/>
    <d v="2014-10-17T00:00:00"/>
    <s v="-"/>
    <n v="13286.18"/>
    <n v="1329"/>
    <n v="1329"/>
    <m/>
    <m/>
    <m/>
  </r>
  <r>
    <x v="29"/>
    <s v="MRTC00517G"/>
    <n v="10"/>
    <s v="194A"/>
    <d v="2014-09-28T00:00:00"/>
    <s v="F"/>
    <d v="2014-10-17T00:00:00"/>
    <s v="-"/>
    <n v="13286.18"/>
    <n v="1328"/>
    <n v="1328"/>
    <m/>
    <m/>
    <m/>
  </r>
  <r>
    <x v="29"/>
    <s v="MRTC00517G"/>
    <n v="11"/>
    <s v="194A"/>
    <d v="2014-09-28T00:00:00"/>
    <s v="F"/>
    <d v="2014-10-17T00:00:00"/>
    <s v="-"/>
    <n v="20744.34"/>
    <n v="2075"/>
    <n v="2075"/>
    <m/>
    <m/>
    <m/>
  </r>
  <r>
    <x v="29"/>
    <s v="MRTC00517G"/>
    <n v="12"/>
    <s v="194A"/>
    <d v="2014-09-28T00:00:00"/>
    <s v="F"/>
    <d v="2014-10-17T00:00:00"/>
    <s v="-"/>
    <n v="6223.88"/>
    <n v="622"/>
    <n v="622"/>
    <m/>
    <m/>
    <m/>
  </r>
  <r>
    <x v="29"/>
    <s v="MRTC00517G"/>
    <n v="13"/>
    <s v="194A"/>
    <d v="2014-08-30T00:00:00"/>
    <s v="F"/>
    <d v="2014-10-17T00:00:00"/>
    <s v="-"/>
    <n v="10729"/>
    <n v="1073"/>
    <n v="1073"/>
    <m/>
    <m/>
    <m/>
  </r>
  <r>
    <x v="29"/>
    <s v="MRTC00517G"/>
    <n v="14"/>
    <s v="194A"/>
    <d v="2014-06-30T00:00:00"/>
    <s v="F"/>
    <d v="2014-07-20T00:00:00"/>
    <s v="-"/>
    <n v="3814.5"/>
    <n v="382"/>
    <n v="382"/>
    <m/>
    <m/>
    <m/>
  </r>
  <r>
    <x v="29"/>
    <s v="MRTC00517G"/>
    <n v="15"/>
    <s v="194A"/>
    <d v="2014-06-30T00:00:00"/>
    <s v="F"/>
    <d v="2014-07-20T00:00:00"/>
    <s v="-"/>
    <n v="812"/>
    <n v="81"/>
    <n v="81"/>
    <m/>
    <m/>
    <m/>
  </r>
  <r>
    <x v="29"/>
    <s v="MRTC00517G"/>
    <n v="16"/>
    <s v="194A"/>
    <d v="2014-06-24T00:00:00"/>
    <s v="F"/>
    <d v="2014-07-20T00:00:00"/>
    <s v="-"/>
    <n v="758.62"/>
    <n v="75"/>
    <n v="75"/>
    <m/>
    <m/>
    <m/>
  </r>
  <r>
    <x v="29"/>
    <s v="MRTC00517G"/>
    <n v="17"/>
    <s v="194A"/>
    <d v="2014-04-11T00:00:00"/>
    <s v="F"/>
    <d v="2014-07-20T00:00:00"/>
    <s v="-"/>
    <n v="5039"/>
    <n v="504"/>
    <n v="504"/>
    <m/>
    <m/>
    <m/>
  </r>
  <r>
    <x v="29"/>
    <s v="MRTC00517G"/>
    <n v="18"/>
    <s v="194A"/>
    <d v="2014-04-11T00:00:00"/>
    <s v="F"/>
    <d v="2014-07-20T00:00:00"/>
    <s v="-"/>
    <n v="11817"/>
    <n v="1182"/>
    <n v="1182"/>
    <m/>
    <m/>
    <m/>
  </r>
  <r>
    <x v="29"/>
    <s v="MRTC01220C"/>
    <n v="1"/>
    <s v="194A"/>
    <d v="2015-03-31T00:00:00"/>
    <s v="F"/>
    <d v="2015-04-18T00:00:00"/>
    <s v="-"/>
    <n v="543.5"/>
    <n v="54"/>
    <n v="54"/>
    <m/>
    <m/>
    <m/>
  </r>
  <r>
    <x v="29"/>
    <s v="MRTC01220C"/>
    <n v="2"/>
    <s v="194A"/>
    <d v="2015-03-22T00:00:00"/>
    <s v="F"/>
    <d v="2015-04-18T00:00:00"/>
    <s v="-"/>
    <n v="12490.75"/>
    <n v="2159"/>
    <n v="2159"/>
    <m/>
    <m/>
    <m/>
  </r>
  <r>
    <x v="29"/>
    <s v="MRTC01220C"/>
    <n v="3"/>
    <s v="194A"/>
    <d v="2015-03-18T00:00:00"/>
    <s v="F"/>
    <d v="2015-04-18T00:00:00"/>
    <s v="-"/>
    <n v="3437"/>
    <n v="344"/>
    <n v="344"/>
    <m/>
    <m/>
    <m/>
  </r>
  <r>
    <x v="29"/>
    <s v="MRTC01220C"/>
    <n v="4"/>
    <s v="194A"/>
    <d v="2014-12-18T00:00:00"/>
    <s v="F"/>
    <d v="2015-01-24T00:00:00"/>
    <s v="-"/>
    <n v="3837"/>
    <n v="1085"/>
    <n v="1085"/>
    <m/>
    <m/>
    <m/>
  </r>
  <r>
    <x v="30"/>
    <s v="MRTI00165E"/>
    <n v="1"/>
    <s v="194C"/>
    <d v="2015-02-28T00:00:00"/>
    <s v="F"/>
    <d v="2015-05-17T00:00:00"/>
    <s v="-"/>
    <n v="44351"/>
    <n v="887"/>
    <n v="887"/>
    <m/>
    <m/>
    <m/>
  </r>
  <r>
    <x v="30"/>
    <s v="MRTI00165E"/>
    <n v="2"/>
    <s v="194C"/>
    <d v="2015-02-16T00:00:00"/>
    <s v="F"/>
    <d v="2015-05-17T00:00:00"/>
    <s v="-"/>
    <n v="65006"/>
    <n v="1300"/>
    <n v="1300"/>
    <m/>
    <m/>
    <m/>
  </r>
  <r>
    <x v="30"/>
    <s v="MRTI00165E"/>
    <n v="3"/>
    <s v="194C"/>
    <d v="2014-09-11T00:00:00"/>
    <s v="F"/>
    <d v="2014-10-14T00:00:00"/>
    <s v="-"/>
    <n v="286732"/>
    <n v="5735"/>
    <n v="5735"/>
    <m/>
    <m/>
    <m/>
  </r>
  <r>
    <x v="31"/>
    <s v="MRTL00324C"/>
    <n v="1"/>
    <s v="194J"/>
    <d v="2014-12-27T00:00:00"/>
    <s v="F"/>
    <d v="2015-01-24T00:00:00"/>
    <s v="-"/>
    <n v="21230"/>
    <n v="2123"/>
    <n v="2123"/>
    <m/>
    <m/>
    <m/>
  </r>
  <r>
    <x v="31"/>
    <s v="MRTL00324C"/>
    <n v="2"/>
    <s v="194J"/>
    <d v="2014-12-26T00:00:00"/>
    <s v="F"/>
    <d v="2015-01-24T00:00:00"/>
    <s v="-"/>
    <n v="28630"/>
    <n v="2863"/>
    <n v="2863"/>
    <m/>
    <m/>
    <m/>
  </r>
  <r>
    <x v="31"/>
    <s v="MRTL00324C"/>
    <n v="3"/>
    <s v="194J"/>
    <d v="2014-11-08T00:00:00"/>
    <s v="F"/>
    <d v="2015-01-24T00:00:00"/>
    <s v="-"/>
    <n v="20130"/>
    <n v="2013"/>
    <n v="2013"/>
    <m/>
    <m/>
    <m/>
  </r>
  <r>
    <x v="31"/>
    <s v="MRTL00324C"/>
    <n v="4"/>
    <s v="194J"/>
    <d v="2014-10-08T00:00:00"/>
    <s v="F"/>
    <d v="2015-01-24T00:00:00"/>
    <s v="-"/>
    <n v="63580"/>
    <n v="6358"/>
    <n v="6358"/>
    <m/>
    <m/>
    <m/>
  </r>
  <r>
    <x v="31"/>
    <s v="MRTL00324C"/>
    <n v="5"/>
    <s v="194J"/>
    <d v="2014-06-13T00:00:00"/>
    <s v="F"/>
    <d v="2014-07-18T00:00:00"/>
    <s v="-"/>
    <n v="22420"/>
    <n v="2242"/>
    <n v="2242"/>
    <m/>
    <m/>
    <m/>
  </r>
  <r>
    <x v="31"/>
    <s v="MRTL00324C"/>
    <n v="6"/>
    <s v="194J"/>
    <d v="2014-06-13T00:00:00"/>
    <s v="F"/>
    <d v="2014-07-18T00:00:00"/>
    <s v="-"/>
    <n v="22480"/>
    <n v="2248"/>
    <n v="2248"/>
    <m/>
    <m/>
    <m/>
  </r>
  <r>
    <x v="31"/>
    <s v="MRTL00324C"/>
    <n v="7"/>
    <s v="194J"/>
    <d v="2014-06-13T00:00:00"/>
    <s v="F"/>
    <d v="2014-07-18T00:00:00"/>
    <s v="-"/>
    <n v="30310"/>
    <n v="3031"/>
    <n v="3031"/>
    <m/>
    <m/>
    <m/>
  </r>
  <r>
    <x v="31"/>
    <s v="MRTL00324C"/>
    <n v="8"/>
    <s v="194J"/>
    <d v="2014-06-13T00:00:00"/>
    <s v="F"/>
    <d v="2014-07-18T00:00:00"/>
    <s v="-"/>
    <n v="17850"/>
    <n v="1785"/>
    <n v="1785"/>
    <m/>
    <m/>
    <m/>
  </r>
  <r>
    <x v="31"/>
    <s v="MRTL00324C"/>
    <n v="9"/>
    <s v="194J"/>
    <d v="2014-05-22T00:00:00"/>
    <s v="F"/>
    <d v="2014-07-18T00:00:00"/>
    <s v="-"/>
    <n v="14750"/>
    <n v="1475"/>
    <n v="1475"/>
    <m/>
    <m/>
    <m/>
  </r>
  <r>
    <x v="32"/>
    <s v="MRTN00243F"/>
    <n v="1"/>
    <s v="194A"/>
    <d v="2015-03-31T00:00:00"/>
    <s v="F"/>
    <d v="2015-05-20T00:00:00"/>
    <s v="-"/>
    <n v="417471"/>
    <n v="42466"/>
    <n v="42466"/>
    <m/>
    <m/>
    <m/>
  </r>
  <r>
    <x v="32"/>
    <s v="MRTN00243F"/>
    <n v="2"/>
    <s v="194A"/>
    <d v="2015-03-31T00:00:00"/>
    <s v="F"/>
    <d v="2015-05-20T00:00:00"/>
    <s v="-"/>
    <n v="17280"/>
    <n v="1728"/>
    <n v="1728"/>
    <m/>
    <m/>
    <m/>
  </r>
  <r>
    <x v="33"/>
    <s v="MRTP00411F"/>
    <n v="1"/>
    <s v="194C"/>
    <d v="2014-10-13T00:00:00"/>
    <s v="F"/>
    <d v="2015-01-24T00:00:00"/>
    <s v="-"/>
    <n v="21198"/>
    <n v="424"/>
    <n v="424"/>
    <m/>
    <m/>
    <m/>
  </r>
  <r>
    <x v="34"/>
    <s v="MUMH03189E"/>
    <n v="1"/>
    <s v="194A"/>
    <d v="2015-03-31T00:00:00"/>
    <s v="F"/>
    <d v="2015-05-24T00:00:00"/>
    <s v="-"/>
    <n v="6955"/>
    <n v="695.5"/>
    <n v="695.5"/>
    <m/>
    <m/>
    <m/>
  </r>
  <r>
    <x v="34"/>
    <s v="MUMH03189E"/>
    <n v="2"/>
    <s v="194A"/>
    <d v="2015-03-31T00:00:00"/>
    <s v="F"/>
    <d v="2015-05-24T00:00:00"/>
    <s v="-"/>
    <n v="3862"/>
    <n v="386.2"/>
    <n v="386.2"/>
    <m/>
    <m/>
    <m/>
  </r>
  <r>
    <x v="34"/>
    <s v="MUMH03189E"/>
    <n v="3"/>
    <s v="194A"/>
    <d v="2015-03-31T00:00:00"/>
    <s v="F"/>
    <d v="2015-05-24T00:00:00"/>
    <s v="-"/>
    <n v="97159"/>
    <n v="9715.9"/>
    <n v="9715.9"/>
    <m/>
    <m/>
    <m/>
  </r>
  <r>
    <x v="34"/>
    <s v="MUMH03189E"/>
    <n v="4"/>
    <s v="194A"/>
    <d v="2015-03-30T00:00:00"/>
    <s v="F"/>
    <d v="2015-05-24T00:00:00"/>
    <s v="-"/>
    <n v="8736"/>
    <n v="873.6"/>
    <n v="873.6"/>
    <m/>
    <m/>
    <m/>
  </r>
  <r>
    <x v="34"/>
    <s v="MUMH03189E"/>
    <n v="5"/>
    <s v="194A"/>
    <d v="2015-03-21T00:00:00"/>
    <s v="F"/>
    <d v="2015-05-24T00:00:00"/>
    <s v="-"/>
    <n v="9581"/>
    <n v="958.1"/>
    <n v="958.1"/>
    <m/>
    <m/>
    <m/>
  </r>
  <r>
    <x v="34"/>
    <s v="MUMH03189E"/>
    <n v="6"/>
    <s v="194A"/>
    <d v="2015-03-15T00:00:00"/>
    <s v="F"/>
    <d v="2015-05-24T00:00:00"/>
    <s v="-"/>
    <n v="13476"/>
    <n v="1347.6"/>
    <n v="1347.6"/>
    <m/>
    <m/>
    <m/>
  </r>
  <r>
    <x v="34"/>
    <s v="MUMH03189E"/>
    <n v="7"/>
    <s v="194A"/>
    <d v="2015-02-28T00:00:00"/>
    <s v="F"/>
    <d v="2015-05-24T00:00:00"/>
    <s v="-"/>
    <n v="11434"/>
    <n v="1143.4000000000001"/>
    <n v="1143.4000000000001"/>
    <m/>
    <m/>
    <m/>
  </r>
  <r>
    <x v="34"/>
    <s v="MUMH03189E"/>
    <n v="8"/>
    <s v="194A"/>
    <d v="2015-02-20T00:00:00"/>
    <s v="F"/>
    <d v="2015-05-24T00:00:00"/>
    <s v="-"/>
    <n v="14423"/>
    <n v="1442.3"/>
    <n v="1442.3"/>
    <m/>
    <m/>
    <m/>
  </r>
  <r>
    <x v="34"/>
    <s v="MUMH03189E"/>
    <n v="9"/>
    <s v="194A"/>
    <d v="2015-01-31T00:00:00"/>
    <s v="F"/>
    <d v="2015-05-24T00:00:00"/>
    <s v="-"/>
    <n v="18588"/>
    <n v="1858.8"/>
    <n v="1858.8"/>
    <m/>
    <m/>
    <m/>
  </r>
  <r>
    <x v="34"/>
    <s v="MUMH03189E"/>
    <n v="10"/>
    <s v="194A"/>
    <d v="2015-01-31T00:00:00"/>
    <s v="F"/>
    <d v="2015-05-24T00:00:00"/>
    <s v="-"/>
    <n v="7580"/>
    <n v="758"/>
    <n v="758"/>
    <m/>
    <m/>
    <m/>
  </r>
  <r>
    <x v="34"/>
    <s v="MUMH03189E"/>
    <n v="11"/>
    <s v="194A"/>
    <d v="2015-01-14T00:00:00"/>
    <s v="F"/>
    <d v="2015-05-24T00:00:00"/>
    <s v="-"/>
    <n v="14173"/>
    <n v="1417.3"/>
    <n v="1417.3"/>
    <m/>
    <m/>
    <m/>
  </r>
  <r>
    <x v="34"/>
    <s v="MUMH03189E"/>
    <n v="12"/>
    <s v="194A"/>
    <d v="2014-12-31T00:00:00"/>
    <s v="F"/>
    <d v="2015-01-28T00:00:00"/>
    <s v="-"/>
    <n v="476"/>
    <n v="47.6"/>
    <n v="47.6"/>
    <m/>
    <m/>
    <m/>
  </r>
  <r>
    <x v="34"/>
    <s v="MUMH03189E"/>
    <n v="13"/>
    <s v="194A"/>
    <d v="2014-12-28T00:00:00"/>
    <s v="F"/>
    <d v="2015-01-28T00:00:00"/>
    <s v="-"/>
    <n v="1552"/>
    <n v="155.19999999999999"/>
    <n v="155.19999999999999"/>
    <m/>
    <m/>
    <m/>
  </r>
  <r>
    <x v="34"/>
    <s v="MUMH03189E"/>
    <n v="14"/>
    <s v="194A"/>
    <d v="2014-11-28T00:00:00"/>
    <s v="F"/>
    <d v="2015-01-28T00:00:00"/>
    <s v="-"/>
    <n v="15791"/>
    <n v="1579.1"/>
    <n v="1579.1"/>
    <m/>
    <m/>
    <m/>
  </r>
  <r>
    <x v="34"/>
    <s v="MUMH03189E"/>
    <n v="15"/>
    <s v="194A"/>
    <d v="2014-11-18T00:00:00"/>
    <s v="F"/>
    <d v="2015-01-28T00:00:00"/>
    <s v="-"/>
    <n v="19747"/>
    <n v="1974.7"/>
    <n v="1974.7"/>
    <m/>
    <m/>
    <m/>
  </r>
  <r>
    <x v="34"/>
    <s v="MUMH03189E"/>
    <n v="16"/>
    <s v="194A"/>
    <d v="2014-11-15T00:00:00"/>
    <s v="F"/>
    <d v="2015-01-28T00:00:00"/>
    <s v="-"/>
    <n v="14002"/>
    <n v="1400.2"/>
    <n v="1400.2"/>
    <m/>
    <m/>
    <m/>
  </r>
  <r>
    <x v="34"/>
    <s v="MUMH03189E"/>
    <n v="17"/>
    <s v="194A"/>
    <d v="2014-10-26T00:00:00"/>
    <s v="F"/>
    <d v="2015-01-28T00:00:00"/>
    <s v="-"/>
    <n v="97644"/>
    <n v="9764.4"/>
    <n v="9764.4"/>
    <m/>
    <m/>
    <m/>
  </r>
  <r>
    <x v="34"/>
    <s v="MUMH03189E"/>
    <n v="18"/>
    <s v="194A"/>
    <d v="2014-09-16T00:00:00"/>
    <s v="F"/>
    <d v="2014-10-27T00:00:00"/>
    <s v="-"/>
    <n v="13833"/>
    <n v="1383.3"/>
    <n v="1383.3"/>
    <m/>
    <m/>
    <m/>
  </r>
  <r>
    <x v="34"/>
    <s v="MUMH03189E"/>
    <n v="19"/>
    <s v="194A"/>
    <d v="2014-09-06T00:00:00"/>
    <s v="F"/>
    <d v="2014-10-27T00:00:00"/>
    <s v="-"/>
    <n v="6238"/>
    <n v="623.79999999999995"/>
    <n v="623.79999999999995"/>
    <m/>
    <m/>
    <m/>
  </r>
  <r>
    <x v="34"/>
    <s v="MUMH03189E"/>
    <n v="20"/>
    <s v="194A"/>
    <d v="2014-08-03T00:00:00"/>
    <s v="F"/>
    <d v="2014-10-27T00:00:00"/>
    <s v="-"/>
    <n v="12130"/>
    <n v="1213"/>
    <n v="1213"/>
    <m/>
    <m/>
    <m/>
  </r>
  <r>
    <x v="34"/>
    <s v="MUMH03189E"/>
    <n v="21"/>
    <s v="194A"/>
    <d v="2014-07-07T00:00:00"/>
    <s v="F"/>
    <d v="2014-10-27T00:00:00"/>
    <s v="-"/>
    <n v="16011"/>
    <n v="1601.1"/>
    <n v="1601.1"/>
    <m/>
    <m/>
    <m/>
  </r>
  <r>
    <x v="34"/>
    <s v="MUMH03189E"/>
    <n v="22"/>
    <s v="194A"/>
    <d v="2014-06-06T00:00:00"/>
    <s v="F"/>
    <d v="2014-07-24T00:00:00"/>
    <s v="-"/>
    <n v="17412"/>
    <n v="1741.2"/>
    <n v="1741.2"/>
    <m/>
    <m/>
    <m/>
  </r>
  <r>
    <x v="35"/>
    <s v="MUMH09066B"/>
    <n v="1"/>
    <s v="194C"/>
    <d v="2015-03-30T00:00:00"/>
    <s v="F"/>
    <d v="2015-05-20T00:00:00"/>
    <s v="-"/>
    <n v="55412"/>
    <n v="1109"/>
    <n v="1109"/>
    <m/>
    <m/>
    <m/>
  </r>
  <r>
    <x v="35"/>
    <s v="MUMH09066B"/>
    <n v="2"/>
    <s v="194C"/>
    <d v="2015-03-30T00:00:00"/>
    <s v="F"/>
    <d v="2015-05-20T00:00:00"/>
    <s v="-"/>
    <n v="12606"/>
    <n v="253"/>
    <n v="253"/>
    <m/>
    <m/>
    <m/>
  </r>
  <r>
    <x v="36"/>
    <s v="MUML04567D"/>
    <n v="1"/>
    <s v="194C"/>
    <d v="2014-11-04T00:00:00"/>
    <s v="F"/>
    <d v="2015-01-17T00:00:00"/>
    <s v="-"/>
    <n v="3147778"/>
    <n v="62956"/>
    <n v="62956"/>
    <m/>
    <m/>
    <m/>
  </r>
  <r>
    <x v="37"/>
    <s v="MUML05925D"/>
    <n v="1"/>
    <s v="194C"/>
    <d v="2014-11-01T00:00:00"/>
    <s v="F"/>
    <d v="2015-01-19T00:00:00"/>
    <s v="-"/>
    <n v="332900"/>
    <n v="6658"/>
    <n v="6658"/>
    <m/>
    <m/>
    <m/>
  </r>
  <r>
    <x v="38"/>
    <s v="MUMM39229B"/>
    <n v="1"/>
    <s v="194C"/>
    <d v="2015-03-26T00:00:00"/>
    <s v="F"/>
    <d v="2015-05-20T00:00:00"/>
    <s v="-"/>
    <n v="6120"/>
    <n v="122"/>
    <n v="122"/>
    <m/>
    <m/>
    <m/>
  </r>
  <r>
    <x v="39"/>
    <s v="MUMR00462A"/>
    <n v="1"/>
    <s v="194C"/>
    <d v="2014-12-18T00:00:00"/>
    <s v="F"/>
    <d v="2015-01-26T00:00:00"/>
    <s v="-"/>
    <n v="1300000"/>
    <n v="26000"/>
    <n v="26000"/>
    <m/>
    <m/>
    <m/>
  </r>
  <r>
    <x v="39"/>
    <s v="MUMR00462A"/>
    <n v="2"/>
    <s v="194C"/>
    <d v="2014-08-14T00:00:00"/>
    <s v="F"/>
    <d v="2014-10-19T00:00:00"/>
    <s v="-"/>
    <n v="812500"/>
    <n v="16250"/>
    <n v="16250"/>
    <m/>
    <m/>
    <m/>
  </r>
  <r>
    <x v="39"/>
    <s v="MUMR00462A"/>
    <n v="3"/>
    <s v="194C"/>
    <d v="2014-05-27T00:00:00"/>
    <s v="F"/>
    <d v="2014-07-20T00:00:00"/>
    <s v="-"/>
    <n v="650000"/>
    <n v="13000"/>
    <n v="13000"/>
    <m/>
    <m/>
    <m/>
  </r>
  <r>
    <x v="39"/>
    <s v="MUMR00462A"/>
    <n v="4"/>
    <s v="194C"/>
    <d v="2014-05-27T00:00:00"/>
    <s v="F"/>
    <d v="2014-07-20T00:00:00"/>
    <s v="-"/>
    <n v="650000"/>
    <n v="13000"/>
    <n v="13000"/>
    <m/>
    <m/>
    <m/>
  </r>
  <r>
    <x v="40"/>
    <s v="MUMY02084F"/>
    <n v="1"/>
    <s v="194A"/>
    <d v="2014-07-25T00:00:00"/>
    <s v="F"/>
    <d v="2014-10-27T00:00:00"/>
    <s v="-"/>
    <n v="441960.5"/>
    <n v="44196.05"/>
    <n v="44196.05"/>
    <m/>
    <m/>
    <m/>
  </r>
  <r>
    <x v="40"/>
    <s v="MUMY02084F"/>
    <n v="2"/>
    <s v="194A"/>
    <d v="2014-07-25T00:00:00"/>
    <s v="F"/>
    <d v="2014-10-27T00:00:00"/>
    <s v="-"/>
    <n v="60226.1"/>
    <n v="6022.61"/>
    <n v="6022.61"/>
    <m/>
    <m/>
    <m/>
  </r>
  <r>
    <x v="40"/>
    <s v="MUMY02084F"/>
    <n v="3"/>
    <s v="194A"/>
    <d v="2014-07-25T00:00:00"/>
    <s v="F"/>
    <d v="2014-10-27T00:00:00"/>
    <s v="-"/>
    <n v="23891.4"/>
    <n v="2389.14"/>
    <n v="2389.14"/>
    <m/>
    <m/>
    <m/>
  </r>
  <r>
    <x v="40"/>
    <s v="MUMY02084F"/>
    <n v="4"/>
    <s v="194A"/>
    <d v="2014-07-04T00:00:00"/>
    <s v="F"/>
    <d v="2014-10-27T00:00:00"/>
    <s v="-"/>
    <n v="113408.46"/>
    <n v="11340.85"/>
    <n v="11340.85"/>
    <m/>
    <m/>
    <m/>
  </r>
  <r>
    <x v="40"/>
    <s v="MUMY02084F"/>
    <n v="5"/>
    <s v="194A"/>
    <d v="2014-06-05T00:00:00"/>
    <s v="F"/>
    <d v="2014-07-18T00:00:00"/>
    <s v="-"/>
    <n v="82590.649999999994"/>
    <n v="8259.07"/>
    <n v="8259.07"/>
    <m/>
    <m/>
    <m/>
  </r>
  <r>
    <x v="40"/>
    <s v="MUMY02084F"/>
    <n v="6"/>
    <s v="194A"/>
    <d v="2014-05-03T00:00:00"/>
    <s v="F"/>
    <d v="2014-07-18T00:00:00"/>
    <s v="-"/>
    <n v="173002.3"/>
    <n v="17300.23"/>
    <n v="17300.23"/>
    <m/>
    <m/>
    <m/>
  </r>
  <r>
    <x v="41"/>
    <s v="RKTE00192D"/>
    <n v="1"/>
    <s v="194A"/>
    <d v="2014-04-01T00:00:00"/>
    <s v="F"/>
    <d v="2015-02-02T00:00:00"/>
    <s v="-"/>
    <n v="56170"/>
    <n v="5617"/>
    <n v="5617"/>
    <m/>
    <m/>
    <m/>
  </r>
  <r>
    <x v="42"/>
    <s v="RKTP01171C"/>
    <n v="1"/>
    <s v="194A"/>
    <d v="2015-03-23T00:00:00"/>
    <s v="F"/>
    <d v="2015-05-23T00:00:00"/>
    <s v="-"/>
    <n v="26495"/>
    <n v="2650"/>
    <n v="2650"/>
    <m/>
    <m/>
    <m/>
  </r>
  <r>
    <x v="43"/>
    <s v="SRTE00116E"/>
    <n v="1"/>
    <s v="194C"/>
    <d v="2014-09-09T00:00:00"/>
    <s v="F"/>
    <d v="2015-04-21T00:00:00"/>
    <s v="-"/>
    <n v="164400"/>
    <n v="3288"/>
    <n v="3288"/>
    <m/>
    <m/>
    <m/>
  </r>
  <r>
    <x v="43"/>
    <s v="SRTE00116E"/>
    <n v="2"/>
    <s v="194C"/>
    <d v="2014-08-04T00:00:00"/>
    <s v="F"/>
    <d v="2015-04-21T00:00:00"/>
    <s v="-"/>
    <n v="32511"/>
    <n v="650"/>
    <n v="65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59:C204" firstHeaderRow="0" firstDataRow="1" firstDataCol="1"/>
  <pivotFields count="14">
    <pivotField axis="axisRow" showAll="0">
      <items count="45">
        <item x="14"/>
        <item x="2"/>
        <item x="29"/>
        <item x="15"/>
        <item x="16"/>
        <item x="12"/>
        <item x="41"/>
        <item x="3"/>
        <item x="5"/>
        <item x="25"/>
        <item x="1"/>
        <item x="34"/>
        <item x="35"/>
        <item x="30"/>
        <item x="20"/>
        <item x="22"/>
        <item x="28"/>
        <item x="17"/>
        <item x="18"/>
        <item x="13"/>
        <item x="10"/>
        <item x="31"/>
        <item x="36"/>
        <item x="38"/>
        <item x="19"/>
        <item x="0"/>
        <item x="32"/>
        <item x="37"/>
        <item x="42"/>
        <item x="33"/>
        <item x="6"/>
        <item x="39"/>
        <item x="7"/>
        <item x="11"/>
        <item x="21"/>
        <item x="8"/>
        <item x="4"/>
        <item x="24"/>
        <item x="23"/>
        <item x="27"/>
        <item x="9"/>
        <item x="26"/>
        <item x="43"/>
        <item x="40"/>
        <item t="default"/>
      </items>
    </pivotField>
    <pivotField showAll="0"/>
    <pivotField showAll="0"/>
    <pivotField showAll="0"/>
    <pivotField numFmtId="15" showAll="0"/>
    <pivotField showAll="0"/>
    <pivotField numFmtId="15" showAll="0"/>
    <pivotField showAll="0"/>
    <pivotField showAll="0"/>
    <pivotField dataField="1" showAll="0"/>
    <pivotField dataField="1" showAll="0"/>
    <pivotField showAll="0"/>
    <pivotField showAll="0"/>
    <pivotField showAll="0"/>
  </pivotFields>
  <rowFields count="1">
    <field x="0"/>
  </rowFields>
  <rowItems count="4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rowItems>
  <colFields count="1">
    <field x="-2"/>
  </colFields>
  <colItems count="2">
    <i>
      <x/>
    </i>
    <i i="1">
      <x v="1"/>
    </i>
  </colItems>
  <dataFields count="2">
    <dataField name="Sum of Tax Deducted(Rs.)" fld="9" baseField="0" baseItem="0"/>
    <dataField name="Sum of TDS Deposited(Rs.)" fld="10" baseField="0" baseItem="0" numFmtId="165"/>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pivotTable" Target="../pivotTables/pivotTable1.xml" /></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 /><Relationship Id="rId1" Type="http://schemas.openxmlformats.org/officeDocument/2006/relationships/printerSettings" Target="../printerSettings/printerSettings10.bin" /></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 /><Relationship Id="rId1" Type="http://schemas.openxmlformats.org/officeDocument/2006/relationships/printerSettings" Target="../printerSettings/printerSettings11.bin" /></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 /><Relationship Id="rId2" Type="http://schemas.openxmlformats.org/officeDocument/2006/relationships/vmlDrawing" Target="../drawings/vmlDrawing1.vml" /><Relationship Id="rId1" Type="http://schemas.openxmlformats.org/officeDocument/2006/relationships/printerSettings" Target="../printerSettings/printerSettings12.bin" /></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 /><Relationship Id="rId2" Type="http://schemas.openxmlformats.org/officeDocument/2006/relationships/vmlDrawing" Target="../drawings/vmlDrawing2.vml" /><Relationship Id="rId1" Type="http://schemas.openxmlformats.org/officeDocument/2006/relationships/printerSettings" Target="../printerSettings/printerSettings17.bin" /></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 /></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5"/>
  <sheetViews>
    <sheetView topLeftCell="C156" workbookViewId="0">
      <selection activeCell="K156" sqref="K156"/>
    </sheetView>
  </sheetViews>
  <sheetFormatPr defaultRowHeight="12.75"/>
  <cols>
    <col min="1" max="1" width="47.46875" bestFit="1" customWidth="1"/>
    <col min="2" max="2" width="24.8125" customWidth="1"/>
    <col min="3" max="3" width="25.75390625" bestFit="1" customWidth="1"/>
    <col min="4" max="4" width="9.57421875" bestFit="1" customWidth="1"/>
    <col min="5" max="5" width="17.39453125" bestFit="1" customWidth="1"/>
    <col min="6" max="6" width="18.203125" bestFit="1" customWidth="1"/>
    <col min="7" max="7" width="16.5859375" bestFit="1" customWidth="1"/>
    <col min="8" max="8" width="10.78515625" bestFit="1" customWidth="1"/>
    <col min="9" max="9" width="26.96875" bestFit="1" customWidth="1"/>
    <col min="10" max="10" width="18.87890625" bestFit="1" customWidth="1"/>
    <col min="11" max="11" width="19.95703125" bestFit="1" customWidth="1"/>
    <col min="12" max="12" width="15.77734375" bestFit="1" customWidth="1"/>
    <col min="13" max="13" width="11.73046875" bestFit="1" customWidth="1"/>
    <col min="14" max="14" width="10.78515625" bestFit="1" customWidth="1"/>
  </cols>
  <sheetData>
    <row r="1" spans="1:14">
      <c r="A1" t="s">
        <v>292</v>
      </c>
      <c r="B1" t="s">
        <v>686</v>
      </c>
      <c r="C1" t="s">
        <v>546</v>
      </c>
      <c r="D1" t="s">
        <v>583</v>
      </c>
      <c r="E1" t="s">
        <v>584</v>
      </c>
      <c r="F1" t="s">
        <v>585</v>
      </c>
      <c r="G1" t="s">
        <v>586</v>
      </c>
      <c r="H1" t="s">
        <v>587</v>
      </c>
      <c r="I1" t="s">
        <v>588</v>
      </c>
      <c r="J1" t="s">
        <v>589</v>
      </c>
      <c r="K1" t="s">
        <v>590</v>
      </c>
      <c r="L1" t="s">
        <v>578</v>
      </c>
      <c r="M1" t="s">
        <v>579</v>
      </c>
      <c r="N1" t="s">
        <v>580</v>
      </c>
    </row>
    <row r="2" spans="1:14">
      <c r="A2" t="s">
        <v>581</v>
      </c>
      <c r="B2" t="s">
        <v>582</v>
      </c>
      <c r="C2">
        <v>1</v>
      </c>
      <c r="D2" t="s">
        <v>591</v>
      </c>
      <c r="E2" s="321">
        <v>41902</v>
      </c>
      <c r="F2" t="s">
        <v>592</v>
      </c>
      <c r="G2" s="321">
        <v>42076</v>
      </c>
      <c r="H2" t="s">
        <v>593</v>
      </c>
      <c r="I2">
        <v>1020408</v>
      </c>
      <c r="J2">
        <v>20408</v>
      </c>
      <c r="K2">
        <v>20408</v>
      </c>
    </row>
    <row r="3" spans="1:14">
      <c r="A3" t="s">
        <v>594</v>
      </c>
      <c r="B3" t="s">
        <v>595</v>
      </c>
      <c r="C3">
        <v>1</v>
      </c>
      <c r="D3" t="s">
        <v>591</v>
      </c>
      <c r="E3" s="321">
        <v>42094</v>
      </c>
      <c r="F3" t="s">
        <v>592</v>
      </c>
      <c r="G3" s="321">
        <v>42144</v>
      </c>
      <c r="H3" t="s">
        <v>593</v>
      </c>
      <c r="I3">
        <v>203315</v>
      </c>
      <c r="J3">
        <v>4066</v>
      </c>
      <c r="K3">
        <v>4066</v>
      </c>
    </row>
    <row r="4" spans="1:14">
      <c r="A4" t="s">
        <v>594</v>
      </c>
      <c r="B4" t="s">
        <v>595</v>
      </c>
      <c r="C4">
        <v>2</v>
      </c>
      <c r="D4" t="s">
        <v>591</v>
      </c>
      <c r="E4" s="321">
        <v>42094</v>
      </c>
      <c r="F4" t="s">
        <v>592</v>
      </c>
      <c r="G4" s="321">
        <v>42144</v>
      </c>
      <c r="H4" t="s">
        <v>593</v>
      </c>
      <c r="I4">
        <v>72304</v>
      </c>
      <c r="J4">
        <v>1446</v>
      </c>
      <c r="K4">
        <v>1446</v>
      </c>
    </row>
    <row r="5" spans="1:14">
      <c r="A5" t="s">
        <v>594</v>
      </c>
      <c r="B5" t="s">
        <v>595</v>
      </c>
      <c r="C5">
        <v>3</v>
      </c>
      <c r="D5" t="s">
        <v>591</v>
      </c>
      <c r="E5" s="321">
        <v>42089</v>
      </c>
      <c r="F5" t="s">
        <v>592</v>
      </c>
      <c r="G5" s="321">
        <v>42144</v>
      </c>
      <c r="H5" t="s">
        <v>593</v>
      </c>
      <c r="I5">
        <v>76680</v>
      </c>
      <c r="J5">
        <v>1533</v>
      </c>
      <c r="K5">
        <v>1533</v>
      </c>
    </row>
    <row r="6" spans="1:14">
      <c r="A6" t="s">
        <v>594</v>
      </c>
      <c r="B6" t="s">
        <v>595</v>
      </c>
      <c r="C6">
        <v>4</v>
      </c>
      <c r="D6" t="s">
        <v>591</v>
      </c>
      <c r="E6" s="321">
        <v>42089</v>
      </c>
      <c r="F6" t="s">
        <v>592</v>
      </c>
      <c r="G6" s="321">
        <v>42144</v>
      </c>
      <c r="H6" t="s">
        <v>593</v>
      </c>
      <c r="I6">
        <v>185220</v>
      </c>
      <c r="J6">
        <v>3714</v>
      </c>
      <c r="K6">
        <v>3714</v>
      </c>
    </row>
    <row r="7" spans="1:14">
      <c r="A7" t="s">
        <v>594</v>
      </c>
      <c r="B7" t="s">
        <v>595</v>
      </c>
      <c r="C7">
        <v>5</v>
      </c>
      <c r="D7" t="s">
        <v>591</v>
      </c>
      <c r="E7" s="321">
        <v>42038</v>
      </c>
      <c r="F7" t="s">
        <v>592</v>
      </c>
      <c r="G7" s="321">
        <v>42144</v>
      </c>
      <c r="H7" t="s">
        <v>593</v>
      </c>
      <c r="I7">
        <v>18095</v>
      </c>
      <c r="J7">
        <v>362</v>
      </c>
      <c r="K7">
        <v>362</v>
      </c>
    </row>
    <row r="8" spans="1:14">
      <c r="A8" t="s">
        <v>594</v>
      </c>
      <c r="B8" t="s">
        <v>595</v>
      </c>
      <c r="C8">
        <v>6</v>
      </c>
      <c r="D8" t="s">
        <v>591</v>
      </c>
      <c r="E8" s="321">
        <v>42038</v>
      </c>
      <c r="F8" t="s">
        <v>592</v>
      </c>
      <c r="G8" s="321">
        <v>42144</v>
      </c>
      <c r="H8" t="s">
        <v>593</v>
      </c>
      <c r="I8">
        <v>18095</v>
      </c>
      <c r="J8">
        <v>362</v>
      </c>
      <c r="K8">
        <v>362</v>
      </c>
    </row>
    <row r="9" spans="1:14">
      <c r="A9" t="s">
        <v>596</v>
      </c>
      <c r="B9" t="s">
        <v>597</v>
      </c>
      <c r="C9">
        <v>1</v>
      </c>
      <c r="D9" t="s">
        <v>591</v>
      </c>
      <c r="E9" s="321">
        <v>42063</v>
      </c>
      <c r="F9" t="s">
        <v>592</v>
      </c>
      <c r="G9" s="321">
        <v>42141</v>
      </c>
      <c r="H9" t="s">
        <v>593</v>
      </c>
      <c r="I9">
        <v>150300</v>
      </c>
      <c r="J9">
        <v>3006</v>
      </c>
      <c r="K9">
        <v>3006</v>
      </c>
    </row>
    <row r="10" spans="1:14">
      <c r="A10" t="s">
        <v>596</v>
      </c>
      <c r="B10" t="s">
        <v>597</v>
      </c>
      <c r="C10">
        <v>2</v>
      </c>
      <c r="D10" t="s">
        <v>591</v>
      </c>
      <c r="E10" s="321">
        <v>41880</v>
      </c>
      <c r="F10" t="s">
        <v>592</v>
      </c>
      <c r="G10" s="321">
        <v>41929</v>
      </c>
      <c r="H10" t="s">
        <v>593</v>
      </c>
      <c r="I10">
        <v>223000</v>
      </c>
      <c r="J10">
        <v>4460</v>
      </c>
      <c r="K10">
        <v>4460</v>
      </c>
    </row>
    <row r="11" spans="1:14">
      <c r="A11" t="s">
        <v>596</v>
      </c>
      <c r="B11" t="s">
        <v>597</v>
      </c>
      <c r="C11">
        <v>3</v>
      </c>
      <c r="D11" t="s">
        <v>591</v>
      </c>
      <c r="E11" s="321">
        <v>41880</v>
      </c>
      <c r="F11" t="s">
        <v>592</v>
      </c>
      <c r="G11" s="321">
        <v>41929</v>
      </c>
      <c r="H11" t="s">
        <v>593</v>
      </c>
      <c r="I11">
        <v>259000</v>
      </c>
      <c r="J11">
        <v>5180</v>
      </c>
      <c r="K11">
        <v>5180</v>
      </c>
    </row>
    <row r="12" spans="1:14">
      <c r="A12" t="s">
        <v>373</v>
      </c>
      <c r="B12" t="s">
        <v>598</v>
      </c>
      <c r="C12">
        <v>1</v>
      </c>
      <c r="D12" t="s">
        <v>591</v>
      </c>
      <c r="E12" s="321">
        <v>41779</v>
      </c>
      <c r="F12" t="s">
        <v>592</v>
      </c>
      <c r="G12" s="321">
        <v>41966</v>
      </c>
      <c r="H12" t="s">
        <v>593</v>
      </c>
      <c r="I12">
        <v>13935.74</v>
      </c>
      <c r="J12">
        <v>279</v>
      </c>
      <c r="K12">
        <v>279</v>
      </c>
    </row>
    <row r="13" spans="1:14">
      <c r="A13" t="s">
        <v>373</v>
      </c>
      <c r="B13" t="s">
        <v>598</v>
      </c>
      <c r="C13">
        <v>2</v>
      </c>
      <c r="D13" t="s">
        <v>591</v>
      </c>
      <c r="E13" s="321">
        <v>41779</v>
      </c>
      <c r="F13" t="s">
        <v>592</v>
      </c>
      <c r="G13" s="321">
        <v>41966</v>
      </c>
      <c r="H13" t="s">
        <v>593</v>
      </c>
      <c r="I13">
        <v>142646.26</v>
      </c>
      <c r="J13">
        <v>2853</v>
      </c>
      <c r="K13">
        <v>2853</v>
      </c>
    </row>
    <row r="14" spans="1:14">
      <c r="A14" t="s">
        <v>373</v>
      </c>
      <c r="B14" t="s">
        <v>598</v>
      </c>
      <c r="C14">
        <v>3</v>
      </c>
      <c r="D14" t="s">
        <v>591</v>
      </c>
      <c r="E14" s="321">
        <v>41768</v>
      </c>
      <c r="F14" t="s">
        <v>592</v>
      </c>
      <c r="G14" s="321">
        <v>41966</v>
      </c>
      <c r="H14" t="s">
        <v>593</v>
      </c>
      <c r="I14">
        <v>140923.79999999999</v>
      </c>
      <c r="J14">
        <v>2818</v>
      </c>
      <c r="K14">
        <v>2818</v>
      </c>
    </row>
    <row r="15" spans="1:14">
      <c r="A15" t="s">
        <v>373</v>
      </c>
      <c r="B15" t="s">
        <v>598</v>
      </c>
      <c r="C15">
        <v>4</v>
      </c>
      <c r="D15" t="s">
        <v>591</v>
      </c>
      <c r="E15" s="321">
        <v>41768</v>
      </c>
      <c r="F15" t="s">
        <v>592</v>
      </c>
      <c r="G15" s="321">
        <v>41966</v>
      </c>
      <c r="H15" t="s">
        <v>593</v>
      </c>
      <c r="I15">
        <v>15658.2</v>
      </c>
      <c r="J15">
        <v>313</v>
      </c>
      <c r="K15">
        <v>313</v>
      </c>
    </row>
    <row r="16" spans="1:14">
      <c r="A16" t="s">
        <v>373</v>
      </c>
      <c r="B16" t="s">
        <v>598</v>
      </c>
      <c r="C16">
        <v>5</v>
      </c>
      <c r="D16" t="s">
        <v>591</v>
      </c>
      <c r="E16" s="321">
        <v>41768</v>
      </c>
      <c r="F16" t="s">
        <v>592</v>
      </c>
      <c r="G16" s="321">
        <v>41966</v>
      </c>
      <c r="H16" t="s">
        <v>593</v>
      </c>
      <c r="I16">
        <v>140923.79999999999</v>
      </c>
      <c r="J16">
        <v>2818</v>
      </c>
      <c r="K16">
        <v>2818</v>
      </c>
    </row>
    <row r="17" spans="1:11">
      <c r="A17" t="s">
        <v>373</v>
      </c>
      <c r="B17" t="s">
        <v>598</v>
      </c>
      <c r="C17">
        <v>6</v>
      </c>
      <c r="D17" t="s">
        <v>591</v>
      </c>
      <c r="E17" s="321">
        <v>41768</v>
      </c>
      <c r="F17" t="s">
        <v>592</v>
      </c>
      <c r="G17" s="321">
        <v>41966</v>
      </c>
      <c r="H17" t="s">
        <v>593</v>
      </c>
      <c r="I17">
        <v>15658.2</v>
      </c>
      <c r="J17">
        <v>313</v>
      </c>
      <c r="K17">
        <v>313</v>
      </c>
    </row>
    <row r="18" spans="1:11">
      <c r="A18" t="s">
        <v>599</v>
      </c>
      <c r="B18" t="s">
        <v>600</v>
      </c>
      <c r="C18">
        <v>1</v>
      </c>
      <c r="D18" t="s">
        <v>591</v>
      </c>
      <c r="E18" s="321">
        <v>42026</v>
      </c>
      <c r="F18" t="s">
        <v>592</v>
      </c>
      <c r="G18" s="321">
        <v>42140</v>
      </c>
      <c r="H18" t="s">
        <v>593</v>
      </c>
      <c r="I18">
        <v>360348.89</v>
      </c>
      <c r="J18">
        <v>7207</v>
      </c>
      <c r="K18">
        <v>7207</v>
      </c>
    </row>
    <row r="19" spans="1:11">
      <c r="A19" t="s">
        <v>601</v>
      </c>
      <c r="B19" t="s">
        <v>602</v>
      </c>
      <c r="C19">
        <v>1</v>
      </c>
      <c r="D19" t="s">
        <v>591</v>
      </c>
      <c r="E19" s="321">
        <v>41955</v>
      </c>
      <c r="F19" t="s">
        <v>592</v>
      </c>
      <c r="G19" s="321">
        <v>42022</v>
      </c>
      <c r="H19" t="s">
        <v>593</v>
      </c>
      <c r="I19">
        <v>45000</v>
      </c>
      <c r="J19">
        <v>900</v>
      </c>
      <c r="K19">
        <v>900</v>
      </c>
    </row>
    <row r="20" spans="1:11">
      <c r="A20" t="s">
        <v>603</v>
      </c>
      <c r="B20" t="s">
        <v>604</v>
      </c>
      <c r="C20">
        <v>1</v>
      </c>
      <c r="D20" t="s">
        <v>605</v>
      </c>
      <c r="E20" s="321">
        <v>41923</v>
      </c>
      <c r="F20" t="s">
        <v>592</v>
      </c>
      <c r="G20" s="321">
        <v>42020</v>
      </c>
      <c r="H20" t="s">
        <v>593</v>
      </c>
      <c r="I20">
        <v>86400</v>
      </c>
      <c r="J20">
        <v>8640</v>
      </c>
      <c r="K20">
        <v>8640</v>
      </c>
    </row>
    <row r="21" spans="1:11">
      <c r="A21" t="s">
        <v>606</v>
      </c>
      <c r="B21" t="s">
        <v>607</v>
      </c>
      <c r="C21">
        <v>1</v>
      </c>
      <c r="D21" t="s">
        <v>591</v>
      </c>
      <c r="E21" s="321">
        <v>42094</v>
      </c>
      <c r="F21" t="s">
        <v>592</v>
      </c>
      <c r="G21" s="321">
        <v>42144</v>
      </c>
      <c r="H21" t="s">
        <v>593</v>
      </c>
      <c r="I21">
        <v>184263</v>
      </c>
      <c r="J21">
        <v>3686</v>
      </c>
      <c r="K21">
        <v>3686</v>
      </c>
    </row>
    <row r="22" spans="1:11">
      <c r="A22" t="s">
        <v>606</v>
      </c>
      <c r="B22" t="s">
        <v>607</v>
      </c>
      <c r="C22">
        <v>2</v>
      </c>
      <c r="D22" t="s">
        <v>591</v>
      </c>
      <c r="E22" s="321">
        <v>42094</v>
      </c>
      <c r="F22" t="s">
        <v>592</v>
      </c>
      <c r="G22" s="321">
        <v>42144</v>
      </c>
      <c r="H22" t="s">
        <v>593</v>
      </c>
      <c r="I22">
        <v>23033</v>
      </c>
      <c r="J22">
        <v>461</v>
      </c>
      <c r="K22">
        <v>461</v>
      </c>
    </row>
    <row r="23" spans="1:11">
      <c r="A23" t="s">
        <v>606</v>
      </c>
      <c r="B23" t="s">
        <v>607</v>
      </c>
      <c r="C23">
        <v>3</v>
      </c>
      <c r="D23" t="s">
        <v>591</v>
      </c>
      <c r="E23" s="321">
        <v>42094</v>
      </c>
      <c r="F23" t="s">
        <v>592</v>
      </c>
      <c r="G23" s="321">
        <v>42144</v>
      </c>
      <c r="H23" t="s">
        <v>593</v>
      </c>
      <c r="I23">
        <v>23033</v>
      </c>
      <c r="J23">
        <v>461</v>
      </c>
      <c r="K23">
        <v>461</v>
      </c>
    </row>
    <row r="24" spans="1:11">
      <c r="A24" t="s">
        <v>608</v>
      </c>
      <c r="B24" t="s">
        <v>609</v>
      </c>
      <c r="C24">
        <v>1</v>
      </c>
      <c r="D24" t="s">
        <v>591</v>
      </c>
      <c r="E24" s="321">
        <v>41907</v>
      </c>
      <c r="F24" t="s">
        <v>592</v>
      </c>
      <c r="G24" s="321">
        <v>41929</v>
      </c>
      <c r="H24" t="s">
        <v>593</v>
      </c>
      <c r="I24">
        <v>389889.2</v>
      </c>
      <c r="J24">
        <v>7798</v>
      </c>
      <c r="K24">
        <v>7798</v>
      </c>
    </row>
    <row r="25" spans="1:11">
      <c r="A25" t="s">
        <v>610</v>
      </c>
      <c r="B25" t="s">
        <v>611</v>
      </c>
      <c r="C25">
        <v>1</v>
      </c>
      <c r="D25" t="s">
        <v>591</v>
      </c>
      <c r="E25" s="321">
        <v>41947</v>
      </c>
      <c r="F25" t="s">
        <v>592</v>
      </c>
      <c r="G25" s="321">
        <v>42030</v>
      </c>
      <c r="H25" t="s">
        <v>593</v>
      </c>
      <c r="I25">
        <v>15371</v>
      </c>
      <c r="J25">
        <v>308</v>
      </c>
      <c r="K25">
        <v>308</v>
      </c>
    </row>
    <row r="26" spans="1:11">
      <c r="A26" t="s">
        <v>612</v>
      </c>
      <c r="B26" t="s">
        <v>613</v>
      </c>
      <c r="C26">
        <v>1</v>
      </c>
      <c r="D26" t="s">
        <v>591</v>
      </c>
      <c r="E26" s="321">
        <v>41942</v>
      </c>
      <c r="F26" t="s">
        <v>592</v>
      </c>
      <c r="G26" s="321">
        <v>42024</v>
      </c>
      <c r="H26" t="s">
        <v>593</v>
      </c>
      <c r="I26">
        <v>100000</v>
      </c>
      <c r="J26">
        <v>2000</v>
      </c>
      <c r="K26">
        <v>2000</v>
      </c>
    </row>
    <row r="27" spans="1:11">
      <c r="A27" t="s">
        <v>612</v>
      </c>
      <c r="B27" t="s">
        <v>613</v>
      </c>
      <c r="C27">
        <v>2</v>
      </c>
      <c r="D27" t="s">
        <v>591</v>
      </c>
      <c r="E27" s="321">
        <v>41841</v>
      </c>
      <c r="F27" t="s">
        <v>592</v>
      </c>
      <c r="G27" s="321">
        <v>41931</v>
      </c>
      <c r="H27" t="s">
        <v>593</v>
      </c>
      <c r="I27">
        <v>37250</v>
      </c>
      <c r="J27">
        <v>745</v>
      </c>
      <c r="K27">
        <v>745</v>
      </c>
    </row>
    <row r="28" spans="1:11">
      <c r="A28" t="s">
        <v>562</v>
      </c>
      <c r="B28" t="s">
        <v>614</v>
      </c>
      <c r="C28">
        <v>1</v>
      </c>
      <c r="D28" t="s">
        <v>591</v>
      </c>
      <c r="E28" s="321">
        <v>41937</v>
      </c>
      <c r="F28" t="s">
        <v>592</v>
      </c>
      <c r="G28" s="321">
        <v>42027</v>
      </c>
      <c r="H28" t="s">
        <v>593</v>
      </c>
      <c r="I28">
        <v>226380</v>
      </c>
      <c r="J28">
        <v>4528</v>
      </c>
      <c r="K28">
        <v>4528</v>
      </c>
    </row>
    <row r="29" spans="1:11">
      <c r="A29" t="s">
        <v>562</v>
      </c>
      <c r="B29" t="s">
        <v>614</v>
      </c>
      <c r="C29">
        <v>2</v>
      </c>
      <c r="D29" t="s">
        <v>591</v>
      </c>
      <c r="E29" s="321">
        <v>41937</v>
      </c>
      <c r="F29" t="s">
        <v>592</v>
      </c>
      <c r="G29" s="321">
        <v>42027</v>
      </c>
      <c r="H29" t="s">
        <v>593</v>
      </c>
      <c r="I29">
        <v>226380</v>
      </c>
      <c r="J29">
        <v>4528</v>
      </c>
      <c r="K29">
        <v>4528</v>
      </c>
    </row>
    <row r="30" spans="1:11">
      <c r="A30" t="s">
        <v>562</v>
      </c>
      <c r="B30" t="s">
        <v>614</v>
      </c>
      <c r="C30">
        <v>3</v>
      </c>
      <c r="D30" t="s">
        <v>591</v>
      </c>
      <c r="E30" s="321">
        <v>41937</v>
      </c>
      <c r="F30" t="s">
        <v>592</v>
      </c>
      <c r="G30" s="321">
        <v>42027</v>
      </c>
      <c r="H30" t="s">
        <v>615</v>
      </c>
      <c r="I30">
        <v>-226380</v>
      </c>
      <c r="J30">
        <v>-4528</v>
      </c>
      <c r="K30">
        <v>-4528</v>
      </c>
    </row>
    <row r="31" spans="1:11">
      <c r="A31" t="s">
        <v>616</v>
      </c>
      <c r="B31" t="s">
        <v>617</v>
      </c>
      <c r="C31">
        <v>1</v>
      </c>
      <c r="D31" t="s">
        <v>591</v>
      </c>
      <c r="E31" s="321">
        <v>41820</v>
      </c>
      <c r="F31" t="s">
        <v>592</v>
      </c>
      <c r="G31" s="321">
        <v>41892</v>
      </c>
      <c r="H31" t="s">
        <v>593</v>
      </c>
      <c r="I31">
        <v>22472</v>
      </c>
      <c r="J31">
        <v>449</v>
      </c>
      <c r="K31">
        <v>449</v>
      </c>
    </row>
    <row r="32" spans="1:11">
      <c r="A32" t="s">
        <v>618</v>
      </c>
      <c r="B32" t="s">
        <v>619</v>
      </c>
      <c r="C32">
        <v>1</v>
      </c>
      <c r="D32" t="s">
        <v>591</v>
      </c>
      <c r="E32" s="321">
        <v>42052</v>
      </c>
      <c r="F32" t="s">
        <v>592</v>
      </c>
      <c r="G32" s="321">
        <v>42143</v>
      </c>
      <c r="H32" t="s">
        <v>593</v>
      </c>
      <c r="I32">
        <v>216598</v>
      </c>
      <c r="J32">
        <v>4332</v>
      </c>
      <c r="K32">
        <v>4332</v>
      </c>
    </row>
    <row r="33" spans="1:11">
      <c r="A33" t="s">
        <v>618</v>
      </c>
      <c r="B33" t="s">
        <v>619</v>
      </c>
      <c r="C33">
        <v>2</v>
      </c>
      <c r="D33" t="s">
        <v>591</v>
      </c>
      <c r="E33" s="321">
        <v>41996</v>
      </c>
      <c r="F33" t="s">
        <v>592</v>
      </c>
      <c r="G33" s="321">
        <v>42022</v>
      </c>
      <c r="H33" t="s">
        <v>593</v>
      </c>
      <c r="I33">
        <v>216598</v>
      </c>
      <c r="J33">
        <v>4332</v>
      </c>
      <c r="K33">
        <v>4332</v>
      </c>
    </row>
    <row r="34" spans="1:11">
      <c r="A34" t="s">
        <v>620</v>
      </c>
      <c r="B34" t="s">
        <v>621</v>
      </c>
      <c r="C34">
        <v>1</v>
      </c>
      <c r="D34" t="s">
        <v>591</v>
      </c>
      <c r="E34" s="321">
        <v>41881</v>
      </c>
      <c r="F34" t="s">
        <v>592</v>
      </c>
      <c r="G34" s="321">
        <v>41931</v>
      </c>
      <c r="H34" t="s">
        <v>593</v>
      </c>
      <c r="I34">
        <v>57500</v>
      </c>
      <c r="J34">
        <v>1150</v>
      </c>
      <c r="K34">
        <v>1150</v>
      </c>
    </row>
    <row r="35" spans="1:11">
      <c r="A35" t="s">
        <v>622</v>
      </c>
      <c r="B35" t="s">
        <v>623</v>
      </c>
      <c r="C35">
        <v>1</v>
      </c>
      <c r="D35" t="s">
        <v>591</v>
      </c>
      <c r="E35" s="321">
        <v>42094</v>
      </c>
      <c r="F35" t="s">
        <v>592</v>
      </c>
      <c r="G35" s="321">
        <v>42146</v>
      </c>
      <c r="H35" t="s">
        <v>593</v>
      </c>
      <c r="I35">
        <v>682000</v>
      </c>
      <c r="J35">
        <v>13640</v>
      </c>
      <c r="K35">
        <v>13640</v>
      </c>
    </row>
    <row r="36" spans="1:11">
      <c r="A36" t="s">
        <v>624</v>
      </c>
      <c r="B36" t="s">
        <v>625</v>
      </c>
      <c r="C36">
        <v>1</v>
      </c>
      <c r="D36" t="s">
        <v>591</v>
      </c>
      <c r="E36" s="321">
        <v>41943</v>
      </c>
      <c r="F36" t="s">
        <v>592</v>
      </c>
      <c r="G36" s="321">
        <v>42028</v>
      </c>
      <c r="H36" t="s">
        <v>593</v>
      </c>
      <c r="I36">
        <v>36000</v>
      </c>
      <c r="J36">
        <v>720</v>
      </c>
      <c r="K36">
        <v>720</v>
      </c>
    </row>
    <row r="37" spans="1:11">
      <c r="A37" t="s">
        <v>372</v>
      </c>
      <c r="B37" t="s">
        <v>626</v>
      </c>
      <c r="C37">
        <v>1</v>
      </c>
      <c r="D37" t="s">
        <v>591</v>
      </c>
      <c r="E37" s="321">
        <v>41774</v>
      </c>
      <c r="F37" t="s">
        <v>592</v>
      </c>
      <c r="G37" s="321">
        <v>41838</v>
      </c>
      <c r="H37" t="s">
        <v>593</v>
      </c>
      <c r="I37">
        <v>125000</v>
      </c>
      <c r="J37">
        <v>2500</v>
      </c>
      <c r="K37">
        <v>2500</v>
      </c>
    </row>
    <row r="38" spans="1:11">
      <c r="A38" t="s">
        <v>627</v>
      </c>
      <c r="B38" t="s">
        <v>628</v>
      </c>
      <c r="C38">
        <v>1</v>
      </c>
      <c r="D38" t="s">
        <v>591</v>
      </c>
      <c r="E38" s="321">
        <v>41996</v>
      </c>
      <c r="F38" t="s">
        <v>592</v>
      </c>
      <c r="G38" s="321">
        <v>42022</v>
      </c>
      <c r="H38" t="s">
        <v>593</v>
      </c>
      <c r="I38">
        <v>34271</v>
      </c>
      <c r="J38">
        <v>685</v>
      </c>
      <c r="K38">
        <v>685</v>
      </c>
    </row>
    <row r="39" spans="1:11">
      <c r="A39" t="s">
        <v>627</v>
      </c>
      <c r="B39" t="s">
        <v>628</v>
      </c>
      <c r="C39">
        <v>2</v>
      </c>
      <c r="D39" t="s">
        <v>591</v>
      </c>
      <c r="E39" s="321">
        <v>41955</v>
      </c>
      <c r="F39" t="s">
        <v>592</v>
      </c>
      <c r="G39" s="321">
        <v>42022</v>
      </c>
      <c r="H39" t="s">
        <v>593</v>
      </c>
      <c r="I39">
        <v>1532325</v>
      </c>
      <c r="J39">
        <v>30647</v>
      </c>
      <c r="K39">
        <v>30647</v>
      </c>
    </row>
    <row r="40" spans="1:11">
      <c r="A40" t="s">
        <v>627</v>
      </c>
      <c r="B40" t="s">
        <v>628</v>
      </c>
      <c r="C40">
        <v>3</v>
      </c>
      <c r="D40" t="s">
        <v>591</v>
      </c>
      <c r="E40" s="321">
        <v>41950</v>
      </c>
      <c r="F40" t="s">
        <v>592</v>
      </c>
      <c r="G40" s="321">
        <v>42022</v>
      </c>
      <c r="H40" t="s">
        <v>593</v>
      </c>
      <c r="I40">
        <v>621595</v>
      </c>
      <c r="J40">
        <v>12432</v>
      </c>
      <c r="K40">
        <v>12432</v>
      </c>
    </row>
    <row r="41" spans="1:11">
      <c r="A41" t="s">
        <v>627</v>
      </c>
      <c r="B41" t="s">
        <v>628</v>
      </c>
      <c r="C41">
        <v>4</v>
      </c>
      <c r="D41" t="s">
        <v>591</v>
      </c>
      <c r="E41" s="321">
        <v>41913</v>
      </c>
      <c r="F41" t="s">
        <v>592</v>
      </c>
      <c r="G41" s="321">
        <v>42022</v>
      </c>
      <c r="H41" t="s">
        <v>593</v>
      </c>
      <c r="I41">
        <v>1532325</v>
      </c>
      <c r="J41">
        <v>30647</v>
      </c>
      <c r="K41">
        <v>30647</v>
      </c>
    </row>
    <row r="42" spans="1:11">
      <c r="A42" t="s">
        <v>629</v>
      </c>
      <c r="B42" t="s">
        <v>630</v>
      </c>
      <c r="C42">
        <v>1</v>
      </c>
      <c r="D42" t="s">
        <v>591</v>
      </c>
      <c r="E42" s="321">
        <v>41780</v>
      </c>
      <c r="F42" t="s">
        <v>592</v>
      </c>
      <c r="G42" s="321">
        <v>41838</v>
      </c>
      <c r="H42" t="s">
        <v>593</v>
      </c>
      <c r="I42">
        <v>12500</v>
      </c>
      <c r="J42">
        <v>250</v>
      </c>
      <c r="K42">
        <v>250</v>
      </c>
    </row>
    <row r="43" spans="1:11">
      <c r="A43" t="s">
        <v>560</v>
      </c>
      <c r="B43" t="s">
        <v>631</v>
      </c>
      <c r="C43">
        <v>1</v>
      </c>
      <c r="D43" t="s">
        <v>591</v>
      </c>
      <c r="E43" s="321">
        <v>41955</v>
      </c>
      <c r="F43" t="s">
        <v>592</v>
      </c>
      <c r="G43" s="321">
        <v>42024</v>
      </c>
      <c r="H43" t="s">
        <v>593</v>
      </c>
      <c r="I43">
        <v>24090</v>
      </c>
      <c r="J43">
        <v>482</v>
      </c>
      <c r="K43">
        <v>482</v>
      </c>
    </row>
    <row r="44" spans="1:11">
      <c r="A44" t="s">
        <v>632</v>
      </c>
      <c r="B44" t="s">
        <v>633</v>
      </c>
      <c r="C44">
        <v>1</v>
      </c>
      <c r="D44" t="s">
        <v>591</v>
      </c>
      <c r="E44" s="321">
        <v>41778</v>
      </c>
      <c r="F44" t="s">
        <v>592</v>
      </c>
      <c r="G44" s="321">
        <v>41963</v>
      </c>
      <c r="H44" t="s">
        <v>593</v>
      </c>
      <c r="I44">
        <v>156208</v>
      </c>
      <c r="J44">
        <v>3124</v>
      </c>
      <c r="K44">
        <v>3124</v>
      </c>
    </row>
    <row r="45" spans="1:11">
      <c r="A45" t="s">
        <v>634</v>
      </c>
      <c r="B45" t="s">
        <v>635</v>
      </c>
      <c r="C45">
        <v>1</v>
      </c>
      <c r="D45" t="s">
        <v>591</v>
      </c>
      <c r="E45" s="321">
        <v>42094</v>
      </c>
      <c r="F45" t="s">
        <v>592</v>
      </c>
      <c r="G45" s="321">
        <v>42146</v>
      </c>
      <c r="H45" t="s">
        <v>593</v>
      </c>
      <c r="I45">
        <v>375000</v>
      </c>
      <c r="J45">
        <v>7500</v>
      </c>
      <c r="K45">
        <v>7500</v>
      </c>
    </row>
    <row r="46" spans="1:11">
      <c r="A46" t="s">
        <v>634</v>
      </c>
      <c r="B46" t="s">
        <v>635</v>
      </c>
      <c r="C46">
        <v>2</v>
      </c>
      <c r="D46" t="s">
        <v>591</v>
      </c>
      <c r="E46" s="321">
        <v>42094</v>
      </c>
      <c r="F46" t="s">
        <v>592</v>
      </c>
      <c r="G46" s="321">
        <v>42146</v>
      </c>
      <c r="H46" t="s">
        <v>593</v>
      </c>
      <c r="I46">
        <v>485665</v>
      </c>
      <c r="J46">
        <v>9713</v>
      </c>
      <c r="K46">
        <v>9713</v>
      </c>
    </row>
    <row r="47" spans="1:11">
      <c r="A47" t="s">
        <v>636</v>
      </c>
      <c r="B47" t="s">
        <v>637</v>
      </c>
      <c r="C47">
        <v>1</v>
      </c>
      <c r="D47" t="s">
        <v>591</v>
      </c>
      <c r="E47" s="321">
        <v>42031</v>
      </c>
      <c r="F47" t="s">
        <v>592</v>
      </c>
      <c r="G47" s="321">
        <v>42139</v>
      </c>
      <c r="H47" t="s">
        <v>593</v>
      </c>
      <c r="I47">
        <v>2318672</v>
      </c>
      <c r="J47">
        <v>46373</v>
      </c>
      <c r="K47">
        <v>46373</v>
      </c>
    </row>
    <row r="48" spans="1:11">
      <c r="A48" t="s">
        <v>636</v>
      </c>
      <c r="B48" t="s">
        <v>637</v>
      </c>
      <c r="C48">
        <v>2</v>
      </c>
      <c r="D48" t="s">
        <v>591</v>
      </c>
      <c r="E48" s="321">
        <v>42017</v>
      </c>
      <c r="F48" t="s">
        <v>592</v>
      </c>
      <c r="G48" s="321">
        <v>42139</v>
      </c>
      <c r="H48" t="s">
        <v>593</v>
      </c>
      <c r="I48">
        <v>763000</v>
      </c>
      <c r="J48">
        <v>15260</v>
      </c>
      <c r="K48">
        <v>15260</v>
      </c>
    </row>
    <row r="49" spans="1:11">
      <c r="A49" t="s">
        <v>636</v>
      </c>
      <c r="B49" t="s">
        <v>637</v>
      </c>
      <c r="C49">
        <v>3</v>
      </c>
      <c r="D49" t="s">
        <v>591</v>
      </c>
      <c r="E49" s="321">
        <v>41991</v>
      </c>
      <c r="F49" t="s">
        <v>592</v>
      </c>
      <c r="G49" s="321">
        <v>42022</v>
      </c>
      <c r="H49" t="s">
        <v>593</v>
      </c>
      <c r="I49">
        <v>404261</v>
      </c>
      <c r="J49">
        <v>8085</v>
      </c>
      <c r="K49">
        <v>8085</v>
      </c>
    </row>
    <row r="50" spans="1:11">
      <c r="A50" t="s">
        <v>636</v>
      </c>
      <c r="B50" t="s">
        <v>637</v>
      </c>
      <c r="C50">
        <v>4</v>
      </c>
      <c r="D50" t="s">
        <v>591</v>
      </c>
      <c r="E50" s="321">
        <v>41989</v>
      </c>
      <c r="F50" t="s">
        <v>592</v>
      </c>
      <c r="G50" s="321">
        <v>42022</v>
      </c>
      <c r="H50" t="s">
        <v>593</v>
      </c>
      <c r="I50">
        <v>255000</v>
      </c>
      <c r="J50">
        <v>5100</v>
      </c>
      <c r="K50">
        <v>5100</v>
      </c>
    </row>
    <row r="51" spans="1:11">
      <c r="A51" t="s">
        <v>638</v>
      </c>
      <c r="B51" t="s">
        <v>639</v>
      </c>
      <c r="C51">
        <v>1</v>
      </c>
      <c r="D51" t="s">
        <v>640</v>
      </c>
      <c r="E51" s="321">
        <v>41821</v>
      </c>
      <c r="F51" t="s">
        <v>592</v>
      </c>
      <c r="G51" s="321">
        <v>41933</v>
      </c>
      <c r="H51" t="s">
        <v>593</v>
      </c>
      <c r="I51">
        <v>13124</v>
      </c>
      <c r="J51">
        <v>1312</v>
      </c>
      <c r="K51">
        <v>1312</v>
      </c>
    </row>
    <row r="52" spans="1:11">
      <c r="A52" t="s">
        <v>638</v>
      </c>
      <c r="B52" t="s">
        <v>639</v>
      </c>
      <c r="C52">
        <v>2</v>
      </c>
      <c r="D52" t="s">
        <v>640</v>
      </c>
      <c r="E52" s="321">
        <v>41821</v>
      </c>
      <c r="F52" t="s">
        <v>592</v>
      </c>
      <c r="G52" s="321">
        <v>41933</v>
      </c>
      <c r="H52" t="s">
        <v>593</v>
      </c>
      <c r="I52">
        <v>11556</v>
      </c>
      <c r="J52">
        <v>1156</v>
      </c>
      <c r="K52">
        <v>1156</v>
      </c>
    </row>
    <row r="53" spans="1:11">
      <c r="A53" t="s">
        <v>638</v>
      </c>
      <c r="B53" t="s">
        <v>639</v>
      </c>
      <c r="C53">
        <v>3</v>
      </c>
      <c r="D53" t="s">
        <v>640</v>
      </c>
      <c r="E53" s="321">
        <v>41792</v>
      </c>
      <c r="F53" t="s">
        <v>592</v>
      </c>
      <c r="G53" s="321">
        <v>41838</v>
      </c>
      <c r="H53" t="s">
        <v>593</v>
      </c>
      <c r="I53">
        <v>6600</v>
      </c>
      <c r="J53">
        <v>660</v>
      </c>
      <c r="K53">
        <v>660</v>
      </c>
    </row>
    <row r="54" spans="1:11">
      <c r="A54" t="s">
        <v>638</v>
      </c>
      <c r="B54" t="s">
        <v>639</v>
      </c>
      <c r="C54">
        <v>4</v>
      </c>
      <c r="D54" t="s">
        <v>640</v>
      </c>
      <c r="E54" s="321">
        <v>41792</v>
      </c>
      <c r="F54" t="s">
        <v>592</v>
      </c>
      <c r="G54" s="321">
        <v>41838</v>
      </c>
      <c r="H54" t="s">
        <v>593</v>
      </c>
      <c r="I54">
        <v>6600</v>
      </c>
      <c r="J54">
        <v>660</v>
      </c>
      <c r="K54">
        <v>660</v>
      </c>
    </row>
    <row r="55" spans="1:11">
      <c r="A55" t="s">
        <v>638</v>
      </c>
      <c r="B55" t="s">
        <v>639</v>
      </c>
      <c r="C55">
        <v>5</v>
      </c>
      <c r="D55" t="s">
        <v>640</v>
      </c>
      <c r="E55" s="321">
        <v>41764</v>
      </c>
      <c r="F55" t="s">
        <v>592</v>
      </c>
      <c r="G55" s="321">
        <v>41838</v>
      </c>
      <c r="H55" t="s">
        <v>593</v>
      </c>
      <c r="I55">
        <v>30100</v>
      </c>
      <c r="J55">
        <v>3010</v>
      </c>
      <c r="K55">
        <v>3010</v>
      </c>
    </row>
    <row r="56" spans="1:11">
      <c r="A56" t="s">
        <v>641</v>
      </c>
      <c r="B56" t="s">
        <v>642</v>
      </c>
      <c r="C56">
        <v>1</v>
      </c>
      <c r="D56" t="s">
        <v>591</v>
      </c>
      <c r="E56" s="321">
        <v>41746</v>
      </c>
      <c r="F56" t="s">
        <v>592</v>
      </c>
      <c r="G56" s="321">
        <v>41835</v>
      </c>
      <c r="H56" t="s">
        <v>593</v>
      </c>
      <c r="I56">
        <v>348316</v>
      </c>
      <c r="J56">
        <v>6966</v>
      </c>
      <c r="K56">
        <v>6966</v>
      </c>
    </row>
    <row r="57" spans="1:11">
      <c r="A57" t="s">
        <v>643</v>
      </c>
      <c r="B57" t="s">
        <v>644</v>
      </c>
      <c r="C57">
        <v>1</v>
      </c>
      <c r="D57" t="s">
        <v>591</v>
      </c>
      <c r="E57" s="321">
        <v>41852</v>
      </c>
      <c r="F57" t="s">
        <v>592</v>
      </c>
      <c r="G57" s="321">
        <v>41929</v>
      </c>
      <c r="H57" t="s">
        <v>593</v>
      </c>
      <c r="I57">
        <v>33090</v>
      </c>
      <c r="J57">
        <v>662</v>
      </c>
      <c r="K57">
        <v>662</v>
      </c>
    </row>
    <row r="58" spans="1:11">
      <c r="A58" t="s">
        <v>645</v>
      </c>
      <c r="B58" t="s">
        <v>646</v>
      </c>
      <c r="C58">
        <v>1</v>
      </c>
      <c r="D58" t="s">
        <v>640</v>
      </c>
      <c r="E58" s="321">
        <v>42094</v>
      </c>
      <c r="F58" t="s">
        <v>592</v>
      </c>
      <c r="G58" s="321">
        <v>42147</v>
      </c>
      <c r="H58" t="s">
        <v>593</v>
      </c>
      <c r="I58">
        <v>5458</v>
      </c>
      <c r="J58">
        <v>546</v>
      </c>
      <c r="K58">
        <v>546</v>
      </c>
    </row>
    <row r="59" spans="1:11">
      <c r="A59" t="s">
        <v>645</v>
      </c>
      <c r="B59" t="s">
        <v>646</v>
      </c>
      <c r="C59">
        <v>2</v>
      </c>
      <c r="D59" t="s">
        <v>640</v>
      </c>
      <c r="E59" s="321">
        <v>42094</v>
      </c>
      <c r="F59" t="s">
        <v>592</v>
      </c>
      <c r="G59" s="321">
        <v>42147</v>
      </c>
      <c r="H59" t="s">
        <v>593</v>
      </c>
      <c r="I59">
        <v>11749</v>
      </c>
      <c r="J59">
        <v>1175</v>
      </c>
      <c r="K59">
        <v>1175</v>
      </c>
    </row>
    <row r="60" spans="1:11">
      <c r="A60" t="s">
        <v>645</v>
      </c>
      <c r="B60" t="s">
        <v>646</v>
      </c>
      <c r="C60">
        <v>3</v>
      </c>
      <c r="D60" t="s">
        <v>640</v>
      </c>
      <c r="E60" s="321">
        <v>42094</v>
      </c>
      <c r="F60" t="s">
        <v>592</v>
      </c>
      <c r="G60" s="321">
        <v>42147</v>
      </c>
      <c r="H60" t="s">
        <v>593</v>
      </c>
      <c r="I60">
        <v>3805</v>
      </c>
      <c r="J60">
        <v>380</v>
      </c>
      <c r="K60">
        <v>380</v>
      </c>
    </row>
    <row r="61" spans="1:11">
      <c r="A61" t="s">
        <v>645</v>
      </c>
      <c r="B61" t="s">
        <v>646</v>
      </c>
      <c r="C61">
        <v>4</v>
      </c>
      <c r="D61" t="s">
        <v>640</v>
      </c>
      <c r="E61" s="321">
        <v>42094</v>
      </c>
      <c r="F61" t="s">
        <v>592</v>
      </c>
      <c r="G61" s="321">
        <v>42147</v>
      </c>
      <c r="H61" t="s">
        <v>593</v>
      </c>
      <c r="I61">
        <v>6370</v>
      </c>
      <c r="J61">
        <v>637</v>
      </c>
      <c r="K61">
        <v>637</v>
      </c>
    </row>
    <row r="62" spans="1:11">
      <c r="A62" t="s">
        <v>645</v>
      </c>
      <c r="B62" t="s">
        <v>646</v>
      </c>
      <c r="C62">
        <v>5</v>
      </c>
      <c r="D62" t="s">
        <v>640</v>
      </c>
      <c r="E62" s="321">
        <v>42094</v>
      </c>
      <c r="F62" t="s">
        <v>592</v>
      </c>
      <c r="G62" s="321">
        <v>42147</v>
      </c>
      <c r="H62" t="s">
        <v>593</v>
      </c>
      <c r="I62">
        <v>4027</v>
      </c>
      <c r="J62">
        <v>403</v>
      </c>
      <c r="K62">
        <v>403</v>
      </c>
    </row>
    <row r="63" spans="1:11">
      <c r="A63" t="s">
        <v>645</v>
      </c>
      <c r="B63" t="s">
        <v>646</v>
      </c>
      <c r="C63">
        <v>6</v>
      </c>
      <c r="D63" t="s">
        <v>640</v>
      </c>
      <c r="E63" s="321">
        <v>42094</v>
      </c>
      <c r="F63" t="s">
        <v>592</v>
      </c>
      <c r="G63" s="321">
        <v>42147</v>
      </c>
      <c r="H63" t="s">
        <v>593</v>
      </c>
      <c r="I63">
        <v>8140</v>
      </c>
      <c r="J63">
        <v>814</v>
      </c>
      <c r="K63">
        <v>814</v>
      </c>
    </row>
    <row r="64" spans="1:11">
      <c r="A64" t="s">
        <v>645</v>
      </c>
      <c r="B64" t="s">
        <v>646</v>
      </c>
      <c r="C64">
        <v>7</v>
      </c>
      <c r="D64" t="s">
        <v>640</v>
      </c>
      <c r="E64" s="321">
        <v>42094</v>
      </c>
      <c r="F64" t="s">
        <v>592</v>
      </c>
      <c r="G64" s="321">
        <v>42147</v>
      </c>
      <c r="H64" t="s">
        <v>593</v>
      </c>
      <c r="I64">
        <v>4699</v>
      </c>
      <c r="J64">
        <v>470</v>
      </c>
      <c r="K64">
        <v>470</v>
      </c>
    </row>
    <row r="65" spans="1:11">
      <c r="A65" t="s">
        <v>645</v>
      </c>
      <c r="B65" t="s">
        <v>646</v>
      </c>
      <c r="C65">
        <v>8</v>
      </c>
      <c r="D65" t="s">
        <v>640</v>
      </c>
      <c r="E65" s="321">
        <v>42087</v>
      </c>
      <c r="F65" t="s">
        <v>592</v>
      </c>
      <c r="G65" s="321">
        <v>42147</v>
      </c>
      <c r="H65" t="s">
        <v>593</v>
      </c>
      <c r="I65">
        <v>70193</v>
      </c>
      <c r="J65">
        <v>7019</v>
      </c>
      <c r="K65">
        <v>7019</v>
      </c>
    </row>
    <row r="66" spans="1:11">
      <c r="A66" t="s">
        <v>645</v>
      </c>
      <c r="B66" t="s">
        <v>646</v>
      </c>
      <c r="C66">
        <v>9</v>
      </c>
      <c r="D66" t="s">
        <v>640</v>
      </c>
      <c r="E66" s="321">
        <v>42064</v>
      </c>
      <c r="F66" t="s">
        <v>592</v>
      </c>
      <c r="G66" s="321">
        <v>42147</v>
      </c>
      <c r="H66" t="s">
        <v>593</v>
      </c>
      <c r="I66">
        <v>15847</v>
      </c>
      <c r="J66">
        <v>1585</v>
      </c>
      <c r="K66">
        <v>1585</v>
      </c>
    </row>
    <row r="67" spans="1:11">
      <c r="A67" t="s">
        <v>645</v>
      </c>
      <c r="B67" t="s">
        <v>646</v>
      </c>
      <c r="C67">
        <v>10</v>
      </c>
      <c r="D67" t="s">
        <v>640</v>
      </c>
      <c r="E67" s="321">
        <v>42061</v>
      </c>
      <c r="F67" t="s">
        <v>592</v>
      </c>
      <c r="G67" s="321">
        <v>42147</v>
      </c>
      <c r="H67" t="s">
        <v>593</v>
      </c>
      <c r="I67">
        <v>10919</v>
      </c>
      <c r="J67">
        <v>1091</v>
      </c>
      <c r="K67">
        <v>1091</v>
      </c>
    </row>
    <row r="68" spans="1:11">
      <c r="A68" t="s">
        <v>645</v>
      </c>
      <c r="B68" t="s">
        <v>646</v>
      </c>
      <c r="C68">
        <v>11</v>
      </c>
      <c r="D68" t="s">
        <v>640</v>
      </c>
      <c r="E68" s="321">
        <v>42040</v>
      </c>
      <c r="F68" t="s">
        <v>592</v>
      </c>
      <c r="G68" s="321">
        <v>42147</v>
      </c>
      <c r="H68" t="s">
        <v>593</v>
      </c>
      <c r="I68">
        <v>20844</v>
      </c>
      <c r="J68">
        <v>2085</v>
      </c>
      <c r="K68">
        <v>2085</v>
      </c>
    </row>
    <row r="69" spans="1:11">
      <c r="A69" t="s">
        <v>645</v>
      </c>
      <c r="B69" t="s">
        <v>646</v>
      </c>
      <c r="C69">
        <v>12</v>
      </c>
      <c r="D69" t="s">
        <v>640</v>
      </c>
      <c r="E69" s="321">
        <v>42040</v>
      </c>
      <c r="F69" t="s">
        <v>592</v>
      </c>
      <c r="G69" s="321">
        <v>42147</v>
      </c>
      <c r="H69" t="s">
        <v>593</v>
      </c>
      <c r="I69">
        <v>13342</v>
      </c>
      <c r="J69">
        <v>1334</v>
      </c>
      <c r="K69">
        <v>1334</v>
      </c>
    </row>
    <row r="70" spans="1:11">
      <c r="A70" t="s">
        <v>645</v>
      </c>
      <c r="B70" t="s">
        <v>646</v>
      </c>
      <c r="C70">
        <v>13</v>
      </c>
      <c r="D70" t="s">
        <v>640</v>
      </c>
      <c r="E70" s="321">
        <v>41997</v>
      </c>
      <c r="F70" t="s">
        <v>592</v>
      </c>
      <c r="G70" s="321">
        <v>42028</v>
      </c>
      <c r="H70" t="s">
        <v>593</v>
      </c>
      <c r="I70">
        <v>69492</v>
      </c>
      <c r="J70">
        <v>6949</v>
      </c>
      <c r="K70">
        <v>6949</v>
      </c>
    </row>
    <row r="71" spans="1:11">
      <c r="A71" t="s">
        <v>645</v>
      </c>
      <c r="B71" t="s">
        <v>646</v>
      </c>
      <c r="C71">
        <v>14</v>
      </c>
      <c r="D71" t="s">
        <v>640</v>
      </c>
      <c r="E71" s="321">
        <v>41992</v>
      </c>
      <c r="F71" t="s">
        <v>592</v>
      </c>
      <c r="G71" s="321">
        <v>42028</v>
      </c>
      <c r="H71" t="s">
        <v>593</v>
      </c>
      <c r="I71">
        <v>350</v>
      </c>
      <c r="J71">
        <v>35</v>
      </c>
      <c r="K71">
        <v>35</v>
      </c>
    </row>
    <row r="72" spans="1:11">
      <c r="A72" t="s">
        <v>645</v>
      </c>
      <c r="B72" t="s">
        <v>646</v>
      </c>
      <c r="C72">
        <v>15</v>
      </c>
      <c r="D72" t="s">
        <v>640</v>
      </c>
      <c r="E72" s="321">
        <v>41979</v>
      </c>
      <c r="F72" t="s">
        <v>592</v>
      </c>
      <c r="G72" s="321">
        <v>42028</v>
      </c>
      <c r="H72" t="s">
        <v>593</v>
      </c>
      <c r="I72">
        <v>1070</v>
      </c>
      <c r="J72">
        <v>107</v>
      </c>
      <c r="K72">
        <v>107</v>
      </c>
    </row>
    <row r="73" spans="1:11">
      <c r="A73" t="s">
        <v>645</v>
      </c>
      <c r="B73" t="s">
        <v>646</v>
      </c>
      <c r="C73">
        <v>16</v>
      </c>
      <c r="D73" t="s">
        <v>640</v>
      </c>
      <c r="E73" s="321">
        <v>41974</v>
      </c>
      <c r="F73" t="s">
        <v>592</v>
      </c>
      <c r="G73" s="321">
        <v>42028</v>
      </c>
      <c r="H73" t="s">
        <v>593</v>
      </c>
      <c r="I73">
        <v>16494</v>
      </c>
      <c r="J73">
        <v>1649</v>
      </c>
      <c r="K73">
        <v>1649</v>
      </c>
    </row>
    <row r="74" spans="1:11">
      <c r="A74" t="s">
        <v>645</v>
      </c>
      <c r="B74" t="s">
        <v>646</v>
      </c>
      <c r="C74">
        <v>17</v>
      </c>
      <c r="D74" t="s">
        <v>640</v>
      </c>
      <c r="E74" s="321">
        <v>41969</v>
      </c>
      <c r="F74" t="s">
        <v>592</v>
      </c>
      <c r="G74" s="321">
        <v>42028</v>
      </c>
      <c r="H74" t="s">
        <v>593</v>
      </c>
      <c r="I74">
        <v>10919</v>
      </c>
      <c r="J74">
        <v>1092</v>
      </c>
      <c r="K74">
        <v>1092</v>
      </c>
    </row>
    <row r="75" spans="1:11">
      <c r="A75" t="s">
        <v>645</v>
      </c>
      <c r="B75" t="s">
        <v>646</v>
      </c>
      <c r="C75">
        <v>18</v>
      </c>
      <c r="D75" t="s">
        <v>640</v>
      </c>
      <c r="E75" s="321">
        <v>41948</v>
      </c>
      <c r="F75" t="s">
        <v>592</v>
      </c>
      <c r="G75" s="321">
        <v>42028</v>
      </c>
      <c r="H75" t="s">
        <v>593</v>
      </c>
      <c r="I75">
        <v>13076</v>
      </c>
      <c r="J75">
        <v>1308</v>
      </c>
      <c r="K75">
        <v>1308</v>
      </c>
    </row>
    <row r="76" spans="1:11">
      <c r="A76" t="s">
        <v>645</v>
      </c>
      <c r="B76" t="s">
        <v>646</v>
      </c>
      <c r="C76">
        <v>19</v>
      </c>
      <c r="D76" t="s">
        <v>640</v>
      </c>
      <c r="E76" s="321">
        <v>41948</v>
      </c>
      <c r="F76" t="s">
        <v>592</v>
      </c>
      <c r="G76" s="321">
        <v>42028</v>
      </c>
      <c r="H76" t="s">
        <v>593</v>
      </c>
      <c r="I76">
        <v>20844</v>
      </c>
      <c r="J76">
        <v>2084</v>
      </c>
      <c r="K76">
        <v>2084</v>
      </c>
    </row>
    <row r="77" spans="1:11">
      <c r="A77" t="s">
        <v>647</v>
      </c>
      <c r="B77" t="s">
        <v>648</v>
      </c>
      <c r="C77">
        <v>1</v>
      </c>
      <c r="D77" t="s">
        <v>591</v>
      </c>
      <c r="E77" s="321">
        <v>42041</v>
      </c>
      <c r="F77" t="s">
        <v>592</v>
      </c>
      <c r="G77" s="321">
        <v>42144</v>
      </c>
      <c r="H77" t="s">
        <v>593</v>
      </c>
      <c r="I77">
        <v>274889</v>
      </c>
      <c r="J77">
        <v>5498</v>
      </c>
      <c r="K77">
        <v>5498</v>
      </c>
    </row>
    <row r="78" spans="1:11">
      <c r="A78" t="s">
        <v>649</v>
      </c>
      <c r="B78" t="s">
        <v>650</v>
      </c>
      <c r="C78">
        <v>1</v>
      </c>
      <c r="D78" t="s">
        <v>640</v>
      </c>
      <c r="E78" s="321">
        <v>42085</v>
      </c>
      <c r="F78" t="s">
        <v>592</v>
      </c>
      <c r="G78" s="321">
        <v>42108</v>
      </c>
      <c r="H78" t="s">
        <v>593</v>
      </c>
      <c r="I78">
        <v>13768.45</v>
      </c>
      <c r="J78">
        <v>1377</v>
      </c>
      <c r="K78">
        <v>1377</v>
      </c>
    </row>
    <row r="79" spans="1:11">
      <c r="A79" t="s">
        <v>649</v>
      </c>
      <c r="B79" t="s">
        <v>650</v>
      </c>
      <c r="C79">
        <v>2</v>
      </c>
      <c r="D79" t="s">
        <v>640</v>
      </c>
      <c r="E79" s="321">
        <v>42085</v>
      </c>
      <c r="F79" t="s">
        <v>592</v>
      </c>
      <c r="G79" s="321">
        <v>42108</v>
      </c>
      <c r="H79" t="s">
        <v>593</v>
      </c>
      <c r="I79">
        <v>22461.58</v>
      </c>
      <c r="J79">
        <v>2246</v>
      </c>
      <c r="K79">
        <v>2246</v>
      </c>
    </row>
    <row r="80" spans="1:11">
      <c r="A80" t="s">
        <v>649</v>
      </c>
      <c r="B80" t="s">
        <v>650</v>
      </c>
      <c r="C80">
        <v>3</v>
      </c>
      <c r="D80" t="s">
        <v>640</v>
      </c>
      <c r="E80" s="321">
        <v>42085</v>
      </c>
      <c r="F80" t="s">
        <v>592</v>
      </c>
      <c r="G80" s="321">
        <v>42108</v>
      </c>
      <c r="H80" t="s">
        <v>593</v>
      </c>
      <c r="I80">
        <v>13768.45</v>
      </c>
      <c r="J80">
        <v>1377</v>
      </c>
      <c r="K80">
        <v>1377</v>
      </c>
    </row>
    <row r="81" spans="1:11">
      <c r="A81" t="s">
        <v>649</v>
      </c>
      <c r="B81" t="s">
        <v>650</v>
      </c>
      <c r="C81">
        <v>4</v>
      </c>
      <c r="D81" t="s">
        <v>640</v>
      </c>
      <c r="E81" s="321">
        <v>41964</v>
      </c>
      <c r="F81" t="s">
        <v>592</v>
      </c>
      <c r="G81" s="321">
        <v>42024</v>
      </c>
      <c r="H81" t="s">
        <v>593</v>
      </c>
      <c r="I81">
        <v>318.66000000000003</v>
      </c>
      <c r="J81">
        <v>32</v>
      </c>
      <c r="K81">
        <v>32</v>
      </c>
    </row>
    <row r="82" spans="1:11">
      <c r="A82" t="s">
        <v>649</v>
      </c>
      <c r="B82" t="s">
        <v>650</v>
      </c>
      <c r="C82">
        <v>5</v>
      </c>
      <c r="D82" t="s">
        <v>640</v>
      </c>
      <c r="E82" s="321">
        <v>41964</v>
      </c>
      <c r="F82" t="s">
        <v>592</v>
      </c>
      <c r="G82" s="321">
        <v>42024</v>
      </c>
      <c r="H82" t="s">
        <v>593</v>
      </c>
      <c r="I82">
        <v>885.12</v>
      </c>
      <c r="J82">
        <v>88</v>
      </c>
      <c r="K82">
        <v>88</v>
      </c>
    </row>
    <row r="83" spans="1:11">
      <c r="A83" t="s">
        <v>649</v>
      </c>
      <c r="B83" t="s">
        <v>650</v>
      </c>
      <c r="C83">
        <v>6</v>
      </c>
      <c r="D83" t="s">
        <v>640</v>
      </c>
      <c r="E83" s="321">
        <v>41964</v>
      </c>
      <c r="F83" t="s">
        <v>592</v>
      </c>
      <c r="G83" s="321">
        <v>42024</v>
      </c>
      <c r="H83" t="s">
        <v>593</v>
      </c>
      <c r="I83">
        <v>1568.95</v>
      </c>
      <c r="J83">
        <v>157</v>
      </c>
      <c r="K83">
        <v>157</v>
      </c>
    </row>
    <row r="84" spans="1:11">
      <c r="A84" t="s">
        <v>649</v>
      </c>
      <c r="B84" t="s">
        <v>650</v>
      </c>
      <c r="C84">
        <v>7</v>
      </c>
      <c r="D84" t="s">
        <v>640</v>
      </c>
      <c r="E84" s="321">
        <v>41910</v>
      </c>
      <c r="F84" t="s">
        <v>592</v>
      </c>
      <c r="G84" s="321">
        <v>41929</v>
      </c>
      <c r="H84" t="s">
        <v>593</v>
      </c>
      <c r="I84">
        <v>5206.05</v>
      </c>
      <c r="J84">
        <v>521</v>
      </c>
      <c r="K84">
        <v>521</v>
      </c>
    </row>
    <row r="85" spans="1:11">
      <c r="A85" t="s">
        <v>649</v>
      </c>
      <c r="B85" t="s">
        <v>650</v>
      </c>
      <c r="C85">
        <v>8</v>
      </c>
      <c r="D85" t="s">
        <v>640</v>
      </c>
      <c r="E85" s="321">
        <v>41910</v>
      </c>
      <c r="F85" t="s">
        <v>592</v>
      </c>
      <c r="G85" s="321">
        <v>41929</v>
      </c>
      <c r="H85" t="s">
        <v>593</v>
      </c>
      <c r="I85">
        <v>919.34</v>
      </c>
      <c r="J85">
        <v>92</v>
      </c>
      <c r="K85">
        <v>92</v>
      </c>
    </row>
    <row r="86" spans="1:11">
      <c r="A86" t="s">
        <v>649</v>
      </c>
      <c r="B86" t="s">
        <v>650</v>
      </c>
      <c r="C86">
        <v>9</v>
      </c>
      <c r="D86" t="s">
        <v>640</v>
      </c>
      <c r="E86" s="321">
        <v>41910</v>
      </c>
      <c r="F86" t="s">
        <v>592</v>
      </c>
      <c r="G86" s="321">
        <v>41929</v>
      </c>
      <c r="H86" t="s">
        <v>593</v>
      </c>
      <c r="I86">
        <v>13286.18</v>
      </c>
      <c r="J86">
        <v>1329</v>
      </c>
      <c r="K86">
        <v>1329</v>
      </c>
    </row>
    <row r="87" spans="1:11">
      <c r="A87" t="s">
        <v>649</v>
      </c>
      <c r="B87" t="s">
        <v>650</v>
      </c>
      <c r="C87">
        <v>10</v>
      </c>
      <c r="D87" t="s">
        <v>640</v>
      </c>
      <c r="E87" s="321">
        <v>41910</v>
      </c>
      <c r="F87" t="s">
        <v>592</v>
      </c>
      <c r="G87" s="321">
        <v>41929</v>
      </c>
      <c r="H87" t="s">
        <v>593</v>
      </c>
      <c r="I87">
        <v>13286.18</v>
      </c>
      <c r="J87">
        <v>1328</v>
      </c>
      <c r="K87">
        <v>1328</v>
      </c>
    </row>
    <row r="88" spans="1:11">
      <c r="A88" t="s">
        <v>649</v>
      </c>
      <c r="B88" t="s">
        <v>650</v>
      </c>
      <c r="C88">
        <v>11</v>
      </c>
      <c r="D88" t="s">
        <v>640</v>
      </c>
      <c r="E88" s="321">
        <v>41910</v>
      </c>
      <c r="F88" t="s">
        <v>592</v>
      </c>
      <c r="G88" s="321">
        <v>41929</v>
      </c>
      <c r="H88" t="s">
        <v>593</v>
      </c>
      <c r="I88">
        <v>20744.34</v>
      </c>
      <c r="J88">
        <v>2075</v>
      </c>
      <c r="K88">
        <v>2075</v>
      </c>
    </row>
    <row r="89" spans="1:11">
      <c r="A89" t="s">
        <v>649</v>
      </c>
      <c r="B89" t="s">
        <v>650</v>
      </c>
      <c r="C89">
        <v>12</v>
      </c>
      <c r="D89" t="s">
        <v>640</v>
      </c>
      <c r="E89" s="321">
        <v>41910</v>
      </c>
      <c r="F89" t="s">
        <v>592</v>
      </c>
      <c r="G89" s="321">
        <v>41929</v>
      </c>
      <c r="H89" t="s">
        <v>593</v>
      </c>
      <c r="I89">
        <v>6223.88</v>
      </c>
      <c r="J89">
        <v>622</v>
      </c>
      <c r="K89">
        <v>622</v>
      </c>
    </row>
    <row r="90" spans="1:11">
      <c r="A90" t="s">
        <v>649</v>
      </c>
      <c r="B90" t="s">
        <v>650</v>
      </c>
      <c r="C90">
        <v>13</v>
      </c>
      <c r="D90" t="s">
        <v>640</v>
      </c>
      <c r="E90" s="321">
        <v>41881</v>
      </c>
      <c r="F90" t="s">
        <v>592</v>
      </c>
      <c r="G90" s="321">
        <v>41929</v>
      </c>
      <c r="H90" t="s">
        <v>593</v>
      </c>
      <c r="I90">
        <v>10729</v>
      </c>
      <c r="J90">
        <v>1073</v>
      </c>
      <c r="K90">
        <v>1073</v>
      </c>
    </row>
    <row r="91" spans="1:11">
      <c r="A91" t="s">
        <v>649</v>
      </c>
      <c r="B91" t="s">
        <v>650</v>
      </c>
      <c r="C91">
        <v>14</v>
      </c>
      <c r="D91" t="s">
        <v>640</v>
      </c>
      <c r="E91" s="321">
        <v>41820</v>
      </c>
      <c r="F91" t="s">
        <v>592</v>
      </c>
      <c r="G91" s="321">
        <v>41840</v>
      </c>
      <c r="H91" t="s">
        <v>593</v>
      </c>
      <c r="I91">
        <v>3814.5</v>
      </c>
      <c r="J91">
        <v>382</v>
      </c>
      <c r="K91">
        <v>382</v>
      </c>
    </row>
    <row r="92" spans="1:11">
      <c r="A92" t="s">
        <v>649</v>
      </c>
      <c r="B92" t="s">
        <v>650</v>
      </c>
      <c r="C92">
        <v>15</v>
      </c>
      <c r="D92" t="s">
        <v>640</v>
      </c>
      <c r="E92" s="321">
        <v>41820</v>
      </c>
      <c r="F92" t="s">
        <v>592</v>
      </c>
      <c r="G92" s="321">
        <v>41840</v>
      </c>
      <c r="H92" t="s">
        <v>593</v>
      </c>
      <c r="I92">
        <v>812</v>
      </c>
      <c r="J92">
        <v>81</v>
      </c>
      <c r="K92">
        <v>81</v>
      </c>
    </row>
    <row r="93" spans="1:11">
      <c r="A93" t="s">
        <v>649</v>
      </c>
      <c r="B93" t="s">
        <v>650</v>
      </c>
      <c r="C93">
        <v>16</v>
      </c>
      <c r="D93" t="s">
        <v>640</v>
      </c>
      <c r="E93" s="321">
        <v>41814</v>
      </c>
      <c r="F93" t="s">
        <v>592</v>
      </c>
      <c r="G93" s="321">
        <v>41840</v>
      </c>
      <c r="H93" t="s">
        <v>593</v>
      </c>
      <c r="I93">
        <v>758.62</v>
      </c>
      <c r="J93">
        <v>75</v>
      </c>
      <c r="K93">
        <v>75</v>
      </c>
    </row>
    <row r="94" spans="1:11">
      <c r="A94" t="s">
        <v>649</v>
      </c>
      <c r="B94" t="s">
        <v>650</v>
      </c>
      <c r="C94">
        <v>17</v>
      </c>
      <c r="D94" t="s">
        <v>640</v>
      </c>
      <c r="E94" s="321">
        <v>41740</v>
      </c>
      <c r="F94" t="s">
        <v>592</v>
      </c>
      <c r="G94" s="321">
        <v>41840</v>
      </c>
      <c r="H94" t="s">
        <v>593</v>
      </c>
      <c r="I94">
        <v>5039</v>
      </c>
      <c r="J94">
        <v>504</v>
      </c>
      <c r="K94">
        <v>504</v>
      </c>
    </row>
    <row r="95" spans="1:11">
      <c r="A95" t="s">
        <v>649</v>
      </c>
      <c r="B95" t="s">
        <v>650</v>
      </c>
      <c r="C95">
        <v>18</v>
      </c>
      <c r="D95" t="s">
        <v>640</v>
      </c>
      <c r="E95" s="321">
        <v>41740</v>
      </c>
      <c r="F95" t="s">
        <v>592</v>
      </c>
      <c r="G95" s="321">
        <v>41840</v>
      </c>
      <c r="H95" t="s">
        <v>593</v>
      </c>
      <c r="I95">
        <v>11817</v>
      </c>
      <c r="J95">
        <v>1182</v>
      </c>
      <c r="K95">
        <v>1182</v>
      </c>
    </row>
    <row r="96" spans="1:11">
      <c r="A96" t="s">
        <v>649</v>
      </c>
      <c r="B96" t="s">
        <v>651</v>
      </c>
      <c r="C96">
        <v>1</v>
      </c>
      <c r="D96" t="s">
        <v>640</v>
      </c>
      <c r="E96" s="321">
        <v>42094</v>
      </c>
      <c r="F96" t="s">
        <v>592</v>
      </c>
      <c r="G96" s="321">
        <v>42112</v>
      </c>
      <c r="H96" t="s">
        <v>593</v>
      </c>
      <c r="I96">
        <v>543.5</v>
      </c>
      <c r="J96">
        <v>54</v>
      </c>
      <c r="K96">
        <v>54</v>
      </c>
    </row>
    <row r="97" spans="1:11">
      <c r="A97" t="s">
        <v>649</v>
      </c>
      <c r="B97" t="s">
        <v>651</v>
      </c>
      <c r="C97">
        <v>2</v>
      </c>
      <c r="D97" t="s">
        <v>640</v>
      </c>
      <c r="E97" s="321">
        <v>42085</v>
      </c>
      <c r="F97" t="s">
        <v>592</v>
      </c>
      <c r="G97" s="321">
        <v>42112</v>
      </c>
      <c r="H97" t="s">
        <v>593</v>
      </c>
      <c r="I97">
        <v>12490.75</v>
      </c>
      <c r="J97">
        <v>2159</v>
      </c>
      <c r="K97">
        <v>2159</v>
      </c>
    </row>
    <row r="98" spans="1:11">
      <c r="A98" t="s">
        <v>649</v>
      </c>
      <c r="B98" t="s">
        <v>651</v>
      </c>
      <c r="C98">
        <v>3</v>
      </c>
      <c r="D98" t="s">
        <v>640</v>
      </c>
      <c r="E98" s="321">
        <v>42081</v>
      </c>
      <c r="F98" t="s">
        <v>592</v>
      </c>
      <c r="G98" s="321">
        <v>42112</v>
      </c>
      <c r="H98" t="s">
        <v>593</v>
      </c>
      <c r="I98">
        <v>3437</v>
      </c>
      <c r="J98">
        <v>344</v>
      </c>
      <c r="K98">
        <v>344</v>
      </c>
    </row>
    <row r="99" spans="1:11">
      <c r="A99" t="s">
        <v>649</v>
      </c>
      <c r="B99" t="s">
        <v>651</v>
      </c>
      <c r="C99">
        <v>4</v>
      </c>
      <c r="D99" t="s">
        <v>640</v>
      </c>
      <c r="E99" s="321">
        <v>41991</v>
      </c>
      <c r="F99" t="s">
        <v>592</v>
      </c>
      <c r="G99" s="321">
        <v>42028</v>
      </c>
      <c r="H99" t="s">
        <v>593</v>
      </c>
      <c r="I99">
        <v>3837</v>
      </c>
      <c r="J99">
        <v>1085</v>
      </c>
      <c r="K99">
        <v>1085</v>
      </c>
    </row>
    <row r="100" spans="1:11">
      <c r="A100" t="s">
        <v>652</v>
      </c>
      <c r="B100" t="s">
        <v>653</v>
      </c>
      <c r="C100">
        <v>1</v>
      </c>
      <c r="D100" t="s">
        <v>591</v>
      </c>
      <c r="E100" s="321">
        <v>42063</v>
      </c>
      <c r="F100" t="s">
        <v>592</v>
      </c>
      <c r="G100" s="321">
        <v>42141</v>
      </c>
      <c r="H100" t="s">
        <v>593</v>
      </c>
      <c r="I100">
        <v>44351</v>
      </c>
      <c r="J100">
        <v>887</v>
      </c>
      <c r="K100">
        <v>887</v>
      </c>
    </row>
    <row r="101" spans="1:11">
      <c r="A101" t="s">
        <v>652</v>
      </c>
      <c r="B101" t="s">
        <v>653</v>
      </c>
      <c r="C101">
        <v>2</v>
      </c>
      <c r="D101" t="s">
        <v>591</v>
      </c>
      <c r="E101" s="321">
        <v>42051</v>
      </c>
      <c r="F101" t="s">
        <v>592</v>
      </c>
      <c r="G101" s="321">
        <v>42141</v>
      </c>
      <c r="H101" t="s">
        <v>593</v>
      </c>
      <c r="I101">
        <v>65006</v>
      </c>
      <c r="J101">
        <v>1300</v>
      </c>
      <c r="K101">
        <v>1300</v>
      </c>
    </row>
    <row r="102" spans="1:11">
      <c r="A102" t="s">
        <v>652</v>
      </c>
      <c r="B102" t="s">
        <v>653</v>
      </c>
      <c r="C102">
        <v>3</v>
      </c>
      <c r="D102" t="s">
        <v>591</v>
      </c>
      <c r="E102" s="321">
        <v>41893</v>
      </c>
      <c r="F102" t="s">
        <v>592</v>
      </c>
      <c r="G102" s="321">
        <v>41926</v>
      </c>
      <c r="H102" t="s">
        <v>593</v>
      </c>
      <c r="I102">
        <v>286732</v>
      </c>
      <c r="J102">
        <v>5735</v>
      </c>
      <c r="K102">
        <v>5735</v>
      </c>
    </row>
    <row r="103" spans="1:11">
      <c r="A103" t="s">
        <v>654</v>
      </c>
      <c r="B103" t="s">
        <v>655</v>
      </c>
      <c r="C103">
        <v>1</v>
      </c>
      <c r="D103" t="s">
        <v>605</v>
      </c>
      <c r="E103" s="321">
        <v>42000</v>
      </c>
      <c r="F103" t="s">
        <v>592</v>
      </c>
      <c r="G103" s="321">
        <v>42028</v>
      </c>
      <c r="H103" t="s">
        <v>593</v>
      </c>
      <c r="I103">
        <v>21230</v>
      </c>
      <c r="J103">
        <v>2123</v>
      </c>
      <c r="K103">
        <v>2123</v>
      </c>
    </row>
    <row r="104" spans="1:11">
      <c r="A104" t="s">
        <v>654</v>
      </c>
      <c r="B104" t="s">
        <v>655</v>
      </c>
      <c r="C104">
        <v>2</v>
      </c>
      <c r="D104" t="s">
        <v>605</v>
      </c>
      <c r="E104" s="321">
        <v>41999</v>
      </c>
      <c r="F104" t="s">
        <v>592</v>
      </c>
      <c r="G104" s="321">
        <v>42028</v>
      </c>
      <c r="H104" t="s">
        <v>593</v>
      </c>
      <c r="I104">
        <v>28630</v>
      </c>
      <c r="J104">
        <v>2863</v>
      </c>
      <c r="K104">
        <v>2863</v>
      </c>
    </row>
    <row r="105" spans="1:11">
      <c r="A105" t="s">
        <v>654</v>
      </c>
      <c r="B105" t="s">
        <v>655</v>
      </c>
      <c r="C105">
        <v>3</v>
      </c>
      <c r="D105" t="s">
        <v>605</v>
      </c>
      <c r="E105" s="321">
        <v>41951</v>
      </c>
      <c r="F105" t="s">
        <v>592</v>
      </c>
      <c r="G105" s="321">
        <v>42028</v>
      </c>
      <c r="H105" t="s">
        <v>593</v>
      </c>
      <c r="I105">
        <v>20130</v>
      </c>
      <c r="J105">
        <v>2013</v>
      </c>
      <c r="K105">
        <v>2013</v>
      </c>
    </row>
    <row r="106" spans="1:11">
      <c r="A106" t="s">
        <v>654</v>
      </c>
      <c r="B106" t="s">
        <v>655</v>
      </c>
      <c r="C106">
        <v>4</v>
      </c>
      <c r="D106" t="s">
        <v>605</v>
      </c>
      <c r="E106" s="321">
        <v>41920</v>
      </c>
      <c r="F106" t="s">
        <v>592</v>
      </c>
      <c r="G106" s="321">
        <v>42028</v>
      </c>
      <c r="H106" t="s">
        <v>593</v>
      </c>
      <c r="I106">
        <v>63580</v>
      </c>
      <c r="J106">
        <v>6358</v>
      </c>
      <c r="K106">
        <v>6358</v>
      </c>
    </row>
    <row r="107" spans="1:11">
      <c r="A107" t="s">
        <v>654</v>
      </c>
      <c r="B107" t="s">
        <v>655</v>
      </c>
      <c r="C107">
        <v>5</v>
      </c>
      <c r="D107" t="s">
        <v>605</v>
      </c>
      <c r="E107" s="321">
        <v>41803</v>
      </c>
      <c r="F107" t="s">
        <v>592</v>
      </c>
      <c r="G107" s="321">
        <v>41838</v>
      </c>
      <c r="H107" t="s">
        <v>593</v>
      </c>
      <c r="I107">
        <v>22420</v>
      </c>
      <c r="J107">
        <v>2242</v>
      </c>
      <c r="K107">
        <v>2242</v>
      </c>
    </row>
    <row r="108" spans="1:11">
      <c r="A108" t="s">
        <v>654</v>
      </c>
      <c r="B108" t="s">
        <v>655</v>
      </c>
      <c r="C108">
        <v>6</v>
      </c>
      <c r="D108" t="s">
        <v>605</v>
      </c>
      <c r="E108" s="321">
        <v>41803</v>
      </c>
      <c r="F108" t="s">
        <v>592</v>
      </c>
      <c r="G108" s="321">
        <v>41838</v>
      </c>
      <c r="H108" t="s">
        <v>593</v>
      </c>
      <c r="I108">
        <v>22480</v>
      </c>
      <c r="J108">
        <v>2248</v>
      </c>
      <c r="K108">
        <v>2248</v>
      </c>
    </row>
    <row r="109" spans="1:11">
      <c r="A109" t="s">
        <v>654</v>
      </c>
      <c r="B109" t="s">
        <v>655</v>
      </c>
      <c r="C109">
        <v>7</v>
      </c>
      <c r="D109" t="s">
        <v>605</v>
      </c>
      <c r="E109" s="321">
        <v>41803</v>
      </c>
      <c r="F109" t="s">
        <v>592</v>
      </c>
      <c r="G109" s="321">
        <v>41838</v>
      </c>
      <c r="H109" t="s">
        <v>593</v>
      </c>
      <c r="I109">
        <v>30310</v>
      </c>
      <c r="J109">
        <v>3031</v>
      </c>
      <c r="K109">
        <v>3031</v>
      </c>
    </row>
    <row r="110" spans="1:11">
      <c r="A110" t="s">
        <v>654</v>
      </c>
      <c r="B110" t="s">
        <v>655</v>
      </c>
      <c r="C110">
        <v>8</v>
      </c>
      <c r="D110" t="s">
        <v>605</v>
      </c>
      <c r="E110" s="321">
        <v>41803</v>
      </c>
      <c r="F110" t="s">
        <v>592</v>
      </c>
      <c r="G110" s="321">
        <v>41838</v>
      </c>
      <c r="H110" t="s">
        <v>593</v>
      </c>
      <c r="I110">
        <v>17850</v>
      </c>
      <c r="J110">
        <v>1785</v>
      </c>
      <c r="K110">
        <v>1785</v>
      </c>
    </row>
    <row r="111" spans="1:11">
      <c r="A111" t="s">
        <v>654</v>
      </c>
      <c r="B111" t="s">
        <v>655</v>
      </c>
      <c r="C111">
        <v>9</v>
      </c>
      <c r="D111" t="s">
        <v>605</v>
      </c>
      <c r="E111" s="321">
        <v>41781</v>
      </c>
      <c r="F111" t="s">
        <v>592</v>
      </c>
      <c r="G111" s="321">
        <v>41838</v>
      </c>
      <c r="H111" t="s">
        <v>593</v>
      </c>
      <c r="I111">
        <v>14750</v>
      </c>
      <c r="J111">
        <v>1475</v>
      </c>
      <c r="K111">
        <v>1475</v>
      </c>
    </row>
    <row r="112" spans="1:11">
      <c r="A112" t="s">
        <v>358</v>
      </c>
      <c r="B112" t="s">
        <v>656</v>
      </c>
      <c r="C112">
        <v>1</v>
      </c>
      <c r="D112" t="s">
        <v>640</v>
      </c>
      <c r="E112" s="321">
        <v>42094</v>
      </c>
      <c r="F112" t="s">
        <v>592</v>
      </c>
      <c r="G112" s="321">
        <v>42144</v>
      </c>
      <c r="H112" t="s">
        <v>593</v>
      </c>
      <c r="I112">
        <v>417471</v>
      </c>
      <c r="J112">
        <v>42466</v>
      </c>
      <c r="K112">
        <v>42466</v>
      </c>
    </row>
    <row r="113" spans="1:11">
      <c r="A113" t="s">
        <v>358</v>
      </c>
      <c r="B113" t="s">
        <v>656</v>
      </c>
      <c r="C113">
        <v>2</v>
      </c>
      <c r="D113" t="s">
        <v>640</v>
      </c>
      <c r="E113" s="321">
        <v>42094</v>
      </c>
      <c r="F113" t="s">
        <v>592</v>
      </c>
      <c r="G113" s="321">
        <v>42144</v>
      </c>
      <c r="H113" t="s">
        <v>593</v>
      </c>
      <c r="I113">
        <v>17280</v>
      </c>
      <c r="J113">
        <v>1728</v>
      </c>
      <c r="K113">
        <v>1728</v>
      </c>
    </row>
    <row r="114" spans="1:11">
      <c r="A114" t="s">
        <v>657</v>
      </c>
      <c r="B114" t="s">
        <v>658</v>
      </c>
      <c r="C114">
        <v>1</v>
      </c>
      <c r="D114" t="s">
        <v>591</v>
      </c>
      <c r="E114" s="321">
        <v>41925</v>
      </c>
      <c r="F114" t="s">
        <v>592</v>
      </c>
      <c r="G114" s="321">
        <v>42028</v>
      </c>
      <c r="H114" t="s">
        <v>593</v>
      </c>
      <c r="I114">
        <v>21198</v>
      </c>
      <c r="J114">
        <v>424</v>
      </c>
      <c r="K114">
        <v>424</v>
      </c>
    </row>
    <row r="115" spans="1:11">
      <c r="A115" t="s">
        <v>659</v>
      </c>
      <c r="B115" t="s">
        <v>660</v>
      </c>
      <c r="C115">
        <v>1</v>
      </c>
      <c r="D115" t="s">
        <v>640</v>
      </c>
      <c r="E115" s="321">
        <v>42094</v>
      </c>
      <c r="F115" t="s">
        <v>592</v>
      </c>
      <c r="G115" s="321">
        <v>42148</v>
      </c>
      <c r="H115" t="s">
        <v>593</v>
      </c>
      <c r="I115">
        <v>6955</v>
      </c>
      <c r="J115">
        <v>695.5</v>
      </c>
      <c r="K115">
        <v>695.5</v>
      </c>
    </row>
    <row r="116" spans="1:11">
      <c r="A116" t="s">
        <v>659</v>
      </c>
      <c r="B116" t="s">
        <v>660</v>
      </c>
      <c r="C116">
        <v>2</v>
      </c>
      <c r="D116" t="s">
        <v>640</v>
      </c>
      <c r="E116" s="321">
        <v>42094</v>
      </c>
      <c r="F116" t="s">
        <v>592</v>
      </c>
      <c r="G116" s="321">
        <v>42148</v>
      </c>
      <c r="H116" t="s">
        <v>593</v>
      </c>
      <c r="I116">
        <v>3862</v>
      </c>
      <c r="J116">
        <v>386.2</v>
      </c>
      <c r="K116">
        <v>386.2</v>
      </c>
    </row>
    <row r="117" spans="1:11">
      <c r="A117" t="s">
        <v>659</v>
      </c>
      <c r="B117" t="s">
        <v>660</v>
      </c>
      <c r="C117">
        <v>3</v>
      </c>
      <c r="D117" t="s">
        <v>640</v>
      </c>
      <c r="E117" s="321">
        <v>42094</v>
      </c>
      <c r="F117" t="s">
        <v>592</v>
      </c>
      <c r="G117" s="321">
        <v>42148</v>
      </c>
      <c r="H117" t="s">
        <v>593</v>
      </c>
      <c r="I117">
        <v>97159</v>
      </c>
      <c r="J117">
        <v>9715.9</v>
      </c>
      <c r="K117">
        <v>9715.9</v>
      </c>
    </row>
    <row r="118" spans="1:11">
      <c r="A118" t="s">
        <v>659</v>
      </c>
      <c r="B118" t="s">
        <v>660</v>
      </c>
      <c r="C118">
        <v>4</v>
      </c>
      <c r="D118" t="s">
        <v>640</v>
      </c>
      <c r="E118" s="321">
        <v>42093</v>
      </c>
      <c r="F118" t="s">
        <v>592</v>
      </c>
      <c r="G118" s="321">
        <v>42148</v>
      </c>
      <c r="H118" t="s">
        <v>593</v>
      </c>
      <c r="I118">
        <v>8736</v>
      </c>
      <c r="J118">
        <v>873.6</v>
      </c>
      <c r="K118">
        <v>873.6</v>
      </c>
    </row>
    <row r="119" spans="1:11">
      <c r="A119" t="s">
        <v>659</v>
      </c>
      <c r="B119" t="s">
        <v>660</v>
      </c>
      <c r="C119">
        <v>5</v>
      </c>
      <c r="D119" t="s">
        <v>640</v>
      </c>
      <c r="E119" s="321">
        <v>42084</v>
      </c>
      <c r="F119" t="s">
        <v>592</v>
      </c>
      <c r="G119" s="321">
        <v>42148</v>
      </c>
      <c r="H119" t="s">
        <v>593</v>
      </c>
      <c r="I119">
        <v>9581</v>
      </c>
      <c r="J119">
        <v>958.1</v>
      </c>
      <c r="K119">
        <v>958.1</v>
      </c>
    </row>
    <row r="120" spans="1:11">
      <c r="A120" t="s">
        <v>659</v>
      </c>
      <c r="B120" t="s">
        <v>660</v>
      </c>
      <c r="C120">
        <v>6</v>
      </c>
      <c r="D120" t="s">
        <v>640</v>
      </c>
      <c r="E120" s="321">
        <v>42078</v>
      </c>
      <c r="F120" t="s">
        <v>592</v>
      </c>
      <c r="G120" s="321">
        <v>42148</v>
      </c>
      <c r="H120" t="s">
        <v>593</v>
      </c>
      <c r="I120">
        <v>13476</v>
      </c>
      <c r="J120">
        <v>1347.6</v>
      </c>
      <c r="K120">
        <v>1347.6</v>
      </c>
    </row>
    <row r="121" spans="1:11">
      <c r="A121" t="s">
        <v>659</v>
      </c>
      <c r="B121" t="s">
        <v>660</v>
      </c>
      <c r="C121">
        <v>7</v>
      </c>
      <c r="D121" t="s">
        <v>640</v>
      </c>
      <c r="E121" s="321">
        <v>42063</v>
      </c>
      <c r="F121" t="s">
        <v>592</v>
      </c>
      <c r="G121" s="321">
        <v>42148</v>
      </c>
      <c r="H121" t="s">
        <v>593</v>
      </c>
      <c r="I121">
        <v>11434</v>
      </c>
      <c r="J121">
        <v>1143.4000000000001</v>
      </c>
      <c r="K121">
        <v>1143.4000000000001</v>
      </c>
    </row>
    <row r="122" spans="1:11">
      <c r="A122" t="s">
        <v>659</v>
      </c>
      <c r="B122" t="s">
        <v>660</v>
      </c>
      <c r="C122">
        <v>8</v>
      </c>
      <c r="D122" t="s">
        <v>640</v>
      </c>
      <c r="E122" s="321">
        <v>42055</v>
      </c>
      <c r="F122" t="s">
        <v>592</v>
      </c>
      <c r="G122" s="321">
        <v>42148</v>
      </c>
      <c r="H122" t="s">
        <v>593</v>
      </c>
      <c r="I122">
        <v>14423</v>
      </c>
      <c r="J122">
        <v>1442.3</v>
      </c>
      <c r="K122">
        <v>1442.3</v>
      </c>
    </row>
    <row r="123" spans="1:11">
      <c r="A123" t="s">
        <v>659</v>
      </c>
      <c r="B123" t="s">
        <v>660</v>
      </c>
      <c r="C123">
        <v>9</v>
      </c>
      <c r="D123" t="s">
        <v>640</v>
      </c>
      <c r="E123" s="321">
        <v>42035</v>
      </c>
      <c r="F123" t="s">
        <v>592</v>
      </c>
      <c r="G123" s="321">
        <v>42148</v>
      </c>
      <c r="H123" t="s">
        <v>593</v>
      </c>
      <c r="I123">
        <v>18588</v>
      </c>
      <c r="J123">
        <v>1858.8</v>
      </c>
      <c r="K123">
        <v>1858.8</v>
      </c>
    </row>
    <row r="124" spans="1:11">
      <c r="A124" t="s">
        <v>659</v>
      </c>
      <c r="B124" t="s">
        <v>660</v>
      </c>
      <c r="C124">
        <v>10</v>
      </c>
      <c r="D124" t="s">
        <v>640</v>
      </c>
      <c r="E124" s="321">
        <v>42035</v>
      </c>
      <c r="F124" t="s">
        <v>592</v>
      </c>
      <c r="G124" s="321">
        <v>42148</v>
      </c>
      <c r="H124" t="s">
        <v>593</v>
      </c>
      <c r="I124">
        <v>7580</v>
      </c>
      <c r="J124">
        <v>758</v>
      </c>
      <c r="K124">
        <v>758</v>
      </c>
    </row>
    <row r="125" spans="1:11">
      <c r="A125" t="s">
        <v>659</v>
      </c>
      <c r="B125" t="s">
        <v>660</v>
      </c>
      <c r="C125">
        <v>11</v>
      </c>
      <c r="D125" t="s">
        <v>640</v>
      </c>
      <c r="E125" s="321">
        <v>42018</v>
      </c>
      <c r="F125" t="s">
        <v>592</v>
      </c>
      <c r="G125" s="321">
        <v>42148</v>
      </c>
      <c r="H125" t="s">
        <v>593</v>
      </c>
      <c r="I125">
        <v>14173</v>
      </c>
      <c r="J125">
        <v>1417.3</v>
      </c>
      <c r="K125">
        <v>1417.3</v>
      </c>
    </row>
    <row r="126" spans="1:11">
      <c r="A126" t="s">
        <v>659</v>
      </c>
      <c r="B126" t="s">
        <v>660</v>
      </c>
      <c r="C126">
        <v>12</v>
      </c>
      <c r="D126" t="s">
        <v>640</v>
      </c>
      <c r="E126" s="321">
        <v>42004</v>
      </c>
      <c r="F126" t="s">
        <v>592</v>
      </c>
      <c r="G126" s="321">
        <v>42032</v>
      </c>
      <c r="H126" t="s">
        <v>593</v>
      </c>
      <c r="I126">
        <v>476</v>
      </c>
      <c r="J126">
        <v>47.6</v>
      </c>
      <c r="K126">
        <v>47.6</v>
      </c>
    </row>
    <row r="127" spans="1:11">
      <c r="A127" t="s">
        <v>659</v>
      </c>
      <c r="B127" t="s">
        <v>660</v>
      </c>
      <c r="C127">
        <v>13</v>
      </c>
      <c r="D127" t="s">
        <v>640</v>
      </c>
      <c r="E127" s="321">
        <v>42001</v>
      </c>
      <c r="F127" t="s">
        <v>592</v>
      </c>
      <c r="G127" s="321">
        <v>42032</v>
      </c>
      <c r="H127" t="s">
        <v>593</v>
      </c>
      <c r="I127">
        <v>1552</v>
      </c>
      <c r="J127">
        <v>155.19999999999999</v>
      </c>
      <c r="K127">
        <v>155.19999999999999</v>
      </c>
    </row>
    <row r="128" spans="1:11">
      <c r="A128" t="s">
        <v>659</v>
      </c>
      <c r="B128" t="s">
        <v>660</v>
      </c>
      <c r="C128">
        <v>14</v>
      </c>
      <c r="D128" t="s">
        <v>640</v>
      </c>
      <c r="E128" s="321">
        <v>41971</v>
      </c>
      <c r="F128" t="s">
        <v>592</v>
      </c>
      <c r="G128" s="321">
        <v>42032</v>
      </c>
      <c r="H128" t="s">
        <v>593</v>
      </c>
      <c r="I128">
        <v>15791</v>
      </c>
      <c r="J128">
        <v>1579.1</v>
      </c>
      <c r="K128">
        <v>1579.1</v>
      </c>
    </row>
    <row r="129" spans="1:11">
      <c r="A129" t="s">
        <v>659</v>
      </c>
      <c r="B129" t="s">
        <v>660</v>
      </c>
      <c r="C129">
        <v>15</v>
      </c>
      <c r="D129" t="s">
        <v>640</v>
      </c>
      <c r="E129" s="321">
        <v>41961</v>
      </c>
      <c r="F129" t="s">
        <v>592</v>
      </c>
      <c r="G129" s="321">
        <v>42032</v>
      </c>
      <c r="H129" t="s">
        <v>593</v>
      </c>
      <c r="I129">
        <v>19747</v>
      </c>
      <c r="J129">
        <v>1974.7</v>
      </c>
      <c r="K129">
        <v>1974.7</v>
      </c>
    </row>
    <row r="130" spans="1:11">
      <c r="A130" t="s">
        <v>659</v>
      </c>
      <c r="B130" t="s">
        <v>660</v>
      </c>
      <c r="C130">
        <v>16</v>
      </c>
      <c r="D130" t="s">
        <v>640</v>
      </c>
      <c r="E130" s="321">
        <v>41958</v>
      </c>
      <c r="F130" t="s">
        <v>592</v>
      </c>
      <c r="G130" s="321">
        <v>42032</v>
      </c>
      <c r="H130" t="s">
        <v>593</v>
      </c>
      <c r="I130">
        <v>14002</v>
      </c>
      <c r="J130">
        <v>1400.2</v>
      </c>
      <c r="K130">
        <v>1400.2</v>
      </c>
    </row>
    <row r="131" spans="1:11">
      <c r="A131" t="s">
        <v>659</v>
      </c>
      <c r="B131" t="s">
        <v>660</v>
      </c>
      <c r="C131">
        <v>17</v>
      </c>
      <c r="D131" t="s">
        <v>640</v>
      </c>
      <c r="E131" s="321">
        <v>41938</v>
      </c>
      <c r="F131" t="s">
        <v>592</v>
      </c>
      <c r="G131" s="321">
        <v>42032</v>
      </c>
      <c r="H131" t="s">
        <v>593</v>
      </c>
      <c r="I131">
        <v>97644</v>
      </c>
      <c r="J131">
        <v>9764.4</v>
      </c>
      <c r="K131">
        <v>9764.4</v>
      </c>
    </row>
    <row r="132" spans="1:11">
      <c r="A132" t="s">
        <v>659</v>
      </c>
      <c r="B132" t="s">
        <v>660</v>
      </c>
      <c r="C132">
        <v>18</v>
      </c>
      <c r="D132" t="s">
        <v>640</v>
      </c>
      <c r="E132" s="321">
        <v>41898</v>
      </c>
      <c r="F132" t="s">
        <v>592</v>
      </c>
      <c r="G132" s="321">
        <v>41939</v>
      </c>
      <c r="H132" t="s">
        <v>593</v>
      </c>
      <c r="I132">
        <v>13833</v>
      </c>
      <c r="J132">
        <v>1383.3</v>
      </c>
      <c r="K132">
        <v>1383.3</v>
      </c>
    </row>
    <row r="133" spans="1:11">
      <c r="A133" t="s">
        <v>659</v>
      </c>
      <c r="B133" t="s">
        <v>660</v>
      </c>
      <c r="C133">
        <v>19</v>
      </c>
      <c r="D133" t="s">
        <v>640</v>
      </c>
      <c r="E133" s="321">
        <v>41888</v>
      </c>
      <c r="F133" t="s">
        <v>592</v>
      </c>
      <c r="G133" s="321">
        <v>41939</v>
      </c>
      <c r="H133" t="s">
        <v>593</v>
      </c>
      <c r="I133">
        <v>6238</v>
      </c>
      <c r="J133">
        <v>623.79999999999995</v>
      </c>
      <c r="K133">
        <v>623.79999999999995</v>
      </c>
    </row>
    <row r="134" spans="1:11">
      <c r="A134" t="s">
        <v>659</v>
      </c>
      <c r="B134" t="s">
        <v>660</v>
      </c>
      <c r="C134">
        <v>20</v>
      </c>
      <c r="D134" t="s">
        <v>640</v>
      </c>
      <c r="E134" s="321">
        <v>41854</v>
      </c>
      <c r="F134" t="s">
        <v>592</v>
      </c>
      <c r="G134" s="321">
        <v>41939</v>
      </c>
      <c r="H134" t="s">
        <v>593</v>
      </c>
      <c r="I134">
        <v>12130</v>
      </c>
      <c r="J134">
        <v>1213</v>
      </c>
      <c r="K134">
        <v>1213</v>
      </c>
    </row>
    <row r="135" spans="1:11">
      <c r="A135" t="s">
        <v>659</v>
      </c>
      <c r="B135" t="s">
        <v>660</v>
      </c>
      <c r="C135">
        <v>21</v>
      </c>
      <c r="D135" t="s">
        <v>640</v>
      </c>
      <c r="E135" s="321">
        <v>41827</v>
      </c>
      <c r="F135" t="s">
        <v>592</v>
      </c>
      <c r="G135" s="321">
        <v>41939</v>
      </c>
      <c r="H135" t="s">
        <v>593</v>
      </c>
      <c r="I135">
        <v>16011</v>
      </c>
      <c r="J135">
        <v>1601.1</v>
      </c>
      <c r="K135">
        <v>1601.1</v>
      </c>
    </row>
    <row r="136" spans="1:11">
      <c r="A136" t="s">
        <v>659</v>
      </c>
      <c r="B136" t="s">
        <v>660</v>
      </c>
      <c r="C136">
        <v>22</v>
      </c>
      <c r="D136" t="s">
        <v>640</v>
      </c>
      <c r="E136" s="321">
        <v>41796</v>
      </c>
      <c r="F136" t="s">
        <v>592</v>
      </c>
      <c r="G136" s="321">
        <v>41844</v>
      </c>
      <c r="H136" t="s">
        <v>593</v>
      </c>
      <c r="I136">
        <v>17412</v>
      </c>
      <c r="J136">
        <v>1741.2</v>
      </c>
      <c r="K136">
        <v>1741.2</v>
      </c>
    </row>
    <row r="137" spans="1:11">
      <c r="A137" t="s">
        <v>661</v>
      </c>
      <c r="B137" t="s">
        <v>662</v>
      </c>
      <c r="C137">
        <v>1</v>
      </c>
      <c r="D137" t="s">
        <v>591</v>
      </c>
      <c r="E137" s="321">
        <v>42093</v>
      </c>
      <c r="F137" t="s">
        <v>592</v>
      </c>
      <c r="G137" s="321">
        <v>42144</v>
      </c>
      <c r="H137" t="s">
        <v>593</v>
      </c>
      <c r="I137">
        <v>55412</v>
      </c>
      <c r="J137">
        <v>1109</v>
      </c>
      <c r="K137">
        <v>1109</v>
      </c>
    </row>
    <row r="138" spans="1:11">
      <c r="A138" t="s">
        <v>661</v>
      </c>
      <c r="B138" t="s">
        <v>662</v>
      </c>
      <c r="C138">
        <v>2</v>
      </c>
      <c r="D138" t="s">
        <v>591</v>
      </c>
      <c r="E138" s="321">
        <v>42093</v>
      </c>
      <c r="F138" t="s">
        <v>592</v>
      </c>
      <c r="G138" s="321">
        <v>42144</v>
      </c>
      <c r="H138" t="s">
        <v>593</v>
      </c>
      <c r="I138">
        <v>12606</v>
      </c>
      <c r="J138">
        <v>253</v>
      </c>
      <c r="K138">
        <v>253</v>
      </c>
    </row>
    <row r="139" spans="1:11">
      <c r="A139" t="s">
        <v>663</v>
      </c>
      <c r="B139" t="s">
        <v>664</v>
      </c>
      <c r="C139">
        <v>1</v>
      </c>
      <c r="D139" t="s">
        <v>591</v>
      </c>
      <c r="E139" s="321">
        <v>41947</v>
      </c>
      <c r="F139" t="s">
        <v>592</v>
      </c>
      <c r="G139" s="321">
        <v>42021</v>
      </c>
      <c r="H139" t="s">
        <v>593</v>
      </c>
      <c r="I139">
        <v>3147778</v>
      </c>
      <c r="J139">
        <v>62956</v>
      </c>
      <c r="K139">
        <v>62956</v>
      </c>
    </row>
    <row r="140" spans="1:11">
      <c r="A140" t="s">
        <v>665</v>
      </c>
      <c r="B140" t="s">
        <v>666</v>
      </c>
      <c r="C140">
        <v>1</v>
      </c>
      <c r="D140" t="s">
        <v>591</v>
      </c>
      <c r="E140" s="321">
        <v>41944</v>
      </c>
      <c r="F140" t="s">
        <v>592</v>
      </c>
      <c r="G140" s="321">
        <v>42023</v>
      </c>
      <c r="H140" t="s">
        <v>593</v>
      </c>
      <c r="I140">
        <v>332900</v>
      </c>
      <c r="J140">
        <v>6658</v>
      </c>
      <c r="K140">
        <v>6658</v>
      </c>
    </row>
    <row r="141" spans="1:11">
      <c r="A141" t="s">
        <v>667</v>
      </c>
      <c r="B141" t="s">
        <v>668</v>
      </c>
      <c r="C141">
        <v>1</v>
      </c>
      <c r="D141" t="s">
        <v>591</v>
      </c>
      <c r="E141" s="321">
        <v>42089</v>
      </c>
      <c r="F141" t="s">
        <v>592</v>
      </c>
      <c r="G141" s="321">
        <v>42144</v>
      </c>
      <c r="H141" t="s">
        <v>593</v>
      </c>
      <c r="I141">
        <v>6120</v>
      </c>
      <c r="J141">
        <v>122</v>
      </c>
      <c r="K141">
        <v>122</v>
      </c>
    </row>
    <row r="142" spans="1:11">
      <c r="A142" t="s">
        <v>669</v>
      </c>
      <c r="B142" t="s">
        <v>670</v>
      </c>
      <c r="C142">
        <v>1</v>
      </c>
      <c r="D142" t="s">
        <v>591</v>
      </c>
      <c r="E142" s="321">
        <v>41991</v>
      </c>
      <c r="F142" t="s">
        <v>592</v>
      </c>
      <c r="G142" s="321">
        <v>42030</v>
      </c>
      <c r="H142" t="s">
        <v>593</v>
      </c>
      <c r="I142">
        <v>1300000</v>
      </c>
      <c r="J142">
        <v>26000</v>
      </c>
      <c r="K142">
        <v>26000</v>
      </c>
    </row>
    <row r="143" spans="1:11">
      <c r="A143" t="s">
        <v>669</v>
      </c>
      <c r="B143" t="s">
        <v>670</v>
      </c>
      <c r="C143">
        <v>2</v>
      </c>
      <c r="D143" t="s">
        <v>591</v>
      </c>
      <c r="E143" s="321">
        <v>41865</v>
      </c>
      <c r="F143" t="s">
        <v>592</v>
      </c>
      <c r="G143" s="321">
        <v>41931</v>
      </c>
      <c r="H143" t="s">
        <v>593</v>
      </c>
      <c r="I143">
        <v>812500</v>
      </c>
      <c r="J143">
        <v>16250</v>
      </c>
      <c r="K143">
        <v>16250</v>
      </c>
    </row>
    <row r="144" spans="1:11">
      <c r="A144" t="s">
        <v>669</v>
      </c>
      <c r="B144" t="s">
        <v>670</v>
      </c>
      <c r="C144">
        <v>3</v>
      </c>
      <c r="D144" t="s">
        <v>591</v>
      </c>
      <c r="E144" s="321">
        <v>41786</v>
      </c>
      <c r="F144" t="s">
        <v>592</v>
      </c>
      <c r="G144" s="321">
        <v>41840</v>
      </c>
      <c r="H144" t="s">
        <v>593</v>
      </c>
      <c r="I144">
        <v>650000</v>
      </c>
      <c r="J144">
        <v>13000</v>
      </c>
      <c r="K144">
        <v>13000</v>
      </c>
    </row>
    <row r="145" spans="1:11">
      <c r="A145" t="s">
        <v>669</v>
      </c>
      <c r="B145" t="s">
        <v>670</v>
      </c>
      <c r="C145">
        <v>4</v>
      </c>
      <c r="D145" t="s">
        <v>591</v>
      </c>
      <c r="E145" s="321">
        <v>41786</v>
      </c>
      <c r="F145" t="s">
        <v>592</v>
      </c>
      <c r="G145" s="321">
        <v>41840</v>
      </c>
      <c r="H145" t="s">
        <v>593</v>
      </c>
      <c r="I145">
        <v>650000</v>
      </c>
      <c r="J145">
        <v>13000</v>
      </c>
      <c r="K145">
        <v>13000</v>
      </c>
    </row>
    <row r="146" spans="1:11">
      <c r="A146" t="s">
        <v>671</v>
      </c>
      <c r="B146" t="s">
        <v>672</v>
      </c>
      <c r="C146">
        <v>1</v>
      </c>
      <c r="D146" t="s">
        <v>640</v>
      </c>
      <c r="E146" s="321">
        <v>41845</v>
      </c>
      <c r="F146" t="s">
        <v>592</v>
      </c>
      <c r="G146" s="321">
        <v>41939</v>
      </c>
      <c r="H146" t="s">
        <v>593</v>
      </c>
      <c r="I146">
        <v>441960.5</v>
      </c>
      <c r="J146">
        <v>44196.05</v>
      </c>
      <c r="K146">
        <v>44196.05</v>
      </c>
    </row>
    <row r="147" spans="1:11">
      <c r="A147" t="s">
        <v>671</v>
      </c>
      <c r="B147" t="s">
        <v>672</v>
      </c>
      <c r="C147">
        <v>2</v>
      </c>
      <c r="D147" t="s">
        <v>640</v>
      </c>
      <c r="E147" s="321">
        <v>41845</v>
      </c>
      <c r="F147" t="s">
        <v>592</v>
      </c>
      <c r="G147" s="321">
        <v>41939</v>
      </c>
      <c r="H147" t="s">
        <v>593</v>
      </c>
      <c r="I147">
        <v>60226.1</v>
      </c>
      <c r="J147">
        <v>6022.61</v>
      </c>
      <c r="K147">
        <v>6022.61</v>
      </c>
    </row>
    <row r="148" spans="1:11">
      <c r="A148" t="s">
        <v>671</v>
      </c>
      <c r="B148" t="s">
        <v>672</v>
      </c>
      <c r="C148">
        <v>3</v>
      </c>
      <c r="D148" t="s">
        <v>640</v>
      </c>
      <c r="E148" s="321">
        <v>41845</v>
      </c>
      <c r="F148" t="s">
        <v>592</v>
      </c>
      <c r="G148" s="321">
        <v>41939</v>
      </c>
      <c r="H148" t="s">
        <v>593</v>
      </c>
      <c r="I148">
        <v>23891.4</v>
      </c>
      <c r="J148">
        <v>2389.14</v>
      </c>
      <c r="K148">
        <v>2389.14</v>
      </c>
    </row>
    <row r="149" spans="1:11">
      <c r="A149" t="s">
        <v>671</v>
      </c>
      <c r="B149" t="s">
        <v>672</v>
      </c>
      <c r="C149">
        <v>4</v>
      </c>
      <c r="D149" t="s">
        <v>640</v>
      </c>
      <c r="E149" s="321">
        <v>41824</v>
      </c>
      <c r="F149" t="s">
        <v>592</v>
      </c>
      <c r="G149" s="321">
        <v>41939</v>
      </c>
      <c r="H149" t="s">
        <v>593</v>
      </c>
      <c r="I149">
        <v>113408.46</v>
      </c>
      <c r="J149">
        <v>11340.85</v>
      </c>
      <c r="K149">
        <v>11340.85</v>
      </c>
    </row>
    <row r="150" spans="1:11">
      <c r="A150" t="s">
        <v>671</v>
      </c>
      <c r="B150" t="s">
        <v>672</v>
      </c>
      <c r="C150">
        <v>5</v>
      </c>
      <c r="D150" t="s">
        <v>640</v>
      </c>
      <c r="E150" s="321">
        <v>41795</v>
      </c>
      <c r="F150" t="s">
        <v>592</v>
      </c>
      <c r="G150" s="321">
        <v>41838</v>
      </c>
      <c r="H150" t="s">
        <v>593</v>
      </c>
      <c r="I150">
        <v>82590.649999999994</v>
      </c>
      <c r="J150">
        <v>8259.07</v>
      </c>
      <c r="K150">
        <v>8259.07</v>
      </c>
    </row>
    <row r="151" spans="1:11">
      <c r="A151" t="s">
        <v>671</v>
      </c>
      <c r="B151" t="s">
        <v>672</v>
      </c>
      <c r="C151">
        <v>6</v>
      </c>
      <c r="D151" t="s">
        <v>640</v>
      </c>
      <c r="E151" s="321">
        <v>41762</v>
      </c>
      <c r="F151" t="s">
        <v>592</v>
      </c>
      <c r="G151" s="321">
        <v>41838</v>
      </c>
      <c r="H151" t="s">
        <v>593</v>
      </c>
      <c r="I151">
        <v>173002.3</v>
      </c>
      <c r="J151">
        <v>17300.23</v>
      </c>
      <c r="K151">
        <v>17300.23</v>
      </c>
    </row>
    <row r="152" spans="1:11">
      <c r="A152" t="s">
        <v>673</v>
      </c>
      <c r="B152" t="s">
        <v>674</v>
      </c>
      <c r="C152">
        <v>1</v>
      </c>
      <c r="D152" t="s">
        <v>640</v>
      </c>
      <c r="E152" s="321">
        <v>41730</v>
      </c>
      <c r="F152" t="s">
        <v>592</v>
      </c>
      <c r="G152" s="321">
        <v>42037</v>
      </c>
      <c r="H152" t="s">
        <v>593</v>
      </c>
      <c r="I152">
        <v>56170</v>
      </c>
      <c r="J152">
        <v>5617</v>
      </c>
      <c r="K152">
        <v>5617</v>
      </c>
    </row>
    <row r="153" spans="1:11">
      <c r="A153" t="s">
        <v>675</v>
      </c>
      <c r="B153" t="s">
        <v>676</v>
      </c>
      <c r="C153">
        <v>1</v>
      </c>
      <c r="D153" t="s">
        <v>640</v>
      </c>
      <c r="E153" s="321">
        <v>42086</v>
      </c>
      <c r="F153" t="s">
        <v>592</v>
      </c>
      <c r="G153" s="321">
        <v>42147</v>
      </c>
      <c r="H153" t="s">
        <v>593</v>
      </c>
      <c r="I153">
        <v>26495</v>
      </c>
      <c r="J153">
        <v>2650</v>
      </c>
      <c r="K153">
        <v>2650</v>
      </c>
    </row>
    <row r="154" spans="1:11">
      <c r="A154" t="s">
        <v>677</v>
      </c>
      <c r="B154" t="s">
        <v>678</v>
      </c>
      <c r="C154">
        <v>1</v>
      </c>
      <c r="D154" t="s">
        <v>591</v>
      </c>
      <c r="E154" s="321">
        <v>41891</v>
      </c>
      <c r="F154" t="s">
        <v>592</v>
      </c>
      <c r="G154" s="321">
        <v>42115</v>
      </c>
      <c r="H154" t="s">
        <v>593</v>
      </c>
      <c r="I154">
        <v>164400</v>
      </c>
      <c r="J154">
        <v>3288</v>
      </c>
      <c r="K154">
        <v>3288</v>
      </c>
    </row>
    <row r="155" spans="1:11">
      <c r="A155" t="s">
        <v>677</v>
      </c>
      <c r="B155" t="s">
        <v>678</v>
      </c>
      <c r="C155">
        <v>2</v>
      </c>
      <c r="D155" t="s">
        <v>591</v>
      </c>
      <c r="E155" s="321">
        <v>41855</v>
      </c>
      <c r="F155" t="s">
        <v>592</v>
      </c>
      <c r="G155" s="321">
        <v>42115</v>
      </c>
      <c r="H155" t="s">
        <v>593</v>
      </c>
      <c r="I155">
        <v>32511</v>
      </c>
      <c r="J155">
        <v>650</v>
      </c>
      <c r="K155">
        <v>650</v>
      </c>
    </row>
    <row r="156" spans="1:11">
      <c r="J156">
        <f>SUM(J2:J155)</f>
        <v>716775.24999999988</v>
      </c>
      <c r="K156">
        <f>SUM(K2:K155)</f>
        <v>716775.24999999988</v>
      </c>
    </row>
    <row r="159" spans="1:11">
      <c r="A159" s="336" t="s">
        <v>712</v>
      </c>
      <c r="B159" t="s">
        <v>722</v>
      </c>
      <c r="C159" t="s">
        <v>721</v>
      </c>
    </row>
    <row r="160" spans="1:11">
      <c r="A160" s="337" t="s">
        <v>620</v>
      </c>
      <c r="B160" s="358">
        <v>1150</v>
      </c>
      <c r="C160" s="358">
        <v>1150</v>
      </c>
    </row>
    <row r="161" spans="1:3">
      <c r="A161" s="337" t="s">
        <v>596</v>
      </c>
      <c r="B161" s="358">
        <v>12646</v>
      </c>
      <c r="C161" s="358">
        <v>12646</v>
      </c>
    </row>
    <row r="162" spans="1:3">
      <c r="A162" s="337" t="s">
        <v>649</v>
      </c>
      <c r="B162" s="358">
        <v>18183</v>
      </c>
      <c r="C162" s="358">
        <v>18183</v>
      </c>
    </row>
    <row r="163" spans="1:3">
      <c r="A163" s="337" t="s">
        <v>622</v>
      </c>
      <c r="B163" s="358">
        <v>13640</v>
      </c>
      <c r="C163" s="358">
        <v>13640</v>
      </c>
    </row>
    <row r="164" spans="1:3">
      <c r="A164" s="337" t="s">
        <v>624</v>
      </c>
      <c r="B164" s="358">
        <v>720</v>
      </c>
      <c r="C164" s="358">
        <v>720</v>
      </c>
    </row>
    <row r="165" spans="1:3">
      <c r="A165" s="337" t="s">
        <v>616</v>
      </c>
      <c r="B165" s="358">
        <v>449</v>
      </c>
      <c r="C165" s="358">
        <v>449</v>
      </c>
    </row>
    <row r="166" spans="1:3">
      <c r="A166" s="337" t="s">
        <v>673</v>
      </c>
      <c r="B166" s="358">
        <v>5617</v>
      </c>
      <c r="C166" s="358">
        <v>5617</v>
      </c>
    </row>
    <row r="167" spans="1:3">
      <c r="A167" s="337" t="s">
        <v>373</v>
      </c>
      <c r="B167" s="358">
        <v>9394</v>
      </c>
      <c r="C167" s="358">
        <v>9394</v>
      </c>
    </row>
    <row r="168" spans="1:3">
      <c r="A168" s="337" t="s">
        <v>601</v>
      </c>
      <c r="B168" s="358">
        <v>900</v>
      </c>
      <c r="C168" s="358">
        <v>900</v>
      </c>
    </row>
    <row r="169" spans="1:3">
      <c r="A169" s="337" t="s">
        <v>641</v>
      </c>
      <c r="B169" s="358">
        <v>6966</v>
      </c>
      <c r="C169" s="358">
        <v>6966</v>
      </c>
    </row>
    <row r="170" spans="1:3">
      <c r="A170" s="337" t="s">
        <v>594</v>
      </c>
      <c r="B170" s="358">
        <v>11483</v>
      </c>
      <c r="C170" s="358">
        <v>11483</v>
      </c>
    </row>
    <row r="171" spans="1:3">
      <c r="A171" s="337" t="s">
        <v>659</v>
      </c>
      <c r="B171" s="358">
        <v>42080.3</v>
      </c>
      <c r="C171" s="358">
        <v>42080.3</v>
      </c>
    </row>
    <row r="172" spans="1:3">
      <c r="A172" s="337" t="s">
        <v>661</v>
      </c>
      <c r="B172" s="358">
        <v>1362</v>
      </c>
      <c r="C172" s="358">
        <v>1362</v>
      </c>
    </row>
    <row r="173" spans="1:3">
      <c r="A173" s="337" t="s">
        <v>652</v>
      </c>
      <c r="B173" s="358">
        <v>7922</v>
      </c>
      <c r="C173" s="358">
        <v>7922</v>
      </c>
    </row>
    <row r="174" spans="1:3">
      <c r="A174" s="337" t="s">
        <v>560</v>
      </c>
      <c r="B174" s="358">
        <v>482</v>
      </c>
      <c r="C174" s="358">
        <v>482</v>
      </c>
    </row>
    <row r="175" spans="1:3">
      <c r="A175" s="337" t="s">
        <v>634</v>
      </c>
      <c r="B175" s="358">
        <v>17213</v>
      </c>
      <c r="C175" s="358">
        <v>17213</v>
      </c>
    </row>
    <row r="176" spans="1:3">
      <c r="A176" s="337" t="s">
        <v>647</v>
      </c>
      <c r="B176" s="358">
        <v>5498</v>
      </c>
      <c r="C176" s="358">
        <v>5498</v>
      </c>
    </row>
    <row r="177" spans="1:5">
      <c r="A177" s="337" t="s">
        <v>372</v>
      </c>
      <c r="B177" s="358">
        <v>2500</v>
      </c>
      <c r="C177" s="358">
        <v>2500</v>
      </c>
      <c r="D177">
        <v>2500</v>
      </c>
    </row>
    <row r="178" spans="1:5">
      <c r="A178" s="337" t="s">
        <v>627</v>
      </c>
      <c r="B178" s="358">
        <v>74411</v>
      </c>
      <c r="C178" s="358">
        <v>74411</v>
      </c>
    </row>
    <row r="179" spans="1:5">
      <c r="A179" s="337" t="s">
        <v>618</v>
      </c>
      <c r="B179" s="358">
        <v>8664</v>
      </c>
      <c r="C179" s="358">
        <v>8664</v>
      </c>
    </row>
    <row r="180" spans="1:5">
      <c r="A180" s="337" t="s">
        <v>612</v>
      </c>
      <c r="B180" s="358">
        <v>2745</v>
      </c>
      <c r="C180" s="358">
        <v>2745</v>
      </c>
    </row>
    <row r="181" spans="1:5">
      <c r="A181" s="337" t="s">
        <v>654</v>
      </c>
      <c r="B181" s="358">
        <v>24138</v>
      </c>
      <c r="C181" s="358">
        <v>24138</v>
      </c>
      <c r="D181">
        <f>10781+2013+4986+6358</f>
        <v>24138</v>
      </c>
    </row>
    <row r="182" spans="1:5">
      <c r="A182" s="337" t="s">
        <v>663</v>
      </c>
      <c r="B182" s="358">
        <v>62956</v>
      </c>
      <c r="C182" s="358">
        <v>62956</v>
      </c>
      <c r="D182">
        <v>62956</v>
      </c>
      <c r="E182">
        <f>28607+3976</f>
        <v>32583</v>
      </c>
    </row>
    <row r="183" spans="1:5">
      <c r="A183" s="337" t="s">
        <v>667</v>
      </c>
      <c r="B183" s="358">
        <v>122</v>
      </c>
      <c r="C183" s="358">
        <v>122</v>
      </c>
    </row>
    <row r="184" spans="1:5">
      <c r="A184" s="337" t="s">
        <v>629</v>
      </c>
      <c r="B184" s="358">
        <v>250</v>
      </c>
      <c r="C184" s="358">
        <v>250</v>
      </c>
      <c r="D184">
        <v>250</v>
      </c>
    </row>
    <row r="185" spans="1:5">
      <c r="A185" s="337" t="s">
        <v>581</v>
      </c>
      <c r="B185" s="358">
        <v>20408</v>
      </c>
      <c r="C185" s="358">
        <v>20408</v>
      </c>
    </row>
    <row r="186" spans="1:5">
      <c r="A186" s="337" t="s">
        <v>358</v>
      </c>
      <c r="B186" s="358">
        <v>44194</v>
      </c>
      <c r="C186" s="358">
        <v>44194</v>
      </c>
      <c r="D186">
        <v>42466.15</v>
      </c>
    </row>
    <row r="187" spans="1:5">
      <c r="A187" s="337" t="s">
        <v>665</v>
      </c>
      <c r="B187" s="358">
        <v>6658</v>
      </c>
      <c r="C187" s="358">
        <v>6658</v>
      </c>
    </row>
    <row r="188" spans="1:5">
      <c r="A188" s="337" t="s">
        <v>675</v>
      </c>
      <c r="B188" s="358">
        <v>2650</v>
      </c>
      <c r="C188" s="358">
        <v>2650</v>
      </c>
    </row>
    <row r="189" spans="1:5">
      <c r="A189" s="337" t="s">
        <v>657</v>
      </c>
      <c r="B189" s="358">
        <v>424</v>
      </c>
      <c r="C189" s="358">
        <v>424</v>
      </c>
    </row>
    <row r="190" spans="1:5">
      <c r="A190" s="337" t="s">
        <v>603</v>
      </c>
      <c r="B190" s="358">
        <v>8640</v>
      </c>
      <c r="C190" s="358">
        <v>8640</v>
      </c>
    </row>
    <row r="191" spans="1:5">
      <c r="A191" s="337" t="s">
        <v>669</v>
      </c>
      <c r="B191" s="358">
        <v>68250</v>
      </c>
      <c r="C191" s="358">
        <v>68250</v>
      </c>
    </row>
    <row r="192" spans="1:5">
      <c r="A192" s="337" t="s">
        <v>606</v>
      </c>
      <c r="B192" s="358">
        <v>4608</v>
      </c>
      <c r="C192" s="358">
        <v>4608</v>
      </c>
    </row>
    <row r="193" spans="1:4">
      <c r="A193" s="337" t="s">
        <v>562</v>
      </c>
      <c r="B193" s="358">
        <v>4528</v>
      </c>
      <c r="C193" s="358">
        <v>4528</v>
      </c>
    </row>
    <row r="194" spans="1:4">
      <c r="A194" s="337" t="s">
        <v>632</v>
      </c>
      <c r="B194" s="358">
        <v>3124</v>
      </c>
      <c r="C194" s="358">
        <v>3124</v>
      </c>
    </row>
    <row r="195" spans="1:4">
      <c r="A195" s="337" t="s">
        <v>608</v>
      </c>
      <c r="B195" s="358">
        <v>7798</v>
      </c>
      <c r="C195" s="358">
        <v>7798</v>
      </c>
    </row>
    <row r="196" spans="1:4">
      <c r="A196" s="337" t="s">
        <v>599</v>
      </c>
      <c r="B196" s="358">
        <v>7207</v>
      </c>
      <c r="C196" s="358">
        <v>7207</v>
      </c>
    </row>
    <row r="197" spans="1:4">
      <c r="A197" s="337" t="s">
        <v>638</v>
      </c>
      <c r="B197" s="358">
        <v>6798</v>
      </c>
      <c r="C197" s="358">
        <v>6798</v>
      </c>
      <c r="D197">
        <v>6798</v>
      </c>
    </row>
    <row r="198" spans="1:4">
      <c r="A198" s="337" t="s">
        <v>636</v>
      </c>
      <c r="B198" s="358">
        <v>74818</v>
      </c>
      <c r="C198" s="358">
        <v>74818</v>
      </c>
    </row>
    <row r="199" spans="1:4">
      <c r="A199" s="337" t="s">
        <v>645</v>
      </c>
      <c r="B199" s="358">
        <v>30763</v>
      </c>
      <c r="C199" s="358">
        <v>30763</v>
      </c>
      <c r="D199">
        <v>30763</v>
      </c>
    </row>
    <row r="200" spans="1:4">
      <c r="A200" s="337" t="s">
        <v>610</v>
      </c>
      <c r="B200" s="358">
        <v>308</v>
      </c>
      <c r="C200" s="358">
        <v>308</v>
      </c>
    </row>
    <row r="201" spans="1:4">
      <c r="A201" s="337" t="s">
        <v>643</v>
      </c>
      <c r="B201" s="358">
        <v>662</v>
      </c>
      <c r="C201" s="358">
        <v>662</v>
      </c>
    </row>
    <row r="202" spans="1:4">
      <c r="A202" s="337" t="s">
        <v>677</v>
      </c>
      <c r="B202" s="358">
        <v>3938</v>
      </c>
      <c r="C202" s="358">
        <v>3938</v>
      </c>
    </row>
    <row r="203" spans="1:4">
      <c r="A203" s="337" t="s">
        <v>671</v>
      </c>
      <c r="B203" s="358">
        <v>89507.95</v>
      </c>
      <c r="C203" s="358">
        <v>89507.95</v>
      </c>
      <c r="D203">
        <v>89507</v>
      </c>
    </row>
    <row r="204" spans="1:4">
      <c r="A204" s="337" t="s">
        <v>720</v>
      </c>
      <c r="B204" s="358">
        <v>716775.25</v>
      </c>
      <c r="C204" s="358">
        <v>716775.25</v>
      </c>
    </row>
    <row r="205" spans="1:4">
      <c r="B205" s="357">
        <f>GETPIVOTDATA("TDS Deposited(Rs.)",$A$159)-654010.15</f>
        <v>62765.099999999977</v>
      </c>
    </row>
  </sheetData>
  <autoFilter ref="A1:N155" xr:uid="{00000000-0009-0000-0000-000000000000}"/>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82"/>
  <sheetViews>
    <sheetView view="pageBreakPreview" topLeftCell="A70" zoomScaleNormal="100" zoomScaleSheetLayoutView="100" workbookViewId="0">
      <selection activeCell="D77" sqref="D77"/>
    </sheetView>
  </sheetViews>
  <sheetFormatPr defaultColWidth="7.01171875" defaultRowHeight="15"/>
  <cols>
    <col min="1" max="1" width="5.93359375" style="102" customWidth="1"/>
    <col min="2" max="2" width="41.265625" style="102" customWidth="1"/>
    <col min="3" max="3" width="13.484375" style="398" bestFit="1" customWidth="1"/>
    <col min="4" max="4" width="15.23828125" style="133" bestFit="1" customWidth="1"/>
    <col min="5" max="5" width="15.23828125" style="398" customWidth="1"/>
    <col min="6" max="6" width="7.01171875" style="102"/>
    <col min="7" max="7" width="16.98828125" style="102" bestFit="1" customWidth="1"/>
    <col min="8" max="8" width="11.59375" style="102" bestFit="1" customWidth="1"/>
    <col min="9" max="9" width="14.5625" style="102" bestFit="1" customWidth="1"/>
    <col min="10" max="16384" width="7.01171875" style="102"/>
  </cols>
  <sheetData>
    <row r="1" spans="1:8" s="100" customFormat="1" ht="23.25">
      <c r="A1" s="104" t="str">
        <f>+'Introduction '!B2</f>
        <v>Name of Company</v>
      </c>
      <c r="B1" s="106"/>
      <c r="C1" s="131"/>
      <c r="D1" s="132"/>
      <c r="E1" s="131"/>
    </row>
    <row r="2" spans="1:8" s="100" customFormat="1" ht="18.75">
      <c r="A2" s="105" t="str">
        <f>+'Introduction '!B3</f>
        <v>CIN -</v>
      </c>
      <c r="B2" s="107"/>
      <c r="C2" s="131"/>
      <c r="D2" s="132"/>
      <c r="E2" s="131"/>
    </row>
    <row r="3" spans="1:8">
      <c r="A3" s="101"/>
      <c r="B3" s="101"/>
    </row>
    <row r="4" spans="1:8" ht="15.75" customHeight="1">
      <c r="A4" s="101" t="s">
        <v>819</v>
      </c>
      <c r="B4" s="101"/>
      <c r="C4" s="935" t="s">
        <v>818</v>
      </c>
      <c r="D4" s="935"/>
      <c r="E4" s="935"/>
    </row>
    <row r="5" spans="1:8" ht="15.75" customHeight="1">
      <c r="B5" s="101"/>
    </row>
    <row r="6" spans="1:8" ht="15.75" customHeight="1">
      <c r="A6" s="936" t="s">
        <v>331</v>
      </c>
      <c r="B6" s="936"/>
      <c r="C6" s="936"/>
      <c r="D6" s="936"/>
      <c r="E6" s="936"/>
    </row>
    <row r="7" spans="1:8" ht="15.75" customHeight="1">
      <c r="A7" s="101"/>
      <c r="B7" s="101"/>
    </row>
    <row r="8" spans="1:8" ht="15.75" customHeight="1">
      <c r="A8" s="108" t="s">
        <v>305</v>
      </c>
      <c r="B8" s="108"/>
    </row>
    <row r="9" spans="1:8" ht="15.75" customHeight="1">
      <c r="A9" s="101" t="s">
        <v>311</v>
      </c>
      <c r="B9" s="101"/>
      <c r="C9" s="138"/>
      <c r="D9" s="138" t="e">
        <f>'Financial Statements'!#REF!</f>
        <v>#REF!</v>
      </c>
    </row>
    <row r="10" spans="1:8" ht="15.75" customHeight="1">
      <c r="A10" s="109" t="s">
        <v>304</v>
      </c>
      <c r="C10" s="138"/>
      <c r="D10" s="138"/>
    </row>
    <row r="11" spans="1:8" ht="15.75" customHeight="1">
      <c r="A11" s="110">
        <v>1</v>
      </c>
      <c r="B11" s="101" t="s">
        <v>22</v>
      </c>
      <c r="C11" s="138">
        <v>638500</v>
      </c>
      <c r="D11" s="138"/>
    </row>
    <row r="12" spans="1:8" ht="15.75" customHeight="1">
      <c r="A12" s="110">
        <f>A11+1</f>
        <v>2</v>
      </c>
      <c r="B12" s="101" t="s">
        <v>306</v>
      </c>
      <c r="C12" s="138">
        <f>2325574.21-800000</f>
        <v>1525574.21</v>
      </c>
      <c r="D12" s="138"/>
    </row>
    <row r="13" spans="1:8" ht="15.75" customHeight="1">
      <c r="A13" s="110">
        <f t="shared" ref="A13:A20" si="0">A12+1</f>
        <v>3</v>
      </c>
      <c r="B13" s="101" t="s">
        <v>307</v>
      </c>
      <c r="C13" s="138" t="e">
        <f>#REF!+#REF!</f>
        <v>#REF!</v>
      </c>
      <c r="D13" s="138"/>
    </row>
    <row r="14" spans="1:8" ht="15.75" customHeight="1">
      <c r="A14" s="110">
        <f t="shared" si="0"/>
        <v>4</v>
      </c>
      <c r="B14" s="112" t="s">
        <v>406</v>
      </c>
      <c r="C14" s="138" t="e">
        <f>#REF!+#REF!</f>
        <v>#REF!</v>
      </c>
      <c r="D14" s="138"/>
    </row>
    <row r="15" spans="1:8" ht="15.75" customHeight="1">
      <c r="A15" s="110">
        <f>A14+1</f>
        <v>5</v>
      </c>
      <c r="B15" s="101" t="s">
        <v>308</v>
      </c>
      <c r="C15" s="138">
        <v>1282435</v>
      </c>
      <c r="D15" s="138"/>
      <c r="G15" s="102">
        <f>-'[4]on capital goods payment base'!$G$8</f>
        <v>157220.28000000049</v>
      </c>
      <c r="H15" s="102" t="e">
        <f>G15-C14</f>
        <v>#REF!</v>
      </c>
    </row>
    <row r="16" spans="1:8" ht="15.75" customHeight="1">
      <c r="A16" s="110">
        <f t="shared" si="0"/>
        <v>6</v>
      </c>
      <c r="B16" s="101" t="s">
        <v>309</v>
      </c>
      <c r="C16" s="138" t="e">
        <f>'Financial Statements'!#REF!</f>
        <v>#REF!</v>
      </c>
      <c r="D16" s="138"/>
      <c r="G16" s="102" t="e">
        <f>C16+C17+G15-C26-C23</f>
        <v>#REF!</v>
      </c>
    </row>
    <row r="17" spans="1:9" ht="15.75" customHeight="1">
      <c r="A17" s="110">
        <f t="shared" si="0"/>
        <v>7</v>
      </c>
      <c r="B17" s="101" t="s">
        <v>530</v>
      </c>
      <c r="C17" s="138">
        <v>103334.68</v>
      </c>
      <c r="D17" s="138"/>
      <c r="E17" s="102"/>
      <c r="G17" s="102" t="e">
        <f>G16*33.063/100</f>
        <v>#REF!</v>
      </c>
    </row>
    <row r="18" spans="1:9" ht="15.75" customHeight="1">
      <c r="A18" s="110">
        <f t="shared" si="0"/>
        <v>8</v>
      </c>
      <c r="B18" s="101" t="s">
        <v>773</v>
      </c>
      <c r="C18" s="138">
        <v>1530000</v>
      </c>
      <c r="D18" s="138"/>
      <c r="E18" s="102"/>
      <c r="G18" s="102">
        <f>D76</f>
        <v>5833400</v>
      </c>
    </row>
    <row r="19" spans="1:9" ht="15.75" customHeight="1">
      <c r="A19" s="110">
        <f t="shared" si="0"/>
        <v>9</v>
      </c>
      <c r="B19" s="101" t="s">
        <v>310</v>
      </c>
      <c r="C19" s="138">
        <v>81319</v>
      </c>
      <c r="D19" s="138"/>
      <c r="E19" s="102"/>
      <c r="G19" s="102" t="e">
        <f>G18+G17</f>
        <v>#REF!</v>
      </c>
    </row>
    <row r="20" spans="1:9" ht="15.75" customHeight="1">
      <c r="A20" s="110">
        <f t="shared" si="0"/>
        <v>10</v>
      </c>
      <c r="B20" s="101"/>
      <c r="C20" s="138"/>
      <c r="D20" s="138"/>
      <c r="E20" s="102"/>
      <c r="G20" s="102">
        <v>1154241.2495728508</v>
      </c>
    </row>
    <row r="21" spans="1:9" ht="15.75" customHeight="1">
      <c r="A21" s="111"/>
      <c r="B21" s="111" t="s">
        <v>1</v>
      </c>
      <c r="C21" s="156" t="e">
        <f>SUM(C11:C20)</f>
        <v>#REF!</v>
      </c>
      <c r="D21" s="138"/>
      <c r="E21" s="102"/>
    </row>
    <row r="22" spans="1:9" ht="15.75" customHeight="1">
      <c r="A22" s="109" t="s">
        <v>315</v>
      </c>
      <c r="B22" s="111"/>
      <c r="C22" s="138"/>
      <c r="D22" s="138"/>
      <c r="E22" s="102"/>
    </row>
    <row r="23" spans="1:9" ht="15.75" customHeight="1">
      <c r="A23" s="110">
        <v>1</v>
      </c>
      <c r="B23" s="101" t="s">
        <v>312</v>
      </c>
      <c r="C23" s="138" t="e">
        <f>'23-32'!#REF!</f>
        <v>#REF!</v>
      </c>
      <c r="D23" s="138"/>
      <c r="E23" s="102"/>
    </row>
    <row r="24" spans="1:9" ht="15.75" customHeight="1">
      <c r="A24" s="110">
        <f t="shared" ref="A24:A25" si="1">A23+1</f>
        <v>2</v>
      </c>
      <c r="B24" s="101" t="s">
        <v>774</v>
      </c>
      <c r="C24" s="138"/>
      <c r="D24" s="138"/>
      <c r="E24" s="102"/>
    </row>
    <row r="25" spans="1:9" ht="15.75" customHeight="1">
      <c r="A25" s="110">
        <f t="shared" si="1"/>
        <v>3</v>
      </c>
      <c r="B25" s="101" t="s">
        <v>313</v>
      </c>
      <c r="C25" s="138">
        <f>-'33-61'!G201-'33-61'!G275</f>
        <v>0</v>
      </c>
      <c r="D25" s="138"/>
      <c r="G25" s="102">
        <f>C15-C25</f>
        <v>1282435</v>
      </c>
      <c r="I25" s="102">
        <f>C25-C15</f>
        <v>-1282435</v>
      </c>
    </row>
    <row r="26" spans="1:9" ht="15.75" customHeight="1">
      <c r="A26" s="110">
        <f>A25+1</f>
        <v>4</v>
      </c>
      <c r="B26" s="101" t="s">
        <v>314</v>
      </c>
      <c r="C26" s="138">
        <f>'note 12 15-16'!L49</f>
        <v>62505833.797653906</v>
      </c>
      <c r="D26" s="138"/>
      <c r="G26" s="102">
        <f>G25*32.445/100</f>
        <v>416086.03575000004</v>
      </c>
      <c r="I26" s="102">
        <f>I25*33.063%</f>
        <v>-424011.48405000003</v>
      </c>
    </row>
    <row r="27" spans="1:9" ht="15.75" customHeight="1">
      <c r="A27" s="111"/>
      <c r="B27" s="111" t="s">
        <v>1</v>
      </c>
      <c r="C27" s="156" t="e">
        <f>SUM(C23:C26)</f>
        <v>#REF!</v>
      </c>
      <c r="D27" s="138"/>
      <c r="I27" s="102">
        <f>'[1]Computation '!$E$71*0.618%</f>
        <v>14705.149319999999</v>
      </c>
    </row>
    <row r="28" spans="1:9" ht="15.75" customHeight="1" thickBot="1">
      <c r="A28" s="113" t="s">
        <v>316</v>
      </c>
      <c r="B28" s="113"/>
      <c r="C28" s="138"/>
      <c r="D28" s="157" t="e">
        <f>D9+C21-C27</f>
        <v>#REF!</v>
      </c>
      <c r="E28" s="102"/>
      <c r="I28" s="102">
        <f>I26-I27</f>
        <v>-438716.63337000005</v>
      </c>
    </row>
    <row r="29" spans="1:9" ht="15.75" customHeight="1" thickTop="1">
      <c r="A29" s="111"/>
      <c r="B29" s="111"/>
      <c r="C29" s="138"/>
      <c r="D29" s="138"/>
      <c r="E29" s="102"/>
    </row>
    <row r="30" spans="1:9" ht="15.75" customHeight="1">
      <c r="A30" s="116"/>
      <c r="B30" s="116" t="s">
        <v>317</v>
      </c>
      <c r="C30" s="138"/>
      <c r="D30" s="156" t="e">
        <f>D28</f>
        <v>#REF!</v>
      </c>
    </row>
    <row r="31" spans="1:9" ht="15.75" customHeight="1">
      <c r="A31" s="117" t="s">
        <v>315</v>
      </c>
      <c r="B31" s="108" t="s">
        <v>319</v>
      </c>
      <c r="C31" s="138"/>
      <c r="D31" s="138">
        <f>C32*C33</f>
        <v>285500</v>
      </c>
    </row>
    <row r="32" spans="1:9" ht="15.75" customHeight="1">
      <c r="A32" s="116"/>
      <c r="B32" s="112" t="s">
        <v>320</v>
      </c>
      <c r="C32" s="138">
        <f>C11-67500</f>
        <v>571000</v>
      </c>
      <c r="D32" s="138"/>
    </row>
    <row r="33" spans="1:5" ht="15.75" customHeight="1">
      <c r="A33" s="116"/>
      <c r="B33" s="112" t="s">
        <v>321</v>
      </c>
      <c r="C33" s="118">
        <v>0.5</v>
      </c>
      <c r="D33" s="138"/>
    </row>
    <row r="34" spans="1:5" ht="15.75" customHeight="1" thickBot="1">
      <c r="A34" s="116"/>
      <c r="B34" s="116" t="s">
        <v>318</v>
      </c>
      <c r="C34" s="138"/>
      <c r="D34" s="157" t="e">
        <f>D30-D31</f>
        <v>#REF!</v>
      </c>
    </row>
    <row r="35" spans="1:5" ht="15.75" customHeight="1" thickTop="1">
      <c r="A35" s="101"/>
      <c r="B35" s="101" t="s">
        <v>322</v>
      </c>
      <c r="C35" s="138"/>
      <c r="D35" s="138" t="e">
        <f>D34*0.3</f>
        <v>#REF!</v>
      </c>
    </row>
    <row r="36" spans="1:5" ht="15.75" customHeight="1">
      <c r="A36" s="113" t="s">
        <v>304</v>
      </c>
      <c r="B36" s="119" t="s">
        <v>860</v>
      </c>
      <c r="C36" s="138"/>
      <c r="D36" s="138" t="e">
        <f>D35*0.07</f>
        <v>#REF!</v>
      </c>
    </row>
    <row r="37" spans="1:5" s="103" customFormat="1" ht="15.75" customHeight="1">
      <c r="A37" s="120" t="s">
        <v>304</v>
      </c>
      <c r="B37" s="119" t="s">
        <v>324</v>
      </c>
      <c r="C37" s="138"/>
      <c r="D37" s="138" t="e">
        <f>(D36+D35)*0.03</f>
        <v>#REF!</v>
      </c>
      <c r="E37" s="398"/>
    </row>
    <row r="38" spans="1:5" s="103" customFormat="1" ht="15.75" customHeight="1" thickBot="1">
      <c r="A38" s="119"/>
      <c r="B38" s="120" t="s">
        <v>115</v>
      </c>
      <c r="C38" s="138"/>
      <c r="D38" s="157" t="e">
        <f>SUM(D35:D37)</f>
        <v>#REF!</v>
      </c>
      <c r="E38" s="398"/>
    </row>
    <row r="39" spans="1:5" s="103" customFormat="1" ht="15.75" customHeight="1" thickTop="1">
      <c r="A39" s="119"/>
      <c r="B39" s="119"/>
      <c r="C39" s="138"/>
      <c r="D39" s="138"/>
      <c r="E39" s="398"/>
    </row>
    <row r="40" spans="1:5" ht="15.75" customHeight="1">
      <c r="A40" s="101"/>
      <c r="B40" s="115" t="s">
        <v>116</v>
      </c>
      <c r="C40" s="138"/>
      <c r="D40" s="138"/>
    </row>
    <row r="41" spans="1:5" ht="15.75" customHeight="1">
      <c r="A41" s="101"/>
      <c r="B41" s="101" t="s">
        <v>117</v>
      </c>
      <c r="C41" s="138"/>
      <c r="D41" s="138" t="e">
        <f>'Financial Statements'!#REF!</f>
        <v>#REF!</v>
      </c>
    </row>
    <row r="42" spans="1:5" ht="15.75" customHeight="1">
      <c r="A42" s="101"/>
      <c r="B42" s="101" t="s">
        <v>118</v>
      </c>
      <c r="C42" s="138"/>
      <c r="D42" s="138" t="e">
        <f>D41*0.185</f>
        <v>#REF!</v>
      </c>
    </row>
    <row r="43" spans="1:5" ht="15.75" customHeight="1">
      <c r="A43" s="113" t="s">
        <v>304</v>
      </c>
      <c r="B43" s="119" t="s">
        <v>860</v>
      </c>
      <c r="C43" s="138"/>
      <c r="D43" s="138" t="e">
        <f>D42*0.07</f>
        <v>#REF!</v>
      </c>
    </row>
    <row r="44" spans="1:5" ht="15.75" customHeight="1">
      <c r="A44" s="113" t="s">
        <v>304</v>
      </c>
      <c r="B44" s="119" t="s">
        <v>324</v>
      </c>
      <c r="C44" s="138"/>
      <c r="D44" s="138" t="e">
        <f>(D42+D43)*0.03</f>
        <v>#REF!</v>
      </c>
    </row>
    <row r="45" spans="1:5" ht="15.75" customHeight="1" thickBot="1">
      <c r="A45" s="101"/>
      <c r="B45" s="113" t="s">
        <v>119</v>
      </c>
      <c r="C45" s="138"/>
      <c r="D45" s="157" t="e">
        <f>SUM(D42:D44)</f>
        <v>#REF!</v>
      </c>
    </row>
    <row r="46" spans="1:5" ht="15.75" customHeight="1" thickTop="1">
      <c r="A46" s="101"/>
      <c r="B46" s="101"/>
      <c r="C46" s="138"/>
      <c r="D46" s="138"/>
    </row>
    <row r="47" spans="1:5" ht="15.75" customHeight="1">
      <c r="A47" s="101"/>
      <c r="B47" s="101" t="s">
        <v>120</v>
      </c>
      <c r="C47" s="138"/>
      <c r="D47" s="138" t="e">
        <f>MAX(D45,D38)</f>
        <v>#REF!</v>
      </c>
    </row>
    <row r="48" spans="1:5" ht="15.75" customHeight="1">
      <c r="A48" s="113" t="s">
        <v>315</v>
      </c>
      <c r="B48" s="112" t="s">
        <v>121</v>
      </c>
      <c r="C48" s="138"/>
      <c r="D48" s="138">
        <v>1386503.55</v>
      </c>
    </row>
    <row r="49" spans="1:9" ht="15.75" customHeight="1">
      <c r="A49" s="113" t="s">
        <v>315</v>
      </c>
      <c r="B49" s="112" t="s">
        <v>125</v>
      </c>
      <c r="C49" s="138"/>
      <c r="D49" s="138">
        <v>13500000</v>
      </c>
    </row>
    <row r="50" spans="1:9" ht="15.75" customHeight="1" thickBot="1">
      <c r="A50" s="101"/>
      <c r="B50" s="113" t="s">
        <v>323</v>
      </c>
      <c r="C50" s="138"/>
      <c r="D50" s="158" t="e">
        <f>D47-SUM(D48:D49)</f>
        <v>#REF!</v>
      </c>
    </row>
    <row r="51" spans="1:9" ht="15.75" thickTop="1">
      <c r="A51" s="101"/>
      <c r="B51" s="101"/>
      <c r="C51" s="138"/>
      <c r="D51" s="138"/>
    </row>
    <row r="52" spans="1:9" hidden="1">
      <c r="A52" s="101"/>
      <c r="B52" s="115" t="s">
        <v>122</v>
      </c>
      <c r="C52" s="138"/>
      <c r="D52" s="138"/>
      <c r="F52" s="121"/>
      <c r="G52" s="121"/>
      <c r="H52" s="121"/>
      <c r="I52" s="121"/>
    </row>
    <row r="53" spans="1:9" hidden="1">
      <c r="A53" s="101"/>
      <c r="B53" s="101" t="s">
        <v>123</v>
      </c>
      <c r="C53" s="138"/>
      <c r="D53" s="138" t="e">
        <f>+D35</f>
        <v>#REF!</v>
      </c>
    </row>
    <row r="54" spans="1:9" hidden="1">
      <c r="A54" s="101"/>
      <c r="B54" s="101" t="s">
        <v>124</v>
      </c>
      <c r="C54" s="138"/>
      <c r="D54" s="138" t="e">
        <f>+D42</f>
        <v>#REF!</v>
      </c>
      <c r="F54" s="121"/>
      <c r="G54" s="121"/>
      <c r="H54" s="121"/>
      <c r="I54" s="121"/>
    </row>
    <row r="55" spans="1:9" hidden="1">
      <c r="A55" s="101"/>
      <c r="B55" s="101" t="s">
        <v>408</v>
      </c>
      <c r="C55" s="138"/>
      <c r="D55" s="138">
        <v>1114818</v>
      </c>
      <c r="F55" s="121"/>
      <c r="G55" s="121"/>
      <c r="H55" s="121"/>
      <c r="I55" s="121"/>
    </row>
    <row r="56" spans="1:9" hidden="1">
      <c r="A56" s="101"/>
      <c r="B56" s="101" t="s">
        <v>407</v>
      </c>
      <c r="C56" s="138"/>
      <c r="D56" s="138" t="e">
        <f>D55-D57</f>
        <v>#REF!</v>
      </c>
      <c r="F56" s="121"/>
      <c r="G56" s="121"/>
      <c r="H56" s="121"/>
      <c r="I56" s="121"/>
    </row>
    <row r="57" spans="1:9" ht="15.75" hidden="1" thickBot="1">
      <c r="A57" s="101"/>
      <c r="B57" s="113" t="s">
        <v>409</v>
      </c>
      <c r="C57" s="156"/>
      <c r="D57" s="158" t="e">
        <f>MIN(+D53-D54,D55)</f>
        <v>#REF!</v>
      </c>
    </row>
    <row r="58" spans="1:9" hidden="1">
      <c r="A58" s="101"/>
      <c r="B58" s="113"/>
      <c r="C58" s="130"/>
    </row>
    <row r="59" spans="1:9">
      <c r="A59" s="101"/>
      <c r="B59" s="113"/>
      <c r="C59" s="130"/>
    </row>
    <row r="60" spans="1:9">
      <c r="A60" s="101"/>
      <c r="B60" s="101"/>
    </row>
    <row r="61" spans="1:9" ht="15.75" customHeight="1">
      <c r="A61" s="122" t="s">
        <v>731</v>
      </c>
      <c r="B61" s="123"/>
      <c r="C61" s="131"/>
      <c r="D61" s="132"/>
      <c r="E61" s="131"/>
    </row>
    <row r="62" spans="1:9" ht="15.75" customHeight="1">
      <c r="A62" s="122"/>
      <c r="B62" s="123"/>
      <c r="C62" s="131"/>
      <c r="D62" s="132"/>
      <c r="E62" s="131"/>
    </row>
    <row r="63" spans="1:9" ht="15.75" customHeight="1">
      <c r="A63" s="124" t="s">
        <v>40</v>
      </c>
      <c r="B63" s="123"/>
      <c r="C63" s="131"/>
      <c r="D63" s="132"/>
      <c r="E63" s="138"/>
    </row>
    <row r="64" spans="1:9" ht="15.75" customHeight="1">
      <c r="A64" s="125" t="s">
        <v>821</v>
      </c>
      <c r="B64" s="123"/>
      <c r="C64" s="131"/>
      <c r="D64" s="132"/>
      <c r="E64" s="138">
        <f>'note 12 15-16'!K19+'note 12 15-16'!K25-'note 12 15-16'!K14</f>
        <v>524955859.23417401</v>
      </c>
    </row>
    <row r="65" spans="1:5" ht="15.75" customHeight="1">
      <c r="A65" s="125" t="s">
        <v>822</v>
      </c>
      <c r="B65" s="123"/>
      <c r="C65" s="131"/>
      <c r="D65" s="132"/>
      <c r="E65" s="138">
        <f>'note 12 15-16'!L50</f>
        <v>324033104.68348867</v>
      </c>
    </row>
    <row r="66" spans="1:5" ht="15.75" customHeight="1">
      <c r="A66" s="125" t="s">
        <v>14</v>
      </c>
      <c r="B66" s="123"/>
      <c r="C66" s="131"/>
      <c r="D66" s="132"/>
      <c r="E66" s="138">
        <f>-E65+E64</f>
        <v>200922754.55068535</v>
      </c>
    </row>
    <row r="67" spans="1:5" ht="15.75" customHeight="1">
      <c r="A67" s="101"/>
      <c r="B67" s="123"/>
      <c r="C67" s="131"/>
      <c r="D67" s="132"/>
      <c r="E67" s="138"/>
    </row>
    <row r="68" spans="1:5" ht="15.75" customHeight="1">
      <c r="A68" s="125" t="s">
        <v>858</v>
      </c>
      <c r="B68" s="123"/>
      <c r="C68" s="131"/>
      <c r="D68" s="132"/>
      <c r="E68" s="138">
        <f>ROUND(+E66*33.063%,0)</f>
        <v>66431090</v>
      </c>
    </row>
    <row r="69" spans="1:5" ht="15.75" customHeight="1">
      <c r="A69" s="125"/>
      <c r="B69" s="123"/>
      <c r="C69" s="131"/>
      <c r="D69" s="132"/>
      <c r="E69" s="138"/>
    </row>
    <row r="70" spans="1:5" ht="15.75" customHeight="1">
      <c r="A70" s="124" t="s">
        <v>34</v>
      </c>
      <c r="B70" s="123"/>
      <c r="C70" s="131"/>
      <c r="D70" s="132"/>
      <c r="E70" s="138"/>
    </row>
    <row r="71" spans="1:5" ht="15.75" customHeight="1">
      <c r="A71" s="125" t="s">
        <v>823</v>
      </c>
      <c r="B71" s="123"/>
      <c r="C71" s="131"/>
      <c r="D71" s="132"/>
      <c r="E71" s="138" t="e">
        <f>'3-22'!#REF!+'3-22'!#REF!</f>
        <v>#REF!</v>
      </c>
    </row>
    <row r="72" spans="1:5" ht="15.75" customHeight="1">
      <c r="A72" s="125"/>
      <c r="B72" s="123"/>
      <c r="C72" s="131"/>
      <c r="D72" s="132"/>
      <c r="E72" s="138"/>
    </row>
    <row r="73" spans="1:5" ht="15.75" customHeight="1">
      <c r="A73" s="125" t="s">
        <v>859</v>
      </c>
      <c r="B73" s="123"/>
      <c r="C73" s="131"/>
      <c r="D73" s="132"/>
      <c r="E73" s="138" t="e">
        <f>ROUND(+E71*33.063%,0)</f>
        <v>#REF!</v>
      </c>
    </row>
    <row r="74" spans="1:5" ht="15.75" customHeight="1">
      <c r="A74" s="125"/>
      <c r="B74" s="125"/>
      <c r="C74" s="131"/>
      <c r="D74" s="132"/>
      <c r="E74" s="131"/>
    </row>
    <row r="75" spans="1:5" s="127" customFormat="1" ht="31.5" customHeight="1">
      <c r="A75" s="126"/>
      <c r="B75" s="242"/>
      <c r="C75" s="239" t="s">
        <v>820</v>
      </c>
      <c r="D75" s="240" t="s">
        <v>15</v>
      </c>
      <c r="E75" s="239" t="s">
        <v>577</v>
      </c>
    </row>
    <row r="76" spans="1:5" ht="15.75" customHeight="1">
      <c r="A76" s="128"/>
      <c r="B76" s="243" t="s">
        <v>758</v>
      </c>
      <c r="C76" s="241">
        <f>E68</f>
        <v>66431090</v>
      </c>
      <c r="D76" s="241">
        <f>+C76-E76</f>
        <v>5833400</v>
      </c>
      <c r="E76" s="241">
        <v>60597690</v>
      </c>
    </row>
    <row r="77" spans="1:5" ht="15.75" customHeight="1">
      <c r="A77" s="128"/>
      <c r="B77" s="243" t="s">
        <v>759</v>
      </c>
      <c r="C77" s="241" t="e">
        <f>E73</f>
        <v>#REF!</v>
      </c>
      <c r="D77" s="241" t="e">
        <f>+C77-E77</f>
        <v>#REF!</v>
      </c>
      <c r="E77" s="241">
        <v>772020</v>
      </c>
    </row>
    <row r="78" spans="1:5" ht="15.75" customHeight="1">
      <c r="A78" s="128"/>
      <c r="B78" s="366" t="s">
        <v>760</v>
      </c>
      <c r="C78" s="241" t="e">
        <f t="shared" ref="C78" si="2">C76-C77</f>
        <v>#REF!</v>
      </c>
      <c r="D78" s="241" t="e">
        <f>D76-D77</f>
        <v>#REF!</v>
      </c>
      <c r="E78" s="241">
        <f t="shared" ref="E78" si="3">E76-E77</f>
        <v>59825670</v>
      </c>
    </row>
    <row r="79" spans="1:5" ht="15.75" customHeight="1">
      <c r="A79" s="128"/>
      <c r="B79" s="128"/>
      <c r="C79" s="138"/>
      <c r="D79" s="138"/>
      <c r="E79" s="138"/>
    </row>
    <row r="80" spans="1:5" ht="15.75" customHeight="1">
      <c r="A80" s="129" t="s">
        <v>42</v>
      </c>
      <c r="B80" s="129"/>
      <c r="C80" s="138"/>
      <c r="D80" s="156" t="e">
        <f>+D78</f>
        <v>#REF!</v>
      </c>
      <c r="E80" s="138" t="s">
        <v>11</v>
      </c>
    </row>
    <row r="81" spans="1:5" ht="15.75" customHeight="1">
      <c r="A81" s="128"/>
      <c r="B81" s="128"/>
      <c r="C81" s="138"/>
      <c r="D81" s="138"/>
      <c r="E81" s="138" t="s">
        <v>11</v>
      </c>
    </row>
    <row r="82" spans="1:5" ht="15.75" customHeight="1">
      <c r="A82" s="128"/>
      <c r="B82" s="128"/>
      <c r="C82" s="131" t="s">
        <v>11</v>
      </c>
      <c r="D82" s="132"/>
      <c r="E82" s="131" t="s">
        <v>11</v>
      </c>
    </row>
  </sheetData>
  <mergeCells count="2">
    <mergeCell ref="C4:E4"/>
    <mergeCell ref="A6:E6"/>
  </mergeCells>
  <pageMargins left="0.7" right="0.45" top="0.5" bottom="0.25" header="0" footer="0"/>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82"/>
  <sheetViews>
    <sheetView view="pageBreakPreview" zoomScaleNormal="100" zoomScaleSheetLayoutView="100" workbookViewId="0">
      <selection activeCell="C14" sqref="C14"/>
    </sheetView>
  </sheetViews>
  <sheetFormatPr defaultColWidth="7.01171875" defaultRowHeight="15"/>
  <cols>
    <col min="1" max="1" width="5.93359375" style="102" customWidth="1"/>
    <col min="2" max="2" width="41.265625" style="102" customWidth="1"/>
    <col min="3" max="3" width="13.484375" style="114" bestFit="1" customWidth="1"/>
    <col min="4" max="4" width="15.23828125" style="133" bestFit="1" customWidth="1"/>
    <col min="5" max="5" width="15.23828125" style="114" customWidth="1"/>
    <col min="6" max="6" width="7.01171875" style="102"/>
    <col min="7" max="7" width="16.98828125" style="102" bestFit="1" customWidth="1"/>
    <col min="8" max="16384" width="7.01171875" style="102"/>
  </cols>
  <sheetData>
    <row r="1" spans="1:5" s="100" customFormat="1" ht="23.25">
      <c r="A1" s="104" t="str">
        <f>+'Introduction '!B2</f>
        <v>Name of Company</v>
      </c>
      <c r="B1" s="106"/>
      <c r="C1" s="131"/>
      <c r="D1" s="132"/>
      <c r="E1" s="131"/>
    </row>
    <row r="2" spans="1:5" s="100" customFormat="1" ht="18.75">
      <c r="A2" s="105" t="str">
        <f>+'Introduction '!B3</f>
        <v>CIN -</v>
      </c>
      <c r="B2" s="107"/>
      <c r="C2" s="131"/>
      <c r="D2" s="132"/>
      <c r="E2" s="131"/>
    </row>
    <row r="3" spans="1:5">
      <c r="A3" s="101"/>
      <c r="B3" s="101"/>
    </row>
    <row r="4" spans="1:5" ht="15.75" customHeight="1">
      <c r="A4" s="101" t="s">
        <v>716</v>
      </c>
      <c r="B4" s="101"/>
      <c r="C4" s="935" t="s">
        <v>715</v>
      </c>
      <c r="D4" s="935"/>
      <c r="E4" s="935"/>
    </row>
    <row r="5" spans="1:5" ht="15.75" customHeight="1">
      <c r="B5" s="101"/>
    </row>
    <row r="6" spans="1:5" ht="15.75" customHeight="1">
      <c r="A6" s="936" t="s">
        <v>331</v>
      </c>
      <c r="B6" s="936"/>
      <c r="C6" s="936"/>
      <c r="D6" s="936"/>
      <c r="E6" s="936"/>
    </row>
    <row r="7" spans="1:5" ht="15.75" customHeight="1">
      <c r="A7" s="101"/>
      <c r="B7" s="101"/>
    </row>
    <row r="8" spans="1:5" ht="15.75" customHeight="1">
      <c r="A8" s="108" t="s">
        <v>305</v>
      </c>
      <c r="B8" s="108"/>
    </row>
    <row r="9" spans="1:5" ht="15.75" customHeight="1">
      <c r="A9" s="101" t="s">
        <v>311</v>
      </c>
      <c r="B9" s="101"/>
      <c r="C9" s="138"/>
      <c r="D9" s="138" t="e">
        <f>'Financial Statements'!#REF!</f>
        <v>#REF!</v>
      </c>
    </row>
    <row r="10" spans="1:5" ht="15.75" customHeight="1">
      <c r="A10" s="109" t="s">
        <v>304</v>
      </c>
      <c r="C10" s="138"/>
      <c r="D10" s="138"/>
    </row>
    <row r="11" spans="1:5" ht="15.75" customHeight="1">
      <c r="A11" s="110">
        <v>1</v>
      </c>
      <c r="B11" s="101" t="s">
        <v>22</v>
      </c>
      <c r="C11" s="138">
        <v>979000</v>
      </c>
      <c r="D11" s="138"/>
    </row>
    <row r="12" spans="1:5" ht="15.75" customHeight="1">
      <c r="A12" s="110">
        <f>A11+1</f>
        <v>2</v>
      </c>
      <c r="B12" s="101" t="s">
        <v>306</v>
      </c>
      <c r="C12" s="138">
        <v>337729</v>
      </c>
      <c r="D12" s="138"/>
    </row>
    <row r="13" spans="1:5" ht="15.75" customHeight="1">
      <c r="A13" s="110">
        <f t="shared" ref="A13:A20" si="0">A12+1</f>
        <v>3</v>
      </c>
      <c r="B13" s="101" t="s">
        <v>307</v>
      </c>
      <c r="C13" s="138">
        <v>76580</v>
      </c>
      <c r="D13" s="138"/>
    </row>
    <row r="14" spans="1:5" ht="15.75" customHeight="1">
      <c r="A14" s="110">
        <f t="shared" si="0"/>
        <v>4</v>
      </c>
      <c r="B14" s="112" t="s">
        <v>406</v>
      </c>
      <c r="C14" s="138">
        <f>'note 12'!N43</f>
        <v>595359.15</v>
      </c>
      <c r="D14" s="138"/>
    </row>
    <row r="15" spans="1:5" ht="15.75" customHeight="1">
      <c r="A15" s="110">
        <f>A14+1</f>
        <v>5</v>
      </c>
      <c r="B15" s="101" t="s">
        <v>308</v>
      </c>
      <c r="C15" s="138">
        <v>1023321</v>
      </c>
      <c r="D15" s="138"/>
    </row>
    <row r="16" spans="1:5" ht="15.75" customHeight="1">
      <c r="A16" s="110">
        <f t="shared" si="0"/>
        <v>6</v>
      </c>
      <c r="B16" s="101" t="s">
        <v>309</v>
      </c>
      <c r="C16" s="138" t="e">
        <f>'Financial Statements'!#REF!</f>
        <v>#REF!</v>
      </c>
      <c r="D16" s="138"/>
    </row>
    <row r="17" spans="1:7" ht="15.75" customHeight="1">
      <c r="A17" s="110">
        <f t="shared" si="0"/>
        <v>7</v>
      </c>
      <c r="B17" s="101" t="s">
        <v>531</v>
      </c>
      <c r="C17" s="138">
        <v>17135</v>
      </c>
      <c r="D17" s="138"/>
      <c r="E17" s="102"/>
      <c r="G17" s="102" t="e">
        <f>C16+C14+C18-C23-C26</f>
        <v>#REF!</v>
      </c>
    </row>
    <row r="18" spans="1:7" ht="15.75" customHeight="1">
      <c r="A18" s="110">
        <f t="shared" si="0"/>
        <v>8</v>
      </c>
      <c r="B18" s="101" t="s">
        <v>530</v>
      </c>
      <c r="C18" s="138">
        <v>153134.34625375317</v>
      </c>
      <c r="D18" s="138"/>
      <c r="E18" s="102"/>
      <c r="G18" s="102" t="e">
        <f>G17*32.445/100</f>
        <v>#REF!</v>
      </c>
    </row>
    <row r="19" spans="1:7" ht="15.75" customHeight="1">
      <c r="A19" s="110">
        <f t="shared" si="0"/>
        <v>9</v>
      </c>
      <c r="B19" s="101" t="s">
        <v>773</v>
      </c>
      <c r="C19" s="138">
        <f>1450000</f>
        <v>1450000</v>
      </c>
      <c r="D19" s="138"/>
      <c r="E19" s="102"/>
    </row>
    <row r="20" spans="1:7" ht="15.75" customHeight="1">
      <c r="A20" s="110">
        <f t="shared" si="0"/>
        <v>10</v>
      </c>
      <c r="B20" s="101" t="s">
        <v>310</v>
      </c>
      <c r="C20" s="138">
        <v>62018</v>
      </c>
      <c r="D20" s="138"/>
      <c r="E20" s="102"/>
    </row>
    <row r="21" spans="1:7" ht="15.75" customHeight="1">
      <c r="A21" s="111"/>
      <c r="B21" s="111" t="s">
        <v>1</v>
      </c>
      <c r="C21" s="156" t="e">
        <f>SUM(C11:C20)</f>
        <v>#REF!</v>
      </c>
      <c r="D21" s="138"/>
      <c r="E21" s="102"/>
    </row>
    <row r="22" spans="1:7" ht="15.75" customHeight="1">
      <c r="A22" s="109" t="s">
        <v>315</v>
      </c>
      <c r="B22" s="111"/>
      <c r="C22" s="138"/>
      <c r="D22" s="138"/>
      <c r="E22" s="102"/>
    </row>
    <row r="23" spans="1:7" ht="15.75" customHeight="1">
      <c r="A23" s="110">
        <v>1</v>
      </c>
      <c r="B23" s="101" t="s">
        <v>312</v>
      </c>
      <c r="C23" s="138" t="e">
        <f>'23-32'!#REF!</f>
        <v>#REF!</v>
      </c>
      <c r="D23" s="138"/>
      <c r="E23" s="102"/>
    </row>
    <row r="24" spans="1:7" ht="15.75" customHeight="1">
      <c r="A24" s="110">
        <f t="shared" ref="A24:A25" si="1">A23+1</f>
        <v>2</v>
      </c>
      <c r="B24" s="101" t="s">
        <v>774</v>
      </c>
      <c r="C24" s="138">
        <f>393084-303140</f>
        <v>89944</v>
      </c>
      <c r="D24" s="138"/>
      <c r="E24" s="102"/>
    </row>
    <row r="25" spans="1:7" ht="15.75" customHeight="1">
      <c r="A25" s="110">
        <f t="shared" si="1"/>
        <v>3</v>
      </c>
      <c r="B25" s="101" t="s">
        <v>313</v>
      </c>
      <c r="C25" s="138">
        <f>-'33-61'!G201-'33-61'!G275</f>
        <v>0</v>
      </c>
      <c r="D25" s="138"/>
      <c r="G25" s="102">
        <f>C15-C25</f>
        <v>1023321</v>
      </c>
    </row>
    <row r="26" spans="1:7" ht="15.75" customHeight="1">
      <c r="A26" s="110">
        <f>A25+1</f>
        <v>4</v>
      </c>
      <c r="B26" s="101" t="s">
        <v>314</v>
      </c>
      <c r="C26" s="138">
        <f>'note 12'!N47</f>
        <v>55784380.896895044</v>
      </c>
      <c r="D26" s="138"/>
      <c r="G26" s="102">
        <f>G25*32.445/100</f>
        <v>332016.49845000001</v>
      </c>
    </row>
    <row r="27" spans="1:7" ht="15.75" customHeight="1">
      <c r="A27" s="111"/>
      <c r="B27" s="111" t="s">
        <v>1</v>
      </c>
      <c r="C27" s="156" t="e">
        <f>SUM(C23:C26)</f>
        <v>#REF!</v>
      </c>
      <c r="D27" s="138"/>
    </row>
    <row r="28" spans="1:7" ht="15.75" customHeight="1" thickBot="1">
      <c r="A28" s="113" t="s">
        <v>316</v>
      </c>
      <c r="B28" s="113"/>
      <c r="C28" s="138"/>
      <c r="D28" s="157" t="e">
        <f>D9+C21-C27</f>
        <v>#REF!</v>
      </c>
      <c r="E28" s="102"/>
    </row>
    <row r="29" spans="1:7" ht="15.75" customHeight="1" thickTop="1">
      <c r="A29" s="111"/>
      <c r="B29" s="111"/>
      <c r="C29" s="138"/>
      <c r="D29" s="138"/>
      <c r="E29" s="102"/>
    </row>
    <row r="30" spans="1:7" ht="15.75" customHeight="1">
      <c r="A30" s="116"/>
      <c r="B30" s="116" t="s">
        <v>317</v>
      </c>
      <c r="C30" s="138"/>
      <c r="D30" s="156" t="e">
        <f>D28</f>
        <v>#REF!</v>
      </c>
    </row>
    <row r="31" spans="1:7" ht="15.75" customHeight="1">
      <c r="A31" s="117" t="s">
        <v>315</v>
      </c>
      <c r="B31" s="108" t="s">
        <v>319</v>
      </c>
      <c r="C31" s="138"/>
      <c r="D31" s="138">
        <f>C32*C33</f>
        <v>489500</v>
      </c>
    </row>
    <row r="32" spans="1:7" ht="15.75" customHeight="1">
      <c r="A32" s="116"/>
      <c r="B32" s="112" t="s">
        <v>320</v>
      </c>
      <c r="C32" s="138">
        <f>C11</f>
        <v>979000</v>
      </c>
      <c r="D32" s="138"/>
    </row>
    <row r="33" spans="1:5" ht="15.75" customHeight="1">
      <c r="A33" s="116"/>
      <c r="B33" s="112" t="s">
        <v>321</v>
      </c>
      <c r="C33" s="118">
        <v>0.5</v>
      </c>
      <c r="D33" s="138"/>
    </row>
    <row r="34" spans="1:5" ht="15.75" customHeight="1" thickBot="1">
      <c r="A34" s="116"/>
      <c r="B34" s="116" t="s">
        <v>318</v>
      </c>
      <c r="C34" s="138"/>
      <c r="D34" s="157" t="e">
        <f>D30-D31</f>
        <v>#REF!</v>
      </c>
    </row>
    <row r="35" spans="1:5" ht="15.75" customHeight="1" thickTop="1">
      <c r="A35" s="101"/>
      <c r="B35" s="101" t="s">
        <v>322</v>
      </c>
      <c r="C35" s="138"/>
      <c r="D35" s="138" t="e">
        <f>D34*0.3</f>
        <v>#REF!</v>
      </c>
    </row>
    <row r="36" spans="1:5" ht="15.75" customHeight="1">
      <c r="A36" s="113" t="s">
        <v>304</v>
      </c>
      <c r="B36" s="119" t="s">
        <v>405</v>
      </c>
      <c r="C36" s="138"/>
      <c r="D36" s="138" t="e">
        <f>D35*0.05</f>
        <v>#REF!</v>
      </c>
    </row>
    <row r="37" spans="1:5" s="103" customFormat="1" ht="15.75" customHeight="1">
      <c r="A37" s="120" t="s">
        <v>304</v>
      </c>
      <c r="B37" s="119" t="s">
        <v>324</v>
      </c>
      <c r="C37" s="138"/>
      <c r="D37" s="138" t="e">
        <f>(D36+D35)*0.03</f>
        <v>#REF!</v>
      </c>
      <c r="E37" s="114"/>
    </row>
    <row r="38" spans="1:5" s="103" customFormat="1" ht="15.75" customHeight="1" thickBot="1">
      <c r="A38" s="119"/>
      <c r="B38" s="120" t="s">
        <v>115</v>
      </c>
      <c r="C38" s="138"/>
      <c r="D38" s="157" t="e">
        <f>SUM(D35:D37)</f>
        <v>#REF!</v>
      </c>
      <c r="E38" s="114"/>
    </row>
    <row r="39" spans="1:5" s="103" customFormat="1" ht="15.75" customHeight="1" thickTop="1">
      <c r="A39" s="119"/>
      <c r="B39" s="119"/>
      <c r="C39" s="138"/>
      <c r="D39" s="138"/>
      <c r="E39" s="114"/>
    </row>
    <row r="40" spans="1:5" ht="15.75" customHeight="1">
      <c r="A40" s="101"/>
      <c r="B40" s="115" t="s">
        <v>116</v>
      </c>
      <c r="C40" s="138"/>
      <c r="D40" s="138"/>
    </row>
    <row r="41" spans="1:5" ht="15.75" customHeight="1">
      <c r="A41" s="101"/>
      <c r="B41" s="101" t="s">
        <v>117</v>
      </c>
      <c r="C41" s="138"/>
      <c r="D41" s="138" t="e">
        <f>'Financial Statements'!#REF!</f>
        <v>#REF!</v>
      </c>
    </row>
    <row r="42" spans="1:5" ht="15.75" customHeight="1">
      <c r="A42" s="101"/>
      <c r="B42" s="101" t="s">
        <v>118</v>
      </c>
      <c r="C42" s="138"/>
      <c r="D42" s="138" t="e">
        <f>D41*0.185</f>
        <v>#REF!</v>
      </c>
    </row>
    <row r="43" spans="1:5" ht="15.75" customHeight="1">
      <c r="A43" s="113" t="s">
        <v>304</v>
      </c>
      <c r="B43" s="119" t="s">
        <v>405</v>
      </c>
      <c r="C43" s="138"/>
      <c r="D43" s="138" t="e">
        <f>D42*0.05</f>
        <v>#REF!</v>
      </c>
    </row>
    <row r="44" spans="1:5" ht="15.75" customHeight="1">
      <c r="A44" s="113" t="s">
        <v>304</v>
      </c>
      <c r="B44" s="119" t="s">
        <v>324</v>
      </c>
      <c r="C44" s="138"/>
      <c r="D44" s="138" t="e">
        <f>(D42+D43)*0.03</f>
        <v>#REF!</v>
      </c>
    </row>
    <row r="45" spans="1:5" ht="15.75" customHeight="1" thickBot="1">
      <c r="A45" s="101"/>
      <c r="B45" s="113" t="s">
        <v>119</v>
      </c>
      <c r="C45" s="138"/>
      <c r="D45" s="157" t="e">
        <f>SUM(D42:D44)</f>
        <v>#REF!</v>
      </c>
    </row>
    <row r="46" spans="1:5" ht="15.75" customHeight="1" thickTop="1">
      <c r="A46" s="101"/>
      <c r="B46" s="101"/>
      <c r="C46" s="138"/>
      <c r="D46" s="138"/>
    </row>
    <row r="47" spans="1:5" ht="15.75" customHeight="1">
      <c r="A47" s="101"/>
      <c r="B47" s="101" t="s">
        <v>120</v>
      </c>
      <c r="C47" s="138"/>
      <c r="D47" s="138" t="e">
        <f>MAX(D45,D38)</f>
        <v>#REF!</v>
      </c>
    </row>
    <row r="48" spans="1:5" ht="15.75" customHeight="1">
      <c r="A48" s="113" t="s">
        <v>315</v>
      </c>
      <c r="B48" s="112" t="s">
        <v>121</v>
      </c>
      <c r="C48" s="138"/>
      <c r="D48" s="138">
        <f>'26as'!K156</f>
        <v>716775.24999999988</v>
      </c>
    </row>
    <row r="49" spans="1:9" ht="15.75" customHeight="1">
      <c r="A49" s="113" t="s">
        <v>315</v>
      </c>
      <c r="B49" s="112" t="s">
        <v>125</v>
      </c>
      <c r="C49" s="138"/>
      <c r="D49" s="138">
        <v>9500000</v>
      </c>
    </row>
    <row r="50" spans="1:9" ht="15.75" customHeight="1" thickBot="1">
      <c r="A50" s="101"/>
      <c r="B50" s="113" t="s">
        <v>323</v>
      </c>
      <c r="C50" s="138"/>
      <c r="D50" s="158" t="e">
        <f>D47-SUM(D48:D49)</f>
        <v>#REF!</v>
      </c>
    </row>
    <row r="51" spans="1:9" ht="15.75" thickTop="1">
      <c r="A51" s="101"/>
      <c r="B51" s="101"/>
      <c r="C51" s="138"/>
      <c r="D51" s="138"/>
    </row>
    <row r="52" spans="1:9" hidden="1">
      <c r="A52" s="101"/>
      <c r="B52" s="115" t="s">
        <v>122</v>
      </c>
      <c r="C52" s="138"/>
      <c r="D52" s="138"/>
      <c r="F52" s="121"/>
      <c r="G52" s="121"/>
      <c r="H52" s="121"/>
      <c r="I52" s="121"/>
    </row>
    <row r="53" spans="1:9" hidden="1">
      <c r="A53" s="101"/>
      <c r="B53" s="101" t="s">
        <v>123</v>
      </c>
      <c r="C53" s="138"/>
      <c r="D53" s="138" t="e">
        <f>+D35</f>
        <v>#REF!</v>
      </c>
    </row>
    <row r="54" spans="1:9" hidden="1">
      <c r="A54" s="101"/>
      <c r="B54" s="101" t="s">
        <v>124</v>
      </c>
      <c r="C54" s="138"/>
      <c r="D54" s="138" t="e">
        <f>+D42</f>
        <v>#REF!</v>
      </c>
      <c r="F54" s="121"/>
      <c r="G54" s="121"/>
      <c r="H54" s="121"/>
      <c r="I54" s="121"/>
    </row>
    <row r="55" spans="1:9" hidden="1">
      <c r="A55" s="101"/>
      <c r="B55" s="101" t="s">
        <v>408</v>
      </c>
      <c r="C55" s="138"/>
      <c r="D55" s="138">
        <v>1114818</v>
      </c>
      <c r="F55" s="121"/>
      <c r="G55" s="121"/>
      <c r="H55" s="121"/>
      <c r="I55" s="121"/>
    </row>
    <row r="56" spans="1:9" hidden="1">
      <c r="A56" s="101"/>
      <c r="B56" s="101" t="s">
        <v>407</v>
      </c>
      <c r="C56" s="138"/>
      <c r="D56" s="138" t="e">
        <f>D55-D57</f>
        <v>#REF!</v>
      </c>
      <c r="F56" s="121"/>
      <c r="G56" s="121"/>
      <c r="H56" s="121"/>
      <c r="I56" s="121"/>
    </row>
    <row r="57" spans="1:9" ht="15.75" hidden="1" thickBot="1">
      <c r="A57" s="101"/>
      <c r="B57" s="113" t="s">
        <v>409</v>
      </c>
      <c r="C57" s="156"/>
      <c r="D57" s="158" t="e">
        <f>MIN(+D53-D54,D55)</f>
        <v>#REF!</v>
      </c>
    </row>
    <row r="58" spans="1:9" ht="15.75" hidden="1" thickTop="1">
      <c r="A58" s="101"/>
      <c r="B58" s="113"/>
      <c r="C58" s="130"/>
    </row>
    <row r="59" spans="1:9">
      <c r="A59" s="101"/>
      <c r="B59" s="113"/>
      <c r="C59" s="130"/>
    </row>
    <row r="60" spans="1:9">
      <c r="A60" s="101"/>
      <c r="B60" s="101"/>
    </row>
    <row r="61" spans="1:9" ht="15.75" customHeight="1">
      <c r="A61" s="122" t="s">
        <v>731</v>
      </c>
      <c r="B61" s="123"/>
      <c r="C61" s="131"/>
      <c r="D61" s="132"/>
      <c r="E61" s="131"/>
    </row>
    <row r="62" spans="1:9" ht="15.75" customHeight="1">
      <c r="A62" s="122"/>
      <c r="B62" s="123"/>
      <c r="C62" s="131"/>
      <c r="D62" s="132"/>
      <c r="E62" s="131"/>
    </row>
    <row r="63" spans="1:9" ht="15.75" customHeight="1">
      <c r="A63" s="124" t="s">
        <v>40</v>
      </c>
      <c r="B63" s="123"/>
      <c r="C63" s="131"/>
      <c r="D63" s="132"/>
      <c r="E63" s="138"/>
    </row>
    <row r="64" spans="1:9" ht="15.75" customHeight="1">
      <c r="A64" s="125" t="s">
        <v>718</v>
      </c>
      <c r="B64" s="123"/>
      <c r="C64" s="131"/>
      <c r="D64" s="132"/>
      <c r="E64" s="138">
        <f>'note 12'!M18+'note 12'!M24-'note 12'!M11</f>
        <v>503658950.30533218</v>
      </c>
    </row>
    <row r="65" spans="1:5" ht="15.75" customHeight="1">
      <c r="A65" s="125" t="s">
        <v>719</v>
      </c>
      <c r="B65" s="123"/>
      <c r="C65" s="131"/>
      <c r="D65" s="132"/>
      <c r="E65" s="138">
        <f>'note 12'!N48</f>
        <v>316888447.78114247</v>
      </c>
    </row>
    <row r="66" spans="1:5" ht="15.75" customHeight="1">
      <c r="A66" s="125" t="s">
        <v>14</v>
      </c>
      <c r="B66" s="123"/>
      <c r="C66" s="131"/>
      <c r="D66" s="132"/>
      <c r="E66" s="138">
        <f>-E65+E64</f>
        <v>186770502.52418971</v>
      </c>
    </row>
    <row r="67" spans="1:5" ht="15.75" customHeight="1">
      <c r="A67" s="101"/>
      <c r="B67" s="123"/>
      <c r="C67" s="131"/>
      <c r="D67" s="132"/>
      <c r="E67" s="138"/>
    </row>
    <row r="68" spans="1:5" ht="15.75" customHeight="1">
      <c r="A68" s="125" t="s">
        <v>679</v>
      </c>
      <c r="B68" s="123"/>
      <c r="C68" s="131"/>
      <c r="D68" s="132"/>
      <c r="E68" s="138">
        <f>ROUND(+E66*32.445%,0)</f>
        <v>60597690</v>
      </c>
    </row>
    <row r="69" spans="1:5" ht="15.75" customHeight="1">
      <c r="A69" s="125"/>
      <c r="B69" s="123"/>
      <c r="C69" s="131"/>
      <c r="D69" s="132"/>
      <c r="E69" s="138"/>
    </row>
    <row r="70" spans="1:5" ht="15.75" customHeight="1">
      <c r="A70" s="124" t="s">
        <v>34</v>
      </c>
      <c r="B70" s="123"/>
      <c r="C70" s="131"/>
      <c r="D70" s="132"/>
      <c r="E70" s="138"/>
    </row>
    <row r="71" spans="1:5" ht="15.75" customHeight="1">
      <c r="A71" s="125" t="s">
        <v>717</v>
      </c>
      <c r="B71" s="123"/>
      <c r="C71" s="131"/>
      <c r="D71" s="132"/>
      <c r="E71" s="138" t="e">
        <f>'3-22'!#REF!+'3-22'!#REF!</f>
        <v>#REF!</v>
      </c>
    </row>
    <row r="72" spans="1:5" ht="15.75" customHeight="1">
      <c r="A72" s="125"/>
      <c r="B72" s="123"/>
      <c r="C72" s="131"/>
      <c r="D72" s="132"/>
      <c r="E72" s="138"/>
    </row>
    <row r="73" spans="1:5" ht="15.75" customHeight="1">
      <c r="A73" s="125" t="s">
        <v>576</v>
      </c>
      <c r="B73" s="123"/>
      <c r="C73" s="131"/>
      <c r="D73" s="132"/>
      <c r="E73" s="138" t="e">
        <f>ROUND(+E71*32.445%,0)</f>
        <v>#REF!</v>
      </c>
    </row>
    <row r="74" spans="1:5" ht="15.75" customHeight="1">
      <c r="A74" s="125"/>
      <c r="B74" s="125"/>
      <c r="C74" s="131"/>
      <c r="D74" s="132"/>
      <c r="E74" s="131"/>
    </row>
    <row r="75" spans="1:5" s="127" customFormat="1" ht="31.5" customHeight="1">
      <c r="A75" s="126"/>
      <c r="B75" s="242"/>
      <c r="C75" s="239" t="s">
        <v>577</v>
      </c>
      <c r="D75" s="240" t="s">
        <v>15</v>
      </c>
      <c r="E75" s="239" t="s">
        <v>732</v>
      </c>
    </row>
    <row r="76" spans="1:5" ht="15.75" customHeight="1">
      <c r="A76" s="128"/>
      <c r="B76" s="243" t="s">
        <v>758</v>
      </c>
      <c r="C76" s="241">
        <f>E68</f>
        <v>60597690</v>
      </c>
      <c r="D76" s="241" t="e">
        <f>+C76-E76</f>
        <v>#REF!</v>
      </c>
      <c r="E76" s="241" t="e">
        <f>'3-22'!#REF!</f>
        <v>#REF!</v>
      </c>
    </row>
    <row r="77" spans="1:5" ht="15.75" customHeight="1">
      <c r="A77" s="128"/>
      <c r="B77" s="243" t="s">
        <v>759</v>
      </c>
      <c r="C77" s="241" t="e">
        <f>E73</f>
        <v>#REF!</v>
      </c>
      <c r="D77" s="241" t="e">
        <f>+C77-E77</f>
        <v>#REF!</v>
      </c>
      <c r="E77" s="241" t="e">
        <f>'3-22'!#REF!</f>
        <v>#REF!</v>
      </c>
    </row>
    <row r="78" spans="1:5" ht="15.75" customHeight="1">
      <c r="A78" s="128"/>
      <c r="B78" s="366" t="s">
        <v>760</v>
      </c>
      <c r="C78" s="241" t="e">
        <f t="shared" ref="C78" si="2">C76-C77</f>
        <v>#REF!</v>
      </c>
      <c r="D78" s="241" t="e">
        <f>D76-D77</f>
        <v>#REF!</v>
      </c>
      <c r="E78" s="241" t="e">
        <f t="shared" ref="E78" si="3">E76-E77</f>
        <v>#REF!</v>
      </c>
    </row>
    <row r="79" spans="1:5" ht="15.75" customHeight="1">
      <c r="A79" s="128"/>
      <c r="B79" s="128"/>
      <c r="C79" s="138"/>
      <c r="D79" s="138"/>
      <c r="E79" s="138"/>
    </row>
    <row r="80" spans="1:5" ht="15.75" customHeight="1">
      <c r="A80" s="129" t="s">
        <v>42</v>
      </c>
      <c r="B80" s="129"/>
      <c r="C80" s="138"/>
      <c r="D80" s="156" t="e">
        <f>+D78</f>
        <v>#REF!</v>
      </c>
      <c r="E80" s="138" t="s">
        <v>11</v>
      </c>
    </row>
    <row r="81" spans="1:5" ht="15.75" customHeight="1">
      <c r="A81" s="128"/>
      <c r="B81" s="128"/>
      <c r="C81" s="138"/>
      <c r="D81" s="138"/>
      <c r="E81" s="138" t="s">
        <v>11</v>
      </c>
    </row>
    <row r="82" spans="1:5" ht="15.75" customHeight="1">
      <c r="A82" s="128"/>
      <c r="B82" s="128"/>
      <c r="C82" s="131" t="s">
        <v>11</v>
      </c>
      <c r="D82" s="132"/>
      <c r="E82" s="131" t="s">
        <v>11</v>
      </c>
    </row>
  </sheetData>
  <mergeCells count="2">
    <mergeCell ref="A6:E6"/>
    <mergeCell ref="C4:E4"/>
  </mergeCells>
  <pageMargins left="0.7" right="0.45" top="0.5" bottom="0.2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97"/>
  <sheetViews>
    <sheetView tabSelected="1" view="pageBreakPreview" zoomScaleNormal="100" zoomScaleSheetLayoutView="100" zoomScalePageLayoutView="85" workbookViewId="0">
      <selection activeCell="E176" sqref="E176"/>
    </sheetView>
  </sheetViews>
  <sheetFormatPr defaultColWidth="9.16796875" defaultRowHeight="14.25"/>
  <cols>
    <col min="1" max="1" width="7.953125" style="504" customWidth="1"/>
    <col min="2" max="2" width="4.71875" style="504" customWidth="1"/>
    <col min="3" max="3" width="39.2421875" style="504" customWidth="1"/>
    <col min="4" max="4" width="6.60546875" style="504" customWidth="1"/>
    <col min="5" max="5" width="16.046875" style="504" bestFit="1" customWidth="1"/>
    <col min="6" max="6" width="21.03515625" style="504" customWidth="1"/>
    <col min="7" max="7" width="6.203125" style="504" hidden="1" customWidth="1"/>
    <col min="8" max="8" width="15.77734375" style="504" hidden="1" customWidth="1"/>
    <col min="9" max="9" width="6.47265625" style="504" hidden="1" customWidth="1"/>
    <col min="10" max="10" width="17.125" style="504" hidden="1" customWidth="1"/>
    <col min="11" max="16384" width="9.16796875" style="504"/>
  </cols>
  <sheetData>
    <row r="1" spans="1:10" ht="15" thickBot="1"/>
    <row r="2" spans="1:10" s="491" customFormat="1" ht="23.25" customHeight="1">
      <c r="A2" s="948" t="s">
        <v>1399</v>
      </c>
      <c r="B2" s="949"/>
      <c r="C2" s="949"/>
      <c r="D2" s="949"/>
      <c r="E2" s="949"/>
      <c r="F2" s="950"/>
      <c r="G2" s="444"/>
      <c r="H2" s="444"/>
      <c r="I2" s="444"/>
      <c r="J2" s="444"/>
    </row>
    <row r="3" spans="1:10" s="491" customFormat="1" ht="18.75" customHeight="1">
      <c r="A3" s="951" t="str">
        <f>+'Introduction '!B3</f>
        <v>CIN -</v>
      </c>
      <c r="B3" s="952"/>
      <c r="C3" s="952"/>
      <c r="D3" s="952"/>
      <c r="E3" s="952"/>
      <c r="F3" s="953"/>
      <c r="G3" s="400"/>
      <c r="H3" s="400"/>
      <c r="I3" s="400"/>
      <c r="J3" s="400"/>
    </row>
    <row r="4" spans="1:10" s="491" customFormat="1" ht="15">
      <c r="A4" s="954"/>
      <c r="B4" s="955"/>
      <c r="C4" s="955"/>
      <c r="D4" s="955"/>
      <c r="E4" s="955"/>
      <c r="F4" s="956"/>
      <c r="G4" s="557"/>
      <c r="H4" s="557"/>
      <c r="I4" s="557"/>
      <c r="J4" s="557"/>
    </row>
    <row r="5" spans="1:10" s="491" customFormat="1" ht="18.75" customHeight="1">
      <c r="A5" s="945" t="s">
        <v>1108</v>
      </c>
      <c r="B5" s="946"/>
      <c r="C5" s="946"/>
      <c r="D5" s="946"/>
      <c r="E5" s="946"/>
      <c r="F5" s="947"/>
      <c r="G5" s="393"/>
      <c r="H5" s="393"/>
      <c r="I5" s="393"/>
      <c r="J5" s="393"/>
    </row>
    <row r="6" spans="1:10" s="491" customFormat="1" ht="15.75" thickBot="1">
      <c r="A6" s="36"/>
      <c r="B6" s="830"/>
      <c r="C6" s="822"/>
      <c r="D6" s="822"/>
      <c r="E6" s="822"/>
      <c r="F6" s="392" t="s">
        <v>826</v>
      </c>
      <c r="G6" s="316"/>
      <c r="H6" s="316"/>
      <c r="I6" s="316"/>
      <c r="J6" s="316"/>
    </row>
    <row r="7" spans="1:10" s="495" customFormat="1" ht="45.75" customHeight="1" thickBot="1">
      <c r="A7" s="938" t="s">
        <v>0</v>
      </c>
      <c r="B7" s="939"/>
      <c r="C7" s="939"/>
      <c r="D7" s="829" t="s">
        <v>39</v>
      </c>
      <c r="E7" s="829" t="s">
        <v>1109</v>
      </c>
      <c r="F7" s="829" t="s">
        <v>1110</v>
      </c>
      <c r="G7" s="521"/>
      <c r="H7" s="432" t="s">
        <v>396</v>
      </c>
      <c r="I7" s="532"/>
      <c r="J7" s="432" t="s">
        <v>397</v>
      </c>
    </row>
    <row r="8" spans="1:10" s="491" customFormat="1" ht="15.75" customHeight="1">
      <c r="A8" s="69" t="s">
        <v>32</v>
      </c>
      <c r="B8" s="942" t="s">
        <v>195</v>
      </c>
      <c r="C8" s="942"/>
      <c r="D8" s="838"/>
      <c r="E8" s="864"/>
      <c r="F8" s="867"/>
      <c r="G8" s="325"/>
      <c r="H8" s="43"/>
      <c r="I8" s="43"/>
      <c r="J8" s="43"/>
    </row>
    <row r="9" spans="1:10" s="491" customFormat="1" ht="15.75" customHeight="1">
      <c r="A9" s="38" t="s">
        <v>149</v>
      </c>
      <c r="B9" s="937" t="s">
        <v>1111</v>
      </c>
      <c r="C9" s="937"/>
      <c r="D9" s="838"/>
      <c r="E9" s="865"/>
      <c r="F9" s="868"/>
      <c r="G9" s="326"/>
      <c r="H9" s="41"/>
      <c r="I9" s="41"/>
      <c r="J9" s="41"/>
    </row>
    <row r="10" spans="1:10" s="491" customFormat="1" ht="15.75" customHeight="1">
      <c r="A10" s="39"/>
      <c r="B10" s="645" t="s">
        <v>179</v>
      </c>
      <c r="C10" s="633" t="s">
        <v>49</v>
      </c>
      <c r="D10" s="838">
        <f>'3-22'!A9</f>
        <v>3</v>
      </c>
      <c r="E10" s="217">
        <f>'3-22'!G15</f>
        <v>0</v>
      </c>
      <c r="F10" s="869">
        <f>'3-22'!H15</f>
        <v>0</v>
      </c>
      <c r="G10" s="218"/>
      <c r="H10" s="153" t="e">
        <f>'3-22'!#REF!</f>
        <v>#REF!</v>
      </c>
      <c r="I10" s="153"/>
      <c r="J10" s="153" t="e">
        <f>'3-22'!#REF!</f>
        <v>#REF!</v>
      </c>
    </row>
    <row r="11" spans="1:10" s="491" customFormat="1" ht="15.75" customHeight="1">
      <c r="A11" s="39"/>
      <c r="B11" s="645" t="s">
        <v>180</v>
      </c>
      <c r="C11" s="633" t="s">
        <v>135</v>
      </c>
      <c r="D11" s="838">
        <f>'3-22'!A45</f>
        <v>4</v>
      </c>
      <c r="E11" s="217">
        <f>'3-22'!G16</f>
        <v>0</v>
      </c>
      <c r="F11" s="869">
        <f>'3-22'!H16</f>
        <v>0</v>
      </c>
      <c r="G11" s="218"/>
      <c r="H11" s="153" t="e">
        <f>'3-22'!#REF!</f>
        <v>#REF!</v>
      </c>
      <c r="I11" s="153"/>
      <c r="J11" s="153" t="e">
        <f>'3-22'!#REF!</f>
        <v>#REF!</v>
      </c>
    </row>
    <row r="12" spans="1:10" s="491" customFormat="1" ht="15.75" customHeight="1">
      <c r="A12" s="39"/>
      <c r="B12" s="726" t="s">
        <v>181</v>
      </c>
      <c r="C12" s="633" t="s">
        <v>1112</v>
      </c>
      <c r="D12" s="838"/>
      <c r="E12" s="217">
        <f>'3-22'!G17</f>
        <v>0</v>
      </c>
      <c r="F12" s="869">
        <v>0</v>
      </c>
      <c r="G12" s="229"/>
      <c r="H12" s="154" t="e">
        <f t="shared" ref="H12:J12" si="0">SUM(H10:H11)</f>
        <v>#REF!</v>
      </c>
      <c r="I12" s="154"/>
      <c r="J12" s="154" t="e">
        <f t="shared" si="0"/>
        <v>#REF!</v>
      </c>
    </row>
    <row r="13" spans="1:10" s="723" customFormat="1" ht="15.75" customHeight="1">
      <c r="A13" s="39"/>
      <c r="B13" s="726"/>
      <c r="D13" s="838"/>
      <c r="E13" s="9"/>
      <c r="F13" s="826"/>
      <c r="G13" s="218"/>
      <c r="H13" s="153"/>
      <c r="I13" s="153"/>
      <c r="J13" s="153"/>
    </row>
    <row r="14" spans="1:10" s="491" customFormat="1" ht="15.75" customHeight="1">
      <c r="A14" s="38" t="s">
        <v>150</v>
      </c>
      <c r="B14" s="937" t="s">
        <v>196</v>
      </c>
      <c r="C14" s="937"/>
      <c r="D14" s="838"/>
      <c r="E14" s="217">
        <v>0</v>
      </c>
      <c r="F14" s="869">
        <v>0</v>
      </c>
      <c r="G14" s="218"/>
      <c r="H14" s="153"/>
      <c r="I14" s="153"/>
      <c r="J14" s="153"/>
    </row>
    <row r="15" spans="1:10" s="491" customFormat="1" ht="15.75" customHeight="1">
      <c r="A15" s="39"/>
      <c r="B15" s="645"/>
      <c r="C15" s="633"/>
      <c r="D15" s="838"/>
      <c r="E15" s="217"/>
      <c r="F15" s="869"/>
      <c r="G15" s="218"/>
      <c r="H15" s="153"/>
      <c r="I15" s="153"/>
      <c r="J15" s="153"/>
    </row>
    <row r="16" spans="1:10" s="491" customFormat="1" ht="15.75" customHeight="1">
      <c r="A16" s="38" t="s">
        <v>152</v>
      </c>
      <c r="B16" s="937" t="s">
        <v>197</v>
      </c>
      <c r="C16" s="937"/>
      <c r="D16" s="838"/>
      <c r="E16" s="217"/>
      <c r="F16" s="869"/>
      <c r="G16" s="218"/>
      <c r="H16" s="153"/>
      <c r="I16" s="153"/>
      <c r="J16" s="153"/>
    </row>
    <row r="17" spans="1:10" s="491" customFormat="1" ht="15.75" customHeight="1">
      <c r="A17" s="39"/>
      <c r="B17" s="645" t="s">
        <v>179</v>
      </c>
      <c r="C17" s="633" t="s">
        <v>199</v>
      </c>
      <c r="D17" s="838">
        <v>5</v>
      </c>
      <c r="E17" s="217">
        <f>'3-22'!G67</f>
        <v>0</v>
      </c>
      <c r="F17" s="869">
        <v>0</v>
      </c>
      <c r="G17" s="218"/>
      <c r="H17" s="153" t="e">
        <f>'3-22'!#REF!</f>
        <v>#REF!</v>
      </c>
      <c r="I17" s="153"/>
      <c r="J17" s="153" t="e">
        <f>'3-22'!#REF!</f>
        <v>#REF!</v>
      </c>
    </row>
    <row r="18" spans="1:10" s="491" customFormat="1" ht="15.75" customHeight="1">
      <c r="A18" s="39"/>
      <c r="B18" s="645" t="s">
        <v>180</v>
      </c>
      <c r="C18" s="633" t="s">
        <v>198</v>
      </c>
      <c r="D18" s="838">
        <v>6</v>
      </c>
      <c r="E18" s="217">
        <f>'3-22'!G80</f>
        <v>0</v>
      </c>
      <c r="F18" s="869">
        <f>'3-22'!H80</f>
        <v>0</v>
      </c>
      <c r="G18" s="218"/>
      <c r="H18" s="153" t="e">
        <f>'3-22'!#REF!</f>
        <v>#REF!</v>
      </c>
      <c r="I18" s="153"/>
      <c r="J18" s="153" t="e">
        <f>'3-22'!#REF!</f>
        <v>#REF!</v>
      </c>
    </row>
    <row r="19" spans="1:10" s="723" customFormat="1" ht="15.75" customHeight="1">
      <c r="A19" s="39"/>
      <c r="B19" s="726" t="s">
        <v>181</v>
      </c>
      <c r="C19" s="723" t="s">
        <v>1113</v>
      </c>
      <c r="D19" s="838">
        <f>D18+1</f>
        <v>7</v>
      </c>
      <c r="E19" s="217">
        <f>'3-22'!G81</f>
        <v>0</v>
      </c>
      <c r="F19" s="869">
        <f>'3-22'!H81</f>
        <v>0</v>
      </c>
      <c r="G19" s="218"/>
      <c r="H19" s="153"/>
      <c r="I19" s="153"/>
      <c r="J19" s="153"/>
    </row>
    <row r="20" spans="1:10" s="491" customFormat="1" ht="15.75" customHeight="1">
      <c r="A20" s="39"/>
      <c r="B20" s="645" t="s">
        <v>182</v>
      </c>
      <c r="C20" s="633" t="s">
        <v>51</v>
      </c>
      <c r="D20" s="838">
        <f>D19+1</f>
        <v>8</v>
      </c>
      <c r="E20" s="217">
        <f>'3-22'!G82</f>
        <v>0</v>
      </c>
      <c r="F20" s="869">
        <f>'3-22'!H82</f>
        <v>0</v>
      </c>
      <c r="G20" s="218"/>
      <c r="H20" s="153" t="e">
        <f>'3-22'!#REF!</f>
        <v>#REF!</v>
      </c>
      <c r="I20" s="153"/>
      <c r="J20" s="153" t="e">
        <f>'3-22'!#REF!</f>
        <v>#REF!</v>
      </c>
    </row>
    <row r="21" spans="1:10" s="723" customFormat="1" ht="15.75" customHeight="1">
      <c r="A21" s="39"/>
      <c r="B21" s="726"/>
      <c r="D21" s="838"/>
      <c r="E21" s="217"/>
      <c r="F21" s="869"/>
      <c r="G21" s="218"/>
      <c r="H21" s="153"/>
      <c r="I21" s="153"/>
      <c r="J21" s="153"/>
    </row>
    <row r="22" spans="1:10" s="491" customFormat="1" ht="15.75" customHeight="1">
      <c r="A22" s="38" t="s">
        <v>153</v>
      </c>
      <c r="B22" s="937" t="s">
        <v>200</v>
      </c>
      <c r="C22" s="937"/>
      <c r="D22" s="838"/>
      <c r="E22" s="217"/>
      <c r="F22" s="869"/>
      <c r="G22" s="218"/>
      <c r="H22" s="153"/>
      <c r="I22" s="153"/>
      <c r="J22" s="153"/>
    </row>
    <row r="23" spans="1:10" s="491" customFormat="1" ht="15.75" customHeight="1">
      <c r="A23" s="39"/>
      <c r="B23" s="645" t="s">
        <v>179</v>
      </c>
      <c r="C23" s="633" t="s">
        <v>201</v>
      </c>
      <c r="D23" s="838">
        <f>D20+1</f>
        <v>9</v>
      </c>
      <c r="E23" s="217">
        <f>'3-22'!G85</f>
        <v>0</v>
      </c>
      <c r="F23" s="869">
        <v>0</v>
      </c>
      <c r="G23" s="218"/>
      <c r="H23" s="153" t="e">
        <f>'3-22'!#REF!</f>
        <v>#REF!</v>
      </c>
      <c r="I23" s="153"/>
      <c r="J23" s="153" t="e">
        <f>'3-22'!#REF!</f>
        <v>#REF!</v>
      </c>
    </row>
    <row r="24" spans="1:10" s="491" customFormat="1" ht="15.75" customHeight="1">
      <c r="A24" s="39"/>
      <c r="B24" s="645" t="s">
        <v>180</v>
      </c>
      <c r="C24" s="704" t="s">
        <v>202</v>
      </c>
      <c r="D24" s="838">
        <f>D23+1</f>
        <v>10</v>
      </c>
      <c r="E24" s="217"/>
      <c r="F24" s="869"/>
      <c r="G24" s="218"/>
      <c r="H24" s="153" t="e">
        <f>'3-22'!#REF!</f>
        <v>#REF!</v>
      </c>
      <c r="I24" s="153"/>
      <c r="J24" s="153" t="e">
        <f>'3-22'!#REF!</f>
        <v>#REF!</v>
      </c>
    </row>
    <row r="25" spans="1:10" s="704" customFormat="1" ht="30.75" customHeight="1">
      <c r="A25" s="39"/>
      <c r="B25" s="706"/>
      <c r="C25" s="728" t="s">
        <v>1115</v>
      </c>
      <c r="D25" s="838"/>
      <c r="E25" s="217">
        <f>'Ageing schedule'!H6</f>
        <v>0</v>
      </c>
      <c r="F25" s="869">
        <f>'Ageing schedule'!I6</f>
        <v>0</v>
      </c>
      <c r="G25" s="218"/>
      <c r="H25" s="153"/>
      <c r="I25" s="153"/>
      <c r="J25" s="153"/>
    </row>
    <row r="26" spans="1:10" s="704" customFormat="1" ht="30" customHeight="1">
      <c r="A26" s="39"/>
      <c r="B26" s="706"/>
      <c r="C26" s="728" t="s">
        <v>1114</v>
      </c>
      <c r="D26" s="838"/>
      <c r="E26" s="217">
        <f>'Ageing schedule'!H7</f>
        <v>0</v>
      </c>
      <c r="F26" s="869">
        <f>'Ageing schedule'!I7</f>
        <v>0</v>
      </c>
      <c r="G26" s="218"/>
      <c r="H26" s="153"/>
      <c r="I26" s="153"/>
      <c r="J26" s="153"/>
    </row>
    <row r="27" spans="1:10" s="491" customFormat="1" ht="15.75" customHeight="1">
      <c r="A27" s="39"/>
      <c r="B27" s="645" t="s">
        <v>181</v>
      </c>
      <c r="C27" s="633" t="s">
        <v>203</v>
      </c>
      <c r="D27" s="838">
        <f>D24+1</f>
        <v>11</v>
      </c>
      <c r="E27" s="217">
        <f>'3-22'!G117</f>
        <v>0</v>
      </c>
      <c r="F27" s="869">
        <f>'3-22'!H117</f>
        <v>0</v>
      </c>
      <c r="G27" s="218"/>
      <c r="H27" s="153" t="e">
        <f>'3-22'!#REF!</f>
        <v>#REF!</v>
      </c>
      <c r="I27" s="153"/>
      <c r="J27" s="153" t="e">
        <f>'3-22'!#REF!</f>
        <v>#REF!</v>
      </c>
    </row>
    <row r="28" spans="1:10" s="491" customFormat="1" ht="15.75" customHeight="1">
      <c r="A28" s="39"/>
      <c r="B28" s="645" t="s">
        <v>182</v>
      </c>
      <c r="C28" s="633" t="s">
        <v>328</v>
      </c>
      <c r="D28" s="838">
        <f>D27+1</f>
        <v>12</v>
      </c>
      <c r="E28" s="217">
        <f>'3-22'!G122</f>
        <v>0</v>
      </c>
      <c r="F28" s="869">
        <f>'3-22'!H122</f>
        <v>0</v>
      </c>
      <c r="G28" s="218"/>
      <c r="H28" s="153" t="e">
        <f>'3-22'!#REF!</f>
        <v>#REF!</v>
      </c>
      <c r="I28" s="153"/>
      <c r="J28" s="153" t="e">
        <f>'3-22'!#REF!</f>
        <v>#REF!</v>
      </c>
    </row>
    <row r="29" spans="1:10" s="491" customFormat="1" ht="15.75" customHeight="1" thickBot="1">
      <c r="A29" s="39"/>
      <c r="B29" s="645"/>
      <c r="C29" s="639"/>
      <c r="D29" s="838"/>
      <c r="E29" s="866">
        <f>SUM(E10:E28)</f>
        <v>0</v>
      </c>
      <c r="F29" s="870">
        <f>SUM(F10:F28)</f>
        <v>0</v>
      </c>
      <c r="G29" s="327"/>
      <c r="H29" s="147" t="e">
        <f>ROUND(#REF!+#REF!+H14+H12,0)</f>
        <v>#REF!</v>
      </c>
      <c r="I29" s="147"/>
      <c r="J29" s="147" t="e">
        <f>ROUND(#REF!+#REF!+J14+J12,0)</f>
        <v>#REF!</v>
      </c>
    </row>
    <row r="30" spans="1:10" s="491" customFormat="1" ht="15.75" customHeight="1" thickTop="1">
      <c r="A30" s="69" t="s">
        <v>8</v>
      </c>
      <c r="B30" s="942" t="s">
        <v>204</v>
      </c>
      <c r="C30" s="942"/>
      <c r="D30" s="838"/>
      <c r="E30" s="71"/>
      <c r="F30" s="871"/>
      <c r="G30" s="218"/>
      <c r="H30" s="518"/>
      <c r="I30" s="153"/>
      <c r="J30" s="153"/>
    </row>
    <row r="31" spans="1:10" s="491" customFormat="1" ht="15.75" customHeight="1">
      <c r="A31" s="38" t="s">
        <v>149</v>
      </c>
      <c r="B31" s="937" t="s">
        <v>205</v>
      </c>
      <c r="C31" s="937"/>
      <c r="D31" s="838"/>
      <c r="E31" s="217"/>
      <c r="F31" s="869"/>
      <c r="G31" s="218"/>
      <c r="H31" s="153"/>
      <c r="I31" s="153"/>
      <c r="J31" s="153"/>
    </row>
    <row r="32" spans="1:10" s="491" customFormat="1" ht="33" customHeight="1">
      <c r="A32" s="39"/>
      <c r="B32" s="403" t="s">
        <v>179</v>
      </c>
      <c r="C32" s="704" t="s">
        <v>1116</v>
      </c>
      <c r="D32" s="838">
        <f>D28+1</f>
        <v>13</v>
      </c>
      <c r="E32" s="217"/>
      <c r="F32" s="869"/>
      <c r="G32" s="218"/>
      <c r="H32" s="153"/>
      <c r="I32" s="153"/>
      <c r="J32" s="153"/>
    </row>
    <row r="33" spans="1:10" s="491" customFormat="1" ht="15.75" customHeight="1">
      <c r="A33" s="39"/>
      <c r="B33" s="645"/>
      <c r="C33" s="633" t="s">
        <v>1117</v>
      </c>
      <c r="D33" s="838"/>
      <c r="E33" s="217">
        <f>'PPE 12'!L21</f>
        <v>0</v>
      </c>
      <c r="F33" s="869">
        <v>0</v>
      </c>
      <c r="G33" s="218"/>
      <c r="H33" s="153">
        <f>'note 12 16-17'!L19</f>
        <v>690187370.89370012</v>
      </c>
      <c r="I33" s="153"/>
      <c r="J33" s="153"/>
    </row>
    <row r="34" spans="1:10" s="491" customFormat="1" ht="15.75" customHeight="1">
      <c r="A34" s="39"/>
      <c r="B34" s="645"/>
      <c r="C34" s="633" t="s">
        <v>213</v>
      </c>
      <c r="D34" s="838"/>
      <c r="E34" s="217">
        <f>'PPE 12'!L27</f>
        <v>0</v>
      </c>
      <c r="F34" s="869">
        <v>0</v>
      </c>
      <c r="G34" s="218"/>
      <c r="H34" s="153">
        <f>'note 12 16-17'!L25</f>
        <v>5160654.7804739615</v>
      </c>
      <c r="I34" s="153"/>
      <c r="J34" s="153"/>
    </row>
    <row r="35" spans="1:10" s="491" customFormat="1" ht="15.75" customHeight="1">
      <c r="A35" s="39"/>
      <c r="B35" s="645"/>
      <c r="C35" s="633" t="s">
        <v>572</v>
      </c>
      <c r="D35" s="838"/>
      <c r="E35" s="217">
        <v>0</v>
      </c>
      <c r="F35" s="869">
        <v>0</v>
      </c>
      <c r="G35" s="218"/>
      <c r="H35" s="153">
        <f>'note 12 15-16'!H29</f>
        <v>0</v>
      </c>
      <c r="I35" s="153"/>
      <c r="J35" s="153">
        <f>'note 12'!I28</f>
        <v>0</v>
      </c>
    </row>
    <row r="36" spans="1:10" s="723" customFormat="1" ht="15.75" customHeight="1">
      <c r="A36" s="39"/>
      <c r="B36" s="726"/>
      <c r="C36" s="723" t="s">
        <v>1118</v>
      </c>
      <c r="D36" s="838"/>
      <c r="E36" s="217">
        <v>0</v>
      </c>
      <c r="F36" s="869">
        <v>0</v>
      </c>
      <c r="G36" s="218"/>
      <c r="H36" s="153"/>
      <c r="I36" s="153"/>
      <c r="J36" s="153"/>
    </row>
    <row r="37" spans="1:10" s="723" customFormat="1" ht="15.75" customHeight="1">
      <c r="A37" s="39"/>
      <c r="B37" s="726"/>
      <c r="D37" s="838"/>
      <c r="E37" s="217"/>
      <c r="F37" s="869"/>
      <c r="G37" s="218"/>
      <c r="H37" s="153"/>
      <c r="I37" s="153"/>
      <c r="J37" s="153"/>
    </row>
    <row r="38" spans="1:10" s="491" customFormat="1" ht="15.75" customHeight="1">
      <c r="A38" s="39"/>
      <c r="B38" s="645" t="s">
        <v>180</v>
      </c>
      <c r="C38" s="633" t="s">
        <v>206</v>
      </c>
      <c r="D38" s="838">
        <f>'3-22'!A124</f>
        <v>14</v>
      </c>
      <c r="E38" s="217">
        <f>'3-22'!G133</f>
        <v>0</v>
      </c>
      <c r="F38" s="869">
        <f>'3-22'!H133</f>
        <v>0</v>
      </c>
      <c r="G38" s="218"/>
      <c r="H38" s="153" t="e">
        <f>'3-22'!#REF!</f>
        <v>#REF!</v>
      </c>
      <c r="I38" s="153"/>
      <c r="J38" s="153" t="e">
        <f>'3-22'!#REF!</f>
        <v>#REF!</v>
      </c>
    </row>
    <row r="39" spans="1:10" s="723" customFormat="1" ht="15.75" customHeight="1">
      <c r="A39" s="39"/>
      <c r="B39" s="726" t="s">
        <v>181</v>
      </c>
      <c r="C39" s="723" t="s">
        <v>1119</v>
      </c>
      <c r="D39" s="838">
        <f>D18</f>
        <v>6</v>
      </c>
      <c r="E39" s="217">
        <v>0</v>
      </c>
      <c r="F39" s="869">
        <v>0</v>
      </c>
      <c r="G39" s="218"/>
      <c r="H39" s="153"/>
      <c r="I39" s="153"/>
      <c r="J39" s="153"/>
    </row>
    <row r="40" spans="1:10" s="491" customFormat="1" ht="15.75" customHeight="1">
      <c r="A40" s="39"/>
      <c r="B40" s="726" t="s">
        <v>182</v>
      </c>
      <c r="C40" s="633" t="s">
        <v>207</v>
      </c>
      <c r="D40" s="838">
        <f>'3-22'!A138</f>
        <v>15</v>
      </c>
      <c r="E40" s="217">
        <f>'3-22'!G142</f>
        <v>0</v>
      </c>
      <c r="F40" s="869">
        <f>'3-22'!H142</f>
        <v>0</v>
      </c>
      <c r="G40" s="218"/>
      <c r="H40" s="153" t="e">
        <f>'3-22'!#REF!</f>
        <v>#REF!</v>
      </c>
      <c r="I40" s="153"/>
      <c r="J40" s="153" t="e">
        <f>'3-22'!#REF!</f>
        <v>#REF!</v>
      </c>
    </row>
    <row r="41" spans="1:10" s="491" customFormat="1" ht="15.75" customHeight="1">
      <c r="A41" s="39"/>
      <c r="B41" s="645" t="s">
        <v>183</v>
      </c>
      <c r="C41" s="633" t="s">
        <v>208</v>
      </c>
      <c r="D41" s="838">
        <f>'3-22'!A153</f>
        <v>16</v>
      </c>
      <c r="E41" s="217">
        <f>'3-22'!G157</f>
        <v>0</v>
      </c>
      <c r="F41" s="869">
        <f>'3-22'!H157</f>
        <v>0</v>
      </c>
      <c r="G41" s="218"/>
      <c r="H41" s="153" t="e">
        <f>'3-22'!#REF!</f>
        <v>#REF!</v>
      </c>
      <c r="I41" s="153"/>
      <c r="J41" s="153" t="e">
        <f>'3-22'!#REF!</f>
        <v>#REF!</v>
      </c>
    </row>
    <row r="42" spans="1:10" s="723" customFormat="1" ht="15.75" customHeight="1">
      <c r="A42" s="39"/>
      <c r="B42" s="726"/>
      <c r="D42" s="838"/>
      <c r="E42" s="217"/>
      <c r="F42" s="869"/>
      <c r="G42" s="218"/>
      <c r="H42" s="153"/>
      <c r="I42" s="153"/>
      <c r="J42" s="153"/>
    </row>
    <row r="43" spans="1:10" s="491" customFormat="1" ht="15.75" customHeight="1">
      <c r="A43" s="38" t="s">
        <v>150</v>
      </c>
      <c r="B43" s="937" t="s">
        <v>209</v>
      </c>
      <c r="C43" s="937"/>
      <c r="D43" s="838"/>
      <c r="E43" s="217"/>
      <c r="F43" s="869"/>
      <c r="G43" s="218"/>
      <c r="H43" s="153"/>
      <c r="I43" s="153"/>
      <c r="J43" s="153"/>
    </row>
    <row r="44" spans="1:10" s="723" customFormat="1" ht="15.75" customHeight="1">
      <c r="A44" s="38"/>
      <c r="B44" s="726" t="s">
        <v>179</v>
      </c>
      <c r="C44" s="723" t="s">
        <v>1120</v>
      </c>
      <c r="D44" s="838">
        <f>D41+1</f>
        <v>17</v>
      </c>
      <c r="E44" s="217">
        <f>'3-22'!G163</f>
        <v>0</v>
      </c>
      <c r="F44" s="869">
        <f>'3-22'!H163</f>
        <v>0</v>
      </c>
      <c r="G44" s="218"/>
      <c r="H44" s="153"/>
      <c r="I44" s="153"/>
      <c r="J44" s="153"/>
    </row>
    <row r="45" spans="1:10" s="491" customFormat="1" ht="15.75" customHeight="1">
      <c r="A45" s="39"/>
      <c r="B45" s="726" t="s">
        <v>180</v>
      </c>
      <c r="C45" s="633" t="s">
        <v>73</v>
      </c>
      <c r="D45" s="838">
        <f>D44+1</f>
        <v>18</v>
      </c>
      <c r="E45" s="217">
        <f>'3-22'!G177</f>
        <v>0</v>
      </c>
      <c r="F45" s="869">
        <f>'3-22'!H177</f>
        <v>0</v>
      </c>
      <c r="G45" s="218"/>
      <c r="H45" s="153" t="e">
        <f>'3-22'!#REF!</f>
        <v>#REF!</v>
      </c>
      <c r="I45" s="153"/>
      <c r="J45" s="153" t="e">
        <f>'3-22'!#REF!</f>
        <v>#REF!</v>
      </c>
    </row>
    <row r="46" spans="1:10" s="491" customFormat="1" ht="15.75" customHeight="1">
      <c r="A46" s="39"/>
      <c r="B46" s="726" t="s">
        <v>181</v>
      </c>
      <c r="C46" s="633" t="s">
        <v>210</v>
      </c>
      <c r="D46" s="838">
        <f>D45+1</f>
        <v>19</v>
      </c>
      <c r="E46" s="217">
        <f>'3-22'!G189</f>
        <v>0</v>
      </c>
      <c r="F46" s="869">
        <f>'3-22'!H189</f>
        <v>0</v>
      </c>
      <c r="G46" s="218"/>
      <c r="H46" s="153" t="e">
        <f>'3-22'!#REF!</f>
        <v>#REF!</v>
      </c>
      <c r="I46" s="153"/>
      <c r="J46" s="153" t="e">
        <f>'3-22'!#REF!</f>
        <v>#REF!</v>
      </c>
    </row>
    <row r="47" spans="1:10" s="491" customFormat="1" ht="15.75" customHeight="1">
      <c r="A47" s="39"/>
      <c r="B47" s="726" t="s">
        <v>182</v>
      </c>
      <c r="C47" s="633" t="s">
        <v>750</v>
      </c>
      <c r="D47" s="838">
        <f>D46+1</f>
        <v>20</v>
      </c>
      <c r="E47" s="217">
        <f>'3-22'!G200</f>
        <v>0</v>
      </c>
      <c r="F47" s="869">
        <f>'3-22'!H200</f>
        <v>0</v>
      </c>
      <c r="G47" s="218"/>
      <c r="H47" s="153" t="e">
        <f>'3-22'!#REF!</f>
        <v>#REF!</v>
      </c>
      <c r="I47" s="153"/>
      <c r="J47" s="153" t="e">
        <f>'3-22'!#REF!</f>
        <v>#REF!</v>
      </c>
    </row>
    <row r="48" spans="1:10" s="491" customFormat="1" ht="15.75" customHeight="1">
      <c r="A48" s="39"/>
      <c r="B48" s="726" t="s">
        <v>183</v>
      </c>
      <c r="C48" s="633" t="s">
        <v>211</v>
      </c>
      <c r="D48" s="838">
        <f>D47+1</f>
        <v>21</v>
      </c>
      <c r="E48" s="217">
        <f>'3-22'!G213</f>
        <v>0</v>
      </c>
      <c r="F48" s="869">
        <f>'3-22'!H213</f>
        <v>0</v>
      </c>
      <c r="G48" s="218"/>
      <c r="H48" s="153" t="e">
        <f>'3-22'!#REF!</f>
        <v>#REF!</v>
      </c>
      <c r="I48" s="153"/>
      <c r="J48" s="153" t="e">
        <f>'3-22'!#REF!</f>
        <v>#REF!</v>
      </c>
    </row>
    <row r="49" spans="1:10" s="491" customFormat="1" ht="15.75" customHeight="1">
      <c r="A49" s="39"/>
      <c r="B49" s="645" t="s">
        <v>186</v>
      </c>
      <c r="C49" s="633" t="s">
        <v>43</v>
      </c>
      <c r="D49" s="838">
        <f>D48+1</f>
        <v>22</v>
      </c>
      <c r="E49" s="217">
        <f>'3-22'!G219</f>
        <v>0</v>
      </c>
      <c r="F49" s="869">
        <f>'3-22'!H219</f>
        <v>0</v>
      </c>
      <c r="G49" s="218"/>
      <c r="H49" s="153" t="e">
        <f>'3-22'!#REF!</f>
        <v>#REF!</v>
      </c>
      <c r="I49" s="153"/>
      <c r="J49" s="153" t="e">
        <f>'3-22'!#REF!</f>
        <v>#REF!</v>
      </c>
    </row>
    <row r="50" spans="1:10" s="491" customFormat="1" ht="15.75" customHeight="1" thickBot="1">
      <c r="A50" s="39"/>
      <c r="B50" s="830"/>
      <c r="C50" s="827"/>
      <c r="D50" s="838"/>
      <c r="E50" s="377">
        <f>SUM(E33:E49)</f>
        <v>0</v>
      </c>
      <c r="F50" s="872">
        <f>SUM(F33:F49)</f>
        <v>0</v>
      </c>
      <c r="G50" s="327"/>
      <c r="H50" s="147" t="e">
        <f>ROUND(#REF!+#REF!,0)</f>
        <v>#REF!</v>
      </c>
      <c r="I50" s="147"/>
      <c r="J50" s="147" t="e">
        <f>ROUND(#REF!+#REF!,0)</f>
        <v>#REF!</v>
      </c>
    </row>
    <row r="51" spans="1:10" s="491" customFormat="1" ht="30" customHeight="1" thickTop="1" thickBot="1">
      <c r="A51" s="943" t="s">
        <v>48</v>
      </c>
      <c r="B51" s="944"/>
      <c r="C51" s="944"/>
      <c r="D51" s="843" t="s">
        <v>1101</v>
      </c>
      <c r="E51" s="873"/>
      <c r="F51" s="874"/>
      <c r="G51" s="447"/>
      <c r="H51" s="378" t="e">
        <f>H50-H29</f>
        <v>#REF!</v>
      </c>
      <c r="I51" s="378"/>
      <c r="J51" s="378" t="e">
        <f>J50-J29</f>
        <v>#REF!</v>
      </c>
    </row>
    <row r="52" spans="1:10" s="491" customFormat="1" ht="15.75" customHeight="1">
      <c r="A52" s="36"/>
      <c r="B52" s="830"/>
      <c r="C52" s="822" t="s">
        <v>11</v>
      </c>
      <c r="D52" s="822"/>
      <c r="E52" s="822"/>
      <c r="F52" s="392"/>
      <c r="G52" s="78"/>
      <c r="H52" s="78"/>
      <c r="I52" s="78"/>
      <c r="J52" s="78"/>
    </row>
    <row r="53" spans="1:10" s="491" customFormat="1" ht="15.75" customHeight="1">
      <c r="A53" s="940" t="s">
        <v>9</v>
      </c>
      <c r="B53" s="941"/>
      <c r="C53" s="941"/>
      <c r="D53" s="633"/>
      <c r="E53" s="633"/>
      <c r="F53" s="392"/>
      <c r="G53" s="546"/>
      <c r="H53" s="546"/>
      <c r="I53" s="546"/>
      <c r="J53" s="546"/>
    </row>
    <row r="54" spans="1:10" s="23" customFormat="1" ht="15.75" customHeight="1">
      <c r="A54" s="252" t="s">
        <v>13</v>
      </c>
      <c r="B54" s="253"/>
      <c r="C54" s="254"/>
      <c r="D54" s="255"/>
      <c r="E54" s="255"/>
      <c r="F54" s="256"/>
      <c r="G54" s="255"/>
      <c r="H54" s="255"/>
      <c r="I54" s="255"/>
      <c r="J54" s="255"/>
    </row>
    <row r="55" spans="1:10" s="23" customFormat="1" ht="15.75" customHeight="1">
      <c r="A55" s="252" t="s">
        <v>1102</v>
      </c>
      <c r="B55" s="253"/>
      <c r="C55" s="254"/>
      <c r="D55" s="257" t="s">
        <v>329</v>
      </c>
      <c r="E55" s="257"/>
      <c r="F55" s="258"/>
      <c r="G55" s="257"/>
      <c r="H55" s="257"/>
      <c r="I55" s="257"/>
      <c r="J55" s="257"/>
    </row>
    <row r="56" spans="1:10" s="23" customFormat="1" ht="15.75" customHeight="1">
      <c r="A56" s="259" t="s">
        <v>112</v>
      </c>
      <c r="B56" s="253"/>
      <c r="C56" s="255"/>
      <c r="D56" s="255"/>
      <c r="E56" s="255"/>
      <c r="F56" s="256"/>
      <c r="G56" s="255"/>
      <c r="H56" s="255"/>
      <c r="I56" s="255"/>
      <c r="J56" s="255"/>
    </row>
    <row r="57" spans="1:10" s="23" customFormat="1" ht="15.75" customHeight="1">
      <c r="A57" s="252"/>
      <c r="B57" s="253"/>
      <c r="C57" s="260"/>
      <c r="D57" s="255"/>
      <c r="E57" s="255"/>
      <c r="F57" s="256"/>
      <c r="G57" s="255"/>
      <c r="H57" s="255"/>
      <c r="I57" s="255"/>
      <c r="J57" s="255"/>
    </row>
    <row r="58" spans="1:10" s="23" customFormat="1" ht="15.75" customHeight="1">
      <c r="A58" s="252"/>
      <c r="B58" s="253"/>
      <c r="C58" s="260"/>
      <c r="D58" s="255"/>
      <c r="E58" s="255"/>
      <c r="F58" s="256"/>
      <c r="G58" s="255"/>
      <c r="H58" s="255"/>
      <c r="I58" s="255"/>
      <c r="J58" s="255"/>
    </row>
    <row r="59" spans="1:10" s="23" customFormat="1" ht="15.75" customHeight="1">
      <c r="A59" s="261">
        <f>'Introduction '!B5</f>
        <v>0</v>
      </c>
      <c r="B59" s="253"/>
      <c r="C59" s="262"/>
      <c r="D59" s="263" t="s">
        <v>91</v>
      </c>
      <c r="E59" s="263"/>
      <c r="F59" s="394" t="s">
        <v>91</v>
      </c>
      <c r="G59" s="263"/>
      <c r="H59" s="263"/>
      <c r="I59" s="263"/>
      <c r="J59" s="263"/>
    </row>
    <row r="60" spans="1:10" s="23" customFormat="1" ht="15.75" customHeight="1">
      <c r="A60" s="264" t="s">
        <v>90</v>
      </c>
      <c r="B60" s="253"/>
      <c r="C60" s="262"/>
      <c r="D60" s="278">
        <f>'Introduction '!B11</f>
        <v>0</v>
      </c>
      <c r="E60" s="278"/>
      <c r="F60" s="395">
        <v>0</v>
      </c>
      <c r="G60" s="278"/>
      <c r="H60" s="278"/>
      <c r="I60" s="278"/>
      <c r="J60" s="278"/>
    </row>
    <row r="61" spans="1:10" s="23" customFormat="1" ht="15.75" customHeight="1">
      <c r="A61" s="261">
        <f>'Introduction '!B6</f>
        <v>0</v>
      </c>
      <c r="B61" s="253"/>
      <c r="C61" s="262"/>
      <c r="D61" s="278">
        <f>'Introduction '!B12</f>
        <v>0</v>
      </c>
      <c r="E61" s="278"/>
      <c r="F61" s="395">
        <v>0</v>
      </c>
      <c r="G61" s="278"/>
      <c r="H61" s="278"/>
      <c r="I61" s="278"/>
      <c r="J61" s="278"/>
    </row>
    <row r="62" spans="1:10" s="23" customFormat="1" ht="15.75" customHeight="1">
      <c r="A62" s="265">
        <f>+'Introduction '!B8</f>
        <v>0</v>
      </c>
      <c r="B62" s="253"/>
      <c r="C62" s="255"/>
      <c r="D62" s="278"/>
      <c r="E62" s="278"/>
      <c r="F62" s="395"/>
      <c r="G62" s="278"/>
      <c r="H62" s="278"/>
      <c r="I62" s="278"/>
      <c r="J62" s="278"/>
    </row>
    <row r="63" spans="1:10" s="23" customFormat="1" ht="15.75" customHeight="1" thickBot="1">
      <c r="A63" s="266">
        <f>+'Introduction '!B9</f>
        <v>0</v>
      </c>
      <c r="B63" s="267"/>
      <c r="C63" s="268"/>
      <c r="D63" s="510"/>
      <c r="E63" s="510"/>
      <c r="F63" s="652"/>
      <c r="G63" s="268"/>
      <c r="H63" s="268"/>
      <c r="I63" s="268"/>
      <c r="J63" s="268"/>
    </row>
    <row r="64" spans="1:10" s="23" customFormat="1" ht="15.75" customHeight="1">
      <c r="A64" s="460"/>
      <c r="B64" s="461"/>
      <c r="C64" s="462"/>
      <c r="D64" s="462"/>
      <c r="E64" s="462"/>
      <c r="F64" s="463"/>
      <c r="G64" s="462"/>
      <c r="H64" s="462"/>
      <c r="I64" s="462"/>
      <c r="J64" s="462"/>
    </row>
    <row r="65" spans="1:10" s="491" customFormat="1" ht="23.25" customHeight="1">
      <c r="A65" s="975" t="str">
        <f>A2</f>
        <v xml:space="preserve">Name of Company </v>
      </c>
      <c r="B65" s="976"/>
      <c r="C65" s="976"/>
      <c r="D65" s="976"/>
      <c r="E65" s="976"/>
      <c r="F65" s="977"/>
      <c r="G65" s="443"/>
      <c r="H65" s="443"/>
      <c r="I65" s="443"/>
      <c r="J65" s="443"/>
    </row>
    <row r="66" spans="1:10" s="491" customFormat="1" ht="18.75" customHeight="1">
      <c r="A66" s="951" t="str">
        <f>A3</f>
        <v>CIN -</v>
      </c>
      <c r="B66" s="952"/>
      <c r="C66" s="952"/>
      <c r="D66" s="952"/>
      <c r="E66" s="952"/>
      <c r="F66" s="953"/>
      <c r="G66" s="400"/>
      <c r="H66" s="400"/>
      <c r="I66" s="400"/>
      <c r="J66" s="400"/>
    </row>
    <row r="67" spans="1:10" s="491" customFormat="1" ht="15">
      <c r="A67" s="508"/>
      <c r="B67" s="651"/>
      <c r="C67" s="651"/>
      <c r="D67" s="651"/>
      <c r="E67" s="651"/>
      <c r="F67" s="509"/>
      <c r="G67" s="562"/>
      <c r="H67" s="562"/>
      <c r="I67" s="562"/>
      <c r="J67" s="562"/>
    </row>
    <row r="68" spans="1:10" s="491" customFormat="1" ht="18.75" customHeight="1">
      <c r="A68" s="945" t="s">
        <v>1130</v>
      </c>
      <c r="B68" s="946"/>
      <c r="C68" s="946"/>
      <c r="D68" s="946"/>
      <c r="E68" s="946"/>
      <c r="F68" s="947"/>
      <c r="G68" s="393"/>
      <c r="H68" s="393"/>
      <c r="I68" s="393"/>
      <c r="J68" s="393"/>
    </row>
    <row r="69" spans="1:10" s="491" customFormat="1" ht="18.75">
      <c r="A69" s="634"/>
      <c r="B69" s="635"/>
      <c r="C69" s="635"/>
      <c r="D69" s="635"/>
      <c r="E69" s="635"/>
      <c r="F69" s="636"/>
      <c r="G69" s="560"/>
      <c r="H69" s="560"/>
      <c r="I69" s="560"/>
      <c r="J69" s="446"/>
    </row>
    <row r="70" spans="1:10" s="491" customFormat="1" ht="15.75" thickBot="1">
      <c r="A70" s="36"/>
      <c r="B70" s="645"/>
      <c r="C70" s="633"/>
      <c r="D70" s="633"/>
      <c r="E70" s="633"/>
      <c r="F70" s="392"/>
      <c r="G70" s="561"/>
      <c r="H70" s="561"/>
      <c r="I70" s="561"/>
      <c r="J70" s="561"/>
    </row>
    <row r="71" spans="1:10" s="495" customFormat="1" ht="35.1" customHeight="1" thickBot="1">
      <c r="A71" s="989" t="s">
        <v>0</v>
      </c>
      <c r="B71" s="990"/>
      <c r="C71" s="990"/>
      <c r="D71" s="829" t="s">
        <v>39</v>
      </c>
      <c r="E71" s="829" t="str">
        <f>E7</f>
        <v>As at  31st March 2022</v>
      </c>
      <c r="F71" s="829" t="str">
        <f>F7</f>
        <v>As at  31st March 2021</v>
      </c>
      <c r="G71" s="35"/>
      <c r="H71" s="328" t="s">
        <v>396</v>
      </c>
      <c r="I71" s="328"/>
      <c r="J71" s="328" t="s">
        <v>397</v>
      </c>
    </row>
    <row r="72" spans="1:10" s="491" customFormat="1" ht="15">
      <c r="A72" s="850"/>
      <c r="B72" s="849"/>
      <c r="C72" s="846"/>
      <c r="D72" s="853"/>
      <c r="E72" s="825"/>
      <c r="F72" s="9"/>
      <c r="G72" s="392"/>
      <c r="H72" s="334"/>
      <c r="I72" s="334"/>
      <c r="J72" s="334"/>
    </row>
    <row r="73" spans="1:10" s="491" customFormat="1" ht="15">
      <c r="A73" s="851" t="s">
        <v>32</v>
      </c>
      <c r="B73" s="831"/>
      <c r="C73" s="826" t="s">
        <v>219</v>
      </c>
      <c r="D73" s="838">
        <f>D49+1</f>
        <v>23</v>
      </c>
      <c r="E73" s="855">
        <f>'23-32'!G13</f>
        <v>0</v>
      </c>
      <c r="F73" s="250">
        <f>'23-32'!H13</f>
        <v>0</v>
      </c>
      <c r="G73" s="248"/>
      <c r="H73" s="150" t="e">
        <f>'23-32'!#REF!</f>
        <v>#REF!</v>
      </c>
      <c r="I73" s="150"/>
      <c r="J73" s="150" t="e">
        <f>'23-32'!#REF!</f>
        <v>#REF!</v>
      </c>
    </row>
    <row r="74" spans="1:10" s="491" customFormat="1" ht="15.75" customHeight="1">
      <c r="A74" s="851" t="s">
        <v>8</v>
      </c>
      <c r="B74" s="831"/>
      <c r="C74" s="826" t="s">
        <v>21</v>
      </c>
      <c r="D74" s="838">
        <f>D73+1</f>
        <v>24</v>
      </c>
      <c r="E74" s="855">
        <f>'23-32'!G36</f>
        <v>0</v>
      </c>
      <c r="F74" s="250">
        <f>'23-32'!H36</f>
        <v>0</v>
      </c>
      <c r="G74" s="501" t="e">
        <f>H74/#REF!%</f>
        <v>#REF!</v>
      </c>
      <c r="H74" s="150" t="e">
        <f>'23-32'!#REF!</f>
        <v>#REF!</v>
      </c>
      <c r="I74" s="502" t="e">
        <f>J74/#REF!%</f>
        <v>#REF!</v>
      </c>
      <c r="J74" s="150" t="e">
        <f>'23-32'!#REF!</f>
        <v>#REF!</v>
      </c>
    </row>
    <row r="75" spans="1:10" s="491" customFormat="1" ht="15">
      <c r="A75" s="851" t="s">
        <v>46</v>
      </c>
      <c r="B75" s="993" t="s">
        <v>1121</v>
      </c>
      <c r="C75" s="994"/>
      <c r="D75" s="838"/>
      <c r="E75" s="856">
        <f>SUM(E73:E74)</f>
        <v>0</v>
      </c>
      <c r="F75" s="437">
        <f>SUM(F73:F74)</f>
        <v>0</v>
      </c>
      <c r="G75" s="290"/>
      <c r="H75" s="151" t="e">
        <f>H74+#REF!</f>
        <v>#REF!</v>
      </c>
      <c r="I75" s="151"/>
      <c r="J75" s="151" t="e">
        <f>J74+#REF!</f>
        <v>#REF!</v>
      </c>
    </row>
    <row r="76" spans="1:10" s="491" customFormat="1" ht="15">
      <c r="A76" s="852"/>
      <c r="B76" s="827"/>
      <c r="C76" s="489"/>
      <c r="D76" s="838"/>
      <c r="E76" s="855"/>
      <c r="F76" s="250"/>
      <c r="G76" s="248"/>
      <c r="H76" s="150"/>
      <c r="I76" s="150"/>
      <c r="J76" s="150"/>
    </row>
    <row r="77" spans="1:10" s="491" customFormat="1" ht="15">
      <c r="A77" s="851" t="s">
        <v>224</v>
      </c>
      <c r="B77" s="958" t="s">
        <v>214</v>
      </c>
      <c r="C77" s="969"/>
      <c r="D77" s="838"/>
      <c r="E77" s="857"/>
      <c r="F77" s="844"/>
      <c r="G77" s="332"/>
      <c r="H77" s="99"/>
      <c r="I77" s="99"/>
      <c r="J77" s="99"/>
    </row>
    <row r="78" spans="1:10" s="491" customFormat="1" ht="15.75" customHeight="1">
      <c r="A78" s="852"/>
      <c r="B78" s="831"/>
      <c r="C78" s="826" t="s">
        <v>216</v>
      </c>
      <c r="D78" s="838">
        <f>D74+1</f>
        <v>25</v>
      </c>
      <c r="E78" s="855">
        <f>'23-32'!G42</f>
        <v>0</v>
      </c>
      <c r="F78" s="250">
        <f>'23-32'!H42</f>
        <v>0</v>
      </c>
      <c r="G78" s="558" t="e">
        <f>H78/#REF!%</f>
        <v>#REF!</v>
      </c>
      <c r="H78" s="150" t="e">
        <f>'23-32'!#REF!</f>
        <v>#REF!</v>
      </c>
      <c r="I78" s="559" t="e">
        <f>J78/#REF!%</f>
        <v>#REF!</v>
      </c>
      <c r="J78" s="150" t="e">
        <f>'23-32'!#REF!</f>
        <v>#REF!</v>
      </c>
    </row>
    <row r="79" spans="1:10" s="723" customFormat="1" ht="15.75" customHeight="1">
      <c r="A79" s="852"/>
      <c r="B79" s="831"/>
      <c r="C79" s="826" t="s">
        <v>1122</v>
      </c>
      <c r="D79" s="838">
        <f t="shared" ref="D79:D84" si="1">D78+1</f>
        <v>26</v>
      </c>
      <c r="E79" s="855">
        <f>'23-32'!G52</f>
        <v>0</v>
      </c>
      <c r="F79" s="250">
        <f>'23-32'!H52</f>
        <v>0</v>
      </c>
      <c r="G79" s="558"/>
      <c r="H79" s="150"/>
      <c r="I79" s="559"/>
      <c r="J79" s="150"/>
    </row>
    <row r="80" spans="1:10" s="491" customFormat="1" ht="30.75" customHeight="1">
      <c r="A80" s="852"/>
      <c r="B80" s="831"/>
      <c r="C80" s="826" t="s">
        <v>1123</v>
      </c>
      <c r="D80" s="838">
        <f t="shared" si="1"/>
        <v>27</v>
      </c>
      <c r="E80" s="855">
        <f>'23-32'!G63</f>
        <v>0</v>
      </c>
      <c r="F80" s="250">
        <f>'23-32'!H63</f>
        <v>0</v>
      </c>
      <c r="G80" s="501" t="e">
        <f>H80/#REF!%</f>
        <v>#REF!</v>
      </c>
      <c r="H80" s="150" t="e">
        <f>-'23-32'!#REF!</f>
        <v>#REF!</v>
      </c>
      <c r="I80" s="502" t="e">
        <f>J80/#REF!%</f>
        <v>#REF!</v>
      </c>
      <c r="J80" s="150" t="e">
        <f>-'23-32'!#REF!</f>
        <v>#REF!</v>
      </c>
    </row>
    <row r="81" spans="1:10" s="491" customFormat="1" ht="15.75" customHeight="1">
      <c r="A81" s="852"/>
      <c r="B81" s="831"/>
      <c r="C81" s="826" t="s">
        <v>1480</v>
      </c>
      <c r="D81" s="838">
        <f t="shared" si="1"/>
        <v>28</v>
      </c>
      <c r="E81" s="855">
        <f>'23-32'!G70</f>
        <v>0</v>
      </c>
      <c r="F81" s="250">
        <f>'23-32'!H70</f>
        <v>0</v>
      </c>
      <c r="G81" s="501" t="e">
        <f>H81/#REF!%</f>
        <v>#REF!</v>
      </c>
      <c r="H81" s="150" t="e">
        <f>'23-32'!#REF!</f>
        <v>#REF!</v>
      </c>
      <c r="I81" s="502" t="e">
        <f>J81/#REF!%</f>
        <v>#REF!</v>
      </c>
      <c r="J81" s="150" t="e">
        <f>'23-32'!#REF!</f>
        <v>#REF!</v>
      </c>
    </row>
    <row r="82" spans="1:10" s="491" customFormat="1" ht="15.75" customHeight="1">
      <c r="A82" s="852"/>
      <c r="B82" s="831"/>
      <c r="C82" s="826" t="s">
        <v>217</v>
      </c>
      <c r="D82" s="838">
        <f t="shared" si="1"/>
        <v>29</v>
      </c>
      <c r="E82" s="855">
        <f>'23-32'!G80</f>
        <v>0</v>
      </c>
      <c r="F82" s="250">
        <f>'23-32'!H80</f>
        <v>0</v>
      </c>
      <c r="G82" s="501" t="e">
        <f>H82/#REF!%</f>
        <v>#REF!</v>
      </c>
      <c r="H82" s="150" t="e">
        <f>'23-32'!#REF!</f>
        <v>#REF!</v>
      </c>
      <c r="I82" s="502" t="e">
        <f>J82/#REF!%</f>
        <v>#REF!</v>
      </c>
      <c r="J82" s="150" t="e">
        <f>'23-32'!#REF!</f>
        <v>#REF!</v>
      </c>
    </row>
    <row r="83" spans="1:10" s="491" customFormat="1" ht="15.75" customHeight="1">
      <c r="A83" s="852"/>
      <c r="B83" s="831"/>
      <c r="C83" s="826" t="s">
        <v>1124</v>
      </c>
      <c r="D83" s="838">
        <f t="shared" si="1"/>
        <v>30</v>
      </c>
      <c r="E83" s="855">
        <f>'23-32'!G85</f>
        <v>0</v>
      </c>
      <c r="F83" s="250">
        <f>'23-32'!H85</f>
        <v>0</v>
      </c>
      <c r="G83" s="501" t="e">
        <f>H83/#REF!%</f>
        <v>#REF!</v>
      </c>
      <c r="H83" s="150" t="e">
        <f>#REF!</f>
        <v>#REF!</v>
      </c>
      <c r="I83" s="502" t="e">
        <f>J83/#REF!%</f>
        <v>#REF!</v>
      </c>
      <c r="J83" s="150" t="e">
        <f>#REF!</f>
        <v>#REF!</v>
      </c>
    </row>
    <row r="84" spans="1:10" s="491" customFormat="1" ht="15.75" customHeight="1">
      <c r="A84" s="852"/>
      <c r="B84" s="831"/>
      <c r="C84" s="826" t="s">
        <v>218</v>
      </c>
      <c r="D84" s="838">
        <f t="shared" si="1"/>
        <v>31</v>
      </c>
      <c r="E84" s="855">
        <f>'23-32'!G107</f>
        <v>0</v>
      </c>
      <c r="F84" s="250">
        <f>'23-32'!H107</f>
        <v>0</v>
      </c>
      <c r="G84" s="501" t="e">
        <f>H84/#REF!%</f>
        <v>#REF!</v>
      </c>
      <c r="H84" s="150" t="e">
        <f>'23-32'!#REF!</f>
        <v>#REF!</v>
      </c>
      <c r="I84" s="502" t="e">
        <f>J84/#REF!%</f>
        <v>#REF!</v>
      </c>
      <c r="J84" s="150" t="e">
        <f>'23-32'!#REF!</f>
        <v>#REF!</v>
      </c>
    </row>
    <row r="85" spans="1:10" s="491" customFormat="1" ht="15">
      <c r="A85" s="44"/>
      <c r="B85" s="830"/>
      <c r="C85" s="489"/>
      <c r="D85" s="838"/>
      <c r="E85" s="856">
        <f t="shared" ref="E85" si="2">SUM(E78:E84)</f>
        <v>0</v>
      </c>
      <c r="F85" s="437">
        <f t="shared" ref="F85" si="3">SUM(F78:F84)</f>
        <v>0</v>
      </c>
      <c r="G85" s="501" t="e">
        <f>H85/#REF!%</f>
        <v>#REF!</v>
      </c>
      <c r="H85" s="151" t="e">
        <f t="shared" ref="H85:J85" si="4">SUM(H78:H84)</f>
        <v>#REF!</v>
      </c>
      <c r="I85" s="502" t="e">
        <f>J85/#REF!%</f>
        <v>#REF!</v>
      </c>
      <c r="J85" s="151" t="e">
        <f t="shared" si="4"/>
        <v>#REF!</v>
      </c>
    </row>
    <row r="86" spans="1:10" s="491" customFormat="1" ht="15" hidden="1">
      <c r="A86" s="44"/>
      <c r="B86" s="830"/>
      <c r="C86" s="847"/>
      <c r="D86" s="838"/>
      <c r="E86" s="855"/>
      <c r="F86" s="250"/>
      <c r="G86" s="248"/>
      <c r="H86" s="150"/>
      <c r="I86" s="150"/>
      <c r="J86" s="150"/>
    </row>
    <row r="87" spans="1:10" s="491" customFormat="1" ht="15.75" thickBot="1">
      <c r="A87" s="851" t="s">
        <v>225</v>
      </c>
      <c r="B87" s="958" t="s">
        <v>1125</v>
      </c>
      <c r="C87" s="969"/>
      <c r="D87" s="838"/>
      <c r="E87" s="858">
        <f t="shared" ref="E87" si="5">E75-E85</f>
        <v>0</v>
      </c>
      <c r="F87" s="862">
        <f t="shared" ref="F87" si="6">F75-F85</f>
        <v>0</v>
      </c>
      <c r="G87" s="501" t="e">
        <f>H87/#REF!%</f>
        <v>#REF!</v>
      </c>
      <c r="H87" s="270" t="e">
        <f t="shared" ref="H87:J87" si="7">H75-H85</f>
        <v>#REF!</v>
      </c>
      <c r="I87" s="502" t="e">
        <f>J87/#REF!%</f>
        <v>#REF!</v>
      </c>
      <c r="J87" s="270" t="e">
        <f t="shared" si="7"/>
        <v>#REF!</v>
      </c>
    </row>
    <row r="88" spans="1:10" s="723" customFormat="1" ht="15.75" thickTop="1">
      <c r="A88" s="851" t="s">
        <v>226</v>
      </c>
      <c r="B88" s="823"/>
      <c r="C88" s="848" t="s">
        <v>1126</v>
      </c>
      <c r="D88" s="838"/>
      <c r="E88" s="859">
        <v>0</v>
      </c>
      <c r="F88" s="438">
        <v>0</v>
      </c>
      <c r="G88" s="501"/>
      <c r="H88" s="249"/>
      <c r="I88" s="501"/>
      <c r="J88" s="249"/>
    </row>
    <row r="89" spans="1:10" s="491" customFormat="1" ht="20.25" customHeight="1" thickBot="1">
      <c r="A89" s="851" t="s">
        <v>1136</v>
      </c>
      <c r="B89" s="958" t="s">
        <v>1127</v>
      </c>
      <c r="C89" s="969"/>
      <c r="D89" s="854"/>
      <c r="E89" s="858">
        <f>E87-E88</f>
        <v>0</v>
      </c>
      <c r="F89" s="862">
        <f>F87-F88</f>
        <v>0</v>
      </c>
      <c r="G89" s="501" t="e">
        <f>H89/#REF!%</f>
        <v>#REF!</v>
      </c>
      <c r="H89" s="433" t="e">
        <f>H87+H83+H82</f>
        <v>#REF!</v>
      </c>
      <c r="I89" s="501" t="e">
        <f>J89/#REF!%</f>
        <v>#REF!</v>
      </c>
      <c r="J89" s="433" t="e">
        <f>J87+J83+J82</f>
        <v>#REF!</v>
      </c>
    </row>
    <row r="90" spans="1:10" s="723" customFormat="1" ht="15.75" thickTop="1">
      <c r="A90" s="851" t="s">
        <v>1137</v>
      </c>
      <c r="B90" s="830"/>
      <c r="C90" s="848" t="s">
        <v>1128</v>
      </c>
      <c r="D90" s="854"/>
      <c r="E90" s="859">
        <v>0</v>
      </c>
      <c r="F90" s="438">
        <v>0</v>
      </c>
      <c r="G90" s="501"/>
      <c r="H90" s="248"/>
      <c r="I90" s="501"/>
      <c r="J90" s="248"/>
    </row>
    <row r="91" spans="1:10" s="723" customFormat="1" ht="15.75" thickBot="1">
      <c r="A91" s="851" t="s">
        <v>1138</v>
      </c>
      <c r="B91" s="958" t="s">
        <v>1129</v>
      </c>
      <c r="C91" s="969"/>
      <c r="D91" s="854"/>
      <c r="E91" s="858">
        <f>E89-E90</f>
        <v>0</v>
      </c>
      <c r="F91" s="862">
        <f>F89-F90</f>
        <v>0</v>
      </c>
      <c r="G91" s="501"/>
      <c r="H91" s="248"/>
      <c r="I91" s="501"/>
      <c r="J91" s="248"/>
    </row>
    <row r="92" spans="1:10" s="491" customFormat="1" ht="15.75" thickTop="1">
      <c r="A92" s="851" t="s">
        <v>1139</v>
      </c>
      <c r="B92" s="958" t="s">
        <v>220</v>
      </c>
      <c r="C92" s="969"/>
      <c r="D92" s="838"/>
      <c r="E92" s="860"/>
      <c r="F92" s="863"/>
      <c r="G92" s="445"/>
      <c r="H92" s="445"/>
      <c r="I92" s="445"/>
      <c r="J92" s="445"/>
    </row>
    <row r="93" spans="1:10" s="491" customFormat="1" ht="15">
      <c r="A93" s="44"/>
      <c r="B93" s="830" t="s">
        <v>179</v>
      </c>
      <c r="C93" s="826" t="s">
        <v>1481</v>
      </c>
      <c r="D93" s="838">
        <f>D84+1</f>
        <v>32</v>
      </c>
      <c r="E93" s="756">
        <f>'23-32'!G112</f>
        <v>0</v>
      </c>
      <c r="F93" s="217">
        <f>'23-32'!H112</f>
        <v>0</v>
      </c>
      <c r="G93" s="501" t="e">
        <f>H93/#REF!%</f>
        <v>#REF!</v>
      </c>
      <c r="H93" s="153" t="e">
        <f>#REF!</f>
        <v>#REF!</v>
      </c>
      <c r="I93" s="502" t="e">
        <f>J93/#REF!%</f>
        <v>#REF!</v>
      </c>
      <c r="J93" s="153" t="e">
        <f>#REF!</f>
        <v>#REF!</v>
      </c>
    </row>
    <row r="94" spans="1:10" s="491" customFormat="1" ht="15">
      <c r="A94" s="44"/>
      <c r="B94" s="830" t="s">
        <v>180</v>
      </c>
      <c r="C94" s="826" t="s">
        <v>136</v>
      </c>
      <c r="D94" s="838"/>
      <c r="E94" s="756">
        <v>0</v>
      </c>
      <c r="F94" s="217">
        <v>0</v>
      </c>
      <c r="G94" s="218"/>
      <c r="H94" s="153">
        <v>3061981</v>
      </c>
      <c r="I94" s="153"/>
      <c r="J94" s="153">
        <v>0</v>
      </c>
    </row>
    <row r="95" spans="1:10" s="491" customFormat="1" ht="15">
      <c r="A95" s="44"/>
      <c r="B95" s="830" t="s">
        <v>181</v>
      </c>
      <c r="C95" s="826" t="s">
        <v>221</v>
      </c>
      <c r="D95" s="838"/>
      <c r="E95" s="756">
        <v>0</v>
      </c>
      <c r="F95" s="217">
        <v>0</v>
      </c>
      <c r="G95" s="218"/>
      <c r="H95" s="153" t="e">
        <f>#REF!</f>
        <v>#REF!</v>
      </c>
      <c r="I95" s="153"/>
      <c r="J95" s="153">
        <v>0</v>
      </c>
    </row>
    <row r="96" spans="1:10" s="491" customFormat="1" ht="15">
      <c r="A96" s="44"/>
      <c r="B96" s="830"/>
      <c r="C96" s="489"/>
      <c r="D96" s="838"/>
      <c r="E96" s="861">
        <f>SUM(E93:E95)</f>
        <v>0</v>
      </c>
      <c r="F96" s="228">
        <f>SUM(F93:F95)</f>
        <v>0</v>
      </c>
      <c r="G96" s="501" t="e">
        <f>H96/#REF!%</f>
        <v>#REF!</v>
      </c>
      <c r="H96" s="233" t="e">
        <f>SUM(H93:H95)</f>
        <v>#REF!</v>
      </c>
      <c r="I96" s="502" t="e">
        <f>J96/#REF!%</f>
        <v>#REF!</v>
      </c>
      <c r="J96" s="233" t="e">
        <f>SUM(J93:J95)</f>
        <v>#REF!</v>
      </c>
    </row>
    <row r="97" spans="1:10" s="491" customFormat="1" ht="31.5" customHeight="1" thickBot="1">
      <c r="A97" s="757" t="s">
        <v>1140</v>
      </c>
      <c r="B97" s="962" t="s">
        <v>1131</v>
      </c>
      <c r="C97" s="963"/>
      <c r="D97" s="839"/>
      <c r="E97" s="856">
        <f>E87-E96</f>
        <v>0</v>
      </c>
      <c r="F97" s="437">
        <f>F87-F96</f>
        <v>0</v>
      </c>
      <c r="G97" s="503" t="e">
        <f>H97/#REF!%</f>
        <v>#REF!</v>
      </c>
      <c r="H97" s="563" t="e">
        <f>H87-H96</f>
        <v>#REF!</v>
      </c>
      <c r="I97" s="564" t="e">
        <f>J97/#REF!%</f>
        <v>#REF!</v>
      </c>
      <c r="J97" s="563" t="e">
        <f>J87-J96</f>
        <v>#REF!</v>
      </c>
    </row>
    <row r="98" spans="1:10" s="491" customFormat="1" ht="15">
      <c r="A98" s="737" t="s">
        <v>1141</v>
      </c>
      <c r="B98" s="973" t="s">
        <v>1132</v>
      </c>
      <c r="C98" s="974"/>
      <c r="D98" s="830"/>
      <c r="E98" s="844"/>
      <c r="F98" s="248"/>
      <c r="G98" s="149"/>
      <c r="H98" s="529"/>
      <c r="I98" s="529"/>
      <c r="J98" s="150"/>
    </row>
    <row r="99" spans="1:10" s="723" customFormat="1" ht="15">
      <c r="A99" s="737" t="s">
        <v>1142</v>
      </c>
      <c r="B99" s="973" t="s">
        <v>1133</v>
      </c>
      <c r="C99" s="974"/>
      <c r="D99" s="830"/>
      <c r="E99" s="844"/>
      <c r="F99" s="248"/>
      <c r="G99" s="149"/>
      <c r="H99" s="726"/>
      <c r="I99" s="726"/>
      <c r="J99" s="248"/>
    </row>
    <row r="100" spans="1:10" s="723" customFormat="1" ht="15">
      <c r="A100" s="737" t="s">
        <v>1143</v>
      </c>
      <c r="B100" s="973" t="s">
        <v>1134</v>
      </c>
      <c r="C100" s="974"/>
      <c r="D100" s="830"/>
      <c r="E100" s="844"/>
      <c r="F100" s="248"/>
      <c r="G100" s="149"/>
      <c r="H100" s="726"/>
      <c r="I100" s="726"/>
      <c r="J100" s="248"/>
    </row>
    <row r="101" spans="1:10" s="723" customFormat="1" ht="15">
      <c r="A101" s="737" t="s">
        <v>1144</v>
      </c>
      <c r="B101" s="973" t="s">
        <v>1135</v>
      </c>
      <c r="C101" s="974"/>
      <c r="D101" s="830"/>
      <c r="E101" s="844"/>
      <c r="F101" s="248"/>
      <c r="G101" s="149"/>
      <c r="H101" s="726"/>
      <c r="I101" s="726"/>
      <c r="J101" s="248"/>
    </row>
    <row r="102" spans="1:10" s="491" customFormat="1" ht="15">
      <c r="A102" s="737" t="s">
        <v>1145</v>
      </c>
      <c r="B102" s="964" t="s">
        <v>410</v>
      </c>
      <c r="C102" s="965"/>
      <c r="D102" s="830"/>
      <c r="E102" s="250"/>
      <c r="F102" s="332"/>
      <c r="G102" s="149"/>
      <c r="H102" s="433"/>
      <c r="I102" s="529"/>
      <c r="J102" s="433"/>
    </row>
    <row r="103" spans="1:10" s="491" customFormat="1" ht="15">
      <c r="A103" s="36"/>
      <c r="B103" s="838" t="s">
        <v>179</v>
      </c>
      <c r="C103" s="826" t="s">
        <v>222</v>
      </c>
      <c r="D103" s="830"/>
      <c r="E103" s="844">
        <f t="shared" ref="E103" si="8">E97/3875400</f>
        <v>0</v>
      </c>
      <c r="F103" s="332">
        <f t="shared" ref="F103" si="9">F97/3875400</f>
        <v>0</v>
      </c>
      <c r="G103" s="332"/>
      <c r="H103" s="434" t="e">
        <f t="shared" ref="H103:J103" si="10">H97/3875400</f>
        <v>#REF!</v>
      </c>
      <c r="I103" s="332"/>
      <c r="J103" s="99" t="e">
        <f t="shared" si="10"/>
        <v>#REF!</v>
      </c>
    </row>
    <row r="104" spans="1:10" s="491" customFormat="1" ht="15.75" thickBot="1">
      <c r="A104" s="36"/>
      <c r="B104" s="838" t="s">
        <v>180</v>
      </c>
      <c r="C104" s="826" t="s">
        <v>223</v>
      </c>
      <c r="D104" s="830"/>
      <c r="E104" s="845">
        <f t="shared" ref="E104" si="11">E97/3875400</f>
        <v>0</v>
      </c>
      <c r="F104" s="332">
        <f t="shared" ref="F104" si="12">F97/3875400</f>
        <v>0</v>
      </c>
      <c r="G104" s="333"/>
      <c r="H104" s="435" t="e">
        <f t="shared" ref="H104:J104" si="13">H97/3875400</f>
        <v>#REF!</v>
      </c>
      <c r="I104" s="333"/>
      <c r="J104" s="139" t="e">
        <f t="shared" si="13"/>
        <v>#REF!</v>
      </c>
    </row>
    <row r="105" spans="1:10" s="491" customFormat="1" ht="31.15" customHeight="1" thickBot="1">
      <c r="A105" s="966" t="s">
        <v>48</v>
      </c>
      <c r="B105" s="966"/>
      <c r="C105" s="966"/>
      <c r="D105" s="843" t="s">
        <v>1101</v>
      </c>
      <c r="E105" s="843"/>
      <c r="F105" s="843"/>
      <c r="G105" s="387"/>
      <c r="H105" s="387"/>
      <c r="I105" s="387"/>
      <c r="J105" s="387"/>
    </row>
    <row r="106" spans="1:10" s="491" customFormat="1" ht="15.75" customHeight="1">
      <c r="A106" s="36"/>
      <c r="B106" s="830"/>
      <c r="C106" s="822" t="s">
        <v>11</v>
      </c>
      <c r="D106" s="822"/>
      <c r="E106" s="822"/>
      <c r="F106" s="392"/>
      <c r="G106" s="78"/>
      <c r="H106" s="78"/>
      <c r="I106" s="78"/>
      <c r="J106" s="78"/>
    </row>
    <row r="107" spans="1:10" s="491" customFormat="1" ht="15.75" customHeight="1">
      <c r="A107" s="940" t="s">
        <v>9</v>
      </c>
      <c r="B107" s="941"/>
      <c r="C107" s="941"/>
      <c r="D107" s="633"/>
      <c r="E107" s="633"/>
      <c r="F107" s="392"/>
      <c r="G107" s="525"/>
      <c r="H107" s="525"/>
      <c r="I107" s="525"/>
      <c r="J107" s="525"/>
    </row>
    <row r="108" spans="1:10" s="491" customFormat="1" ht="15.75" customHeight="1">
      <c r="A108" s="36"/>
      <c r="B108" s="645"/>
      <c r="C108" s="633"/>
      <c r="D108" s="633"/>
      <c r="E108" s="633"/>
      <c r="F108" s="392"/>
      <c r="G108" s="525"/>
      <c r="H108" s="149"/>
      <c r="I108" s="525"/>
      <c r="J108" s="525"/>
    </row>
    <row r="109" spans="1:10" s="23" customFormat="1" ht="15.75" customHeight="1">
      <c r="A109" s="252" t="s">
        <v>13</v>
      </c>
      <c r="B109" s="253"/>
      <c r="C109" s="254"/>
      <c r="D109" s="255"/>
      <c r="E109" s="255"/>
      <c r="F109" s="256"/>
      <c r="G109" s="255"/>
      <c r="H109" s="255"/>
      <c r="I109" s="255"/>
      <c r="J109" s="255"/>
    </row>
    <row r="110" spans="1:10" s="23" customFormat="1" ht="15.75" customHeight="1">
      <c r="A110" s="252" t="s">
        <v>1103</v>
      </c>
      <c r="B110" s="253"/>
      <c r="C110" s="254"/>
      <c r="D110" s="257" t="s">
        <v>329</v>
      </c>
      <c r="E110" s="257"/>
      <c r="F110" s="258"/>
      <c r="G110" s="257"/>
      <c r="H110" s="257"/>
      <c r="I110" s="257"/>
      <c r="J110" s="257"/>
    </row>
    <row r="111" spans="1:10" s="23" customFormat="1" ht="15.75" customHeight="1">
      <c r="A111" s="259" t="s">
        <v>112</v>
      </c>
      <c r="B111" s="253"/>
      <c r="C111" s="255"/>
      <c r="D111" s="255"/>
      <c r="E111" s="255"/>
      <c r="F111" s="256"/>
      <c r="G111" s="255"/>
      <c r="H111" s="255"/>
      <c r="I111" s="255"/>
      <c r="J111" s="255"/>
    </row>
    <row r="112" spans="1:10" s="23" customFormat="1" ht="15.75" customHeight="1">
      <c r="A112" s="252"/>
      <c r="B112" s="253"/>
      <c r="C112" s="260"/>
      <c r="D112" s="255"/>
      <c r="E112" s="255"/>
      <c r="F112" s="256"/>
      <c r="G112" s="255"/>
      <c r="H112" s="255"/>
      <c r="I112" s="255"/>
      <c r="J112" s="255"/>
    </row>
    <row r="113" spans="1:10" s="23" customFormat="1" ht="15.75" customHeight="1">
      <c r="A113" s="252"/>
      <c r="B113" s="253"/>
      <c r="C113" s="260"/>
      <c r="D113" s="255"/>
      <c r="E113" s="255"/>
      <c r="F113" s="256"/>
      <c r="G113" s="255"/>
      <c r="H113" s="255"/>
      <c r="I113" s="255"/>
      <c r="J113" s="255"/>
    </row>
    <row r="114" spans="1:10" s="23" customFormat="1" ht="15.75" customHeight="1">
      <c r="A114" s="252"/>
      <c r="B114" s="253"/>
      <c r="C114" s="260"/>
      <c r="D114" s="255"/>
      <c r="E114" s="255"/>
      <c r="F114" s="256"/>
      <c r="G114" s="255"/>
      <c r="H114" s="255"/>
      <c r="I114" s="255"/>
      <c r="J114" s="255"/>
    </row>
    <row r="115" spans="1:10" s="23" customFormat="1" ht="15.75" customHeight="1">
      <c r="A115" s="261">
        <f>A59</f>
        <v>0</v>
      </c>
      <c r="B115" s="253"/>
      <c r="C115" s="262"/>
      <c r="D115" s="263" t="s">
        <v>91</v>
      </c>
      <c r="E115" s="263"/>
      <c r="F115" s="394" t="s">
        <v>91</v>
      </c>
      <c r="G115" s="263"/>
      <c r="H115" s="263"/>
      <c r="I115" s="263"/>
      <c r="J115" s="263"/>
    </row>
    <row r="116" spans="1:10" s="23" customFormat="1" ht="15.75" customHeight="1">
      <c r="A116" s="264" t="s">
        <v>90</v>
      </c>
      <c r="B116" s="253"/>
      <c r="C116" s="262"/>
      <c r="D116" s="278">
        <f>'Introduction '!B11</f>
        <v>0</v>
      </c>
      <c r="E116" s="278"/>
      <c r="F116" s="395">
        <f>'Introduction '!C11</f>
        <v>0</v>
      </c>
      <c r="G116" s="278"/>
      <c r="H116" s="278"/>
      <c r="I116" s="278"/>
      <c r="J116" s="278"/>
    </row>
    <row r="117" spans="1:10" s="23" customFormat="1" ht="15.75" customHeight="1">
      <c r="A117" s="261">
        <f>A61</f>
        <v>0</v>
      </c>
      <c r="B117" s="253"/>
      <c r="C117" s="262"/>
      <c r="D117" s="278">
        <f>'Introduction '!B12</f>
        <v>0</v>
      </c>
      <c r="E117" s="278"/>
      <c r="F117" s="395">
        <f>'Introduction '!C12</f>
        <v>0</v>
      </c>
      <c r="G117" s="278"/>
      <c r="H117" s="278"/>
      <c r="I117" s="278"/>
      <c r="J117" s="278"/>
    </row>
    <row r="118" spans="1:10" s="23" customFormat="1" ht="15.75" customHeight="1">
      <c r="A118" s="271"/>
      <c r="B118" s="253"/>
      <c r="C118" s="255"/>
      <c r="D118" s="278">
        <f>D62</f>
        <v>0</v>
      </c>
      <c r="E118" s="278"/>
      <c r="F118" s="395">
        <f>F62</f>
        <v>0</v>
      </c>
      <c r="G118" s="278"/>
      <c r="H118" s="278"/>
      <c r="I118" s="278"/>
      <c r="J118" s="278"/>
    </row>
    <row r="119" spans="1:10" s="23" customFormat="1" ht="15.75" customHeight="1">
      <c r="A119" s="265">
        <f>A62</f>
        <v>0</v>
      </c>
      <c r="B119" s="253"/>
      <c r="C119" s="255"/>
      <c r="D119" s="278">
        <f>D63</f>
        <v>0</v>
      </c>
      <c r="E119" s="278"/>
      <c r="F119" s="395">
        <f>F63</f>
        <v>0</v>
      </c>
      <c r="G119" s="255"/>
      <c r="H119" s="255"/>
      <c r="I119" s="255"/>
      <c r="J119" s="255"/>
    </row>
    <row r="120" spans="1:10" s="23" customFormat="1" ht="15.75" customHeight="1" thickBot="1">
      <c r="A120" s="266">
        <f>A63</f>
        <v>0</v>
      </c>
      <c r="B120" s="267"/>
      <c r="C120" s="268"/>
      <c r="D120" s="268"/>
      <c r="E120" s="268"/>
      <c r="F120" s="269"/>
      <c r="G120" s="268"/>
      <c r="H120" s="268"/>
      <c r="I120" s="268"/>
      <c r="J120" s="268"/>
    </row>
    <row r="121" spans="1:10" ht="23.25" customHeight="1">
      <c r="A121" s="948" t="str">
        <f>A2</f>
        <v xml:space="preserve">Name of Company </v>
      </c>
      <c r="B121" s="949"/>
      <c r="C121" s="949"/>
      <c r="D121" s="949"/>
      <c r="E121" s="949"/>
      <c r="F121" s="949"/>
      <c r="G121" s="444"/>
      <c r="H121" s="444"/>
      <c r="I121" s="444"/>
      <c r="J121" s="444"/>
    </row>
    <row r="122" spans="1:10" ht="18.75" customHeight="1">
      <c r="A122" s="951" t="str">
        <f>A3</f>
        <v>CIN -</v>
      </c>
      <c r="B122" s="952"/>
      <c r="C122" s="952"/>
      <c r="D122" s="952"/>
      <c r="E122" s="952"/>
      <c r="F122" s="952"/>
      <c r="G122" s="400"/>
      <c r="H122" s="400"/>
      <c r="I122" s="400"/>
      <c r="J122" s="400"/>
    </row>
    <row r="123" spans="1:10" ht="15">
      <c r="A123" s="967"/>
      <c r="B123" s="968"/>
      <c r="C123" s="968"/>
      <c r="D123" s="968"/>
      <c r="E123" s="968"/>
      <c r="F123" s="968"/>
      <c r="G123" s="583"/>
      <c r="H123" s="583"/>
      <c r="I123" s="583"/>
      <c r="J123" s="583"/>
    </row>
    <row r="124" spans="1:10" ht="18.75" customHeight="1">
      <c r="A124" s="945" t="s">
        <v>1146</v>
      </c>
      <c r="B124" s="946"/>
      <c r="C124" s="946"/>
      <c r="D124" s="946"/>
      <c r="E124" s="946"/>
      <c r="F124" s="946"/>
      <c r="G124" s="393"/>
      <c r="H124" s="393"/>
      <c r="I124" s="393"/>
      <c r="J124" s="393"/>
    </row>
    <row r="125" spans="1:10" ht="18.75">
      <c r="A125" s="522"/>
      <c r="B125" s="523"/>
      <c r="C125" s="523"/>
      <c r="D125" s="523"/>
      <c r="E125" s="554"/>
      <c r="F125" s="523"/>
      <c r="G125" s="523"/>
      <c r="H125" s="523"/>
      <c r="I125" s="523"/>
      <c r="J125" s="523"/>
    </row>
    <row r="126" spans="1:10" ht="15.75" thickBot="1">
      <c r="A126" s="36"/>
      <c r="B126" s="830"/>
      <c r="C126" s="822"/>
      <c r="D126" s="822"/>
      <c r="E126" s="822"/>
      <c r="F126" s="822"/>
      <c r="G126" s="316"/>
      <c r="H126" s="316"/>
      <c r="I126" s="316"/>
      <c r="J126" s="316"/>
    </row>
    <row r="127" spans="1:10" ht="34.5" customHeight="1" thickBot="1">
      <c r="A127" s="970" t="s">
        <v>0</v>
      </c>
      <c r="B127" s="970"/>
      <c r="C127" s="970"/>
      <c r="D127" s="828" t="s">
        <v>39</v>
      </c>
      <c r="E127" s="829" t="str">
        <f>E71</f>
        <v>As at  31st March 2022</v>
      </c>
      <c r="F127" s="829" t="str">
        <f>F71</f>
        <v>As at  31st March 2021</v>
      </c>
      <c r="G127" s="531"/>
      <c r="H127" s="531"/>
      <c r="I127" s="531"/>
      <c r="J127" s="531"/>
    </row>
    <row r="128" spans="1:10" ht="15.75" customHeight="1">
      <c r="A128" s="251" t="s">
        <v>518</v>
      </c>
      <c r="B128" s="957" t="s">
        <v>507</v>
      </c>
      <c r="C128" s="958"/>
      <c r="D128" s="9"/>
      <c r="E128" s="9"/>
      <c r="F128" s="9"/>
      <c r="G128" s="9"/>
      <c r="H128" s="9"/>
      <c r="I128" s="9"/>
      <c r="J128" s="9"/>
    </row>
    <row r="129" spans="1:10" ht="15.75" customHeight="1">
      <c r="A129" s="37"/>
      <c r="B129" s="971" t="s">
        <v>508</v>
      </c>
      <c r="C129" s="972"/>
      <c r="D129" s="44"/>
      <c r="E129" s="436">
        <f>E87</f>
        <v>0</v>
      </c>
      <c r="F129" s="436">
        <f>F87</f>
        <v>0</v>
      </c>
      <c r="G129" s="44"/>
      <c r="H129" s="44"/>
      <c r="I129" s="44"/>
      <c r="J129" s="44"/>
    </row>
    <row r="130" spans="1:10" ht="15.75" customHeight="1">
      <c r="A130" s="37"/>
      <c r="B130" s="971" t="s">
        <v>528</v>
      </c>
      <c r="C130" s="972"/>
      <c r="D130" s="44"/>
      <c r="E130" s="44"/>
      <c r="F130" s="44"/>
      <c r="G130" s="44"/>
      <c r="H130" s="44"/>
      <c r="I130" s="44"/>
      <c r="J130" s="44"/>
    </row>
    <row r="131" spans="1:10" ht="15">
      <c r="A131" s="37"/>
      <c r="B131" s="526"/>
      <c r="C131" s="533" t="s">
        <v>27</v>
      </c>
      <c r="D131" s="44"/>
      <c r="E131" s="250">
        <f>-'23-32'!G29</f>
        <v>0</v>
      </c>
      <c r="F131" s="250">
        <f>-'23-32'!H29</f>
        <v>0</v>
      </c>
      <c r="G131" s="44"/>
      <c r="H131" s="44"/>
      <c r="I131" s="44"/>
      <c r="J131" s="44"/>
    </row>
    <row r="132" spans="1:10" ht="15">
      <c r="A132" s="37"/>
      <c r="B132" s="701"/>
      <c r="C132" s="702" t="s">
        <v>1086</v>
      </c>
      <c r="D132" s="44"/>
      <c r="E132" s="250">
        <f>-'23-32'!G29</f>
        <v>0</v>
      </c>
      <c r="F132" s="250">
        <f>-'23-32'!H29</f>
        <v>0</v>
      </c>
      <c r="G132" s="44"/>
      <c r="H132" s="44"/>
      <c r="I132" s="44"/>
      <c r="J132" s="44"/>
    </row>
    <row r="133" spans="1:10" ht="15">
      <c r="A133" s="37"/>
      <c r="B133" s="526"/>
      <c r="C133" s="533" t="s">
        <v>427</v>
      </c>
      <c r="D133" s="44"/>
      <c r="E133" s="250">
        <f>-'23-32'!G30</f>
        <v>0</v>
      </c>
      <c r="F133" s="250">
        <f>-'23-32'!H30</f>
        <v>0</v>
      </c>
      <c r="G133" s="44"/>
      <c r="H133" s="44"/>
      <c r="I133" s="44"/>
      <c r="J133" s="44"/>
    </row>
    <row r="134" spans="1:10" ht="15">
      <c r="A134" s="37"/>
      <c r="B134" s="526"/>
      <c r="C134" s="533" t="s">
        <v>866</v>
      </c>
      <c r="D134" s="44"/>
      <c r="E134" s="250">
        <f>'23-32'!G73</f>
        <v>0</v>
      </c>
      <c r="F134" s="250">
        <f>'23-32'!H73</f>
        <v>0</v>
      </c>
      <c r="G134" s="44"/>
      <c r="H134" s="44"/>
      <c r="I134" s="44"/>
      <c r="J134" s="44"/>
    </row>
    <row r="135" spans="1:10" ht="15">
      <c r="A135" s="37"/>
      <c r="B135" s="526"/>
      <c r="C135" s="533" t="s">
        <v>754</v>
      </c>
      <c r="D135" s="44"/>
      <c r="E135" s="250">
        <v>0</v>
      </c>
      <c r="F135" s="250">
        <v>0</v>
      </c>
      <c r="G135" s="44"/>
      <c r="H135" s="44"/>
      <c r="I135" s="44"/>
      <c r="J135" s="44"/>
    </row>
    <row r="136" spans="1:10" ht="15">
      <c r="A136" s="37"/>
      <c r="B136" s="526"/>
      <c r="C136" s="533" t="s">
        <v>753</v>
      </c>
      <c r="D136" s="44"/>
      <c r="E136" s="250">
        <f>'23-32'!G95</f>
        <v>0</v>
      </c>
      <c r="F136" s="250">
        <f>'23-32'!H95</f>
        <v>0</v>
      </c>
      <c r="G136" s="44"/>
      <c r="H136" s="44"/>
      <c r="I136" s="44"/>
      <c r="J136" s="44"/>
    </row>
    <row r="137" spans="1:10" ht="15">
      <c r="A137" s="37"/>
      <c r="B137" s="526"/>
      <c r="C137" s="533" t="s">
        <v>1087</v>
      </c>
      <c r="D137" s="44"/>
      <c r="E137" s="250">
        <f>-'23-32'!G33</f>
        <v>0</v>
      </c>
      <c r="F137" s="250">
        <v>0</v>
      </c>
      <c r="G137" s="44"/>
      <c r="H137" s="44"/>
      <c r="I137" s="44"/>
      <c r="J137" s="44"/>
    </row>
    <row r="138" spans="1:10" ht="15.75" customHeight="1">
      <c r="A138" s="37"/>
      <c r="B138" s="289"/>
      <c r="C138" s="528" t="s">
        <v>41</v>
      </c>
      <c r="D138" s="44"/>
      <c r="E138" s="436">
        <f>E83</f>
        <v>0</v>
      </c>
      <c r="F138" s="250">
        <f>F83</f>
        <v>0</v>
      </c>
      <c r="G138" s="44"/>
      <c r="H138" s="44"/>
      <c r="I138" s="44"/>
      <c r="J138" s="44"/>
    </row>
    <row r="139" spans="1:10" ht="15">
      <c r="A139" s="37"/>
      <c r="B139" s="289"/>
      <c r="C139" s="528" t="s">
        <v>509</v>
      </c>
      <c r="D139" s="44"/>
      <c r="E139" s="250">
        <f>'23-32'!G31</f>
        <v>0</v>
      </c>
      <c r="F139" s="250">
        <f>-'23-32'!H31</f>
        <v>0</v>
      </c>
      <c r="G139" s="44"/>
      <c r="H139" s="44"/>
      <c r="I139" s="44"/>
      <c r="J139" s="44"/>
    </row>
    <row r="140" spans="1:10" ht="15">
      <c r="A140" s="37"/>
      <c r="B140" s="289"/>
      <c r="C140" s="700" t="s">
        <v>1085</v>
      </c>
      <c r="D140" s="44"/>
      <c r="E140" s="250">
        <v>0</v>
      </c>
      <c r="F140" s="250">
        <v>0</v>
      </c>
      <c r="G140" s="44"/>
      <c r="H140" s="44"/>
      <c r="I140" s="44"/>
      <c r="J140" s="44"/>
    </row>
    <row r="141" spans="1:10" ht="15.75" customHeight="1">
      <c r="A141" s="37"/>
      <c r="B141" s="289"/>
      <c r="C141" s="528" t="s">
        <v>510</v>
      </c>
      <c r="D141" s="44"/>
      <c r="E141" s="250">
        <f>'23-32'!G80</f>
        <v>0</v>
      </c>
      <c r="F141" s="250">
        <f>'23-32'!H80</f>
        <v>0</v>
      </c>
      <c r="G141" s="44"/>
      <c r="H141" s="44"/>
      <c r="I141" s="44"/>
      <c r="J141" s="44"/>
    </row>
    <row r="142" spans="1:10" ht="15.75" customHeight="1">
      <c r="A142" s="37"/>
      <c r="B142" s="289"/>
      <c r="C142" s="535" t="s">
        <v>879</v>
      </c>
      <c r="D142" s="535"/>
      <c r="E142" s="707">
        <v>0</v>
      </c>
      <c r="F142" s="707">
        <v>0</v>
      </c>
      <c r="G142" s="481"/>
      <c r="H142" s="44"/>
      <c r="I142" s="44"/>
      <c r="J142" s="44"/>
    </row>
    <row r="143" spans="1:10" ht="15">
      <c r="A143" s="37"/>
      <c r="B143" s="991" t="s">
        <v>511</v>
      </c>
      <c r="C143" s="992"/>
      <c r="D143" s="44"/>
      <c r="E143" s="437">
        <f>SUM(E129:E142)</f>
        <v>0</v>
      </c>
      <c r="F143" s="437">
        <f>SUM(F129:F142)</f>
        <v>0</v>
      </c>
      <c r="G143" s="44"/>
      <c r="H143" s="44"/>
      <c r="I143" s="44"/>
      <c r="J143" s="44"/>
    </row>
    <row r="144" spans="1:10" ht="15">
      <c r="A144" s="37"/>
      <c r="B144" s="527"/>
      <c r="C144" s="528"/>
      <c r="D144" s="44"/>
      <c r="E144" s="44"/>
      <c r="F144" s="44"/>
      <c r="G144" s="44"/>
      <c r="H144" s="44"/>
      <c r="I144" s="44"/>
      <c r="J144" s="44"/>
    </row>
    <row r="145" spans="1:10" ht="15">
      <c r="A145" s="251"/>
      <c r="B145" s="991" t="s">
        <v>512</v>
      </c>
      <c r="C145" s="992"/>
      <c r="D145" s="44"/>
      <c r="E145" s="44"/>
      <c r="F145" s="44"/>
      <c r="G145" s="44"/>
      <c r="H145" s="44"/>
      <c r="I145" s="44"/>
      <c r="J145" s="44"/>
    </row>
    <row r="146" spans="1:10" ht="15">
      <c r="A146" s="37"/>
      <c r="B146" s="534"/>
      <c r="C146" s="528" t="s">
        <v>513</v>
      </c>
      <c r="D146" s="44"/>
      <c r="E146" s="436">
        <v>0</v>
      </c>
      <c r="F146" s="436">
        <v>0</v>
      </c>
      <c r="G146" s="44"/>
      <c r="H146" s="44"/>
      <c r="I146" s="44"/>
      <c r="J146" s="44"/>
    </row>
    <row r="147" spans="1:10" ht="15.75" customHeight="1">
      <c r="A147" s="37"/>
      <c r="B147" s="534"/>
      <c r="C147" s="528" t="s">
        <v>867</v>
      </c>
      <c r="D147" s="44"/>
      <c r="E147" s="436">
        <v>0</v>
      </c>
      <c r="F147" s="436">
        <v>0</v>
      </c>
      <c r="G147" s="44"/>
      <c r="H147" s="44"/>
      <c r="I147" s="44"/>
      <c r="J147" s="44"/>
    </row>
    <row r="148" spans="1:10" ht="15.75" customHeight="1">
      <c r="A148" s="37"/>
      <c r="B148" s="534"/>
      <c r="C148" s="528" t="s">
        <v>868</v>
      </c>
      <c r="D148" s="44"/>
      <c r="E148" s="436">
        <v>0</v>
      </c>
      <c r="F148" s="436">
        <v>0</v>
      </c>
      <c r="G148" s="44"/>
      <c r="H148" s="44"/>
      <c r="I148" s="44"/>
      <c r="J148" s="44"/>
    </row>
    <row r="149" spans="1:10" ht="15.75" customHeight="1">
      <c r="A149" s="37"/>
      <c r="B149" s="534"/>
      <c r="C149" s="528" t="s">
        <v>514</v>
      </c>
      <c r="D149" s="44"/>
      <c r="E149" s="436">
        <v>0</v>
      </c>
      <c r="F149" s="436">
        <v>0</v>
      </c>
      <c r="G149" s="44"/>
      <c r="H149" s="44"/>
      <c r="I149" s="44"/>
      <c r="J149" s="44"/>
    </row>
    <row r="150" spans="1:10" ht="15">
      <c r="A150" s="37"/>
      <c r="B150" s="534"/>
      <c r="C150" s="528" t="s">
        <v>515</v>
      </c>
      <c r="D150" s="44"/>
      <c r="E150" s="436">
        <v>0</v>
      </c>
      <c r="F150" s="436">
        <v>0</v>
      </c>
      <c r="G150" s="44"/>
      <c r="H150" s="44"/>
      <c r="I150" s="44"/>
      <c r="J150" s="44"/>
    </row>
    <row r="151" spans="1:10" ht="15">
      <c r="A151" s="37"/>
      <c r="B151" s="534"/>
      <c r="C151" s="528" t="s">
        <v>869</v>
      </c>
      <c r="D151" s="44"/>
      <c r="E151" s="436">
        <f>'3-22'!G121-'3-22'!H121</f>
        <v>0</v>
      </c>
      <c r="F151" s="436">
        <v>0</v>
      </c>
      <c r="G151" s="44"/>
      <c r="H151" s="44"/>
      <c r="I151" s="44"/>
      <c r="J151" s="44"/>
    </row>
    <row r="152" spans="1:10" ht="30" customHeight="1">
      <c r="A152" s="37"/>
      <c r="B152" s="534"/>
      <c r="C152" s="528" t="s">
        <v>532</v>
      </c>
      <c r="D152" s="44"/>
      <c r="E152" s="436">
        <v>0</v>
      </c>
      <c r="F152" s="436">
        <v>0</v>
      </c>
      <c r="G152" s="44"/>
      <c r="H152" s="44"/>
      <c r="I152" s="44"/>
      <c r="J152" s="44"/>
    </row>
    <row r="153" spans="1:10" ht="16.5" customHeight="1">
      <c r="A153" s="37"/>
      <c r="B153" s="534"/>
      <c r="C153" s="528" t="s">
        <v>517</v>
      </c>
      <c r="D153" s="44"/>
      <c r="E153" s="436">
        <f>E25+E26-(F25+F26-'23-32'!G33)</f>
        <v>0</v>
      </c>
      <c r="F153" s="436">
        <v>0</v>
      </c>
      <c r="G153" s="44"/>
      <c r="H153" s="44"/>
      <c r="I153" s="44"/>
      <c r="J153" s="44"/>
    </row>
    <row r="154" spans="1:10" ht="15.75" customHeight="1">
      <c r="A154" s="37"/>
      <c r="B154" s="534"/>
      <c r="C154" s="528" t="s">
        <v>516</v>
      </c>
      <c r="D154" s="44"/>
      <c r="E154" s="436">
        <f>-('3-22'!H120+'Financial Statements'!E93+'Financial Statements'!E95-'3-22'!G120)</f>
        <v>0</v>
      </c>
      <c r="F154" s="436">
        <v>0</v>
      </c>
      <c r="G154" s="44"/>
      <c r="H154" s="44"/>
      <c r="I154" s="44"/>
      <c r="J154" s="44"/>
    </row>
    <row r="155" spans="1:10" ht="15">
      <c r="A155" s="36"/>
      <c r="B155" s="527"/>
      <c r="C155" s="528" t="s">
        <v>551</v>
      </c>
      <c r="D155" s="44"/>
      <c r="E155" s="484">
        <f>-'Computation FY 21-22'!C21</f>
        <v>0</v>
      </c>
      <c r="F155" s="436">
        <v>0</v>
      </c>
      <c r="G155" s="44"/>
      <c r="H155" s="44"/>
      <c r="I155" s="44"/>
      <c r="J155" s="44"/>
    </row>
    <row r="156" spans="1:10" ht="15">
      <c r="A156" s="36"/>
      <c r="B156" s="547"/>
      <c r="C156" s="547"/>
      <c r="D156" s="44"/>
      <c r="E156" s="484">
        <f>SUM(E146:E155)</f>
        <v>0</v>
      </c>
      <c r="F156" s="484">
        <f>SUM(F146:F155)</f>
        <v>0</v>
      </c>
      <c r="G156" s="44"/>
      <c r="H156" s="44"/>
      <c r="I156" s="44"/>
      <c r="J156" s="44"/>
    </row>
    <row r="157" spans="1:10" ht="15.75" customHeight="1">
      <c r="A157" s="959" t="s">
        <v>723</v>
      </c>
      <c r="B157" s="960"/>
      <c r="C157" s="961"/>
      <c r="D157" s="530" t="s">
        <v>518</v>
      </c>
      <c r="E157" s="437">
        <f>E143+E156</f>
        <v>0</v>
      </c>
      <c r="F157" s="437">
        <f>F143+F156</f>
        <v>0</v>
      </c>
      <c r="G157" s="530"/>
      <c r="H157" s="530"/>
      <c r="I157" s="530"/>
      <c r="J157" s="530"/>
    </row>
    <row r="158" spans="1:10" ht="15">
      <c r="A158" s="251"/>
      <c r="B158" s="987"/>
      <c r="C158" s="988"/>
      <c r="D158" s="44"/>
      <c r="E158" s="44"/>
      <c r="F158" s="44"/>
      <c r="G158" s="44"/>
      <c r="H158" s="44"/>
      <c r="I158" s="44"/>
      <c r="J158" s="44"/>
    </row>
    <row r="159" spans="1:10" ht="15.75" customHeight="1">
      <c r="A159" s="251" t="s">
        <v>519</v>
      </c>
      <c r="B159" s="957" t="s">
        <v>521</v>
      </c>
      <c r="C159" s="958"/>
      <c r="D159" s="9"/>
      <c r="E159" s="9"/>
      <c r="F159" s="9"/>
      <c r="G159" s="9"/>
      <c r="H159" s="9"/>
      <c r="I159" s="9"/>
      <c r="J159" s="9"/>
    </row>
    <row r="160" spans="1:10" ht="15.75" customHeight="1">
      <c r="A160" s="251"/>
      <c r="B160" s="524"/>
      <c r="C160" s="528" t="s">
        <v>870</v>
      </c>
      <c r="D160" s="9"/>
      <c r="E160" s="250">
        <f>-E133</f>
        <v>0</v>
      </c>
      <c r="F160" s="250">
        <f t="shared" ref="F160:F166" si="14">-F133</f>
        <v>0</v>
      </c>
      <c r="G160" s="9"/>
      <c r="H160" s="9"/>
      <c r="I160" s="9"/>
      <c r="J160" s="9"/>
    </row>
    <row r="161" spans="1:10" ht="15.75" customHeight="1">
      <c r="A161" s="251"/>
      <c r="B161" s="524"/>
      <c r="C161" s="528" t="str">
        <f>C131</f>
        <v>Interest Income</v>
      </c>
      <c r="D161" s="9"/>
      <c r="E161" s="250">
        <f t="shared" ref="E161" si="15">-E134</f>
        <v>0</v>
      </c>
      <c r="F161" s="250">
        <f t="shared" si="14"/>
        <v>0</v>
      </c>
      <c r="G161" s="9"/>
      <c r="H161" s="9"/>
      <c r="I161" s="9"/>
      <c r="J161" s="9"/>
    </row>
    <row r="162" spans="1:10" ht="15">
      <c r="A162" s="251"/>
      <c r="B162" s="524"/>
      <c r="C162" s="528" t="s">
        <v>871</v>
      </c>
      <c r="D162" s="9"/>
      <c r="E162" s="250">
        <f t="shared" ref="E162" si="16">-E135</f>
        <v>0</v>
      </c>
      <c r="F162" s="250">
        <f t="shared" si="14"/>
        <v>0</v>
      </c>
      <c r="G162" s="9"/>
      <c r="H162" s="9"/>
      <c r="I162" s="9"/>
      <c r="J162" s="9"/>
    </row>
    <row r="163" spans="1:10" ht="15.75" customHeight="1">
      <c r="A163" s="37"/>
      <c r="B163" s="534"/>
      <c r="C163" s="528" t="s">
        <v>529</v>
      </c>
      <c r="D163" s="44"/>
      <c r="E163" s="250">
        <f t="shared" ref="E163" si="17">-E136</f>
        <v>0</v>
      </c>
      <c r="F163" s="250">
        <f t="shared" si="14"/>
        <v>0</v>
      </c>
      <c r="G163" s="44"/>
      <c r="H163" s="44"/>
      <c r="I163" s="44"/>
      <c r="J163" s="44"/>
    </row>
    <row r="164" spans="1:10" ht="15.75" customHeight="1">
      <c r="A164" s="37"/>
      <c r="B164" s="534"/>
      <c r="C164" s="528" t="s">
        <v>886</v>
      </c>
      <c r="D164" s="44"/>
      <c r="E164" s="250">
        <f t="shared" ref="E164" si="18">-E137</f>
        <v>0</v>
      </c>
      <c r="F164" s="250">
        <f t="shared" si="14"/>
        <v>0</v>
      </c>
      <c r="G164" s="44"/>
      <c r="H164" s="44"/>
      <c r="I164" s="44"/>
      <c r="J164" s="44"/>
    </row>
    <row r="165" spans="1:10" ht="15.75" customHeight="1">
      <c r="A165" s="37"/>
      <c r="B165" s="534"/>
      <c r="C165" s="528" t="str">
        <f>C148</f>
        <v>(Increase)/Decrease in short term loans &amp; advances</v>
      </c>
      <c r="D165" s="44"/>
      <c r="E165" s="250">
        <f t="shared" ref="E165" si="19">-E138</f>
        <v>0</v>
      </c>
      <c r="F165" s="250">
        <f t="shared" si="14"/>
        <v>0</v>
      </c>
      <c r="G165" s="44"/>
      <c r="H165" s="44"/>
      <c r="I165" s="44"/>
      <c r="J165" s="44"/>
    </row>
    <row r="166" spans="1:10" ht="15.75" customHeight="1">
      <c r="A166" s="37"/>
      <c r="B166" s="526"/>
      <c r="C166" s="528" t="s">
        <v>520</v>
      </c>
      <c r="D166" s="44"/>
      <c r="E166" s="250">
        <f t="shared" ref="E166" si="20">-E139</f>
        <v>0</v>
      </c>
      <c r="F166" s="250">
        <f t="shared" si="14"/>
        <v>0</v>
      </c>
      <c r="G166" s="44"/>
      <c r="H166" s="44"/>
      <c r="I166" s="44"/>
      <c r="J166" s="44"/>
    </row>
    <row r="167" spans="1:10" ht="16.5" customHeight="1">
      <c r="A167" s="959" t="s">
        <v>724</v>
      </c>
      <c r="B167" s="960"/>
      <c r="C167" s="961"/>
      <c r="D167" s="530" t="s">
        <v>522</v>
      </c>
      <c r="E167" s="437">
        <f>SUM(E160:E166)</f>
        <v>0</v>
      </c>
      <c r="F167" s="437">
        <f>SUM(F160:F166)</f>
        <v>0</v>
      </c>
      <c r="G167" s="530"/>
      <c r="H167" s="530"/>
      <c r="I167" s="530"/>
      <c r="J167" s="530"/>
    </row>
    <row r="168" spans="1:10" ht="15">
      <c r="A168" s="37"/>
      <c r="B168" s="527"/>
      <c r="C168" s="528"/>
      <c r="D168" s="44"/>
      <c r="E168" s="44"/>
      <c r="F168" s="44"/>
      <c r="G168" s="44"/>
      <c r="H168" s="44"/>
      <c r="I168" s="44"/>
      <c r="J168" s="44"/>
    </row>
    <row r="169" spans="1:10" ht="15">
      <c r="A169" s="251" t="s">
        <v>524</v>
      </c>
      <c r="B169" s="957" t="s">
        <v>523</v>
      </c>
      <c r="C169" s="958"/>
      <c r="D169" s="9"/>
      <c r="E169" s="9"/>
      <c r="F169" s="9"/>
      <c r="G169" s="9"/>
      <c r="H169" s="9"/>
      <c r="I169" s="9"/>
      <c r="J169" s="9"/>
    </row>
    <row r="170" spans="1:10" ht="30">
      <c r="A170" s="251"/>
      <c r="B170" s="524"/>
      <c r="C170" s="528" t="s">
        <v>872</v>
      </c>
      <c r="D170" s="9"/>
      <c r="E170" s="250">
        <f>'3-22'!G101-'3-22'!H101</f>
        <v>0</v>
      </c>
      <c r="F170" s="250">
        <f>'3-22'!H101-'3-22'!I101</f>
        <v>0</v>
      </c>
      <c r="G170" s="9"/>
      <c r="H170" s="9"/>
      <c r="I170" s="9"/>
      <c r="J170" s="9"/>
    </row>
    <row r="171" spans="1:10" ht="30">
      <c r="A171" s="37"/>
      <c r="B171" s="534"/>
      <c r="C171" s="528" t="s">
        <v>873</v>
      </c>
      <c r="D171" s="44"/>
      <c r="E171" s="250">
        <f>'3-22'!G102-'3-22'!H102</f>
        <v>0</v>
      </c>
      <c r="F171" s="250">
        <f>'3-22'!H102-'3-22'!I102</f>
        <v>0</v>
      </c>
      <c r="G171" s="44"/>
      <c r="H171" s="44"/>
      <c r="I171" s="44"/>
      <c r="J171" s="44"/>
    </row>
    <row r="172" spans="1:10" ht="15">
      <c r="A172" s="37"/>
      <c r="B172" s="289"/>
      <c r="C172" s="528" t="s">
        <v>552</v>
      </c>
      <c r="D172" s="44"/>
      <c r="E172" s="250">
        <f>'3-22'!G103-'3-22'!H103</f>
        <v>0</v>
      </c>
      <c r="F172" s="250">
        <f>'3-22'!H103-'3-22'!I103</f>
        <v>0</v>
      </c>
      <c r="G172" s="44"/>
      <c r="H172" s="44"/>
      <c r="I172" s="44"/>
      <c r="J172" s="44"/>
    </row>
    <row r="173" spans="1:10" ht="15">
      <c r="A173" s="959" t="s">
        <v>725</v>
      </c>
      <c r="B173" s="960"/>
      <c r="C173" s="961"/>
      <c r="D173" s="530" t="s">
        <v>525</v>
      </c>
      <c r="E173" s="437">
        <f>SUM(E170:E172)</f>
        <v>0</v>
      </c>
      <c r="F173" s="437">
        <f>SUM(F170:F172)</f>
        <v>0</v>
      </c>
      <c r="G173" s="530"/>
      <c r="H173" s="530"/>
      <c r="I173" s="530"/>
      <c r="J173" s="530"/>
    </row>
    <row r="174" spans="1:10" ht="15.75" customHeight="1">
      <c r="A174" s="553"/>
      <c r="B174" s="943" t="s">
        <v>1048</v>
      </c>
      <c r="C174" s="978"/>
      <c r="D174" s="551"/>
      <c r="E174" s="552">
        <f>-E136</f>
        <v>0</v>
      </c>
      <c r="F174" s="552">
        <f>-F136</f>
        <v>0</v>
      </c>
      <c r="G174" s="551"/>
      <c r="H174" s="551"/>
      <c r="I174" s="551"/>
      <c r="J174" s="551"/>
    </row>
    <row r="175" spans="1:10" ht="33.75" customHeight="1">
      <c r="A175" s="981" t="s">
        <v>1104</v>
      </c>
      <c r="B175" s="982"/>
      <c r="C175" s="982"/>
      <c r="D175" s="982"/>
      <c r="E175" s="438">
        <f>E173+E167+E157+E174</f>
        <v>0</v>
      </c>
      <c r="F175" s="438">
        <f>F173+F167+F157+F174</f>
        <v>0</v>
      </c>
      <c r="G175" s="519"/>
      <c r="H175" s="519"/>
      <c r="I175" s="519"/>
      <c r="J175" s="519"/>
    </row>
    <row r="176" spans="1:10" ht="15">
      <c r="A176" s="983" t="s">
        <v>526</v>
      </c>
      <c r="B176" s="984"/>
      <c r="C176" s="984"/>
      <c r="D176" s="984"/>
      <c r="E176" s="482">
        <f>F47</f>
        <v>0</v>
      </c>
      <c r="F176" s="482">
        <v>0</v>
      </c>
      <c r="G176" s="520"/>
      <c r="H176" s="520"/>
      <c r="I176" s="520"/>
      <c r="J176" s="520"/>
    </row>
    <row r="177" spans="1:10" ht="15.75" thickBot="1">
      <c r="A177" s="985" t="s">
        <v>527</v>
      </c>
      <c r="B177" s="986"/>
      <c r="C177" s="986" t="s">
        <v>526</v>
      </c>
      <c r="D177" s="986"/>
      <c r="E177" s="483">
        <f>E47</f>
        <v>0</v>
      </c>
      <c r="F177" s="483">
        <f>F47</f>
        <v>0</v>
      </c>
      <c r="G177" s="519"/>
      <c r="H177" s="519"/>
      <c r="I177" s="519"/>
      <c r="J177" s="519"/>
    </row>
    <row r="178" spans="1:10" ht="15">
      <c r="A178" s="979" t="str">
        <f>A107</f>
        <v>As per our report of even date attached.</v>
      </c>
      <c r="B178" s="980"/>
      <c r="C178" s="980"/>
      <c r="D178" s="980"/>
      <c r="E178" s="556"/>
      <c r="F178" s="335"/>
      <c r="G178" s="335"/>
      <c r="H178" s="335"/>
      <c r="I178" s="335"/>
      <c r="J178" s="335"/>
    </row>
    <row r="179" spans="1:10" ht="15">
      <c r="A179" s="539"/>
      <c r="B179" s="538"/>
      <c r="C179" s="538"/>
      <c r="D179" s="538"/>
      <c r="E179" s="555"/>
      <c r="F179" s="146"/>
      <c r="G179" s="146"/>
      <c r="H179" s="146"/>
      <c r="I179" s="146"/>
      <c r="J179" s="146"/>
    </row>
    <row r="180" spans="1:10" ht="15">
      <c r="A180" s="252" t="s">
        <v>13</v>
      </c>
      <c r="B180" s="253"/>
      <c r="C180" s="254"/>
      <c r="D180" s="255"/>
      <c r="E180" s="255"/>
      <c r="F180" s="485"/>
      <c r="G180" s="255"/>
      <c r="H180" s="255"/>
      <c r="I180" s="255"/>
      <c r="J180" s="255"/>
    </row>
    <row r="181" spans="1:10" ht="15">
      <c r="A181" s="252" t="s">
        <v>1105</v>
      </c>
      <c r="B181" s="253"/>
      <c r="C181" s="254"/>
      <c r="D181" s="257" t="s">
        <v>329</v>
      </c>
      <c r="E181" s="257"/>
      <c r="F181" s="257"/>
      <c r="G181" s="257"/>
      <c r="H181" s="257"/>
      <c r="I181" s="257"/>
      <c r="J181" s="257"/>
    </row>
    <row r="182" spans="1:10" ht="15">
      <c r="A182" s="259" t="s">
        <v>112</v>
      </c>
      <c r="B182" s="253"/>
      <c r="C182" s="255"/>
      <c r="D182" s="255"/>
      <c r="E182" s="255"/>
      <c r="F182" s="255"/>
      <c r="G182" s="255"/>
      <c r="H182" s="255"/>
      <c r="I182" s="255"/>
      <c r="J182" s="255"/>
    </row>
    <row r="183" spans="1:10" ht="15">
      <c r="A183" s="252"/>
      <c r="B183" s="253"/>
      <c r="C183" s="260"/>
      <c r="D183" s="255"/>
      <c r="E183" s="255"/>
      <c r="F183" s="255"/>
      <c r="G183" s="255"/>
      <c r="H183" s="255"/>
      <c r="I183" s="255"/>
      <c r="J183" s="255"/>
    </row>
    <row r="184" spans="1:10" ht="15">
      <c r="A184" s="252"/>
      <c r="B184" s="253"/>
      <c r="C184" s="260"/>
      <c r="D184" s="255"/>
      <c r="E184" s="255"/>
      <c r="F184" s="255"/>
      <c r="G184" s="255"/>
      <c r="H184" s="255"/>
      <c r="I184" s="255"/>
      <c r="J184" s="255"/>
    </row>
    <row r="185" spans="1:10" ht="15">
      <c r="A185" s="252"/>
      <c r="B185" s="253"/>
      <c r="C185" s="260"/>
      <c r="D185" s="255"/>
      <c r="E185" s="255"/>
      <c r="F185" s="255"/>
      <c r="G185" s="255"/>
      <c r="H185" s="255"/>
      <c r="I185" s="255"/>
      <c r="J185" s="255"/>
    </row>
    <row r="186" spans="1:10" ht="15">
      <c r="A186" s="261">
        <f>'Introduction '!B5</f>
        <v>0</v>
      </c>
      <c r="B186" s="253"/>
      <c r="C186" s="262"/>
      <c r="D186" s="263" t="s">
        <v>91</v>
      </c>
      <c r="E186" s="263"/>
      <c r="F186" s="394" t="s">
        <v>91</v>
      </c>
      <c r="G186" s="263"/>
      <c r="H186" s="263"/>
      <c r="I186" s="263"/>
      <c r="J186" s="263"/>
    </row>
    <row r="187" spans="1:10" ht="15.75" customHeight="1">
      <c r="A187" s="264" t="s">
        <v>90</v>
      </c>
      <c r="B187" s="253"/>
      <c r="C187" s="262"/>
      <c r="D187" s="278">
        <f>'Introduction '!B11</f>
        <v>0</v>
      </c>
      <c r="E187" s="278"/>
      <c r="F187" s="395">
        <f>'Introduction '!C11</f>
        <v>0</v>
      </c>
      <c r="G187" s="278"/>
      <c r="H187" s="278"/>
      <c r="I187" s="278"/>
      <c r="J187" s="278"/>
    </row>
    <row r="188" spans="1:10" ht="15">
      <c r="A188" s="261">
        <f>'Introduction '!B6</f>
        <v>0</v>
      </c>
      <c r="B188" s="253"/>
      <c r="C188" s="262"/>
      <c r="D188" s="278">
        <f>'Introduction '!B12</f>
        <v>0</v>
      </c>
      <c r="E188" s="278"/>
      <c r="F188" s="395">
        <f>'Introduction '!C12</f>
        <v>0</v>
      </c>
      <c r="G188" s="278"/>
      <c r="H188" s="278"/>
      <c r="I188" s="278"/>
      <c r="J188" s="278"/>
    </row>
    <row r="189" spans="1:10" ht="15.75" customHeight="1">
      <c r="A189" s="271"/>
      <c r="B189" s="253"/>
      <c r="C189" s="255"/>
      <c r="D189" s="278">
        <f>D118</f>
        <v>0</v>
      </c>
      <c r="E189" s="278"/>
      <c r="F189" s="395">
        <f>F118</f>
        <v>0</v>
      </c>
      <c r="G189" s="278"/>
      <c r="H189" s="278"/>
      <c r="I189" s="278"/>
      <c r="J189" s="278"/>
    </row>
    <row r="190" spans="1:10" ht="15">
      <c r="A190" s="265">
        <f>A119</f>
        <v>0</v>
      </c>
      <c r="B190" s="253"/>
      <c r="C190" s="255"/>
      <c r="D190" s="278">
        <f>D119</f>
        <v>0</v>
      </c>
      <c r="E190" s="278"/>
      <c r="F190" s="395">
        <f>F119</f>
        <v>0</v>
      </c>
      <c r="G190" s="255"/>
      <c r="H190" s="255"/>
      <c r="I190" s="255"/>
      <c r="J190" s="255"/>
    </row>
    <row r="191" spans="1:10" ht="15.75" thickBot="1">
      <c r="A191" s="266">
        <f>A120</f>
        <v>0</v>
      </c>
      <c r="B191" s="267"/>
      <c r="C191" s="268"/>
      <c r="D191" s="268"/>
      <c r="E191" s="268"/>
      <c r="F191" s="268"/>
      <c r="G191" s="268"/>
      <c r="H191" s="268"/>
      <c r="I191" s="268"/>
      <c r="J191" s="268"/>
    </row>
    <row r="193" spans="6:10">
      <c r="F193" s="505">
        <f>F97-F98</f>
        <v>0</v>
      </c>
      <c r="H193" s="504">
        <v>45928408</v>
      </c>
      <c r="J193" s="504">
        <v>40619952</v>
      </c>
    </row>
    <row r="194" spans="6:10">
      <c r="H194" s="505" t="e">
        <f>H193+H93</f>
        <v>#REF!</v>
      </c>
      <c r="I194" s="505"/>
      <c r="J194" s="505" t="e">
        <f>J193+J93</f>
        <v>#REF!</v>
      </c>
    </row>
    <row r="195" spans="6:10">
      <c r="J195" s="505" t="e">
        <f>H194+J194</f>
        <v>#REF!</v>
      </c>
    </row>
    <row r="196" spans="6:10">
      <c r="H196" s="504" t="e">
        <f>H197/J195*H194</f>
        <v>#REF!</v>
      </c>
      <c r="J196" s="505" t="e">
        <f>H197/J195*J194</f>
        <v>#REF!</v>
      </c>
    </row>
    <row r="197" spans="6:10">
      <c r="F197" s="505">
        <f>F97-10800000-'Computation FY 21-22'!D81</f>
        <v>-10800000</v>
      </c>
      <c r="H197" s="504">
        <v>29667528.947382487</v>
      </c>
    </row>
  </sheetData>
  <mergeCells count="54">
    <mergeCell ref="A65:F65"/>
    <mergeCell ref="A66:F66"/>
    <mergeCell ref="A68:F68"/>
    <mergeCell ref="B174:C174"/>
    <mergeCell ref="A178:D178"/>
    <mergeCell ref="A175:D175"/>
    <mergeCell ref="A176:D176"/>
    <mergeCell ref="A177:D177"/>
    <mergeCell ref="B159:C159"/>
    <mergeCell ref="A157:C157"/>
    <mergeCell ref="B158:C158"/>
    <mergeCell ref="A71:C71"/>
    <mergeCell ref="B143:C143"/>
    <mergeCell ref="B145:C145"/>
    <mergeCell ref="B128:C128"/>
    <mergeCell ref="B75:C75"/>
    <mergeCell ref="B77:C77"/>
    <mergeCell ref="B87:C87"/>
    <mergeCell ref="A167:C167"/>
    <mergeCell ref="A127:C127"/>
    <mergeCell ref="B129:C129"/>
    <mergeCell ref="B130:C130"/>
    <mergeCell ref="B92:C92"/>
    <mergeCell ref="B89:C89"/>
    <mergeCell ref="B91:C91"/>
    <mergeCell ref="B98:C98"/>
    <mergeCell ref="B99:C99"/>
    <mergeCell ref="B100:C100"/>
    <mergeCell ref="B101:C101"/>
    <mergeCell ref="B169:C169"/>
    <mergeCell ref="A173:C173"/>
    <mergeCell ref="B97:C97"/>
    <mergeCell ref="B102:C102"/>
    <mergeCell ref="A107:C107"/>
    <mergeCell ref="A105:C105"/>
    <mergeCell ref="A121:F121"/>
    <mergeCell ref="A122:F122"/>
    <mergeCell ref="A123:F123"/>
    <mergeCell ref="A124:F124"/>
    <mergeCell ref="A5:F5"/>
    <mergeCell ref="A2:F2"/>
    <mergeCell ref="A3:F3"/>
    <mergeCell ref="A4:F4"/>
    <mergeCell ref="B31:C31"/>
    <mergeCell ref="B43:C43"/>
    <mergeCell ref="A7:C7"/>
    <mergeCell ref="B9:C9"/>
    <mergeCell ref="A53:C53"/>
    <mergeCell ref="B8:C8"/>
    <mergeCell ref="B30:C30"/>
    <mergeCell ref="B14:C14"/>
    <mergeCell ref="B16:C16"/>
    <mergeCell ref="B22:C22"/>
    <mergeCell ref="A51:C51"/>
  </mergeCells>
  <printOptions horizontalCentered="1" verticalCentered="1"/>
  <pageMargins left="0.2" right="0" top="0.196850393700787" bottom="0" header="0.18" footer="0"/>
  <pageSetup paperSize="9" scale="67" orientation="portrait" r:id="rId1"/>
  <rowBreaks count="2" manualBreakCount="2">
    <brk id="63" max="15" man="1"/>
    <brk id="120" max="15" man="1"/>
  </rowBreaks>
  <ignoredErrors>
    <ignoredError sqref="I85 I87" formula="1"/>
  </ignoredError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44"/>
  <sheetViews>
    <sheetView view="pageBreakPreview" topLeftCell="A94" zoomScaleNormal="100" zoomScaleSheetLayoutView="100" zoomScalePageLayoutView="55" workbookViewId="0">
      <selection activeCell="B106" sqref="B106"/>
    </sheetView>
  </sheetViews>
  <sheetFormatPr defaultColWidth="9.16796875" defaultRowHeight="15.75" customHeight="1"/>
  <cols>
    <col min="1" max="1" width="3.7734375" style="31" customWidth="1"/>
    <col min="2" max="2" width="3.7734375" style="480" customWidth="1"/>
    <col min="3" max="5" width="13.484375" style="480" customWidth="1"/>
    <col min="6" max="6" width="14.6953125" style="480" customWidth="1"/>
    <col min="7" max="7" width="13.484375" style="480" customWidth="1"/>
    <col min="8" max="8" width="16.046875" style="480" customWidth="1"/>
    <col min="9" max="16384" width="9.16796875" style="480"/>
  </cols>
  <sheetData>
    <row r="1" spans="1:8" ht="23.25">
      <c r="A1" s="1006" t="str">
        <f>'Introduction '!B2</f>
        <v>Name of Company</v>
      </c>
      <c r="B1" s="1007"/>
      <c r="C1" s="1007"/>
      <c r="D1" s="1007"/>
      <c r="E1" s="1007"/>
      <c r="F1" s="1007"/>
      <c r="G1" s="1007"/>
      <c r="H1" s="1007"/>
    </row>
    <row r="2" spans="1:8" ht="20.100000000000001" customHeight="1">
      <c r="A2" s="1008" t="str">
        <f>'Introduction '!B3</f>
        <v>CIN -</v>
      </c>
      <c r="B2" s="1008"/>
      <c r="C2" s="1008"/>
      <c r="D2" s="1008"/>
      <c r="E2" s="1008"/>
      <c r="F2" s="1008"/>
      <c r="G2" s="1008"/>
      <c r="H2" s="1008"/>
    </row>
    <row r="3" spans="1:8" ht="15.75" customHeight="1">
      <c r="A3" s="49"/>
      <c r="B3" s="50"/>
      <c r="C3" s="50"/>
      <c r="D3" s="50"/>
      <c r="E3" s="50"/>
      <c r="F3" s="50"/>
      <c r="G3" s="50"/>
      <c r="H3" s="51"/>
    </row>
    <row r="4" spans="1:8" ht="18.75">
      <c r="A4" s="921" t="s">
        <v>1147</v>
      </c>
      <c r="B4" s="921"/>
      <c r="C4" s="921"/>
      <c r="D4" s="921"/>
      <c r="E4" s="921"/>
      <c r="F4" s="921"/>
      <c r="G4" s="921"/>
      <c r="H4" s="921"/>
    </row>
    <row r="5" spans="1:8" ht="9.9499999999999993" customHeight="1">
      <c r="A5" s="32"/>
      <c r="B5" s="494"/>
    </row>
    <row r="6" spans="1:8" ht="15.75" customHeight="1">
      <c r="A6" s="997" t="s">
        <v>188</v>
      </c>
      <c r="B6" s="997"/>
      <c r="C6" s="997"/>
      <c r="D6" s="997"/>
      <c r="E6" s="997"/>
      <c r="F6" s="997"/>
      <c r="G6" s="997"/>
      <c r="H6" s="997"/>
    </row>
    <row r="7" spans="1:8" ht="5.0999999999999996" customHeight="1">
      <c r="A7" s="1009"/>
      <c r="B7" s="1009"/>
      <c r="C7" s="1009"/>
      <c r="D7" s="1009"/>
      <c r="E7" s="1009"/>
      <c r="F7" s="1009"/>
      <c r="G7" s="1009"/>
      <c r="H7" s="1009"/>
    </row>
    <row r="8" spans="1:8" ht="70.5" customHeight="1">
      <c r="A8" s="996" t="s">
        <v>1484</v>
      </c>
      <c r="B8" s="996"/>
      <c r="C8" s="996"/>
      <c r="D8" s="996"/>
      <c r="E8" s="996"/>
      <c r="F8" s="996"/>
      <c r="G8" s="996"/>
      <c r="H8" s="996"/>
    </row>
    <row r="9" spans="1:8" ht="15.75" customHeight="1">
      <c r="A9" s="27"/>
      <c r="B9" s="494"/>
    </row>
    <row r="10" spans="1:8" ht="15.75" customHeight="1">
      <c r="A10" s="997" t="s">
        <v>189</v>
      </c>
      <c r="B10" s="997"/>
      <c r="C10" s="997"/>
      <c r="D10" s="997"/>
      <c r="E10" s="997"/>
      <c r="F10" s="997"/>
      <c r="G10" s="997"/>
      <c r="H10" s="997"/>
    </row>
    <row r="11" spans="1:8" ht="9.9499999999999993" customHeight="1">
      <c r="A11" s="1009"/>
      <c r="B11" s="1009"/>
      <c r="C11" s="1009"/>
      <c r="D11" s="1009"/>
      <c r="E11" s="1009"/>
      <c r="F11" s="1009"/>
      <c r="G11" s="1009"/>
      <c r="H11" s="1009"/>
    </row>
    <row r="12" spans="1:8" ht="15.75" customHeight="1">
      <c r="A12" s="27" t="s">
        <v>179</v>
      </c>
      <c r="B12" s="997" t="s">
        <v>72</v>
      </c>
      <c r="C12" s="997"/>
      <c r="D12" s="997"/>
      <c r="E12" s="997"/>
      <c r="F12" s="997"/>
      <c r="G12" s="997"/>
    </row>
    <row r="13" spans="1:8" ht="126.75" customHeight="1">
      <c r="A13" s="27"/>
      <c r="B13" s="996" t="s">
        <v>887</v>
      </c>
      <c r="C13" s="996"/>
      <c r="D13" s="996"/>
      <c r="E13" s="996"/>
      <c r="F13" s="996"/>
      <c r="G13" s="996"/>
      <c r="H13" s="996"/>
    </row>
    <row r="14" spans="1:8" ht="15.75" customHeight="1">
      <c r="A14" s="27"/>
      <c r="B14" s="494"/>
    </row>
    <row r="15" spans="1:8" ht="15.75" customHeight="1">
      <c r="A15" s="27" t="s">
        <v>180</v>
      </c>
      <c r="B15" s="997" t="s">
        <v>73</v>
      </c>
      <c r="C15" s="997"/>
      <c r="D15" s="997"/>
      <c r="E15" s="997"/>
      <c r="F15" s="997"/>
      <c r="G15" s="997"/>
    </row>
    <row r="16" spans="1:8" ht="47.25" customHeight="1">
      <c r="A16" s="27"/>
      <c r="B16" s="996" t="s">
        <v>746</v>
      </c>
      <c r="C16" s="996"/>
      <c r="D16" s="996"/>
      <c r="E16" s="996"/>
      <c r="F16" s="996"/>
      <c r="G16" s="996"/>
      <c r="H16" s="996"/>
    </row>
    <row r="17" spans="1:8" ht="15.75" customHeight="1">
      <c r="A17" s="27"/>
      <c r="B17" s="28" t="s">
        <v>149</v>
      </c>
      <c r="C17" s="1002" t="s">
        <v>891</v>
      </c>
      <c r="D17" s="1002"/>
      <c r="E17" s="1002"/>
      <c r="F17" s="1002"/>
      <c r="G17" s="1002"/>
      <c r="H17" s="1002"/>
    </row>
    <row r="18" spans="1:8" ht="34.5" customHeight="1">
      <c r="A18" s="27"/>
      <c r="B18" s="28" t="s">
        <v>150</v>
      </c>
      <c r="C18" s="1002" t="s">
        <v>747</v>
      </c>
      <c r="D18" s="1002"/>
      <c r="E18" s="1002"/>
      <c r="F18" s="1002"/>
      <c r="G18" s="1002"/>
      <c r="H18" s="1002"/>
    </row>
    <row r="19" spans="1:8" ht="30" customHeight="1">
      <c r="A19" s="27"/>
      <c r="B19" s="28" t="s">
        <v>152</v>
      </c>
      <c r="C19" s="1002" t="s">
        <v>1092</v>
      </c>
      <c r="D19" s="1002"/>
      <c r="E19" s="1002"/>
      <c r="F19" s="1002"/>
      <c r="G19" s="1002"/>
      <c r="H19" s="1002"/>
    </row>
    <row r="20" spans="1:8" ht="15.75" customHeight="1">
      <c r="A20" s="27"/>
      <c r="B20" s="28" t="s">
        <v>153</v>
      </c>
      <c r="C20" s="1002" t="s">
        <v>748</v>
      </c>
      <c r="D20" s="1002"/>
      <c r="E20" s="1002"/>
      <c r="F20" s="1002"/>
      <c r="G20" s="1002"/>
      <c r="H20" s="1002"/>
    </row>
    <row r="21" spans="1:8" s="29" customFormat="1" ht="15.75" customHeight="1">
      <c r="A21" s="33"/>
      <c r="B21" s="28"/>
      <c r="C21" s="493"/>
      <c r="D21" s="493"/>
      <c r="E21" s="493"/>
      <c r="F21" s="493"/>
      <c r="G21" s="493"/>
      <c r="H21" s="493"/>
    </row>
    <row r="22" spans="1:8" ht="15.75" customHeight="1">
      <c r="A22" s="27" t="s">
        <v>181</v>
      </c>
      <c r="B22" s="997" t="s">
        <v>888</v>
      </c>
      <c r="C22" s="997"/>
      <c r="D22" s="997"/>
      <c r="E22" s="997"/>
      <c r="F22" s="997"/>
      <c r="G22" s="997"/>
    </row>
    <row r="23" spans="1:8" ht="30.6" customHeight="1">
      <c r="A23" s="27"/>
      <c r="B23" s="1004" t="s">
        <v>914</v>
      </c>
      <c r="C23" s="1004"/>
      <c r="D23" s="1004"/>
      <c r="E23" s="1004"/>
      <c r="F23" s="1004"/>
      <c r="G23" s="1004"/>
      <c r="H23" s="1004"/>
    </row>
    <row r="24" spans="1:8" ht="47.25" customHeight="1">
      <c r="A24" s="27"/>
      <c r="B24" s="996" t="s">
        <v>913</v>
      </c>
      <c r="C24" s="996"/>
      <c r="D24" s="996"/>
      <c r="E24" s="996"/>
      <c r="F24" s="996"/>
      <c r="G24" s="996"/>
      <c r="H24" s="996"/>
    </row>
    <row r="25" spans="1:8" ht="83.45" customHeight="1">
      <c r="A25" s="27"/>
      <c r="B25" s="996" t="s">
        <v>1082</v>
      </c>
      <c r="C25" s="996"/>
      <c r="D25" s="996"/>
      <c r="E25" s="996"/>
      <c r="F25" s="996"/>
      <c r="G25" s="996"/>
      <c r="H25" s="996"/>
    </row>
    <row r="26" spans="1:8" ht="31.5" customHeight="1">
      <c r="A26" s="27"/>
      <c r="B26" s="996" t="s">
        <v>411</v>
      </c>
      <c r="C26" s="996"/>
      <c r="D26" s="996"/>
      <c r="E26" s="996"/>
      <c r="F26" s="996"/>
      <c r="G26" s="996"/>
      <c r="H26" s="996"/>
    </row>
    <row r="27" spans="1:8" ht="80.25" customHeight="1">
      <c r="A27" s="27"/>
      <c r="B27" s="996" t="s">
        <v>745</v>
      </c>
      <c r="C27" s="996"/>
      <c r="D27" s="996"/>
      <c r="E27" s="996"/>
      <c r="F27" s="996"/>
      <c r="G27" s="996"/>
      <c r="H27" s="996"/>
    </row>
    <row r="28" spans="1:8" ht="53.45" customHeight="1">
      <c r="A28" s="27"/>
      <c r="B28" s="996" t="s">
        <v>889</v>
      </c>
      <c r="C28" s="996"/>
      <c r="D28" s="996"/>
      <c r="E28" s="996"/>
      <c r="F28" s="996"/>
      <c r="G28" s="996"/>
      <c r="H28" s="996"/>
    </row>
    <row r="29" spans="1:8" ht="10.5" customHeight="1">
      <c r="A29" s="27"/>
      <c r="B29" s="492"/>
      <c r="C29" s="492"/>
      <c r="D29" s="492"/>
      <c r="E29" s="492"/>
      <c r="F29" s="492"/>
      <c r="G29" s="492"/>
      <c r="H29" s="492"/>
    </row>
    <row r="30" spans="1:8" ht="15">
      <c r="A30" s="27" t="s">
        <v>182</v>
      </c>
      <c r="B30" s="997" t="s">
        <v>890</v>
      </c>
      <c r="C30" s="997"/>
      <c r="D30" s="997"/>
      <c r="E30" s="997"/>
      <c r="F30" s="997"/>
      <c r="G30" s="997"/>
      <c r="H30" s="492"/>
    </row>
    <row r="31" spans="1:8" ht="77.45" customHeight="1">
      <c r="A31" s="27"/>
      <c r="B31" s="996" t="s">
        <v>916</v>
      </c>
      <c r="C31" s="996"/>
      <c r="D31" s="996"/>
      <c r="E31" s="996"/>
      <c r="F31" s="996"/>
      <c r="G31" s="996"/>
      <c r="H31" s="996"/>
    </row>
    <row r="32" spans="1:8" ht="15.75" customHeight="1">
      <c r="A32" s="27"/>
      <c r="B32" s="2"/>
    </row>
    <row r="33" spans="1:8" ht="15.75" customHeight="1">
      <c r="A33" s="27" t="s">
        <v>183</v>
      </c>
      <c r="B33" s="997" t="s">
        <v>74</v>
      </c>
      <c r="C33" s="997"/>
      <c r="D33" s="997"/>
      <c r="E33" s="997"/>
      <c r="F33" s="997"/>
      <c r="G33" s="997"/>
    </row>
    <row r="34" spans="1:8" ht="31.5" customHeight="1">
      <c r="A34" s="27"/>
      <c r="B34" s="996" t="s">
        <v>75</v>
      </c>
      <c r="C34" s="996"/>
      <c r="D34" s="996"/>
      <c r="E34" s="996"/>
      <c r="F34" s="996"/>
      <c r="G34" s="996"/>
      <c r="H34" s="996"/>
    </row>
    <row r="35" spans="1:8" ht="19.899999999999999" customHeight="1">
      <c r="A35" s="27"/>
      <c r="B35" s="1001" t="s">
        <v>909</v>
      </c>
      <c r="C35" s="1001"/>
      <c r="D35" s="1001"/>
      <c r="E35" s="1001"/>
      <c r="F35" s="1001"/>
      <c r="G35" s="1001"/>
      <c r="H35" s="1001"/>
    </row>
    <row r="36" spans="1:8" ht="113.45" customHeight="1">
      <c r="A36" s="27"/>
      <c r="B36" s="996" t="s">
        <v>1091</v>
      </c>
      <c r="C36" s="996"/>
      <c r="D36" s="996"/>
      <c r="E36" s="996"/>
      <c r="F36" s="996"/>
      <c r="G36" s="996"/>
      <c r="H36" s="996"/>
    </row>
    <row r="37" spans="1:8" ht="19.899999999999999" customHeight="1">
      <c r="A37" s="27"/>
      <c r="B37" s="1001" t="s">
        <v>910</v>
      </c>
      <c r="C37" s="1001"/>
      <c r="D37" s="1001"/>
      <c r="E37" s="1001"/>
      <c r="F37" s="1001"/>
      <c r="G37" s="1001"/>
      <c r="H37" s="1001"/>
    </row>
    <row r="38" spans="1:8" ht="66" customHeight="1">
      <c r="A38" s="27"/>
      <c r="B38" s="996" t="s">
        <v>1024</v>
      </c>
      <c r="C38" s="996"/>
      <c r="D38" s="996"/>
      <c r="E38" s="996"/>
      <c r="F38" s="996"/>
      <c r="G38" s="996"/>
      <c r="H38" s="996"/>
    </row>
    <row r="39" spans="1:8" ht="20.45" customHeight="1">
      <c r="A39" s="27"/>
      <c r="B39" s="1012" t="s">
        <v>912</v>
      </c>
      <c r="C39" s="1012"/>
      <c r="D39" s="1012"/>
      <c r="E39" s="1012"/>
      <c r="F39" s="1012"/>
      <c r="G39" s="1012"/>
      <c r="H39" s="1012"/>
    </row>
    <row r="40" spans="1:8" ht="48" customHeight="1">
      <c r="A40" s="27"/>
      <c r="B40" s="996" t="s">
        <v>911</v>
      </c>
      <c r="C40" s="996"/>
      <c r="D40" s="996"/>
      <c r="E40" s="996"/>
      <c r="F40" s="996"/>
      <c r="G40" s="996"/>
      <c r="H40" s="996"/>
    </row>
    <row r="41" spans="1:8" ht="22.9" customHeight="1">
      <c r="A41" s="27"/>
      <c r="B41" s="1001" t="s">
        <v>21</v>
      </c>
      <c r="C41" s="1001"/>
      <c r="D41" s="1001"/>
      <c r="E41" s="1001"/>
      <c r="F41" s="1001"/>
      <c r="G41" s="1001"/>
      <c r="H41" s="1001"/>
    </row>
    <row r="42" spans="1:8" ht="15">
      <c r="A42" s="27"/>
      <c r="B42" s="996" t="s">
        <v>917</v>
      </c>
      <c r="C42" s="996"/>
      <c r="D42" s="996"/>
      <c r="E42" s="996"/>
      <c r="F42" s="996"/>
      <c r="G42" s="996"/>
      <c r="H42" s="996"/>
    </row>
    <row r="43" spans="1:8" ht="15.75" customHeight="1">
      <c r="A43" s="27"/>
      <c r="B43" s="492"/>
      <c r="C43" s="492"/>
      <c r="D43" s="492"/>
      <c r="E43" s="492"/>
      <c r="F43" s="492"/>
      <c r="G43" s="492"/>
    </row>
    <row r="44" spans="1:8" ht="15.75" customHeight="1">
      <c r="A44" s="27" t="s">
        <v>186</v>
      </c>
      <c r="B44" s="1003" t="s">
        <v>76</v>
      </c>
      <c r="C44" s="1003"/>
      <c r="D44" s="1003"/>
      <c r="E44" s="1003"/>
      <c r="F44" s="1003"/>
      <c r="G44" s="1003"/>
    </row>
    <row r="45" spans="1:8" ht="31.5" customHeight="1">
      <c r="A45" s="27"/>
      <c r="B45" s="996" t="s">
        <v>77</v>
      </c>
      <c r="C45" s="996"/>
      <c r="D45" s="996"/>
      <c r="E45" s="996"/>
      <c r="F45" s="996"/>
      <c r="G45" s="996"/>
      <c r="H45" s="996"/>
    </row>
    <row r="46" spans="1:8" ht="15.75" customHeight="1">
      <c r="A46" s="27"/>
      <c r="B46" s="492"/>
    </row>
    <row r="47" spans="1:8" ht="15.75" customHeight="1">
      <c r="A47" s="27" t="s">
        <v>187</v>
      </c>
      <c r="B47" s="997" t="s">
        <v>892</v>
      </c>
      <c r="C47" s="997"/>
      <c r="D47" s="997"/>
      <c r="E47" s="997"/>
      <c r="F47" s="997"/>
      <c r="G47" s="997"/>
    </row>
    <row r="48" spans="1:8" ht="15.75" customHeight="1">
      <c r="A48" s="27"/>
      <c r="B48" s="1005" t="s">
        <v>893</v>
      </c>
      <c r="C48" s="1005"/>
      <c r="D48" s="1005"/>
      <c r="E48" s="1005"/>
      <c r="F48" s="1005"/>
      <c r="G48" s="1005"/>
    </row>
    <row r="49" spans="1:8" ht="54" customHeight="1">
      <c r="A49" s="27"/>
      <c r="B49" s="996" t="s">
        <v>894</v>
      </c>
      <c r="C49" s="996"/>
      <c r="D49" s="996"/>
      <c r="E49" s="996"/>
      <c r="F49" s="996"/>
      <c r="G49" s="996"/>
      <c r="H49" s="996"/>
    </row>
    <row r="50" spans="1:8" ht="15">
      <c r="A50" s="27"/>
      <c r="B50" s="999" t="s">
        <v>895</v>
      </c>
      <c r="C50" s="999"/>
      <c r="D50" s="999"/>
      <c r="E50" s="999"/>
      <c r="F50" s="999"/>
      <c r="G50" s="999"/>
      <c r="H50" s="999"/>
    </row>
    <row r="51" spans="1:8" ht="15">
      <c r="A51" s="27"/>
      <c r="B51" s="1000" t="s">
        <v>896</v>
      </c>
      <c r="C51" s="1000"/>
      <c r="D51" s="1000"/>
      <c r="E51" s="1000"/>
      <c r="F51" s="1000"/>
      <c r="G51" s="1000"/>
      <c r="H51" s="1000"/>
    </row>
    <row r="52" spans="1:8" ht="87" customHeight="1">
      <c r="A52" s="27"/>
      <c r="B52" s="996" t="s">
        <v>897</v>
      </c>
      <c r="C52" s="996"/>
      <c r="D52" s="996"/>
      <c r="E52" s="996"/>
      <c r="F52" s="996"/>
      <c r="G52" s="996"/>
      <c r="H52" s="996"/>
    </row>
    <row r="53" spans="1:8" ht="15">
      <c r="A53" s="27"/>
      <c r="B53" s="1000" t="s">
        <v>898</v>
      </c>
      <c r="C53" s="1000"/>
      <c r="D53" s="1000"/>
      <c r="E53" s="1000"/>
      <c r="F53" s="1000"/>
      <c r="G53" s="1000"/>
      <c r="H53" s="1000"/>
    </row>
    <row r="54" spans="1:8" ht="103.15" customHeight="1">
      <c r="A54" s="27"/>
      <c r="B54" s="996" t="s">
        <v>899</v>
      </c>
      <c r="C54" s="996"/>
      <c r="D54" s="996"/>
      <c r="E54" s="996"/>
      <c r="F54" s="996"/>
      <c r="G54" s="996"/>
      <c r="H54" s="996"/>
    </row>
    <row r="55" spans="1:8" ht="32.25" customHeight="1">
      <c r="A55" s="27"/>
      <c r="B55" s="996" t="s">
        <v>412</v>
      </c>
      <c r="C55" s="996"/>
      <c r="D55" s="996"/>
      <c r="E55" s="996"/>
      <c r="F55" s="996"/>
      <c r="G55" s="996"/>
      <c r="H55" s="996"/>
    </row>
    <row r="56" spans="1:8" ht="15.75" customHeight="1">
      <c r="A56" s="27"/>
      <c r="B56" s="492"/>
      <c r="C56" s="492"/>
      <c r="D56" s="492"/>
      <c r="E56" s="492"/>
      <c r="F56" s="492"/>
      <c r="G56" s="492"/>
    </row>
    <row r="57" spans="1:8" ht="15.75" customHeight="1">
      <c r="A57" s="27" t="s">
        <v>192</v>
      </c>
      <c r="B57" s="997" t="s">
        <v>413</v>
      </c>
      <c r="C57" s="997"/>
      <c r="D57" s="997"/>
      <c r="E57" s="997"/>
      <c r="F57" s="997"/>
      <c r="G57" s="997"/>
    </row>
    <row r="58" spans="1:8" ht="15.75" customHeight="1">
      <c r="A58" s="27"/>
      <c r="B58" s="995" t="s">
        <v>904</v>
      </c>
      <c r="C58" s="995"/>
      <c r="D58" s="995"/>
      <c r="E58" s="995"/>
      <c r="F58" s="995"/>
      <c r="G58" s="995"/>
      <c r="H58" s="995"/>
    </row>
    <row r="59" spans="1:8" ht="49.9" customHeight="1">
      <c r="A59" s="27"/>
      <c r="B59" s="996" t="s">
        <v>900</v>
      </c>
      <c r="C59" s="996"/>
      <c r="D59" s="996"/>
      <c r="E59" s="996"/>
      <c r="F59" s="996"/>
      <c r="G59" s="996"/>
      <c r="H59" s="996"/>
    </row>
    <row r="60" spans="1:8" ht="15">
      <c r="A60" s="27"/>
      <c r="B60" s="995" t="s">
        <v>901</v>
      </c>
      <c r="C60" s="995"/>
      <c r="D60" s="995"/>
      <c r="E60" s="995"/>
      <c r="F60" s="995"/>
      <c r="G60" s="995"/>
      <c r="H60" s="995"/>
    </row>
    <row r="61" spans="1:8" ht="32.25" customHeight="1">
      <c r="A61" s="27"/>
      <c r="B61" s="996" t="s">
        <v>902</v>
      </c>
      <c r="C61" s="996"/>
      <c r="D61" s="996"/>
      <c r="E61" s="996"/>
      <c r="F61" s="996"/>
      <c r="G61" s="996"/>
      <c r="H61" s="996"/>
    </row>
    <row r="62" spans="1:8" ht="15.6" customHeight="1">
      <c r="A62" s="27"/>
      <c r="B62" s="995" t="s">
        <v>903</v>
      </c>
      <c r="C62" s="995"/>
      <c r="D62" s="995"/>
      <c r="E62" s="995"/>
      <c r="F62" s="995"/>
      <c r="G62" s="995"/>
      <c r="H62" s="995"/>
    </row>
    <row r="63" spans="1:8" ht="67.900000000000006" customHeight="1">
      <c r="A63" s="27"/>
      <c r="B63" s="996" t="s">
        <v>905</v>
      </c>
      <c r="C63" s="996"/>
      <c r="D63" s="996"/>
      <c r="E63" s="996"/>
      <c r="F63" s="996"/>
      <c r="G63" s="996"/>
      <c r="H63" s="996"/>
    </row>
    <row r="64" spans="1:8" ht="15.75" customHeight="1">
      <c r="A64" s="27" t="s">
        <v>291</v>
      </c>
      <c r="B64" s="997" t="s">
        <v>414</v>
      </c>
      <c r="C64" s="997"/>
      <c r="D64" s="997"/>
      <c r="E64" s="997"/>
      <c r="F64" s="997"/>
      <c r="G64" s="997"/>
    </row>
    <row r="65" spans="1:8" ht="66" customHeight="1">
      <c r="A65" s="27"/>
      <c r="B65" s="996" t="s">
        <v>416</v>
      </c>
      <c r="C65" s="996"/>
      <c r="D65" s="996"/>
      <c r="E65" s="996"/>
      <c r="F65" s="996"/>
      <c r="G65" s="996"/>
      <c r="H65" s="996"/>
    </row>
    <row r="66" spans="1:8" ht="32.25" customHeight="1">
      <c r="A66" s="27"/>
      <c r="B66" s="996" t="s">
        <v>415</v>
      </c>
      <c r="C66" s="996"/>
      <c r="D66" s="996"/>
      <c r="E66" s="996"/>
      <c r="F66" s="996"/>
      <c r="G66" s="996"/>
      <c r="H66" s="996"/>
    </row>
    <row r="67" spans="1:8" ht="15">
      <c r="A67" s="27"/>
      <c r="B67" s="996"/>
      <c r="C67" s="996"/>
      <c r="D67" s="996"/>
      <c r="E67" s="996"/>
      <c r="F67" s="996"/>
      <c r="G67" s="996"/>
      <c r="H67" s="996"/>
    </row>
    <row r="68" spans="1:8" ht="15.75" customHeight="1">
      <c r="A68" s="27" t="s">
        <v>417</v>
      </c>
      <c r="B68" s="997" t="s">
        <v>78</v>
      </c>
      <c r="C68" s="997"/>
      <c r="D68" s="997"/>
      <c r="E68" s="997"/>
      <c r="F68" s="997"/>
      <c r="G68" s="997"/>
    </row>
    <row r="69" spans="1:8" ht="31.5" customHeight="1">
      <c r="A69" s="27"/>
      <c r="B69" s="28" t="s">
        <v>149</v>
      </c>
      <c r="C69" s="996" t="s">
        <v>190</v>
      </c>
      <c r="D69" s="996"/>
      <c r="E69" s="996"/>
      <c r="F69" s="996"/>
      <c r="G69" s="996"/>
      <c r="H69" s="996"/>
    </row>
    <row r="70" spans="1:8" ht="78.75" customHeight="1">
      <c r="A70" s="27"/>
      <c r="B70" s="28" t="s">
        <v>150</v>
      </c>
      <c r="C70" s="996" t="s">
        <v>191</v>
      </c>
      <c r="D70" s="996"/>
      <c r="E70" s="996"/>
      <c r="F70" s="996"/>
      <c r="G70" s="996"/>
      <c r="H70" s="996"/>
    </row>
    <row r="71" spans="1:8" ht="78.75" customHeight="1">
      <c r="A71" s="27"/>
      <c r="B71" s="28" t="s">
        <v>152</v>
      </c>
      <c r="C71" s="996" t="s">
        <v>741</v>
      </c>
      <c r="D71" s="996"/>
      <c r="E71" s="996"/>
      <c r="F71" s="996"/>
      <c r="G71" s="996"/>
      <c r="H71" s="996"/>
    </row>
    <row r="72" spans="1:8" ht="15.75" customHeight="1">
      <c r="A72" s="27"/>
      <c r="B72" s="494"/>
    </row>
    <row r="73" spans="1:8" ht="15.75" customHeight="1">
      <c r="A73" s="27" t="s">
        <v>419</v>
      </c>
      <c r="B73" s="997" t="s">
        <v>906</v>
      </c>
      <c r="C73" s="997"/>
      <c r="D73" s="997"/>
      <c r="E73" s="997"/>
      <c r="F73" s="997"/>
      <c r="G73" s="997"/>
    </row>
    <row r="74" spans="1:8" ht="55.9" customHeight="1">
      <c r="A74" s="27"/>
      <c r="B74" s="996" t="s">
        <v>907</v>
      </c>
      <c r="C74" s="996"/>
      <c r="D74" s="996"/>
      <c r="E74" s="996"/>
      <c r="F74" s="996"/>
      <c r="G74" s="996"/>
      <c r="H74" s="996"/>
    </row>
    <row r="75" spans="1:8" ht="61.9" customHeight="1">
      <c r="A75" s="27"/>
      <c r="B75" s="996" t="s">
        <v>908</v>
      </c>
      <c r="C75" s="996"/>
      <c r="D75" s="996"/>
      <c r="E75" s="996"/>
      <c r="F75" s="996"/>
      <c r="G75" s="996"/>
      <c r="H75" s="996"/>
    </row>
    <row r="76" spans="1:8" ht="15.75" customHeight="1">
      <c r="A76" s="27"/>
      <c r="B76" s="494"/>
    </row>
    <row r="77" spans="1:8" ht="15.75" customHeight="1">
      <c r="A77" s="27" t="s">
        <v>421</v>
      </c>
      <c r="B77" s="997" t="s">
        <v>418</v>
      </c>
      <c r="C77" s="997"/>
      <c r="D77" s="997"/>
      <c r="E77" s="997"/>
      <c r="F77" s="997"/>
      <c r="G77" s="997"/>
    </row>
    <row r="78" spans="1:8" ht="63" customHeight="1">
      <c r="A78" s="27"/>
      <c r="B78" s="996" t="s">
        <v>506</v>
      </c>
      <c r="C78" s="996"/>
      <c r="D78" s="996"/>
      <c r="E78" s="996"/>
      <c r="F78" s="996"/>
      <c r="G78" s="996"/>
      <c r="H78" s="996"/>
    </row>
    <row r="79" spans="1:8" ht="15">
      <c r="A79" s="27"/>
      <c r="B79" s="492"/>
      <c r="C79" s="492"/>
      <c r="D79" s="492"/>
      <c r="E79" s="492"/>
      <c r="F79" s="492"/>
      <c r="G79" s="492"/>
      <c r="H79" s="492"/>
    </row>
    <row r="80" spans="1:8" ht="15.75" customHeight="1">
      <c r="A80" s="27" t="s">
        <v>422</v>
      </c>
      <c r="B80" s="997" t="s">
        <v>79</v>
      </c>
      <c r="C80" s="997"/>
      <c r="D80" s="997"/>
      <c r="E80" s="997"/>
      <c r="F80" s="997"/>
      <c r="G80" s="997"/>
    </row>
    <row r="81" spans="1:8" ht="63" customHeight="1">
      <c r="A81" s="27"/>
      <c r="B81" s="996" t="s">
        <v>80</v>
      </c>
      <c r="C81" s="996"/>
      <c r="D81" s="996"/>
      <c r="E81" s="996"/>
      <c r="F81" s="996"/>
      <c r="G81" s="996"/>
      <c r="H81" s="996"/>
    </row>
    <row r="82" spans="1:8" ht="13.5" customHeight="1">
      <c r="A82" s="27"/>
      <c r="B82" s="492"/>
      <c r="C82" s="492"/>
      <c r="D82" s="492"/>
      <c r="E82" s="492"/>
      <c r="F82" s="492"/>
      <c r="G82" s="492"/>
      <c r="H82" s="492"/>
    </row>
    <row r="83" spans="1:8" ht="15" customHeight="1">
      <c r="A83" s="27" t="s">
        <v>423</v>
      </c>
      <c r="B83" s="997" t="s">
        <v>854</v>
      </c>
      <c r="C83" s="997"/>
      <c r="D83" s="997"/>
      <c r="E83" s="997"/>
      <c r="F83" s="997"/>
      <c r="G83" s="997"/>
      <c r="H83" s="492"/>
    </row>
    <row r="84" spans="1:8" ht="141.75" customHeight="1">
      <c r="A84" s="27"/>
      <c r="B84" s="996" t="s">
        <v>853</v>
      </c>
      <c r="C84" s="996"/>
      <c r="D84" s="996"/>
      <c r="E84" s="996"/>
      <c r="F84" s="996"/>
      <c r="G84" s="996"/>
      <c r="H84" s="996"/>
    </row>
    <row r="86" spans="1:8" ht="15.75" customHeight="1">
      <c r="A86" s="27" t="s">
        <v>424</v>
      </c>
      <c r="B86" s="997" t="s">
        <v>855</v>
      </c>
      <c r="C86" s="997"/>
      <c r="D86" s="997"/>
      <c r="E86" s="997"/>
      <c r="F86" s="997"/>
      <c r="G86" s="997"/>
    </row>
    <row r="87" spans="1:8" ht="67.5" customHeight="1">
      <c r="B87" s="1010" t="s">
        <v>856</v>
      </c>
      <c r="C87" s="1011"/>
      <c r="D87" s="1011"/>
      <c r="E87" s="1011"/>
      <c r="F87" s="1011"/>
      <c r="G87" s="1011"/>
      <c r="H87" s="1011"/>
    </row>
    <row r="89" spans="1:8" ht="15.75" customHeight="1">
      <c r="A89" s="27" t="s">
        <v>539</v>
      </c>
      <c r="B89" s="997" t="s">
        <v>680</v>
      </c>
      <c r="C89" s="997"/>
      <c r="D89" s="997"/>
      <c r="E89" s="997"/>
      <c r="F89" s="997"/>
      <c r="G89" s="997"/>
    </row>
    <row r="90" spans="1:8" ht="66.75" customHeight="1">
      <c r="A90" s="27"/>
      <c r="B90" s="998" t="s">
        <v>915</v>
      </c>
      <c r="C90" s="998"/>
      <c r="D90" s="998"/>
      <c r="E90" s="998"/>
      <c r="F90" s="998"/>
      <c r="G90" s="998"/>
      <c r="H90" s="998"/>
    </row>
    <row r="92" spans="1:8" ht="15.75" customHeight="1">
      <c r="A92" s="31" t="s">
        <v>865</v>
      </c>
      <c r="B92" s="997" t="s">
        <v>874</v>
      </c>
      <c r="C92" s="997"/>
      <c r="D92" s="997"/>
      <c r="E92" s="997"/>
      <c r="F92" s="997"/>
      <c r="G92" s="997"/>
    </row>
    <row r="93" spans="1:8" ht="114" customHeight="1">
      <c r="B93" s="996" t="s">
        <v>918</v>
      </c>
      <c r="C93" s="996"/>
      <c r="D93" s="996"/>
      <c r="E93" s="996"/>
      <c r="F93" s="996"/>
      <c r="G93" s="996"/>
      <c r="H93" s="996"/>
    </row>
    <row r="100" spans="1:3" s="490" customFormat="1" ht="15">
      <c r="A100" s="26"/>
      <c r="B100" s="5"/>
      <c r="C100" s="11"/>
    </row>
    <row r="243" spans="1:1" ht="15.75" customHeight="1">
      <c r="A243" s="480"/>
    </row>
    <row r="244" spans="1:1" ht="15.75" customHeight="1">
      <c r="A244" s="480"/>
    </row>
  </sheetData>
  <mergeCells count="76">
    <mergeCell ref="B93:H93"/>
    <mergeCell ref="B31:H31"/>
    <mergeCell ref="B84:H84"/>
    <mergeCell ref="B83:G83"/>
    <mergeCell ref="B86:G86"/>
    <mergeCell ref="B87:H87"/>
    <mergeCell ref="B77:G77"/>
    <mergeCell ref="B68:G68"/>
    <mergeCell ref="B45:H45"/>
    <mergeCell ref="B55:H55"/>
    <mergeCell ref="B52:H52"/>
    <mergeCell ref="B54:H54"/>
    <mergeCell ref="B57:G57"/>
    <mergeCell ref="B39:H39"/>
    <mergeCell ref="B59:H59"/>
    <mergeCell ref="B89:G89"/>
    <mergeCell ref="B16:H16"/>
    <mergeCell ref="A1:H1"/>
    <mergeCell ref="A2:H2"/>
    <mergeCell ref="A6:H6"/>
    <mergeCell ref="A7:H7"/>
    <mergeCell ref="A8:H8"/>
    <mergeCell ref="A10:H10"/>
    <mergeCell ref="A11:H11"/>
    <mergeCell ref="B13:H13"/>
    <mergeCell ref="B15:G15"/>
    <mergeCell ref="B12:G12"/>
    <mergeCell ref="A4:H4"/>
    <mergeCell ref="C17:H17"/>
    <mergeCell ref="C18:H18"/>
    <mergeCell ref="C20:H20"/>
    <mergeCell ref="B49:H49"/>
    <mergeCell ref="B22:G22"/>
    <mergeCell ref="B33:G33"/>
    <mergeCell ref="B44:G44"/>
    <mergeCell ref="B47:G47"/>
    <mergeCell ref="B24:H24"/>
    <mergeCell ref="B26:H26"/>
    <mergeCell ref="B27:H27"/>
    <mergeCell ref="B34:H34"/>
    <mergeCell ref="B36:H36"/>
    <mergeCell ref="B23:H23"/>
    <mergeCell ref="B48:G48"/>
    <mergeCell ref="C19:H19"/>
    <mergeCell ref="C69:H69"/>
    <mergeCell ref="C70:H70"/>
    <mergeCell ref="B25:H25"/>
    <mergeCell ref="B64:G64"/>
    <mergeCell ref="B65:H65"/>
    <mergeCell ref="B50:H50"/>
    <mergeCell ref="B51:H51"/>
    <mergeCell ref="B53:H53"/>
    <mergeCell ref="B35:H35"/>
    <mergeCell ref="B37:H37"/>
    <mergeCell ref="B38:H38"/>
    <mergeCell ref="B40:H40"/>
    <mergeCell ref="B41:H41"/>
    <mergeCell ref="B28:H28"/>
    <mergeCell ref="B30:G30"/>
    <mergeCell ref="B58:H58"/>
    <mergeCell ref="B60:H60"/>
    <mergeCell ref="B62:H62"/>
    <mergeCell ref="B61:H61"/>
    <mergeCell ref="B42:H42"/>
    <mergeCell ref="B92:G92"/>
    <mergeCell ref="B73:G73"/>
    <mergeCell ref="B74:H74"/>
    <mergeCell ref="B75:H75"/>
    <mergeCell ref="B90:H90"/>
    <mergeCell ref="B78:H78"/>
    <mergeCell ref="B63:H63"/>
    <mergeCell ref="B66:H66"/>
    <mergeCell ref="B67:H67"/>
    <mergeCell ref="B81:H81"/>
    <mergeCell ref="B80:G80"/>
    <mergeCell ref="C71:H71"/>
  </mergeCells>
  <pageMargins left="0.70866141732283505" right="0.52" top="0.37" bottom="0.3" header="0" footer="0"/>
  <pageSetup paperSize="9" scale="90" orientation="portrait" r:id="rId1"/>
  <headerFooter alignWithMargins="0"/>
  <rowBreaks count="3" manualBreakCount="3">
    <brk id="28" max="7" man="1"/>
    <brk id="53" max="7" man="1"/>
    <brk id="74" max="7" man="1"/>
  </rowBreaks>
  <ignoredErrors>
    <ignoredError sqref="B17:B1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28"/>
  <sheetViews>
    <sheetView view="pageBreakPreview" topLeftCell="A68" zoomScaleNormal="100" zoomScaleSheetLayoutView="100" zoomScalePageLayoutView="86" workbookViewId="0">
      <selection activeCell="A186" sqref="A186"/>
    </sheetView>
  </sheetViews>
  <sheetFormatPr defaultColWidth="9.16796875" defaultRowHeight="15"/>
  <cols>
    <col min="1" max="1" width="8.22265625" style="582" customWidth="1"/>
    <col min="2" max="2" width="14.42578125" style="582" customWidth="1"/>
    <col min="3" max="3" width="19.41796875" style="581" customWidth="1"/>
    <col min="4" max="4" width="20.765625" style="581" customWidth="1"/>
    <col min="5" max="5" width="21.57421875" style="581" customWidth="1"/>
    <col min="6" max="6" width="18.203125" style="581" customWidth="1"/>
    <col min="7" max="8" width="17.80078125" style="581" bestFit="1" customWidth="1"/>
    <col min="9" max="16384" width="9.16796875" style="581"/>
  </cols>
  <sheetData>
    <row r="1" spans="1:8" s="399" customFormat="1" ht="23.25" customHeight="1">
      <c r="A1" s="948" t="str">
        <f>'Introduction '!B2</f>
        <v>Name of Company</v>
      </c>
      <c r="B1" s="949"/>
      <c r="C1" s="949"/>
      <c r="D1" s="949"/>
      <c r="E1" s="949"/>
      <c r="F1" s="949"/>
      <c r="G1" s="949"/>
      <c r="H1" s="950"/>
    </row>
    <row r="2" spans="1:8" s="399" customFormat="1" ht="18.75" customHeight="1">
      <c r="A2" s="951" t="str">
        <f>'Introduction '!B3</f>
        <v>CIN -</v>
      </c>
      <c r="B2" s="952"/>
      <c r="C2" s="952"/>
      <c r="D2" s="952"/>
      <c r="E2" s="952"/>
      <c r="F2" s="952"/>
      <c r="G2" s="952"/>
      <c r="H2" s="953"/>
    </row>
    <row r="3" spans="1:8" s="399" customFormat="1" ht="9.9499999999999993" customHeight="1">
      <c r="A3" s="653"/>
      <c r="B3" s="402"/>
      <c r="C3" s="402"/>
      <c r="D3" s="402"/>
      <c r="E3" s="402"/>
      <c r="F3" s="402"/>
      <c r="G3" s="402"/>
      <c r="H3" s="654"/>
    </row>
    <row r="4" spans="1:8" s="399" customFormat="1" ht="18.75" customHeight="1">
      <c r="A4" s="1073" t="s">
        <v>1147</v>
      </c>
      <c r="B4" s="1074"/>
      <c r="C4" s="1074"/>
      <c r="D4" s="1074"/>
      <c r="E4" s="1074"/>
      <c r="F4" s="1074"/>
      <c r="G4" s="1074"/>
      <c r="H4" s="1075"/>
    </row>
    <row r="5" spans="1:8" s="399" customFormat="1" ht="9.9499999999999993" customHeight="1">
      <c r="A5" s="87"/>
      <c r="B5" s="638"/>
      <c r="H5" s="655"/>
    </row>
    <row r="6" spans="1:8" ht="15.75" thickBot="1">
      <c r="A6" s="36"/>
      <c r="B6" s="645"/>
      <c r="C6" s="633"/>
      <c r="D6" s="633"/>
      <c r="E6" s="633"/>
      <c r="F6" s="40"/>
      <c r="G6" s="40"/>
      <c r="H6" s="656" t="s">
        <v>826</v>
      </c>
    </row>
    <row r="7" spans="1:8" s="582" customFormat="1" ht="38.25" customHeight="1" thickBot="1">
      <c r="A7" s="637" t="s">
        <v>39</v>
      </c>
      <c r="B7" s="1063" t="s">
        <v>0</v>
      </c>
      <c r="C7" s="1064"/>
      <c r="D7" s="1064"/>
      <c r="E7" s="1064"/>
      <c r="F7" s="1065"/>
      <c r="G7" s="432" t="s">
        <v>1148</v>
      </c>
      <c r="H7" s="432" t="s">
        <v>1149</v>
      </c>
    </row>
    <row r="8" spans="1:8">
      <c r="A8" s="95"/>
      <c r="B8" s="644"/>
      <c r="C8" s="644"/>
      <c r="D8" s="644"/>
      <c r="E8" s="78"/>
      <c r="F8" s="644"/>
      <c r="G8" s="74"/>
      <c r="H8" s="329"/>
    </row>
    <row r="9" spans="1:8">
      <c r="A9" s="68">
        <v>3</v>
      </c>
      <c r="B9" s="958" t="s">
        <v>49</v>
      </c>
      <c r="C9" s="958"/>
      <c r="D9" s="958"/>
      <c r="E9" s="958"/>
      <c r="F9" s="958"/>
      <c r="G9" s="71"/>
      <c r="H9" s="135"/>
    </row>
    <row r="10" spans="1:8">
      <c r="A10" s="38">
        <f>A9+0.1</f>
        <v>3.1</v>
      </c>
      <c r="B10" s="1043" t="s">
        <v>228</v>
      </c>
      <c r="C10" s="1043"/>
      <c r="D10" s="1043"/>
      <c r="E10" s="1043"/>
      <c r="F10" s="1043"/>
      <c r="G10" s="71"/>
      <c r="H10" s="135"/>
    </row>
    <row r="11" spans="1:8">
      <c r="A11" s="39"/>
      <c r="B11" s="988" t="s">
        <v>1150</v>
      </c>
      <c r="C11" s="988"/>
      <c r="D11" s="988"/>
      <c r="E11" s="988"/>
      <c r="F11" s="988"/>
      <c r="G11" s="217">
        <v>0</v>
      </c>
      <c r="H11" s="153">
        <v>0</v>
      </c>
    </row>
    <row r="12" spans="1:8">
      <c r="A12" s="39"/>
      <c r="B12" s="645"/>
      <c r="C12" s="633"/>
      <c r="D12" s="633"/>
      <c r="E12" s="633"/>
      <c r="F12" s="34"/>
      <c r="G12" s="228">
        <f>SUM(G11)</f>
        <v>0</v>
      </c>
      <c r="H12" s="233">
        <f>SUM(H11)</f>
        <v>0</v>
      </c>
    </row>
    <row r="13" spans="1:8">
      <c r="A13" s="39">
        <f>A10+0.1</f>
        <v>3.2</v>
      </c>
      <c r="B13" s="1043" t="s">
        <v>229</v>
      </c>
      <c r="C13" s="1043"/>
      <c r="D13" s="1043"/>
      <c r="E13" s="1043"/>
      <c r="F13" s="1043"/>
      <c r="G13" s="217"/>
      <c r="H13" s="153"/>
    </row>
    <row r="14" spans="1:8">
      <c r="A14" s="39"/>
      <c r="B14" s="988" t="s">
        <v>1151</v>
      </c>
      <c r="C14" s="988"/>
      <c r="D14" s="988"/>
      <c r="E14" s="988"/>
      <c r="F14" s="988"/>
      <c r="G14" s="217">
        <v>0</v>
      </c>
      <c r="H14" s="153">
        <v>0</v>
      </c>
    </row>
    <row r="15" spans="1:8">
      <c r="A15" s="39"/>
      <c r="B15" s="638"/>
      <c r="C15" s="638"/>
      <c r="D15" s="638"/>
      <c r="E15" s="638"/>
      <c r="F15" s="638"/>
      <c r="G15" s="228">
        <f>SUM(G14)</f>
        <v>0</v>
      </c>
      <c r="H15" s="233">
        <f>SUM(H14)</f>
        <v>0</v>
      </c>
    </row>
    <row r="16" spans="1:8">
      <c r="A16" s="39">
        <f>A13+0.1</f>
        <v>3.3000000000000003</v>
      </c>
      <c r="B16" s="1043" t="s">
        <v>23</v>
      </c>
      <c r="C16" s="1043"/>
      <c r="D16" s="1043"/>
      <c r="E16" s="1043"/>
      <c r="F16" s="1043"/>
      <c r="G16" s="217"/>
      <c r="H16" s="153"/>
    </row>
    <row r="17" spans="1:8">
      <c r="A17" s="39"/>
      <c r="B17" s="941" t="s">
        <v>1106</v>
      </c>
      <c r="C17" s="941"/>
      <c r="D17" s="941"/>
      <c r="E17" s="941"/>
      <c r="F17" s="941"/>
      <c r="G17" s="217">
        <v>0</v>
      </c>
      <c r="H17" s="153">
        <v>0</v>
      </c>
    </row>
    <row r="18" spans="1:8">
      <c r="A18" s="39"/>
      <c r="B18" s="941" t="s">
        <v>282</v>
      </c>
      <c r="C18" s="941"/>
      <c r="D18" s="941"/>
      <c r="E18" s="941"/>
      <c r="F18" s="941"/>
      <c r="G18" s="217">
        <v>0</v>
      </c>
      <c r="H18" s="153">
        <v>0</v>
      </c>
    </row>
    <row r="19" spans="1:8">
      <c r="A19" s="39"/>
      <c r="B19" s="1066" t="s">
        <v>1107</v>
      </c>
      <c r="C19" s="1067"/>
      <c r="D19" s="1067"/>
      <c r="E19" s="1067"/>
      <c r="F19" s="1068"/>
      <c r="G19" s="193">
        <f>SUM(G17:G18)</f>
        <v>0</v>
      </c>
      <c r="H19" s="193">
        <f>SUM(H17:H18)</f>
        <v>0</v>
      </c>
    </row>
    <row r="20" spans="1:8">
      <c r="A20" s="39"/>
      <c r="B20" s="645"/>
      <c r="C20" s="633"/>
      <c r="D20" s="633"/>
      <c r="E20" s="633"/>
      <c r="F20" s="633"/>
      <c r="G20" s="633"/>
      <c r="H20" s="392"/>
    </row>
    <row r="21" spans="1:8" ht="15.75" customHeight="1">
      <c r="A21" s="39">
        <f>A16+0.1</f>
        <v>3.4000000000000004</v>
      </c>
      <c r="B21" s="991" t="s">
        <v>230</v>
      </c>
      <c r="C21" s="992"/>
      <c r="D21" s="992"/>
      <c r="E21" s="992"/>
      <c r="F21" s="992"/>
      <c r="G21" s="992"/>
      <c r="H21" s="1076"/>
    </row>
    <row r="22" spans="1:8">
      <c r="A22" s="39"/>
      <c r="B22" s="645"/>
      <c r="C22" s="633"/>
      <c r="D22" s="1055"/>
      <c r="E22" s="1055"/>
      <c r="F22" s="313"/>
      <c r="G22" s="313"/>
      <c r="H22" s="314"/>
    </row>
    <row r="23" spans="1:8" ht="31.5" customHeight="1">
      <c r="A23" s="39"/>
      <c r="B23" s="1059" t="s">
        <v>17</v>
      </c>
      <c r="C23" s="970"/>
      <c r="D23" s="970"/>
      <c r="E23" s="1056" t="s">
        <v>231</v>
      </c>
      <c r="F23" s="1056"/>
      <c r="G23" s="1060" t="s">
        <v>232</v>
      </c>
      <c r="H23" s="1061"/>
    </row>
    <row r="24" spans="1:8">
      <c r="A24" s="39"/>
      <c r="B24" s="1059"/>
      <c r="C24" s="970"/>
      <c r="D24" s="970"/>
      <c r="E24" s="646" t="s">
        <v>1152</v>
      </c>
      <c r="F24" s="646" t="s">
        <v>1153</v>
      </c>
      <c r="G24" s="727" t="s">
        <v>1152</v>
      </c>
      <c r="H24" s="727" t="s">
        <v>1153</v>
      </c>
    </row>
    <row r="25" spans="1:8">
      <c r="A25" s="39"/>
      <c r="B25" s="978" t="s">
        <v>490</v>
      </c>
      <c r="C25" s="966"/>
      <c r="D25" s="966"/>
      <c r="E25" s="190">
        <v>0</v>
      </c>
      <c r="F25" s="190">
        <v>0</v>
      </c>
      <c r="G25" s="192">
        <v>0</v>
      </c>
      <c r="H25" s="330">
        <v>0</v>
      </c>
    </row>
    <row r="26" spans="1:8">
      <c r="A26" s="39"/>
      <c r="B26" s="978" t="s">
        <v>491</v>
      </c>
      <c r="C26" s="966"/>
      <c r="D26" s="966"/>
      <c r="E26" s="190">
        <v>0</v>
      </c>
      <c r="F26" s="190">
        <v>0</v>
      </c>
      <c r="G26" s="193">
        <v>0</v>
      </c>
      <c r="H26" s="154">
        <v>0</v>
      </c>
    </row>
    <row r="27" spans="1:8">
      <c r="A27" s="39"/>
      <c r="B27" s="642"/>
      <c r="C27" s="318"/>
      <c r="D27" s="318"/>
      <c r="E27" s="318"/>
      <c r="F27" s="318"/>
      <c r="G27" s="318"/>
      <c r="H27" s="319"/>
    </row>
    <row r="28" spans="1:8" s="723" customFormat="1">
      <c r="A28" s="39">
        <f>A21+0.1</f>
        <v>3.5000000000000004</v>
      </c>
      <c r="B28" s="957" t="s">
        <v>1160</v>
      </c>
      <c r="C28" s="958"/>
      <c r="D28" s="958"/>
      <c r="E28" s="958"/>
      <c r="F28" s="958"/>
      <c r="G28" s="958"/>
      <c r="H28" s="1057"/>
    </row>
    <row r="29" spans="1:8" s="723" customFormat="1">
      <c r="A29" s="39"/>
      <c r="B29" s="1058" t="s">
        <v>1154</v>
      </c>
      <c r="C29" s="1058"/>
      <c r="D29" s="1058"/>
      <c r="E29" s="1058"/>
      <c r="F29" s="970" t="s">
        <v>1158</v>
      </c>
      <c r="G29" s="970"/>
      <c r="H29" s="970"/>
    </row>
    <row r="30" spans="1:8" s="723" customFormat="1" ht="30">
      <c r="A30" s="39"/>
      <c r="B30" s="1058"/>
      <c r="C30" s="1058"/>
      <c r="D30" s="1058"/>
      <c r="E30" s="1058"/>
      <c r="F30" s="725" t="s">
        <v>1155</v>
      </c>
      <c r="G30" s="725" t="s">
        <v>1156</v>
      </c>
      <c r="H30" s="725" t="s">
        <v>1157</v>
      </c>
    </row>
    <row r="31" spans="1:8" s="723" customFormat="1">
      <c r="A31" s="39"/>
      <c r="B31" s="938"/>
      <c r="C31" s="939"/>
      <c r="D31" s="939"/>
      <c r="E31" s="1059"/>
      <c r="F31" s="725"/>
      <c r="G31" s="725"/>
      <c r="H31" s="725"/>
    </row>
    <row r="32" spans="1:8" s="723" customFormat="1">
      <c r="A32" s="39"/>
      <c r="B32" s="938"/>
      <c r="C32" s="939"/>
      <c r="D32" s="939"/>
      <c r="E32" s="1059"/>
      <c r="F32" s="725"/>
      <c r="G32" s="725"/>
      <c r="H32" s="725"/>
    </row>
    <row r="33" spans="1:8" s="723" customFormat="1">
      <c r="A33" s="39"/>
      <c r="B33" s="730"/>
      <c r="C33" s="724"/>
      <c r="D33" s="724"/>
      <c r="E33" s="724"/>
      <c r="F33" s="724"/>
      <c r="G33" s="724"/>
      <c r="H33" s="724"/>
    </row>
    <row r="34" spans="1:8" s="723" customFormat="1">
      <c r="A34" s="39"/>
      <c r="B34" s="957" t="s">
        <v>1160</v>
      </c>
      <c r="C34" s="958"/>
      <c r="D34" s="958"/>
      <c r="E34" s="958"/>
      <c r="F34" s="958"/>
      <c r="G34" s="958"/>
      <c r="H34" s="1057"/>
    </row>
    <row r="35" spans="1:8" s="723" customFormat="1">
      <c r="A35" s="39"/>
      <c r="B35" s="970" t="s">
        <v>1154</v>
      </c>
      <c r="C35" s="970"/>
      <c r="D35" s="970"/>
      <c r="E35" s="970"/>
      <c r="F35" s="970" t="s">
        <v>1159</v>
      </c>
      <c r="G35" s="970"/>
      <c r="H35" s="970"/>
    </row>
    <row r="36" spans="1:8" s="723" customFormat="1" ht="30">
      <c r="A36" s="39"/>
      <c r="B36" s="970"/>
      <c r="C36" s="970"/>
      <c r="D36" s="970"/>
      <c r="E36" s="970"/>
      <c r="F36" s="725" t="s">
        <v>1155</v>
      </c>
      <c r="G36" s="725" t="s">
        <v>1156</v>
      </c>
      <c r="H36" s="725" t="s">
        <v>1157</v>
      </c>
    </row>
    <row r="37" spans="1:8" s="723" customFormat="1">
      <c r="A37" s="39"/>
      <c r="B37" s="938"/>
      <c r="C37" s="939"/>
      <c r="D37" s="939"/>
      <c r="E37" s="1059"/>
      <c r="F37" s="725"/>
      <c r="G37" s="725"/>
      <c r="H37" s="725"/>
    </row>
    <row r="38" spans="1:8" s="723" customFormat="1">
      <c r="A38" s="39"/>
      <c r="B38" s="938"/>
      <c r="C38" s="939"/>
      <c r="D38" s="939"/>
      <c r="E38" s="1059"/>
      <c r="F38" s="725"/>
      <c r="G38" s="725"/>
      <c r="H38" s="725"/>
    </row>
    <row r="39" spans="1:8" s="723" customFormat="1">
      <c r="A39" s="39"/>
      <c r="B39" s="730"/>
      <c r="C39" s="724"/>
      <c r="D39" s="724"/>
      <c r="E39" s="724"/>
      <c r="F39" s="724"/>
      <c r="G39" s="724"/>
      <c r="H39" s="722"/>
    </row>
    <row r="40" spans="1:8" ht="15.75" customHeight="1">
      <c r="A40" s="39">
        <f>A28+0.1</f>
        <v>3.6000000000000005</v>
      </c>
      <c r="B40" s="991" t="s">
        <v>233</v>
      </c>
      <c r="C40" s="992"/>
      <c r="D40" s="992"/>
      <c r="E40" s="992"/>
      <c r="F40" s="992"/>
      <c r="G40" s="992"/>
      <c r="H40" s="1076"/>
    </row>
    <row r="41" spans="1:8" ht="48.75" customHeight="1">
      <c r="A41" s="39"/>
      <c r="B41" s="987" t="s">
        <v>825</v>
      </c>
      <c r="C41" s="988"/>
      <c r="D41" s="988"/>
      <c r="E41" s="988"/>
      <c r="F41" s="988"/>
      <c r="G41" s="988"/>
      <c r="H41" s="1062"/>
    </row>
    <row r="42" spans="1:8" ht="54.75" customHeight="1">
      <c r="A42" s="39"/>
      <c r="B42" s="987" t="s">
        <v>1093</v>
      </c>
      <c r="C42" s="988"/>
      <c r="D42" s="988"/>
      <c r="E42" s="988"/>
      <c r="F42" s="988"/>
      <c r="G42" s="988"/>
      <c r="H42" s="1062"/>
    </row>
    <row r="43" spans="1:8" ht="15.75" thickBot="1">
      <c r="A43" s="42"/>
      <c r="B43" s="315"/>
      <c r="C43" s="316"/>
      <c r="D43" s="316"/>
      <c r="E43" s="316"/>
      <c r="F43" s="316"/>
      <c r="G43" s="316"/>
      <c r="H43" s="317"/>
    </row>
    <row r="44" spans="1:8">
      <c r="A44" s="95"/>
      <c r="B44" s="643"/>
      <c r="C44" s="78"/>
      <c r="D44" s="78"/>
      <c r="E44" s="78"/>
      <c r="F44" s="80"/>
      <c r="G44" s="74"/>
      <c r="H44" s="329"/>
    </row>
    <row r="45" spans="1:8">
      <c r="A45" s="68">
        <f>A9+1</f>
        <v>4</v>
      </c>
      <c r="B45" s="957" t="s">
        <v>50</v>
      </c>
      <c r="C45" s="958"/>
      <c r="D45" s="958"/>
      <c r="E45" s="958"/>
      <c r="F45" s="958"/>
      <c r="G45" s="71"/>
      <c r="H45" s="135"/>
    </row>
    <row r="46" spans="1:8" ht="15.75" customHeight="1">
      <c r="A46" s="39">
        <f>A45+0.1</f>
        <v>4.0999999999999996</v>
      </c>
      <c r="B46" s="1077" t="s">
        <v>1161</v>
      </c>
      <c r="C46" s="1043"/>
      <c r="D46" s="1043"/>
      <c r="E46" s="1043"/>
      <c r="F46" s="1078"/>
      <c r="G46" s="71"/>
      <c r="H46" s="135"/>
    </row>
    <row r="47" spans="1:8" ht="15.75" customHeight="1">
      <c r="A47" s="39"/>
      <c r="B47" s="973" t="s">
        <v>33</v>
      </c>
      <c r="C47" s="941"/>
      <c r="D47" s="941"/>
      <c r="E47" s="941"/>
      <c r="F47" s="974"/>
      <c r="G47" s="217">
        <f>H50</f>
        <v>0</v>
      </c>
      <c r="H47" s="153">
        <v>0</v>
      </c>
    </row>
    <row r="48" spans="1:8" ht="15.75" customHeight="1">
      <c r="A48" s="39"/>
      <c r="B48" s="973" t="s">
        <v>234</v>
      </c>
      <c r="C48" s="941"/>
      <c r="D48" s="941"/>
      <c r="E48" s="941"/>
      <c r="F48" s="974"/>
      <c r="G48" s="217">
        <v>0</v>
      </c>
      <c r="H48" s="153">
        <v>0</v>
      </c>
    </row>
    <row r="49" spans="1:8" ht="15.75" customHeight="1">
      <c r="A49" s="39"/>
      <c r="B49" s="973" t="s">
        <v>235</v>
      </c>
      <c r="C49" s="941"/>
      <c r="D49" s="941"/>
      <c r="E49" s="941"/>
      <c r="F49" s="974"/>
      <c r="G49" s="217">
        <v>0</v>
      </c>
      <c r="H49" s="153">
        <v>0</v>
      </c>
    </row>
    <row r="50" spans="1:8" ht="15.75" customHeight="1">
      <c r="A50" s="39"/>
      <c r="B50" s="973" t="s">
        <v>30</v>
      </c>
      <c r="C50" s="941"/>
      <c r="D50" s="941"/>
      <c r="E50" s="941"/>
      <c r="F50" s="974"/>
      <c r="G50" s="193">
        <f>G47+G48-G49</f>
        <v>0</v>
      </c>
      <c r="H50" s="154">
        <f>H47+H48-H49</f>
        <v>0</v>
      </c>
    </row>
    <row r="51" spans="1:8">
      <c r="A51" s="39"/>
      <c r="B51" s="645"/>
      <c r="C51" s="638"/>
      <c r="D51" s="633"/>
      <c r="E51" s="633"/>
      <c r="F51" s="645"/>
      <c r="G51" s="217"/>
      <c r="H51" s="153"/>
    </row>
    <row r="52" spans="1:8">
      <c r="A52" s="39">
        <f>A46+0.1</f>
        <v>4.1999999999999993</v>
      </c>
      <c r="B52" s="1044" t="s">
        <v>138</v>
      </c>
      <c r="C52" s="1044"/>
      <c r="D52" s="1044"/>
      <c r="E52" s="1044"/>
      <c r="F52" s="1044"/>
      <c r="G52" s="217"/>
      <c r="H52" s="153"/>
    </row>
    <row r="53" spans="1:8">
      <c r="A53" s="39"/>
      <c r="B53" s="941" t="s">
        <v>33</v>
      </c>
      <c r="C53" s="941"/>
      <c r="D53" s="941"/>
      <c r="E53" s="941"/>
      <c r="F53" s="941"/>
      <c r="G53" s="217">
        <f>H56</f>
        <v>0</v>
      </c>
      <c r="H53" s="153">
        <v>0</v>
      </c>
    </row>
    <row r="54" spans="1:8" ht="15.75" customHeight="1">
      <c r="A54" s="39"/>
      <c r="B54" s="941" t="s">
        <v>236</v>
      </c>
      <c r="C54" s="941"/>
      <c r="D54" s="941"/>
      <c r="E54" s="941"/>
      <c r="F54" s="941"/>
      <c r="G54" s="217">
        <v>0</v>
      </c>
      <c r="H54" s="153">
        <v>0</v>
      </c>
    </row>
    <row r="55" spans="1:8" ht="15.75" customHeight="1">
      <c r="A55" s="39"/>
      <c r="B55" s="941" t="s">
        <v>237</v>
      </c>
      <c r="C55" s="941"/>
      <c r="D55" s="941"/>
      <c r="E55" s="941"/>
      <c r="F55" s="941"/>
      <c r="G55" s="217">
        <v>0</v>
      </c>
      <c r="H55" s="153">
        <v>0</v>
      </c>
    </row>
    <row r="56" spans="1:8" ht="15.75" customHeight="1">
      <c r="A56" s="39"/>
      <c r="B56" s="973" t="s">
        <v>30</v>
      </c>
      <c r="C56" s="941"/>
      <c r="D56" s="941"/>
      <c r="E56" s="941"/>
      <c r="F56" s="974"/>
      <c r="G56" s="193">
        <f>G53+G54-G55</f>
        <v>0</v>
      </c>
      <c r="H56" s="154">
        <f>H53+H54-H55</f>
        <v>0</v>
      </c>
    </row>
    <row r="57" spans="1:8" ht="15.75" thickBot="1">
      <c r="A57" s="42"/>
      <c r="B57" s="1024" t="s">
        <v>1</v>
      </c>
      <c r="C57" s="1024"/>
      <c r="D57" s="1024"/>
      <c r="E57" s="1024"/>
      <c r="F57" s="1079"/>
      <c r="G57" s="230">
        <f>G56+G50</f>
        <v>0</v>
      </c>
      <c r="H57" s="236">
        <f>H56+H50</f>
        <v>0</v>
      </c>
    </row>
    <row r="58" spans="1:8">
      <c r="A58" s="95"/>
      <c r="B58" s="1035"/>
      <c r="C58" s="1036"/>
      <c r="D58" s="1036"/>
      <c r="E58" s="194"/>
      <c r="F58" s="195"/>
      <c r="G58" s="74"/>
      <c r="H58" s="329"/>
    </row>
    <row r="59" spans="1:8" ht="15.75" customHeight="1">
      <c r="A59" s="68">
        <f>A45+1</f>
        <v>5</v>
      </c>
      <c r="B59" s="957" t="s">
        <v>238</v>
      </c>
      <c r="C59" s="958"/>
      <c r="D59" s="958"/>
      <c r="E59" s="958"/>
      <c r="F59" s="958"/>
      <c r="G59" s="71"/>
      <c r="H59" s="135"/>
    </row>
    <row r="60" spans="1:8" ht="15.75" customHeight="1">
      <c r="A60" s="39"/>
      <c r="B60" s="987" t="s">
        <v>1168</v>
      </c>
      <c r="C60" s="988"/>
      <c r="D60" s="988"/>
      <c r="E60" s="988"/>
      <c r="F60" s="1022"/>
      <c r="G60" s="71"/>
      <c r="H60" s="135"/>
    </row>
    <row r="61" spans="1:8" s="723" customFormat="1" ht="15.75" customHeight="1">
      <c r="A61" s="39">
        <f>A59+0.1</f>
        <v>5.0999999999999996</v>
      </c>
      <c r="B61" s="957" t="s">
        <v>1162</v>
      </c>
      <c r="C61" s="958"/>
      <c r="D61" s="958"/>
      <c r="E61" s="958"/>
      <c r="F61" s="729"/>
      <c r="G61" s="71"/>
      <c r="H61" s="135"/>
    </row>
    <row r="62" spans="1:8" ht="15.75" customHeight="1">
      <c r="A62" s="581"/>
      <c r="B62" s="1023" t="s">
        <v>1165</v>
      </c>
      <c r="C62" s="1015"/>
      <c r="D62" s="1015"/>
      <c r="E62" s="941"/>
      <c r="F62" s="974"/>
      <c r="G62" s="217">
        <v>0</v>
      </c>
      <c r="H62" s="153">
        <v>0</v>
      </c>
    </row>
    <row r="63" spans="1:8" ht="15.75" customHeight="1">
      <c r="A63" s="39"/>
      <c r="B63" s="1023" t="s">
        <v>1166</v>
      </c>
      <c r="C63" s="1015"/>
      <c r="D63" s="1015"/>
      <c r="E63" s="941"/>
      <c r="F63" s="974"/>
      <c r="G63" s="217">
        <v>0</v>
      </c>
      <c r="H63" s="153">
        <v>0</v>
      </c>
    </row>
    <row r="64" spans="1:8" ht="15.6" hidden="1" customHeight="1">
      <c r="A64" s="39">
        <f>A61+0.1</f>
        <v>5.1999999999999993</v>
      </c>
      <c r="B64" s="973" t="s">
        <v>325</v>
      </c>
      <c r="C64" s="941"/>
      <c r="D64" s="941"/>
      <c r="E64" s="941"/>
      <c r="F64" s="974"/>
      <c r="G64" s="217"/>
      <c r="H64" s="153"/>
    </row>
    <row r="65" spans="1:8" s="723" customFormat="1" ht="15.6" customHeight="1">
      <c r="A65" s="39">
        <f>A61+0.1</f>
        <v>5.1999999999999993</v>
      </c>
      <c r="B65" s="987" t="s">
        <v>1163</v>
      </c>
      <c r="C65" s="988"/>
      <c r="D65" s="988"/>
      <c r="E65" s="988"/>
      <c r="F65" s="1022"/>
      <c r="G65" s="217">
        <v>0</v>
      </c>
      <c r="H65" s="153">
        <v>0</v>
      </c>
    </row>
    <row r="66" spans="1:8" s="723" customFormat="1" ht="15.6" customHeight="1">
      <c r="A66" s="39">
        <f>A65+0.1</f>
        <v>5.2999999999999989</v>
      </c>
      <c r="B66" s="987" t="s">
        <v>1164</v>
      </c>
      <c r="C66" s="988"/>
      <c r="D66" s="988"/>
      <c r="E66" s="988"/>
      <c r="F66" s="1022"/>
      <c r="G66" s="217">
        <v>0</v>
      </c>
      <c r="H66" s="153">
        <v>0</v>
      </c>
    </row>
    <row r="67" spans="1:8" ht="15.75" customHeight="1" thickBot="1">
      <c r="A67" s="42"/>
      <c r="B67" s="1024" t="s">
        <v>1</v>
      </c>
      <c r="C67" s="1024"/>
      <c r="D67" s="1024"/>
      <c r="E67" s="1024"/>
      <c r="F67" s="1024"/>
      <c r="G67" s="230">
        <f>SUM(G62:G66)</f>
        <v>0</v>
      </c>
      <c r="H67" s="230">
        <f>SUM(H62:H66)</f>
        <v>0</v>
      </c>
    </row>
    <row r="68" spans="1:8" ht="15.75" customHeight="1">
      <c r="A68" s="95"/>
      <c r="B68" s="1035"/>
      <c r="C68" s="1036"/>
      <c r="D68" s="1036"/>
      <c r="E68" s="194"/>
      <c r="F68" s="195"/>
      <c r="G68" s="232"/>
      <c r="H68" s="329"/>
    </row>
    <row r="69" spans="1:8" ht="52.9" customHeight="1">
      <c r="A69" s="640">
        <f>A66+0.1</f>
        <v>5.3999999999999986</v>
      </c>
      <c r="B69" s="1037" t="s">
        <v>1167</v>
      </c>
      <c r="C69" s="1038"/>
      <c r="D69" s="1038"/>
      <c r="E69" s="1038"/>
      <c r="F69" s="1038"/>
      <c r="G69" s="1038"/>
      <c r="H69" s="1039"/>
    </row>
    <row r="70" spans="1:8">
      <c r="A70" s="39"/>
      <c r="B70" s="645"/>
      <c r="C70" s="633"/>
      <c r="D70" s="633"/>
      <c r="E70" s="633"/>
      <c r="F70" s="633"/>
      <c r="G70" s="217"/>
      <c r="H70" s="153"/>
    </row>
    <row r="71" spans="1:8">
      <c r="A71" s="68">
        <f>A59+1</f>
        <v>6</v>
      </c>
      <c r="B71" s="958" t="s">
        <v>239</v>
      </c>
      <c r="C71" s="958"/>
      <c r="D71" s="958"/>
      <c r="E71" s="958"/>
      <c r="F71" s="958"/>
      <c r="G71" s="217"/>
      <c r="H71" s="153"/>
    </row>
    <row r="72" spans="1:8">
      <c r="A72" s="39">
        <f>A71+0.1</f>
        <v>6.1</v>
      </c>
      <c r="B72" s="1043" t="s">
        <v>241</v>
      </c>
      <c r="C72" s="1043"/>
      <c r="D72" s="1043"/>
      <c r="E72" s="1043"/>
      <c r="F72" s="1043"/>
      <c r="G72" s="217"/>
      <c r="H72" s="153"/>
    </row>
    <row r="73" spans="1:8" ht="15.75" customHeight="1">
      <c r="A73" s="39"/>
      <c r="B73" s="973" t="s">
        <v>33</v>
      </c>
      <c r="C73" s="941"/>
      <c r="D73" s="941"/>
      <c r="E73" s="941"/>
      <c r="F73" s="974"/>
      <c r="G73" s="217">
        <f>H75</f>
        <v>0</v>
      </c>
      <c r="H73" s="153">
        <v>0</v>
      </c>
    </row>
    <row r="74" spans="1:8">
      <c r="A74" s="39"/>
      <c r="B74" s="973" t="s">
        <v>240</v>
      </c>
      <c r="C74" s="941"/>
      <c r="D74" s="941"/>
      <c r="E74" s="941"/>
      <c r="F74" s="974"/>
      <c r="G74" s="217">
        <v>0</v>
      </c>
      <c r="H74" s="153">
        <v>0</v>
      </c>
    </row>
    <row r="75" spans="1:8">
      <c r="A75" s="39"/>
      <c r="B75" s="993" t="s">
        <v>761</v>
      </c>
      <c r="C75" s="993"/>
      <c r="D75" s="993"/>
      <c r="E75" s="993"/>
      <c r="F75" s="993"/>
      <c r="G75" s="228">
        <f>SUM(G73:G74)</f>
        <v>0</v>
      </c>
      <c r="H75" s="233">
        <f>SUM(H73:H74)</f>
        <v>0</v>
      </c>
    </row>
    <row r="76" spans="1:8">
      <c r="A76" s="39">
        <f>A72+0.1</f>
        <v>6.1999999999999993</v>
      </c>
      <c r="B76" s="1043" t="s">
        <v>765</v>
      </c>
      <c r="C76" s="1043"/>
      <c r="D76" s="1043"/>
      <c r="E76" s="1043"/>
      <c r="F76" s="1043"/>
      <c r="G76" s="217"/>
      <c r="H76" s="153"/>
    </row>
    <row r="77" spans="1:8" ht="15.75" customHeight="1">
      <c r="A77" s="39"/>
      <c r="B77" s="941" t="s">
        <v>33</v>
      </c>
      <c r="C77" s="941"/>
      <c r="D77" s="941"/>
      <c r="E77" s="941"/>
      <c r="F77" s="941"/>
      <c r="G77" s="217">
        <f>H79</f>
        <v>0</v>
      </c>
      <c r="H77" s="153">
        <v>0</v>
      </c>
    </row>
    <row r="78" spans="1:8">
      <c r="A78" s="39"/>
      <c r="B78" s="941" t="s">
        <v>240</v>
      </c>
      <c r="C78" s="941"/>
      <c r="D78" s="941"/>
      <c r="E78" s="941"/>
      <c r="F78" s="941"/>
      <c r="G78" s="217">
        <v>0</v>
      </c>
      <c r="H78" s="153">
        <v>0</v>
      </c>
    </row>
    <row r="79" spans="1:8">
      <c r="A79" s="39"/>
      <c r="B79" s="993" t="s">
        <v>762</v>
      </c>
      <c r="C79" s="993"/>
      <c r="D79" s="993"/>
      <c r="E79" s="993"/>
      <c r="F79" s="993"/>
      <c r="G79" s="228">
        <f>SUM(G77:G78)</f>
        <v>0</v>
      </c>
      <c r="H79" s="233">
        <f>SUM(H77:H78)</f>
        <v>0</v>
      </c>
    </row>
    <row r="80" spans="1:8" ht="15.75" thickBot="1">
      <c r="A80" s="42"/>
      <c r="B80" s="1024" t="s">
        <v>1169</v>
      </c>
      <c r="C80" s="1024"/>
      <c r="D80" s="1024"/>
      <c r="E80" s="1024"/>
      <c r="F80" s="1024"/>
      <c r="G80" s="234">
        <f>G75-G79</f>
        <v>0</v>
      </c>
      <c r="H80" s="234">
        <f>H75-H79</f>
        <v>0</v>
      </c>
    </row>
    <row r="81" spans="1:8">
      <c r="A81" s="39"/>
      <c r="B81" s="633"/>
      <c r="C81" s="633"/>
      <c r="D81" s="633"/>
      <c r="E81" s="633"/>
      <c r="F81" s="149"/>
      <c r="G81" s="217"/>
      <c r="H81" s="153"/>
    </row>
    <row r="82" spans="1:8" s="723" customFormat="1">
      <c r="A82" s="68">
        <f>A71+1</f>
        <v>7</v>
      </c>
      <c r="B82" s="958" t="s">
        <v>1170</v>
      </c>
      <c r="C82" s="958"/>
      <c r="D82" s="958"/>
      <c r="E82" s="958"/>
      <c r="F82" s="958"/>
      <c r="G82" s="217"/>
      <c r="H82" s="153"/>
    </row>
    <row r="83" spans="1:8" s="723" customFormat="1">
      <c r="A83" s="39">
        <f>A82+0.1</f>
        <v>7.1</v>
      </c>
      <c r="B83" s="941" t="s">
        <v>18</v>
      </c>
      <c r="C83" s="941"/>
      <c r="D83" s="941"/>
      <c r="E83" s="941"/>
      <c r="F83" s="941"/>
      <c r="G83" s="217">
        <v>0</v>
      </c>
      <c r="H83" s="153">
        <v>0</v>
      </c>
    </row>
    <row r="84" spans="1:8" s="723" customFormat="1">
      <c r="A84" s="39">
        <f>A83+0.1</f>
        <v>7.1999999999999993</v>
      </c>
      <c r="B84" s="941" t="s">
        <v>1171</v>
      </c>
      <c r="C84" s="941"/>
      <c r="D84" s="941"/>
      <c r="E84" s="941"/>
      <c r="F84" s="941"/>
      <c r="G84" s="217">
        <v>0</v>
      </c>
      <c r="H84" s="153">
        <v>0</v>
      </c>
    </row>
    <row r="85" spans="1:8" s="723" customFormat="1" ht="15.75" thickBot="1">
      <c r="A85" s="42"/>
      <c r="B85" s="1024" t="s">
        <v>1</v>
      </c>
      <c r="C85" s="1024"/>
      <c r="D85" s="1024"/>
      <c r="E85" s="1024"/>
      <c r="F85" s="1024"/>
      <c r="G85" s="236">
        <f>SUM(G83:G84)</f>
        <v>0</v>
      </c>
      <c r="H85" s="236">
        <f>SUM(H83:H84)</f>
        <v>0</v>
      </c>
    </row>
    <row r="86" spans="1:8" s="723" customFormat="1">
      <c r="A86" s="39"/>
      <c r="F86" s="149"/>
      <c r="G86" s="217"/>
      <c r="H86" s="153"/>
    </row>
    <row r="87" spans="1:8">
      <c r="A87" s="68">
        <f>A82+1</f>
        <v>8</v>
      </c>
      <c r="B87" s="958" t="s">
        <v>51</v>
      </c>
      <c r="C87" s="958"/>
      <c r="D87" s="958"/>
      <c r="E87" s="958"/>
      <c r="F87" s="958"/>
      <c r="G87" s="217"/>
      <c r="H87" s="153"/>
    </row>
    <row r="88" spans="1:8" ht="15.75" customHeight="1">
      <c r="A88" s="39">
        <f>A87+0.1</f>
        <v>8.1</v>
      </c>
      <c r="B88" s="941" t="s">
        <v>1172</v>
      </c>
      <c r="C88" s="941"/>
      <c r="D88" s="941"/>
      <c r="E88" s="941"/>
      <c r="F88" s="941"/>
      <c r="G88" s="217">
        <v>0</v>
      </c>
      <c r="H88" s="153">
        <v>0</v>
      </c>
    </row>
    <row r="89" spans="1:8" s="723" customFormat="1" ht="15.75" customHeight="1">
      <c r="A89" s="39">
        <f>A88+0.1</f>
        <v>8.1999999999999993</v>
      </c>
      <c r="B89" s="987" t="s">
        <v>1173</v>
      </c>
      <c r="C89" s="988"/>
      <c r="D89" s="988"/>
      <c r="G89" s="217">
        <v>0</v>
      </c>
      <c r="H89" s="153">
        <v>0</v>
      </c>
    </row>
    <row r="90" spans="1:8" ht="15.75" customHeight="1" thickBot="1">
      <c r="A90" s="42"/>
      <c r="B90" s="1024" t="s">
        <v>1</v>
      </c>
      <c r="C90" s="1024"/>
      <c r="D90" s="1024"/>
      <c r="E90" s="1024"/>
      <c r="F90" s="1024"/>
      <c r="G90" s="236">
        <f>SUM(G88:G89)</f>
        <v>0</v>
      </c>
      <c r="H90" s="236">
        <f>SUM(H88:H89)</f>
        <v>0</v>
      </c>
    </row>
    <row r="91" spans="1:8" ht="15.75" customHeight="1">
      <c r="A91" s="95"/>
      <c r="B91" s="97"/>
      <c r="C91" s="97"/>
      <c r="D91" s="97"/>
      <c r="E91" s="97"/>
      <c r="F91" s="97"/>
      <c r="G91" s="359"/>
      <c r="H91" s="360"/>
    </row>
    <row r="92" spans="1:8">
      <c r="A92" s="68">
        <f>A87+1</f>
        <v>9</v>
      </c>
      <c r="B92" s="958" t="s">
        <v>242</v>
      </c>
      <c r="C92" s="958"/>
      <c r="D92" s="958"/>
      <c r="E92" s="958"/>
      <c r="F92" s="958"/>
      <c r="G92" s="217"/>
      <c r="H92" s="153"/>
    </row>
    <row r="93" spans="1:8" s="721" customFormat="1">
      <c r="A93" s="68"/>
      <c r="B93" s="1080" t="s">
        <v>1175</v>
      </c>
      <c r="C93" s="1081"/>
      <c r="D93" s="1081"/>
      <c r="E93" s="1081"/>
      <c r="F93" s="1082"/>
      <c r="G93" s="217"/>
      <c r="H93" s="153"/>
    </row>
    <row r="94" spans="1:8">
      <c r="A94" s="39">
        <f>A92+0.1</f>
        <v>9.1</v>
      </c>
      <c r="B94" s="1043" t="s">
        <v>1174</v>
      </c>
      <c r="C94" s="1043"/>
      <c r="D94" s="1043"/>
      <c r="E94" s="1043"/>
      <c r="F94" s="1043"/>
      <c r="G94" s="217"/>
      <c r="H94" s="153"/>
    </row>
    <row r="95" spans="1:8" ht="15.75" customHeight="1">
      <c r="A95" s="581"/>
      <c r="B95" s="802" t="s">
        <v>1165</v>
      </c>
      <c r="C95" s="797"/>
      <c r="D95" s="738"/>
      <c r="E95" s="1015"/>
      <c r="F95" s="1083"/>
      <c r="G95" s="217">
        <v>0</v>
      </c>
      <c r="H95" s="153">
        <v>0</v>
      </c>
    </row>
    <row r="96" spans="1:8" s="723" customFormat="1" ht="15.75" customHeight="1">
      <c r="A96" s="39"/>
      <c r="B96" s="802" t="s">
        <v>1178</v>
      </c>
      <c r="C96" s="790"/>
      <c r="D96" s="100"/>
      <c r="E96" s="788"/>
      <c r="F96" s="791"/>
      <c r="G96" s="217">
        <v>0</v>
      </c>
      <c r="H96" s="153">
        <v>0</v>
      </c>
    </row>
    <row r="97" spans="1:8" s="788" customFormat="1" ht="15.75" customHeight="1">
      <c r="A97" s="39">
        <f>A94+0.1</f>
        <v>9.1999999999999993</v>
      </c>
      <c r="B97" s="1020" t="s">
        <v>1444</v>
      </c>
      <c r="C97" s="1013"/>
      <c r="D97" s="1013"/>
      <c r="G97" s="217"/>
      <c r="H97" s="756"/>
    </row>
    <row r="98" spans="1:8" ht="15.75" customHeight="1">
      <c r="A98" s="39">
        <f>A97+0.1</f>
        <v>9.2999999999999989</v>
      </c>
      <c r="B98" s="100" t="s">
        <v>1163</v>
      </c>
      <c r="C98" s="100"/>
      <c r="D98" s="100"/>
      <c r="E98" s="100"/>
      <c r="F98" s="100"/>
      <c r="G98" s="217">
        <v>0</v>
      </c>
      <c r="H98" s="217">
        <v>0</v>
      </c>
    </row>
    <row r="99" spans="1:8" ht="15.75" customHeight="1">
      <c r="A99" s="39">
        <f>A98+0.1</f>
        <v>9.3999999999999986</v>
      </c>
      <c r="B99" s="973" t="s">
        <v>1176</v>
      </c>
      <c r="C99" s="941"/>
      <c r="D99" s="941"/>
      <c r="E99" s="941"/>
      <c r="F99" s="974"/>
      <c r="G99" s="217">
        <v>0</v>
      </c>
      <c r="H99" s="153">
        <v>0</v>
      </c>
    </row>
    <row r="100" spans="1:8" s="723" customFormat="1" ht="15.75" customHeight="1">
      <c r="A100" s="39">
        <f>A99+0.1</f>
        <v>9.4999999999999982</v>
      </c>
      <c r="B100" s="987" t="s">
        <v>1177</v>
      </c>
      <c r="C100" s="988"/>
      <c r="D100" s="988"/>
      <c r="E100" s="988"/>
      <c r="F100" s="1022"/>
      <c r="G100" s="217">
        <v>0</v>
      </c>
      <c r="H100" s="153">
        <v>0</v>
      </c>
    </row>
    <row r="101" spans="1:8" ht="15.75" customHeight="1" thickBot="1">
      <c r="A101" s="42"/>
      <c r="B101" s="1024" t="s">
        <v>1</v>
      </c>
      <c r="C101" s="1024"/>
      <c r="D101" s="1024"/>
      <c r="E101" s="1024"/>
      <c r="F101" s="1024"/>
      <c r="G101" s="228">
        <f>SUM(G95:G100)</f>
        <v>0</v>
      </c>
      <c r="H101" s="228">
        <f>SUM(H95:H100)</f>
        <v>0</v>
      </c>
    </row>
    <row r="102" spans="1:8">
      <c r="A102" s="641"/>
      <c r="B102" s="648"/>
      <c r="C102" s="648"/>
      <c r="D102" s="648"/>
      <c r="E102" s="648"/>
      <c r="F102" s="648"/>
      <c r="G102" s="648"/>
      <c r="H102" s="649"/>
    </row>
    <row r="103" spans="1:8" ht="86.45" customHeight="1">
      <c r="A103" s="640">
        <f>A100+0.1</f>
        <v>9.5999999999999979</v>
      </c>
      <c r="B103" s="1053" t="s">
        <v>1179</v>
      </c>
      <c r="C103" s="1053"/>
      <c r="D103" s="1053"/>
      <c r="E103" s="1053"/>
      <c r="F103" s="1053"/>
      <c r="G103" s="1053"/>
      <c r="H103" s="1054"/>
    </row>
    <row r="104" spans="1:8">
      <c r="A104" s="39"/>
      <c r="B104" s="579"/>
      <c r="C104" s="580"/>
      <c r="D104" s="580"/>
      <c r="E104" s="580"/>
      <c r="F104" s="580"/>
      <c r="G104" s="799"/>
      <c r="H104" s="799"/>
    </row>
    <row r="105" spans="1:8">
      <c r="A105" s="68">
        <f>A92+1</f>
        <v>10</v>
      </c>
      <c r="B105" s="958" t="s">
        <v>18</v>
      </c>
      <c r="C105" s="958"/>
      <c r="D105" s="958"/>
      <c r="E105" s="958"/>
      <c r="F105" s="958"/>
      <c r="G105" s="800"/>
      <c r="H105" s="800"/>
    </row>
    <row r="106" spans="1:8" s="788" customFormat="1">
      <c r="A106" s="38">
        <v>10.1</v>
      </c>
      <c r="B106" s="797" t="s">
        <v>1471</v>
      </c>
      <c r="C106" s="787"/>
      <c r="D106" s="787"/>
      <c r="E106" s="787"/>
      <c r="F106" s="787"/>
      <c r="G106" s="801">
        <f>'Ageing schedule'!I4+'Ageing schedule'!I6</f>
        <v>0</v>
      </c>
      <c r="H106" s="801">
        <f>'Ageing schedule'!I12+'Ageing schedule'!I14</f>
        <v>0</v>
      </c>
    </row>
    <row r="107" spans="1:8" s="788" customFormat="1">
      <c r="A107" s="38">
        <v>10.199999999999999</v>
      </c>
      <c r="B107" s="797" t="s">
        <v>1472</v>
      </c>
      <c r="C107" s="823"/>
      <c r="D107" s="787"/>
      <c r="E107" s="787"/>
      <c r="F107" s="787"/>
      <c r="G107" s="801">
        <f>'Ageing schedule'!I5+'Ageing schedule'!I7</f>
        <v>0</v>
      </c>
      <c r="H107" s="801">
        <f>'Ageing schedule'!I13+'Ageing schedule'!I15</f>
        <v>0</v>
      </c>
    </row>
    <row r="108" spans="1:8" s="788" customFormat="1" ht="15.75" thickBot="1">
      <c r="A108" s="68"/>
      <c r="B108" s="1024" t="s">
        <v>1</v>
      </c>
      <c r="C108" s="1024"/>
      <c r="D108" s="1024"/>
      <c r="E108" s="1024"/>
      <c r="F108" s="1024"/>
      <c r="G108" s="228">
        <f>SUM(G103:G107)</f>
        <v>0</v>
      </c>
      <c r="H108" s="228">
        <f>SUM(H103:H107)</f>
        <v>0</v>
      </c>
    </row>
    <row r="109" spans="1:8" ht="47.25" customHeight="1">
      <c r="A109" s="650">
        <v>10.3</v>
      </c>
      <c r="B109" s="1050" t="s">
        <v>283</v>
      </c>
      <c r="C109" s="1051"/>
      <c r="D109" s="1051"/>
      <c r="E109" s="1051"/>
      <c r="F109" s="1051"/>
      <c r="G109" s="1051"/>
      <c r="H109" s="1052"/>
    </row>
    <row r="110" spans="1:8">
      <c r="A110" s="39"/>
      <c r="B110" s="645"/>
      <c r="C110" s="648"/>
      <c r="D110" s="648"/>
      <c r="E110" s="648"/>
      <c r="F110" s="648"/>
      <c r="G110" s="153"/>
      <c r="H110" s="153"/>
    </row>
    <row r="111" spans="1:8">
      <c r="A111" s="68">
        <f>A105+1</f>
        <v>11</v>
      </c>
      <c r="B111" s="958" t="s">
        <v>139</v>
      </c>
      <c r="C111" s="958"/>
      <c r="D111" s="958"/>
      <c r="E111" s="958"/>
      <c r="F111" s="958"/>
      <c r="G111" s="217"/>
      <c r="H111" s="153"/>
    </row>
    <row r="112" spans="1:8" ht="15.75" customHeight="1">
      <c r="A112" s="39">
        <v>11.1</v>
      </c>
      <c r="B112" s="1020" t="s">
        <v>1180</v>
      </c>
      <c r="C112" s="1013"/>
      <c r="D112" s="1013"/>
      <c r="E112" s="1013"/>
      <c r="F112" s="1021"/>
      <c r="G112" s="217">
        <v>0</v>
      </c>
      <c r="H112" s="217">
        <v>0</v>
      </c>
    </row>
    <row r="113" spans="1:8" ht="15.75" customHeight="1">
      <c r="A113" s="39">
        <f>A112+0.1</f>
        <v>11.2</v>
      </c>
      <c r="B113" s="941" t="s">
        <v>1181</v>
      </c>
      <c r="C113" s="941"/>
      <c r="D113" s="941"/>
      <c r="E113" s="941"/>
      <c r="F113" s="941"/>
      <c r="G113" s="217">
        <v>0</v>
      </c>
      <c r="H113" s="217">
        <v>0</v>
      </c>
    </row>
    <row r="114" spans="1:8">
      <c r="A114" s="39">
        <f>A113+0.1</f>
        <v>11.299999999999999</v>
      </c>
      <c r="B114" s="941" t="s">
        <v>1182</v>
      </c>
      <c r="C114" s="941"/>
      <c r="D114" s="941"/>
      <c r="E114" s="941"/>
      <c r="F114" s="941"/>
      <c r="G114" s="217">
        <v>0</v>
      </c>
      <c r="H114" s="217">
        <v>0</v>
      </c>
    </row>
    <row r="115" spans="1:8">
      <c r="A115" s="39">
        <f t="shared" ref="A115" si="0">A114+0.1</f>
        <v>11.399999999999999</v>
      </c>
      <c r="B115" s="973" t="s">
        <v>1183</v>
      </c>
      <c r="C115" s="941"/>
      <c r="D115" s="941"/>
      <c r="E115" s="941"/>
      <c r="F115" s="974"/>
      <c r="G115" s="217">
        <v>0</v>
      </c>
      <c r="H115" s="217">
        <v>0</v>
      </c>
    </row>
    <row r="116" spans="1:8" s="723" customFormat="1">
      <c r="A116" s="39">
        <f>A115+0.1</f>
        <v>11.499999999999998</v>
      </c>
      <c r="B116" s="987" t="s">
        <v>1445</v>
      </c>
      <c r="C116" s="988"/>
      <c r="D116" s="988"/>
      <c r="E116" s="988"/>
      <c r="F116" s="1022"/>
      <c r="G116" s="217">
        <v>0</v>
      </c>
      <c r="H116" s="217">
        <v>0</v>
      </c>
    </row>
    <row r="117" spans="1:8" ht="15.75" customHeight="1" thickBot="1">
      <c r="A117" s="42"/>
      <c r="B117" s="1024" t="s">
        <v>1</v>
      </c>
      <c r="C117" s="1024"/>
      <c r="D117" s="1024"/>
      <c r="E117" s="1024"/>
      <c r="F117" s="1024"/>
      <c r="G117" s="230">
        <f>SUM(G112:G116)</f>
        <v>0</v>
      </c>
      <c r="H117" s="236">
        <f>SUM(H112:H116)</f>
        <v>0</v>
      </c>
    </row>
    <row r="118" spans="1:8">
      <c r="A118" s="641"/>
      <c r="B118" s="648"/>
      <c r="C118" s="648"/>
      <c r="D118" s="648"/>
      <c r="E118" s="648"/>
      <c r="F118" s="648"/>
      <c r="G118" s="486"/>
      <c r="H118" s="566"/>
    </row>
    <row r="119" spans="1:8">
      <c r="A119" s="68">
        <f>A111+1</f>
        <v>12</v>
      </c>
      <c r="B119" s="958" t="s">
        <v>140</v>
      </c>
      <c r="C119" s="958"/>
      <c r="D119" s="958"/>
      <c r="E119" s="958"/>
      <c r="F119" s="958"/>
      <c r="G119" s="217"/>
      <c r="H119" s="153"/>
    </row>
    <row r="120" spans="1:8" ht="15.75" customHeight="1">
      <c r="A120" s="39">
        <f>A119+0.1</f>
        <v>12.1</v>
      </c>
      <c r="B120" s="941" t="s">
        <v>1172</v>
      </c>
      <c r="C120" s="941"/>
      <c r="D120" s="941"/>
      <c r="E120" s="941"/>
      <c r="F120" s="941"/>
      <c r="G120" s="217">
        <v>0</v>
      </c>
      <c r="H120" s="153">
        <v>0</v>
      </c>
    </row>
    <row r="121" spans="1:8" ht="15.75" customHeight="1">
      <c r="A121" s="39">
        <f>A120+0.1</f>
        <v>12.2</v>
      </c>
      <c r="B121" s="1020" t="s">
        <v>877</v>
      </c>
      <c r="C121" s="1013"/>
      <c r="D121" s="1013"/>
      <c r="E121" s="1013"/>
      <c r="F121" s="1021"/>
      <c r="G121" s="217">
        <v>0</v>
      </c>
      <c r="H121" s="153">
        <v>0</v>
      </c>
    </row>
    <row r="122" spans="1:8" ht="15.75" customHeight="1" thickBot="1">
      <c r="A122" s="42"/>
      <c r="B122" s="1024" t="s">
        <v>1</v>
      </c>
      <c r="C122" s="1024"/>
      <c r="D122" s="1024"/>
      <c r="E122" s="1024"/>
      <c r="F122" s="1024"/>
      <c r="G122" s="230">
        <f>SUM(G120:G121)</f>
        <v>0</v>
      </c>
      <c r="H122" s="236">
        <f>SUM(H120:H121)</f>
        <v>0</v>
      </c>
    </row>
    <row r="123" spans="1:8" ht="15.75" customHeight="1">
      <c r="A123" s="95"/>
      <c r="B123" s="980"/>
      <c r="C123" s="980"/>
      <c r="D123" s="980"/>
      <c r="E123" s="980"/>
      <c r="F123" s="980"/>
      <c r="G123" s="232"/>
      <c r="H123" s="331"/>
    </row>
    <row r="124" spans="1:8">
      <c r="A124" s="68">
        <f>A119+2</f>
        <v>14</v>
      </c>
      <c r="B124" s="958" t="s">
        <v>206</v>
      </c>
      <c r="C124" s="958"/>
      <c r="D124" s="958"/>
      <c r="E124" s="958"/>
      <c r="F124" s="958"/>
      <c r="G124" s="217"/>
      <c r="H124" s="153"/>
    </row>
    <row r="125" spans="1:8" s="723" customFormat="1">
      <c r="A125" s="39">
        <f>A124+0.1</f>
        <v>14.1</v>
      </c>
      <c r="B125" s="987" t="s">
        <v>1198</v>
      </c>
      <c r="C125" s="988"/>
      <c r="D125" s="988"/>
      <c r="E125" s="988"/>
      <c r="F125" s="1022"/>
      <c r="G125" s="217"/>
      <c r="H125" s="153"/>
    </row>
    <row r="126" spans="1:8" ht="15.75" customHeight="1">
      <c r="A126" s="39">
        <f>A125+0.1</f>
        <v>14.2</v>
      </c>
      <c r="B126" s="941" t="s">
        <v>35</v>
      </c>
      <c r="C126" s="941"/>
      <c r="D126" s="941"/>
      <c r="E126" s="941"/>
      <c r="F126" s="941"/>
      <c r="G126" s="217"/>
      <c r="H126" s="153"/>
    </row>
    <row r="127" spans="1:8" ht="15.75" customHeight="1">
      <c r="A127" s="39"/>
      <c r="B127" s="1013" t="s">
        <v>1195</v>
      </c>
      <c r="C127" s="1013"/>
      <c r="D127" s="1013"/>
      <c r="E127" s="1013"/>
      <c r="F127" s="1013"/>
      <c r="G127" s="217"/>
      <c r="H127" s="153"/>
    </row>
    <row r="128" spans="1:8">
      <c r="A128" s="39"/>
      <c r="B128" s="1043" t="s">
        <v>1196</v>
      </c>
      <c r="C128" s="1043"/>
      <c r="D128" s="1043"/>
      <c r="E128" s="1043"/>
      <c r="F128" s="1043"/>
      <c r="G128" s="217"/>
      <c r="H128" s="153"/>
    </row>
    <row r="129" spans="1:8">
      <c r="A129" s="39"/>
      <c r="B129" s="1084" t="s">
        <v>1193</v>
      </c>
      <c r="C129" s="1085"/>
      <c r="D129" s="1085"/>
      <c r="E129" s="1085"/>
      <c r="F129" s="1085"/>
      <c r="G129" s="217">
        <v>0</v>
      </c>
      <c r="H129" s="153">
        <v>0</v>
      </c>
    </row>
    <row r="130" spans="1:8">
      <c r="A130" s="39"/>
      <c r="B130" s="1084" t="s">
        <v>1194</v>
      </c>
      <c r="C130" s="1085"/>
      <c r="D130" s="1085"/>
      <c r="E130" s="1085"/>
      <c r="F130" s="1085"/>
      <c r="G130" s="217">
        <v>0</v>
      </c>
      <c r="H130" s="153">
        <v>0</v>
      </c>
    </row>
    <row r="131" spans="1:8" s="723" customFormat="1">
      <c r="A131" s="39">
        <f>A126+0.1</f>
        <v>14.299999999999999</v>
      </c>
      <c r="B131" s="987" t="s">
        <v>1197</v>
      </c>
      <c r="C131" s="988"/>
      <c r="D131" s="988"/>
      <c r="E131" s="988"/>
      <c r="F131" s="1022"/>
      <c r="G131" s="217"/>
      <c r="H131" s="153"/>
    </row>
    <row r="132" spans="1:8" s="723" customFormat="1">
      <c r="A132" s="39">
        <f>A131+0.1</f>
        <v>14.399999999999999</v>
      </c>
      <c r="B132" s="987" t="s">
        <v>1199</v>
      </c>
      <c r="C132" s="988"/>
      <c r="D132" s="988"/>
      <c r="E132" s="988"/>
      <c r="F132" s="1022"/>
      <c r="G132" s="217"/>
      <c r="H132" s="153"/>
    </row>
    <row r="133" spans="1:8">
      <c r="A133" s="826"/>
      <c r="B133" s="993" t="s">
        <v>1</v>
      </c>
      <c r="C133" s="993"/>
      <c r="D133" s="993"/>
      <c r="E133" s="993"/>
      <c r="F133" s="993"/>
      <c r="G133" s="228">
        <f t="shared" ref="G133:H133" si="1">SUM(G129:G130)</f>
        <v>0</v>
      </c>
      <c r="H133" s="233">
        <f t="shared" si="1"/>
        <v>0</v>
      </c>
    </row>
    <row r="134" spans="1:8" s="723" customFormat="1">
      <c r="A134" s="826"/>
      <c r="B134" s="958" t="s">
        <v>1201</v>
      </c>
      <c r="C134" s="958"/>
      <c r="D134" s="958"/>
      <c r="E134" s="958"/>
      <c r="F134" s="969"/>
      <c r="G134" s="235"/>
      <c r="H134" s="439"/>
    </row>
    <row r="135" spans="1:8" ht="15.75" customHeight="1">
      <c r="A135" s="39"/>
      <c r="B135" s="937" t="s">
        <v>1200</v>
      </c>
      <c r="C135" s="937"/>
      <c r="D135" s="937"/>
      <c r="E135" s="937"/>
      <c r="F135" s="937"/>
      <c r="G135" s="217">
        <f t="shared" ref="G135" si="2">G133</f>
        <v>0</v>
      </c>
      <c r="H135" s="153">
        <f t="shared" ref="H135" si="3">H133</f>
        <v>0</v>
      </c>
    </row>
    <row r="136" spans="1:8" s="822" customFormat="1" ht="15.75" customHeight="1">
      <c r="A136" s="754"/>
      <c r="B136" s="1040" t="s">
        <v>1473</v>
      </c>
      <c r="C136" s="1041"/>
      <c r="D136" s="1041"/>
      <c r="E136" s="1041"/>
      <c r="F136" s="1042"/>
      <c r="G136" s="840"/>
      <c r="H136" s="219"/>
    </row>
    <row r="137" spans="1:8">
      <c r="A137" s="39"/>
      <c r="B137" s="830"/>
      <c r="C137" s="822"/>
      <c r="D137" s="822"/>
      <c r="E137" s="822"/>
      <c r="F137" s="98"/>
      <c r="G137" s="217"/>
      <c r="H137" s="153"/>
    </row>
    <row r="138" spans="1:8">
      <c r="A138" s="68">
        <f>A124+1</f>
        <v>15</v>
      </c>
      <c r="B138" s="958" t="s">
        <v>243</v>
      </c>
      <c r="C138" s="958"/>
      <c r="D138" s="958"/>
      <c r="E138" s="958"/>
      <c r="F138" s="958"/>
      <c r="G138" s="217"/>
      <c r="H138" s="153"/>
    </row>
    <row r="139" spans="1:8" ht="15.6" customHeight="1">
      <c r="A139" s="39">
        <f>A138+0.1</f>
        <v>15.1</v>
      </c>
      <c r="B139" s="987" t="s">
        <v>1025</v>
      </c>
      <c r="C139" s="988"/>
      <c r="D139" s="988"/>
      <c r="E139" s="633"/>
      <c r="F139" s="633"/>
      <c r="G139" s="153">
        <v>0</v>
      </c>
      <c r="H139" s="153">
        <v>0</v>
      </c>
    </row>
    <row r="140" spans="1:8" ht="15.75" customHeight="1">
      <c r="A140" s="39">
        <f>A139+0.1</f>
        <v>15.2</v>
      </c>
      <c r="B140" s="973" t="s">
        <v>1315</v>
      </c>
      <c r="C140" s="941"/>
      <c r="D140" s="941"/>
      <c r="E140" s="941"/>
      <c r="F140" s="974"/>
      <c r="G140" s="153">
        <v>0</v>
      </c>
      <c r="H140" s="153">
        <v>0</v>
      </c>
    </row>
    <row r="141" spans="1:8">
      <c r="A141" s="39">
        <f>A140+0.1</f>
        <v>15.299999999999999</v>
      </c>
      <c r="B141" s="973" t="s">
        <v>1202</v>
      </c>
      <c r="C141" s="941"/>
      <c r="D141" s="941"/>
      <c r="E141" s="941"/>
      <c r="F141" s="974"/>
      <c r="G141" s="217">
        <v>0</v>
      </c>
      <c r="H141" s="153">
        <v>0</v>
      </c>
    </row>
    <row r="142" spans="1:8" ht="15.75" thickBot="1">
      <c r="A142" s="42"/>
      <c r="B142" s="1024" t="s">
        <v>1</v>
      </c>
      <c r="C142" s="1024"/>
      <c r="D142" s="1024"/>
      <c r="E142" s="1024"/>
      <c r="F142" s="1079"/>
      <c r="G142" s="236">
        <f>SUM(G139:G141)</f>
        <v>0</v>
      </c>
      <c r="H142" s="236">
        <f>SUM(H139:H141)</f>
        <v>0</v>
      </c>
    </row>
    <row r="143" spans="1:8">
      <c r="A143" s="69" t="s">
        <v>245</v>
      </c>
      <c r="B143" s="1071" t="s">
        <v>1306</v>
      </c>
      <c r="C143" s="980"/>
      <c r="D143" s="980"/>
      <c r="E143" s="980"/>
      <c r="F143" s="980"/>
      <c r="G143" s="980"/>
      <c r="H143" s="1072"/>
    </row>
    <row r="144" spans="1:8" s="741" customFormat="1">
      <c r="A144" s="251"/>
      <c r="B144" s="970" t="s">
        <v>1310</v>
      </c>
      <c r="C144" s="970" t="s">
        <v>1307</v>
      </c>
      <c r="D144" s="970"/>
      <c r="E144" s="970" t="s">
        <v>1241</v>
      </c>
      <c r="F144" s="970"/>
      <c r="G144" s="970" t="s">
        <v>1242</v>
      </c>
      <c r="H144" s="970"/>
    </row>
    <row r="145" spans="1:8" s="741" customFormat="1" ht="45">
      <c r="A145" s="251"/>
      <c r="B145" s="970"/>
      <c r="C145" s="970"/>
      <c r="D145" s="970"/>
      <c r="E145" s="745" t="s">
        <v>1309</v>
      </c>
      <c r="F145" s="745" t="s">
        <v>1308</v>
      </c>
      <c r="G145" s="745" t="s">
        <v>1309</v>
      </c>
      <c r="H145" s="745" t="s">
        <v>1308</v>
      </c>
    </row>
    <row r="146" spans="1:8" s="741" customFormat="1">
      <c r="A146" s="251"/>
      <c r="B146" s="743">
        <v>1</v>
      </c>
      <c r="C146" s="966" t="s">
        <v>1311</v>
      </c>
      <c r="D146" s="966"/>
      <c r="E146" s="743"/>
      <c r="F146" s="743"/>
      <c r="G146" s="743"/>
      <c r="H146" s="743"/>
    </row>
    <row r="147" spans="1:8" s="741" customFormat="1">
      <c r="A147" s="251"/>
      <c r="B147" s="743">
        <v>2</v>
      </c>
      <c r="C147" s="966" t="s">
        <v>1312</v>
      </c>
      <c r="D147" s="966"/>
      <c r="E147" s="743"/>
      <c r="F147" s="743"/>
      <c r="G147" s="743"/>
      <c r="H147" s="743"/>
    </row>
    <row r="148" spans="1:8" s="741" customFormat="1">
      <c r="A148" s="251"/>
      <c r="B148" s="743">
        <v>3</v>
      </c>
      <c r="C148" s="966" t="s">
        <v>1313</v>
      </c>
      <c r="D148" s="966"/>
      <c r="E148" s="743"/>
      <c r="F148" s="743"/>
      <c r="G148" s="743"/>
      <c r="H148" s="743"/>
    </row>
    <row r="149" spans="1:8" s="741" customFormat="1">
      <c r="A149" s="251"/>
      <c r="B149" s="743">
        <v>4</v>
      </c>
      <c r="C149" s="943" t="s">
        <v>1314</v>
      </c>
      <c r="D149" s="978"/>
      <c r="E149" s="743"/>
      <c r="F149" s="743"/>
      <c r="G149" s="743"/>
      <c r="H149" s="743"/>
    </row>
    <row r="150" spans="1:8" s="741" customFormat="1">
      <c r="A150" s="251"/>
      <c r="B150" s="743"/>
      <c r="C150" s="1069" t="s">
        <v>1</v>
      </c>
      <c r="D150" s="1070"/>
      <c r="E150" s="745"/>
      <c r="F150" s="745"/>
      <c r="G150" s="745"/>
      <c r="H150" s="745"/>
    </row>
    <row r="151" spans="1:8" s="741" customFormat="1" ht="15.75" thickBot="1">
      <c r="A151" s="251"/>
      <c r="B151" s="740"/>
      <c r="C151" s="740"/>
      <c r="D151" s="740"/>
      <c r="E151" s="740"/>
      <c r="F151" s="740"/>
      <c r="G151" s="740"/>
      <c r="H151" s="740"/>
    </row>
    <row r="152" spans="1:8">
      <c r="A152" s="95"/>
      <c r="B152" s="744"/>
      <c r="C152" s="741"/>
      <c r="D152" s="741"/>
      <c r="E152" s="741"/>
      <c r="F152" s="98"/>
      <c r="G152" s="217"/>
      <c r="H152" s="153"/>
    </row>
    <row r="153" spans="1:8">
      <c r="A153" s="753">
        <f>A138+1</f>
        <v>16</v>
      </c>
      <c r="B153" s="1033" t="s">
        <v>244</v>
      </c>
      <c r="C153" s="1034"/>
      <c r="D153" s="1034"/>
      <c r="E153" s="1034"/>
      <c r="F153" s="1034"/>
      <c r="G153" s="565"/>
      <c r="H153" s="567"/>
    </row>
    <row r="154" spans="1:8" s="723" customFormat="1">
      <c r="A154" s="44">
        <f>A153+0.1</f>
        <v>16.100000000000001</v>
      </c>
      <c r="B154" s="988" t="s">
        <v>1203</v>
      </c>
      <c r="C154" s="988"/>
      <c r="D154" s="988"/>
      <c r="E154" s="988"/>
      <c r="F154" s="1022"/>
      <c r="G154" s="218">
        <v>0</v>
      </c>
      <c r="H154" s="153">
        <v>0</v>
      </c>
    </row>
    <row r="155" spans="1:8" s="723" customFormat="1">
      <c r="A155" s="44">
        <f>A154+0.1</f>
        <v>16.200000000000003</v>
      </c>
      <c r="B155" s="988" t="s">
        <v>26</v>
      </c>
      <c r="C155" s="988"/>
      <c r="D155" s="988"/>
      <c r="E155" s="988"/>
      <c r="F155" s="1022"/>
      <c r="G155" s="218">
        <v>0</v>
      </c>
      <c r="H155" s="153">
        <v>0</v>
      </c>
    </row>
    <row r="156" spans="1:8" ht="15.75" customHeight="1">
      <c r="A156" s="754">
        <f>A155+0.1</f>
        <v>16.300000000000004</v>
      </c>
      <c r="B156" s="1067" t="s">
        <v>1204</v>
      </c>
      <c r="C156" s="1067"/>
      <c r="D156" s="1067"/>
      <c r="E156" s="1067"/>
      <c r="F156" s="1068"/>
      <c r="G156" s="218">
        <v>0</v>
      </c>
      <c r="H156" s="153">
        <v>0</v>
      </c>
    </row>
    <row r="157" spans="1:8">
      <c r="A157" s="76"/>
      <c r="B157" s="1016" t="s">
        <v>1</v>
      </c>
      <c r="C157" s="1016"/>
      <c r="D157" s="1016"/>
      <c r="E157" s="1016"/>
      <c r="F157" s="1016"/>
      <c r="G157" s="228">
        <f>SUM(G154:G156)</f>
        <v>0</v>
      </c>
      <c r="H157" s="228">
        <f>SUM(H154:H156)</f>
        <v>0</v>
      </c>
    </row>
    <row r="158" spans="1:8">
      <c r="A158" s="39"/>
      <c r="B158" s="632"/>
      <c r="C158" s="632"/>
      <c r="D158" s="632"/>
      <c r="E158" s="632"/>
      <c r="F158" s="632"/>
      <c r="G158" s="217"/>
      <c r="H158" s="153"/>
    </row>
    <row r="159" spans="1:8" s="732" customFormat="1">
      <c r="A159" s="69">
        <f>'Financial Statements'!D44</f>
        <v>17</v>
      </c>
      <c r="B159" s="958" t="s">
        <v>1120</v>
      </c>
      <c r="C159" s="958"/>
      <c r="D159" s="958"/>
      <c r="E159" s="958"/>
      <c r="F159" s="958"/>
      <c r="G159" s="217"/>
      <c r="H159" s="153"/>
    </row>
    <row r="160" spans="1:8" s="732" customFormat="1">
      <c r="A160" s="39"/>
      <c r="B160" s="941" t="s">
        <v>35</v>
      </c>
      <c r="C160" s="941"/>
      <c r="D160" s="941"/>
      <c r="E160" s="941"/>
      <c r="F160" s="941"/>
      <c r="G160" s="217">
        <v>0</v>
      </c>
      <c r="H160" s="217">
        <v>0</v>
      </c>
    </row>
    <row r="161" spans="1:8" s="732" customFormat="1">
      <c r="A161" s="39"/>
      <c r="B161" s="987" t="s">
        <v>1197</v>
      </c>
      <c r="C161" s="988"/>
      <c r="D161" s="988"/>
      <c r="E161" s="988"/>
      <c r="F161" s="1022"/>
      <c r="G161" s="217">
        <v>0</v>
      </c>
      <c r="H161" s="217">
        <v>0</v>
      </c>
    </row>
    <row r="162" spans="1:8" s="732" customFormat="1">
      <c r="A162" s="39"/>
      <c r="B162" s="987" t="s">
        <v>1464</v>
      </c>
      <c r="C162" s="988"/>
      <c r="D162" s="988"/>
      <c r="E162" s="988"/>
      <c r="F162" s="1022"/>
      <c r="G162" s="217">
        <v>0</v>
      </c>
      <c r="H162" s="217">
        <v>0</v>
      </c>
    </row>
    <row r="163" spans="1:8" s="732" customFormat="1">
      <c r="A163" s="39"/>
      <c r="B163" s="1016" t="s">
        <v>1</v>
      </c>
      <c r="C163" s="1016"/>
      <c r="D163" s="1016"/>
      <c r="E163" s="1016"/>
      <c r="F163" s="1016"/>
      <c r="G163" s="228">
        <f>SUM(G160:G162)</f>
        <v>0</v>
      </c>
      <c r="H163" s="228">
        <f>SUM(H160:H162)</f>
        <v>0</v>
      </c>
    </row>
    <row r="164" spans="1:8" s="732" customFormat="1">
      <c r="A164" s="39"/>
      <c r="B164" s="1018" t="s">
        <v>1205</v>
      </c>
      <c r="C164" s="1019"/>
      <c r="D164" s="1019"/>
      <c r="E164" s="1019"/>
      <c r="F164" s="1019"/>
      <c r="G164" s="1019"/>
      <c r="H164" s="1019"/>
    </row>
    <row r="165" spans="1:8" s="732" customFormat="1">
      <c r="A165" s="39"/>
      <c r="B165" s="958" t="s">
        <v>1201</v>
      </c>
      <c r="C165" s="958"/>
      <c r="D165" s="958"/>
      <c r="E165" s="958"/>
      <c r="F165" s="969"/>
      <c r="G165" s="235"/>
      <c r="H165" s="439"/>
    </row>
    <row r="166" spans="1:8" s="732" customFormat="1" ht="15.75" thickBot="1">
      <c r="A166" s="39"/>
      <c r="B166" s="1017" t="s">
        <v>1200</v>
      </c>
      <c r="C166" s="1017"/>
      <c r="D166" s="1017"/>
      <c r="E166" s="1017"/>
      <c r="F166" s="1017"/>
      <c r="G166" s="220">
        <f t="shared" ref="G166:H166" si="4">G163</f>
        <v>0</v>
      </c>
      <c r="H166" s="404">
        <f t="shared" si="4"/>
        <v>0</v>
      </c>
    </row>
    <row r="167" spans="1:8" s="732" customFormat="1">
      <c r="A167" s="39"/>
      <c r="B167" s="731"/>
      <c r="C167" s="731"/>
      <c r="D167" s="731"/>
      <c r="E167" s="731"/>
      <c r="F167" s="731"/>
      <c r="G167" s="217"/>
      <c r="H167" s="153"/>
    </row>
    <row r="168" spans="1:8">
      <c r="A168" s="68">
        <f>A159+1</f>
        <v>18</v>
      </c>
      <c r="B168" s="958" t="s">
        <v>73</v>
      </c>
      <c r="C168" s="958"/>
      <c r="D168" s="958"/>
      <c r="E168" s="958"/>
      <c r="F168" s="958"/>
      <c r="G168" s="217"/>
      <c r="H168" s="153"/>
    </row>
    <row r="169" spans="1:8">
      <c r="A169" s="68"/>
      <c r="B169" s="957" t="s">
        <v>751</v>
      </c>
      <c r="C169" s="958"/>
      <c r="D169" s="958"/>
      <c r="E169" s="958"/>
      <c r="F169" s="969"/>
      <c r="G169" s="217"/>
      <c r="H169" s="153"/>
    </row>
    <row r="170" spans="1:8">
      <c r="A170" s="39">
        <f>A168+0.1</f>
        <v>18.100000000000001</v>
      </c>
      <c r="B170" s="973" t="s">
        <v>19</v>
      </c>
      <c r="C170" s="941"/>
      <c r="D170" s="941"/>
      <c r="E170" s="941"/>
      <c r="F170" s="974"/>
      <c r="G170" s="250">
        <v>0</v>
      </c>
      <c r="H170" s="150">
        <v>0</v>
      </c>
    </row>
    <row r="171" spans="1:8">
      <c r="A171" s="39">
        <f t="shared" ref="A171" si="5">A170+0.1</f>
        <v>18.200000000000003</v>
      </c>
      <c r="B171" s="1020" t="s">
        <v>1206</v>
      </c>
      <c r="C171" s="1013"/>
      <c r="D171" s="1013"/>
      <c r="E171" s="1013"/>
      <c r="F171" s="1021"/>
      <c r="G171" s="250">
        <v>0</v>
      </c>
      <c r="H171" s="150">
        <v>0</v>
      </c>
    </row>
    <row r="172" spans="1:8">
      <c r="A172" s="39">
        <f>A171+0.1</f>
        <v>18.300000000000004</v>
      </c>
      <c r="B172" s="1027" t="s">
        <v>20</v>
      </c>
      <c r="C172" s="941"/>
      <c r="D172" s="941"/>
      <c r="E172" s="941"/>
      <c r="F172" s="974"/>
      <c r="G172" s="250">
        <v>0</v>
      </c>
      <c r="H172" s="150">
        <v>0</v>
      </c>
    </row>
    <row r="173" spans="1:8" s="732" customFormat="1">
      <c r="A173" s="39">
        <f>A172+0.1</f>
        <v>18.400000000000006</v>
      </c>
      <c r="B173" s="1020" t="s">
        <v>1207</v>
      </c>
      <c r="C173" s="1013"/>
      <c r="D173" s="1013"/>
      <c r="E173" s="1013"/>
      <c r="F173" s="1021"/>
      <c r="G173" s="250"/>
      <c r="H173" s="150"/>
    </row>
    <row r="174" spans="1:8">
      <c r="A174" s="39">
        <f>A173+0.1</f>
        <v>18.500000000000007</v>
      </c>
      <c r="B174" s="973" t="s">
        <v>96</v>
      </c>
      <c r="C174" s="941"/>
      <c r="D174" s="941"/>
      <c r="E174" s="941"/>
      <c r="F174" s="974"/>
      <c r="G174" s="250">
        <v>0</v>
      </c>
      <c r="H174" s="150">
        <v>0</v>
      </c>
    </row>
    <row r="175" spans="1:8">
      <c r="A175" s="39">
        <f>A174+0.1</f>
        <v>18.600000000000009</v>
      </c>
      <c r="B175" s="973" t="s">
        <v>1208</v>
      </c>
      <c r="C175" s="941"/>
      <c r="D175" s="941"/>
      <c r="E175" s="941"/>
      <c r="F175" s="974"/>
      <c r="G175" s="217">
        <v>0</v>
      </c>
      <c r="H175" s="153">
        <v>0</v>
      </c>
    </row>
    <row r="176" spans="1:8" s="732" customFormat="1">
      <c r="A176" s="39">
        <f>A175+0.1</f>
        <v>18.70000000000001</v>
      </c>
      <c r="B176" s="987" t="s">
        <v>1209</v>
      </c>
      <c r="C176" s="988"/>
      <c r="D176" s="988"/>
      <c r="E176" s="988"/>
      <c r="F176" s="1022"/>
      <c r="G176" s="217"/>
      <c r="H176" s="153"/>
    </row>
    <row r="177" spans="1:8" ht="15.75" thickBot="1">
      <c r="A177" s="42"/>
      <c r="B177" s="1024" t="s">
        <v>1</v>
      </c>
      <c r="C177" s="1024"/>
      <c r="D177" s="1024"/>
      <c r="E177" s="1024"/>
      <c r="F177" s="1024"/>
      <c r="G177" s="230">
        <f>SUM(G170:G175)</f>
        <v>0</v>
      </c>
      <c r="H177" s="236">
        <f>SUM(H170:H175)</f>
        <v>0</v>
      </c>
    </row>
    <row r="178" spans="1:8">
      <c r="A178" s="39"/>
      <c r="B178" s="638"/>
      <c r="C178" s="638"/>
      <c r="D178" s="638"/>
      <c r="E178" s="638"/>
      <c r="F178" s="638"/>
      <c r="G178" s="638"/>
      <c r="H178" s="647"/>
    </row>
    <row r="179" spans="1:8">
      <c r="A179" s="68">
        <f>A168+1</f>
        <v>19</v>
      </c>
      <c r="B179" s="958" t="s">
        <v>137</v>
      </c>
      <c r="C179" s="958"/>
      <c r="D179" s="958"/>
      <c r="E179" s="958"/>
      <c r="F179" s="958"/>
      <c r="G179" s="217"/>
      <c r="H179" s="153"/>
    </row>
    <row r="180" spans="1:8" s="788" customFormat="1">
      <c r="A180" s="38">
        <v>19.100000000000001</v>
      </c>
      <c r="B180" s="837" t="s">
        <v>1458</v>
      </c>
      <c r="C180" s="796"/>
      <c r="D180" s="796"/>
      <c r="E180" s="796"/>
      <c r="F180" s="796"/>
      <c r="G180" s="217"/>
      <c r="H180" s="153"/>
    </row>
    <row r="181" spans="1:8" s="788" customFormat="1">
      <c r="A181" s="38"/>
      <c r="B181" s="804" t="s">
        <v>1455</v>
      </c>
      <c r="C181" s="796"/>
      <c r="D181" s="796"/>
      <c r="E181" s="796"/>
      <c r="F181" s="796"/>
      <c r="G181" s="217">
        <v>0</v>
      </c>
      <c r="H181" s="153">
        <v>0</v>
      </c>
    </row>
    <row r="182" spans="1:8" s="788" customFormat="1">
      <c r="A182" s="38"/>
      <c r="B182" s="804" t="s">
        <v>1456</v>
      </c>
      <c r="C182" s="796"/>
      <c r="D182" s="796"/>
      <c r="E182" s="796"/>
      <c r="F182" s="796"/>
      <c r="G182" s="217">
        <v>0</v>
      </c>
      <c r="H182" s="153">
        <v>0</v>
      </c>
    </row>
    <row r="183" spans="1:8" s="788" customFormat="1">
      <c r="A183" s="38">
        <v>19.2</v>
      </c>
      <c r="B183" s="837" t="s">
        <v>1457</v>
      </c>
      <c r="C183" s="796"/>
      <c r="D183" s="796"/>
      <c r="E183" s="796"/>
      <c r="F183" s="796"/>
      <c r="G183" s="217"/>
      <c r="H183" s="153"/>
    </row>
    <row r="184" spans="1:8" s="788" customFormat="1">
      <c r="A184" s="38"/>
      <c r="B184" s="804" t="s">
        <v>1455</v>
      </c>
      <c r="C184" s="796"/>
      <c r="D184" s="796"/>
      <c r="E184" s="796"/>
      <c r="F184" s="796"/>
      <c r="G184" s="217">
        <v>0</v>
      </c>
      <c r="H184" s="153">
        <v>0</v>
      </c>
    </row>
    <row r="185" spans="1:8" s="788" customFormat="1">
      <c r="A185" s="38"/>
      <c r="B185" s="804" t="s">
        <v>1456</v>
      </c>
      <c r="C185" s="796"/>
      <c r="D185" s="796"/>
      <c r="E185" s="796"/>
      <c r="F185" s="796"/>
      <c r="G185" s="217">
        <v>0</v>
      </c>
      <c r="H185" s="153">
        <v>0</v>
      </c>
    </row>
    <row r="186" spans="1:8" s="788" customFormat="1">
      <c r="A186" s="38">
        <v>19.3</v>
      </c>
      <c r="B186" s="837" t="s">
        <v>1459</v>
      </c>
      <c r="C186" s="796"/>
      <c r="D186" s="796"/>
      <c r="E186" s="796"/>
      <c r="F186" s="796"/>
      <c r="G186" s="217"/>
      <c r="H186" s="153"/>
    </row>
    <row r="187" spans="1:8" s="788" customFormat="1">
      <c r="A187" s="68"/>
      <c r="B187" s="804" t="s">
        <v>1455</v>
      </c>
      <c r="C187" s="796"/>
      <c r="D187" s="796"/>
      <c r="E187" s="796"/>
      <c r="F187" s="796"/>
      <c r="G187" s="217">
        <v>0</v>
      </c>
      <c r="H187" s="153">
        <v>0</v>
      </c>
    </row>
    <row r="188" spans="1:8" s="788" customFormat="1">
      <c r="A188" s="68"/>
      <c r="B188" s="804" t="s">
        <v>1456</v>
      </c>
      <c r="C188" s="796"/>
      <c r="D188" s="796"/>
      <c r="E188" s="796"/>
      <c r="F188" s="796"/>
      <c r="G188" s="217">
        <v>0</v>
      </c>
      <c r="H188" s="153">
        <v>0</v>
      </c>
    </row>
    <row r="189" spans="1:8" ht="15.75" thickBot="1">
      <c r="A189" s="39"/>
      <c r="B189" s="993" t="s">
        <v>1</v>
      </c>
      <c r="C189" s="993"/>
      <c r="D189" s="993"/>
      <c r="E189" s="993"/>
      <c r="F189" s="993"/>
      <c r="G189" s="377">
        <f>SUM(G181:G188)</f>
        <v>0</v>
      </c>
      <c r="H189" s="377">
        <f>SUM(H181:H188)</f>
        <v>0</v>
      </c>
    </row>
    <row r="190" spans="1:8" ht="39.75" customHeight="1">
      <c r="A190" s="95">
        <v>19.399999999999999</v>
      </c>
      <c r="B190" s="1050" t="s">
        <v>1210</v>
      </c>
      <c r="C190" s="1051"/>
      <c r="D190" s="1051"/>
      <c r="E190" s="1051"/>
      <c r="F190" s="1051"/>
      <c r="G190" s="1051"/>
      <c r="H190" s="1052"/>
    </row>
    <row r="191" spans="1:8" ht="15.75" customHeight="1">
      <c r="A191" s="39"/>
      <c r="B191" s="639"/>
      <c r="C191" s="639"/>
      <c r="D191" s="639"/>
      <c r="E191" s="639"/>
      <c r="F191" s="639"/>
      <c r="G191" s="217"/>
      <c r="H191" s="153"/>
    </row>
    <row r="192" spans="1:8">
      <c r="A192" s="68">
        <f>A179+1</f>
        <v>20</v>
      </c>
      <c r="B192" s="958" t="s">
        <v>1211</v>
      </c>
      <c r="C192" s="958"/>
      <c r="D192" s="958"/>
      <c r="E192" s="958"/>
      <c r="F192" s="958"/>
      <c r="G192" s="217"/>
      <c r="H192" s="153"/>
    </row>
    <row r="193" spans="1:9" s="704" customFormat="1">
      <c r="A193" s="38">
        <v>20.100000000000001</v>
      </c>
      <c r="B193" s="1013" t="s">
        <v>1212</v>
      </c>
      <c r="C193" s="1013"/>
      <c r="D193" s="1013"/>
      <c r="E193" s="1013"/>
      <c r="F193" s="1013"/>
      <c r="G193" s="217">
        <v>0</v>
      </c>
      <c r="H193" s="153">
        <v>0</v>
      </c>
    </row>
    <row r="194" spans="1:9" s="822" customFormat="1">
      <c r="A194" s="68"/>
      <c r="B194" s="1028" t="s">
        <v>1465</v>
      </c>
      <c r="C194" s="1029"/>
      <c r="D194" s="1029"/>
      <c r="E194" s="824"/>
      <c r="F194" s="824"/>
      <c r="G194" s="217"/>
      <c r="H194" s="153"/>
    </row>
    <row r="195" spans="1:9" s="822" customFormat="1">
      <c r="A195" s="68"/>
      <c r="B195" s="824"/>
      <c r="C195" s="824"/>
      <c r="D195" s="824"/>
      <c r="E195" s="824"/>
      <c r="F195" s="824"/>
      <c r="G195" s="217"/>
      <c r="H195" s="153"/>
    </row>
    <row r="196" spans="1:9" s="704" customFormat="1">
      <c r="A196" s="38">
        <v>20.2</v>
      </c>
      <c r="B196" s="755" t="s">
        <v>1213</v>
      </c>
      <c r="C196" s="705"/>
      <c r="D196" s="705"/>
      <c r="E196" s="705"/>
      <c r="F196" s="705"/>
      <c r="G196" s="217">
        <v>0</v>
      </c>
      <c r="H196" s="153">
        <v>0</v>
      </c>
    </row>
    <row r="197" spans="1:9" ht="15.75" customHeight="1">
      <c r="A197" s="38">
        <v>20.3</v>
      </c>
      <c r="B197" s="941" t="s">
        <v>246</v>
      </c>
      <c r="C197" s="941"/>
      <c r="D197" s="941"/>
      <c r="E197" s="941"/>
      <c r="F197" s="941"/>
      <c r="G197" s="217">
        <v>0</v>
      </c>
      <c r="H197" s="153">
        <v>0</v>
      </c>
    </row>
    <row r="198" spans="1:9" ht="15.75" customHeight="1">
      <c r="A198" s="38">
        <v>20.399999999999999</v>
      </c>
      <c r="B198" s="988" t="s">
        <v>1173</v>
      </c>
      <c r="C198" s="988"/>
      <c r="D198" s="988"/>
      <c r="E198" s="988"/>
      <c r="F198" s="988"/>
      <c r="G198" s="217">
        <v>0</v>
      </c>
      <c r="H198" s="153">
        <v>0</v>
      </c>
    </row>
    <row r="199" spans="1:9" s="732" customFormat="1" ht="15.75" customHeight="1">
      <c r="A199" s="39"/>
      <c r="B199" s="987" t="s">
        <v>1468</v>
      </c>
      <c r="C199" s="988"/>
      <c r="D199" s="988"/>
      <c r="E199" s="988"/>
      <c r="F199" s="1022"/>
      <c r="G199" s="217">
        <v>0</v>
      </c>
      <c r="H199" s="756">
        <v>0</v>
      </c>
    </row>
    <row r="200" spans="1:9" ht="15.75" customHeight="1">
      <c r="A200" s="39"/>
      <c r="B200" s="993" t="s">
        <v>1</v>
      </c>
      <c r="C200" s="993"/>
      <c r="D200" s="993"/>
      <c r="E200" s="993"/>
      <c r="F200" s="993"/>
      <c r="G200" s="228">
        <f>SUBTOTAL(9,G193:G199)</f>
        <v>0</v>
      </c>
      <c r="H200" s="228">
        <f>SUM(H193:H199)</f>
        <v>0</v>
      </c>
    </row>
    <row r="201" spans="1:9" s="822" customFormat="1" ht="15.75" customHeight="1">
      <c r="A201" s="38">
        <v>20.5</v>
      </c>
      <c r="B201" s="957" t="s">
        <v>1470</v>
      </c>
      <c r="C201" s="958"/>
      <c r="D201" s="958"/>
      <c r="E201" s="958"/>
      <c r="F201" s="969"/>
      <c r="G201" s="833"/>
      <c r="H201" s="832"/>
      <c r="I201" s="825"/>
    </row>
    <row r="202" spans="1:9" s="822" customFormat="1" ht="15.75" customHeight="1">
      <c r="A202" s="36"/>
      <c r="B202" s="987" t="s">
        <v>1466</v>
      </c>
      <c r="C202" s="988"/>
      <c r="D202" s="988"/>
      <c r="E202" s="988"/>
      <c r="F202" s="1022"/>
      <c r="G202" s="833"/>
      <c r="H202" s="832"/>
    </row>
    <row r="203" spans="1:9" s="822" customFormat="1" ht="15.75" customHeight="1">
      <c r="A203" s="36"/>
      <c r="B203" s="987" t="s">
        <v>1467</v>
      </c>
      <c r="C203" s="988"/>
      <c r="D203" s="988"/>
      <c r="E203" s="988"/>
      <c r="F203" s="1022"/>
      <c r="G203" s="833"/>
      <c r="H203" s="832"/>
    </row>
    <row r="204" spans="1:9" s="822" customFormat="1" ht="15.75" customHeight="1">
      <c r="A204" s="834"/>
      <c r="B204" s="1030" t="s">
        <v>1469</v>
      </c>
      <c r="C204" s="1031"/>
      <c r="D204" s="1031"/>
      <c r="E204" s="1031"/>
      <c r="F204" s="1032"/>
      <c r="G204" s="835"/>
      <c r="H204" s="836"/>
    </row>
    <row r="205" spans="1:9">
      <c r="A205" s="39"/>
      <c r="B205" s="827"/>
      <c r="C205" s="827"/>
      <c r="D205" s="827"/>
      <c r="E205" s="827"/>
      <c r="F205" s="827"/>
      <c r="G205" s="217"/>
      <c r="H205" s="153"/>
    </row>
    <row r="206" spans="1:9" ht="15.75" customHeight="1">
      <c r="A206" s="68">
        <f>A192+1</f>
        <v>21</v>
      </c>
      <c r="B206" s="958" t="s">
        <v>247</v>
      </c>
      <c r="C206" s="958"/>
      <c r="D206" s="958"/>
      <c r="E206" s="958"/>
      <c r="F206" s="958"/>
      <c r="G206" s="217"/>
      <c r="H206" s="153"/>
    </row>
    <row r="207" spans="1:9">
      <c r="A207" s="39">
        <v>21.1</v>
      </c>
      <c r="B207" s="1046" t="s">
        <v>1214</v>
      </c>
      <c r="C207" s="1044"/>
      <c r="D207" s="1044"/>
      <c r="E207" s="1044"/>
      <c r="F207" s="1044"/>
      <c r="G207" s="217"/>
      <c r="H207" s="153"/>
    </row>
    <row r="208" spans="1:9">
      <c r="A208" s="39"/>
      <c r="B208" s="1023" t="s">
        <v>1215</v>
      </c>
      <c r="C208" s="1014"/>
      <c r="D208" s="1014"/>
      <c r="E208" s="941"/>
      <c r="F208" s="974"/>
      <c r="G208" s="217">
        <v>0</v>
      </c>
      <c r="H208" s="153">
        <v>0</v>
      </c>
    </row>
    <row r="209" spans="1:8" s="732" customFormat="1">
      <c r="A209" s="39">
        <v>21.2</v>
      </c>
      <c r="B209" s="1025" t="s">
        <v>1173</v>
      </c>
      <c r="C209" s="982"/>
      <c r="D209" s="982"/>
      <c r="E209" s="982"/>
      <c r="F209" s="1026"/>
      <c r="G209" s="217"/>
      <c r="H209" s="153"/>
    </row>
    <row r="210" spans="1:8" s="732" customFormat="1">
      <c r="A210" s="39"/>
      <c r="B210" s="1014" t="s">
        <v>1216</v>
      </c>
      <c r="C210" s="1015"/>
      <c r="D210" s="1015"/>
      <c r="E210" s="1015"/>
      <c r="F210" s="1015"/>
      <c r="G210" s="217"/>
      <c r="H210" s="153"/>
    </row>
    <row r="211" spans="1:8">
      <c r="A211" s="39"/>
      <c r="B211" s="1014" t="s">
        <v>248</v>
      </c>
      <c r="C211" s="1048"/>
      <c r="D211" s="1048"/>
      <c r="E211" s="1048"/>
      <c r="F211" s="1048"/>
      <c r="G211" s="217">
        <v>0</v>
      </c>
      <c r="H211" s="153">
        <v>0</v>
      </c>
    </row>
    <row r="212" spans="1:8">
      <c r="A212" s="39"/>
      <c r="B212" s="1015" t="s">
        <v>36</v>
      </c>
      <c r="C212" s="1015"/>
      <c r="D212" s="1015"/>
      <c r="E212" s="1015"/>
      <c r="F212" s="1015"/>
      <c r="G212" s="217">
        <v>0</v>
      </c>
      <c r="H212" s="153">
        <v>0</v>
      </c>
    </row>
    <row r="213" spans="1:8">
      <c r="A213" s="76"/>
      <c r="B213" s="1047" t="s">
        <v>1</v>
      </c>
      <c r="C213" s="1047"/>
      <c r="D213" s="1047"/>
      <c r="E213" s="1047"/>
      <c r="F213" s="1047"/>
      <c r="G213" s="228">
        <f>SUM(G208:G212)</f>
        <v>0</v>
      </c>
      <c r="H213" s="233">
        <f>SUM(H208:H212)</f>
        <v>0</v>
      </c>
    </row>
    <row r="214" spans="1:8" ht="46.5" customHeight="1">
      <c r="A214" s="39"/>
      <c r="B214" s="943" t="s">
        <v>1217</v>
      </c>
      <c r="C214" s="944"/>
      <c r="D214" s="944"/>
      <c r="E214" s="944"/>
      <c r="F214" s="944"/>
      <c r="G214" s="944"/>
      <c r="H214" s="1049"/>
    </row>
    <row r="215" spans="1:8">
      <c r="A215" s="68">
        <f>A206+1</f>
        <v>22</v>
      </c>
      <c r="B215" s="958" t="s">
        <v>43</v>
      </c>
      <c r="C215" s="958"/>
      <c r="D215" s="958"/>
      <c r="E215" s="958"/>
      <c r="F215" s="958"/>
      <c r="G215" s="217"/>
      <c r="H215" s="153"/>
    </row>
    <row r="216" spans="1:8" s="732" customFormat="1">
      <c r="A216" s="38">
        <v>22.1</v>
      </c>
      <c r="B216" s="987" t="s">
        <v>1220</v>
      </c>
      <c r="C216" s="988"/>
      <c r="D216" s="988"/>
      <c r="E216" s="988"/>
      <c r="F216" s="1022"/>
      <c r="G216" s="217">
        <v>0</v>
      </c>
      <c r="H216" s="153">
        <v>0</v>
      </c>
    </row>
    <row r="217" spans="1:8" ht="15.75" customHeight="1">
      <c r="A217" s="38">
        <v>22.2</v>
      </c>
      <c r="B217" s="1013" t="s">
        <v>1218</v>
      </c>
      <c r="C217" s="1013"/>
      <c r="D217" s="1013"/>
      <c r="E217" s="1013"/>
      <c r="F217" s="1013"/>
      <c r="G217" s="217">
        <v>0</v>
      </c>
      <c r="H217" s="153">
        <v>0</v>
      </c>
    </row>
    <row r="218" spans="1:8" ht="15.75" customHeight="1">
      <c r="A218" s="38">
        <v>22.3</v>
      </c>
      <c r="B218" s="988" t="s">
        <v>1219</v>
      </c>
      <c r="C218" s="988"/>
      <c r="D218" s="988"/>
      <c r="E218" s="988"/>
      <c r="F218" s="988"/>
      <c r="G218" s="217">
        <v>0</v>
      </c>
      <c r="H218" s="153">
        <v>0</v>
      </c>
    </row>
    <row r="219" spans="1:8" ht="15.75" customHeight="1" thickBot="1">
      <c r="A219" s="42"/>
      <c r="B219" s="1045" t="s">
        <v>1</v>
      </c>
      <c r="C219" s="1024"/>
      <c r="D219" s="1024"/>
      <c r="E219" s="1024"/>
      <c r="F219" s="1024"/>
      <c r="G219" s="236">
        <f>SUM(G216:G218)</f>
        <v>0</v>
      </c>
      <c r="H219" s="236">
        <f>SUM(H216:H218)</f>
        <v>0</v>
      </c>
    </row>
    <row r="328" spans="1:2" s="399" customFormat="1">
      <c r="A328" s="405"/>
      <c r="B328" s="405"/>
    </row>
  </sheetData>
  <mergeCells count="184">
    <mergeCell ref="B83:F83"/>
    <mergeCell ref="B99:D99"/>
    <mergeCell ref="B93:F93"/>
    <mergeCell ref="B105:F105"/>
    <mergeCell ref="E95:F95"/>
    <mergeCell ref="B108:F108"/>
    <mergeCell ref="B97:D97"/>
    <mergeCell ref="B157:F157"/>
    <mergeCell ref="B138:F138"/>
    <mergeCell ref="B142:F142"/>
    <mergeCell ref="B156:F156"/>
    <mergeCell ref="B126:F126"/>
    <mergeCell ref="B128:F128"/>
    <mergeCell ref="B130:F130"/>
    <mergeCell ref="B129:F129"/>
    <mergeCell ref="B85:F85"/>
    <mergeCell ref="B88:F88"/>
    <mergeCell ref="B90:F90"/>
    <mergeCell ref="B141:F141"/>
    <mergeCell ref="B135:F135"/>
    <mergeCell ref="B154:F154"/>
    <mergeCell ref="B155:F155"/>
    <mergeCell ref="C150:D150"/>
    <mergeCell ref="E144:F144"/>
    <mergeCell ref="C144:D145"/>
    <mergeCell ref="C146:D146"/>
    <mergeCell ref="C147:D147"/>
    <mergeCell ref="B139:D139"/>
    <mergeCell ref="B143:H143"/>
    <mergeCell ref="A1:H1"/>
    <mergeCell ref="A2:H2"/>
    <mergeCell ref="A4:H4"/>
    <mergeCell ref="B21:H21"/>
    <mergeCell ref="B58:D58"/>
    <mergeCell ref="B48:F48"/>
    <mergeCell ref="B62:D62"/>
    <mergeCell ref="B49:F49"/>
    <mergeCell ref="B46:F46"/>
    <mergeCell ref="B23:D24"/>
    <mergeCell ref="E62:F62"/>
    <mergeCell ref="B56:F56"/>
    <mergeCell ref="B57:F57"/>
    <mergeCell ref="B25:D25"/>
    <mergeCell ref="B26:D26"/>
    <mergeCell ref="B54:F54"/>
    <mergeCell ref="B40:H40"/>
    <mergeCell ref="B59:F59"/>
    <mergeCell ref="B66:F66"/>
    <mergeCell ref="B41:H41"/>
    <mergeCell ref="B32:E32"/>
    <mergeCell ref="B61:E61"/>
    <mergeCell ref="B42:H42"/>
    <mergeCell ref="B47:F47"/>
    <mergeCell ref="B45:F45"/>
    <mergeCell ref="B7:F7"/>
    <mergeCell ref="B9:F9"/>
    <mergeCell ref="B10:F10"/>
    <mergeCell ref="B13:F13"/>
    <mergeCell ref="B16:F16"/>
    <mergeCell ref="B11:F11"/>
    <mergeCell ref="B14:F14"/>
    <mergeCell ref="B17:F17"/>
    <mergeCell ref="B18:F18"/>
    <mergeCell ref="B19:F19"/>
    <mergeCell ref="B125:F125"/>
    <mergeCell ref="B133:F133"/>
    <mergeCell ref="B113:F113"/>
    <mergeCell ref="B114:F114"/>
    <mergeCell ref="B119:F119"/>
    <mergeCell ref="B116:F116"/>
    <mergeCell ref="B77:F77"/>
    <mergeCell ref="B78:F78"/>
    <mergeCell ref="D22:E22"/>
    <mergeCell ref="E23:F23"/>
    <mergeCell ref="B28:H28"/>
    <mergeCell ref="B34:H34"/>
    <mergeCell ref="F29:H29"/>
    <mergeCell ref="B29:E30"/>
    <mergeCell ref="B35:E36"/>
    <mergeCell ref="F35:H35"/>
    <mergeCell ref="B37:E37"/>
    <mergeCell ref="G23:H23"/>
    <mergeCell ref="B75:F75"/>
    <mergeCell ref="B71:F71"/>
    <mergeCell ref="B72:F72"/>
    <mergeCell ref="B38:E38"/>
    <mergeCell ref="B31:E31"/>
    <mergeCell ref="E63:F63"/>
    <mergeCell ref="B92:F92"/>
    <mergeCell ref="B87:F87"/>
    <mergeCell ref="B80:F80"/>
    <mergeCell ref="B94:F94"/>
    <mergeCell ref="B190:H190"/>
    <mergeCell ref="B192:F192"/>
    <mergeCell ref="B197:F197"/>
    <mergeCell ref="B200:F200"/>
    <mergeCell ref="B198:F198"/>
    <mergeCell ref="B127:F127"/>
    <mergeCell ref="B117:F117"/>
    <mergeCell ref="B171:F171"/>
    <mergeCell ref="B111:F111"/>
    <mergeCell ref="B103:H103"/>
    <mergeCell ref="B109:H109"/>
    <mergeCell ref="B131:F131"/>
    <mergeCell ref="B132:F132"/>
    <mergeCell ref="B84:F84"/>
    <mergeCell ref="B89:D89"/>
    <mergeCell ref="B134:F134"/>
    <mergeCell ref="B124:F124"/>
    <mergeCell ref="B122:F122"/>
    <mergeCell ref="B121:F121"/>
    <mergeCell ref="B120:F120"/>
    <mergeCell ref="B50:F50"/>
    <mergeCell ref="B79:F79"/>
    <mergeCell ref="B76:F76"/>
    <mergeCell ref="B55:F55"/>
    <mergeCell ref="B52:F52"/>
    <mergeCell ref="B53:F53"/>
    <mergeCell ref="B60:F60"/>
    <mergeCell ref="B63:D63"/>
    <mergeCell ref="B219:F219"/>
    <mergeCell ref="B207:F207"/>
    <mergeCell ref="B213:F213"/>
    <mergeCell ref="B211:F211"/>
    <mergeCell ref="B212:F212"/>
    <mergeCell ref="B216:F216"/>
    <mergeCell ref="B218:F218"/>
    <mergeCell ref="B217:F217"/>
    <mergeCell ref="B215:F215"/>
    <mergeCell ref="E208:F208"/>
    <mergeCell ref="B214:H214"/>
    <mergeCell ref="B206:F206"/>
    <mergeCell ref="E99:F99"/>
    <mergeCell ref="B74:F74"/>
    <mergeCell ref="B101:F101"/>
    <mergeCell ref="B73:F73"/>
    <mergeCell ref="B169:F169"/>
    <mergeCell ref="B153:F153"/>
    <mergeCell ref="B67:F67"/>
    <mergeCell ref="B64:D64"/>
    <mergeCell ref="B123:F123"/>
    <mergeCell ref="B115:F115"/>
    <mergeCell ref="B82:F82"/>
    <mergeCell ref="B159:F159"/>
    <mergeCell ref="B160:F160"/>
    <mergeCell ref="B161:F161"/>
    <mergeCell ref="B162:F162"/>
    <mergeCell ref="E64:F64"/>
    <mergeCell ref="B68:D68"/>
    <mergeCell ref="B69:H69"/>
    <mergeCell ref="B65:F65"/>
    <mergeCell ref="B136:F136"/>
    <mergeCell ref="B100:F100"/>
    <mergeCell ref="G144:H144"/>
    <mergeCell ref="C148:D148"/>
    <mergeCell ref="B144:B145"/>
    <mergeCell ref="C149:D149"/>
    <mergeCell ref="B140:F140"/>
    <mergeCell ref="B112:D112"/>
    <mergeCell ref="E112:F112"/>
    <mergeCell ref="B193:F193"/>
    <mergeCell ref="B210:F210"/>
    <mergeCell ref="B163:F163"/>
    <mergeCell ref="B165:F165"/>
    <mergeCell ref="B166:F166"/>
    <mergeCell ref="B164:H164"/>
    <mergeCell ref="B173:F173"/>
    <mergeCell ref="B176:F176"/>
    <mergeCell ref="B208:D208"/>
    <mergeCell ref="B175:F175"/>
    <mergeCell ref="B177:F177"/>
    <mergeCell ref="B199:F199"/>
    <mergeCell ref="B179:F179"/>
    <mergeCell ref="B189:F189"/>
    <mergeCell ref="B209:F209"/>
    <mergeCell ref="B172:F172"/>
    <mergeCell ref="B168:F168"/>
    <mergeCell ref="B170:F170"/>
    <mergeCell ref="B194:D194"/>
    <mergeCell ref="B202:F202"/>
    <mergeCell ref="B203:F203"/>
    <mergeCell ref="B204:F204"/>
    <mergeCell ref="B201:F201"/>
    <mergeCell ref="B174:F174"/>
  </mergeCells>
  <phoneticPr fontId="0" type="noConversion"/>
  <pageMargins left="0.27559055118110237" right="0.23622047244094491" top="0.38" bottom="0.93" header="0" footer="0"/>
  <pageSetup paperSize="9" scale="67" firstPageNumber="0" fitToHeight="5" orientation="portrait" r:id="rId1"/>
  <rowBreaks count="3" manualBreakCount="3">
    <brk id="57" max="7" man="1"/>
    <brk id="109" max="7" man="1"/>
    <brk id="166"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01B57-3C5A-4FCE-A73D-3FC02E9EA06A}">
  <dimension ref="A1:J33"/>
  <sheetViews>
    <sheetView view="pageBreakPreview" zoomScaleNormal="100" zoomScaleSheetLayoutView="100" workbookViewId="0">
      <selection activeCell="A15" sqref="A15"/>
    </sheetView>
  </sheetViews>
  <sheetFormatPr defaultColWidth="8.76171875" defaultRowHeight="15"/>
  <cols>
    <col min="1" max="1" width="8.76171875" style="806"/>
    <col min="2" max="2" width="24.67578125" style="806" customWidth="1"/>
    <col min="3" max="3" width="12.13671875" style="806" customWidth="1"/>
    <col min="4" max="4" width="12.9453125" style="806" customWidth="1"/>
    <col min="5" max="6" width="14.42578125" style="806" customWidth="1"/>
    <col min="7" max="7" width="14.83203125" style="806" customWidth="1"/>
    <col min="8" max="8" width="12.40625" style="806" customWidth="1"/>
    <col min="9" max="9" width="14.96875" style="806" customWidth="1"/>
    <col min="10" max="10" width="12.13671875" style="806" customWidth="1"/>
    <col min="11" max="16384" width="8.76171875" style="806"/>
  </cols>
  <sheetData>
    <row r="1" spans="1:9">
      <c r="A1" s="807" t="s">
        <v>1450</v>
      </c>
      <c r="B1" s="808" t="s">
        <v>1446</v>
      </c>
      <c r="C1" s="809"/>
      <c r="D1" s="809"/>
      <c r="E1" s="809"/>
      <c r="F1" s="809"/>
      <c r="G1" s="809"/>
      <c r="H1" s="809"/>
      <c r="I1" s="809"/>
    </row>
    <row r="2" spans="1:9" s="788" customFormat="1" ht="15.6" customHeight="1">
      <c r="A2" s="810"/>
      <c r="B2" s="798" t="s">
        <v>1192</v>
      </c>
      <c r="C2" s="798"/>
      <c r="D2" s="789"/>
      <c r="F2" s="789"/>
      <c r="G2" s="789"/>
      <c r="H2" s="789"/>
      <c r="I2" s="789"/>
    </row>
    <row r="3" spans="1:9" s="788" customFormat="1" ht="30">
      <c r="A3" s="816" t="s">
        <v>1460</v>
      </c>
      <c r="B3" s="813" t="s">
        <v>0</v>
      </c>
      <c r="C3" s="805" t="s">
        <v>1443</v>
      </c>
      <c r="D3" s="805" t="s">
        <v>1461</v>
      </c>
      <c r="E3" s="793" t="s">
        <v>1441</v>
      </c>
      <c r="F3" s="793" t="s">
        <v>1185</v>
      </c>
      <c r="G3" s="793" t="s">
        <v>1186</v>
      </c>
      <c r="H3" s="814" t="s">
        <v>1440</v>
      </c>
      <c r="I3" s="814" t="s">
        <v>1</v>
      </c>
    </row>
    <row r="4" spans="1:9" s="788" customFormat="1" ht="15.75" customHeight="1">
      <c r="A4" s="794">
        <f>'3-22'!A105+0.1</f>
        <v>10.1</v>
      </c>
      <c r="B4" s="100" t="s">
        <v>1188</v>
      </c>
      <c r="C4" s="100"/>
      <c r="D4" s="152">
        <v>0</v>
      </c>
      <c r="E4" s="152">
        <v>0</v>
      </c>
      <c r="F4" s="152">
        <v>0</v>
      </c>
      <c r="G4" s="152">
        <v>0</v>
      </c>
      <c r="H4" s="152">
        <v>0</v>
      </c>
      <c r="I4" s="152">
        <f>SUM(D4:H4)</f>
        <v>0</v>
      </c>
    </row>
    <row r="5" spans="1:9" s="788" customFormat="1" ht="15.75" customHeight="1">
      <c r="A5" s="794">
        <f>A4+0.1</f>
        <v>10.199999999999999</v>
      </c>
      <c r="B5" s="803" t="s">
        <v>10</v>
      </c>
      <c r="C5" s="803"/>
      <c r="D5" s="152">
        <v>0</v>
      </c>
      <c r="E5" s="152">
        <v>0</v>
      </c>
      <c r="F5" s="152">
        <v>0</v>
      </c>
      <c r="G5" s="152">
        <v>0</v>
      </c>
      <c r="H5" s="152">
        <v>0</v>
      </c>
      <c r="I5" s="152">
        <f>SUM(D5:H5)</f>
        <v>0</v>
      </c>
    </row>
    <row r="6" spans="1:9" s="788" customFormat="1" ht="15.75" customHeight="1">
      <c r="A6" s="794">
        <f>A5+0.1</f>
        <v>10.299999999999999</v>
      </c>
      <c r="B6" s="803" t="s">
        <v>1189</v>
      </c>
      <c r="C6" s="803"/>
      <c r="D6" s="152">
        <v>0</v>
      </c>
      <c r="E6" s="152">
        <v>0</v>
      </c>
      <c r="F6" s="152">
        <v>0</v>
      </c>
      <c r="G6" s="152">
        <v>0</v>
      </c>
      <c r="H6" s="152">
        <v>0</v>
      </c>
      <c r="I6" s="152">
        <f>SUM(D6:H6)</f>
        <v>0</v>
      </c>
    </row>
    <row r="7" spans="1:9" s="788" customFormat="1" ht="15.75" customHeight="1">
      <c r="A7" s="794">
        <f>A6+0.1</f>
        <v>10.399999999999999</v>
      </c>
      <c r="B7" s="803" t="s">
        <v>1190</v>
      </c>
      <c r="C7" s="803"/>
      <c r="D7" s="152">
        <v>0</v>
      </c>
      <c r="E7" s="152">
        <v>0</v>
      </c>
      <c r="F7" s="152">
        <v>0</v>
      </c>
      <c r="G7" s="152">
        <v>0</v>
      </c>
      <c r="H7" s="152">
        <v>0</v>
      </c>
      <c r="I7" s="152">
        <f>SUM(D7:H7)</f>
        <v>0</v>
      </c>
    </row>
    <row r="8" spans="1:9" s="788" customFormat="1" ht="15.75" customHeight="1">
      <c r="A8" s="794"/>
      <c r="B8" s="813" t="s">
        <v>1</v>
      </c>
      <c r="C8" s="813"/>
      <c r="D8" s="813"/>
      <c r="E8" s="815">
        <f>SUM(E4:E7)</f>
        <v>0</v>
      </c>
      <c r="F8" s="815">
        <f>SUM(F4:F7)</f>
        <v>0</v>
      </c>
      <c r="G8" s="815">
        <f>SUM(G4:G7)</f>
        <v>0</v>
      </c>
      <c r="H8" s="815">
        <f>SUM(H4:H7)</f>
        <v>0</v>
      </c>
      <c r="I8" s="815">
        <f>SUM(I4:I7)</f>
        <v>0</v>
      </c>
    </row>
    <row r="9" spans="1:9" s="788" customFormat="1" ht="15.75" customHeight="1">
      <c r="A9" s="794"/>
      <c r="B9" s="792"/>
      <c r="C9" s="792"/>
      <c r="D9" s="792"/>
      <c r="E9" s="792"/>
      <c r="F9" s="792"/>
      <c r="G9" s="792"/>
      <c r="H9" s="739"/>
      <c r="I9" s="739"/>
    </row>
    <row r="10" spans="1:9" s="788" customFormat="1" ht="15.75" customHeight="1">
      <c r="A10" s="794"/>
      <c r="B10" s="798" t="s">
        <v>1191</v>
      </c>
      <c r="C10" s="798"/>
      <c r="D10" s="798"/>
      <c r="F10" s="798"/>
      <c r="G10" s="798"/>
      <c r="H10" s="798"/>
      <c r="I10" s="798"/>
    </row>
    <row r="11" spans="1:9" s="788" customFormat="1" ht="30">
      <c r="A11" s="816" t="s">
        <v>1460</v>
      </c>
      <c r="B11" s="813" t="s">
        <v>0</v>
      </c>
      <c r="C11" s="805" t="s">
        <v>1443</v>
      </c>
      <c r="D11" s="805" t="s">
        <v>1461</v>
      </c>
      <c r="E11" s="793" t="s">
        <v>1441</v>
      </c>
      <c r="F11" s="793" t="s">
        <v>1185</v>
      </c>
      <c r="G11" s="793" t="s">
        <v>1186</v>
      </c>
      <c r="H11" s="814" t="s">
        <v>1440</v>
      </c>
      <c r="I11" s="814" t="s">
        <v>1</v>
      </c>
    </row>
    <row r="12" spans="1:9" s="788" customFormat="1" ht="15.75" customHeight="1">
      <c r="A12" s="794">
        <f>'3-22'!A105+0.1</f>
        <v>10.1</v>
      </c>
      <c r="B12" s="788" t="s">
        <v>1188</v>
      </c>
      <c r="H12" s="152">
        <v>0</v>
      </c>
      <c r="I12" s="152">
        <v>0</v>
      </c>
    </row>
    <row r="13" spans="1:9" s="788" customFormat="1" ht="15.75" customHeight="1">
      <c r="A13" s="794">
        <f>A12+0.1</f>
        <v>10.199999999999999</v>
      </c>
      <c r="B13" s="735" t="s">
        <v>10</v>
      </c>
      <c r="C13" s="735"/>
      <c r="D13" s="735"/>
      <c r="E13" s="735"/>
      <c r="F13" s="735"/>
      <c r="G13" s="735"/>
      <c r="H13" s="152">
        <v>0</v>
      </c>
      <c r="I13" s="152">
        <v>0</v>
      </c>
    </row>
    <row r="14" spans="1:9" s="788" customFormat="1" ht="15.75" customHeight="1">
      <c r="A14" s="794">
        <f>A13+0.1</f>
        <v>10.299999999999999</v>
      </c>
      <c r="B14" s="735" t="s">
        <v>1189</v>
      </c>
      <c r="C14" s="735"/>
      <c r="D14" s="735"/>
      <c r="E14" s="735"/>
      <c r="F14" s="735"/>
      <c r="G14" s="735"/>
      <c r="H14" s="152">
        <v>0</v>
      </c>
      <c r="I14" s="152">
        <v>0</v>
      </c>
    </row>
    <row r="15" spans="1:9" s="788" customFormat="1" ht="15.75" customHeight="1">
      <c r="A15" s="794">
        <f>A14+0.1</f>
        <v>10.399999999999999</v>
      </c>
      <c r="B15" s="735" t="s">
        <v>1190</v>
      </c>
      <c r="C15" s="735"/>
      <c r="D15" s="735"/>
      <c r="E15" s="735"/>
      <c r="F15" s="735"/>
      <c r="G15" s="735"/>
      <c r="H15" s="152">
        <v>0</v>
      </c>
      <c r="I15" s="152">
        <v>0</v>
      </c>
    </row>
    <row r="16" spans="1:9" s="788" customFormat="1" ht="15.75" customHeight="1">
      <c r="A16" s="794"/>
      <c r="B16" s="813" t="s">
        <v>1</v>
      </c>
      <c r="C16" s="813"/>
      <c r="D16" s="813"/>
      <c r="E16" s="815">
        <f>SUM(E12:E15)</f>
        <v>0</v>
      </c>
      <c r="F16" s="815">
        <f>SUM(F12:F15)</f>
        <v>0</v>
      </c>
      <c r="G16" s="815">
        <f>SUM(G12:G15)</f>
        <v>0</v>
      </c>
      <c r="H16" s="815">
        <f>SUM(H12:H15)</f>
        <v>0</v>
      </c>
      <c r="I16" s="815">
        <f>SUM(I12:I15)</f>
        <v>0</v>
      </c>
    </row>
    <row r="18" spans="1:10">
      <c r="A18" s="794">
        <v>19.5</v>
      </c>
      <c r="B18" s="809" t="s">
        <v>1447</v>
      </c>
      <c r="C18" s="809"/>
      <c r="D18" s="809"/>
      <c r="E18" s="809"/>
      <c r="F18" s="809"/>
      <c r="G18" s="809"/>
      <c r="H18" s="809"/>
      <c r="I18" s="809"/>
    </row>
    <row r="19" spans="1:10">
      <c r="A19" s="794"/>
      <c r="B19" s="798" t="s">
        <v>1192</v>
      </c>
      <c r="C19" s="798"/>
      <c r="D19" s="798"/>
      <c r="E19" s="788"/>
      <c r="F19" s="798"/>
      <c r="G19" s="798"/>
      <c r="H19" s="798"/>
      <c r="I19" s="798"/>
    </row>
    <row r="20" spans="1:10" ht="30">
      <c r="A20" s="793" t="s">
        <v>1460</v>
      </c>
      <c r="B20" s="813" t="s">
        <v>0</v>
      </c>
      <c r="C20" s="805" t="s">
        <v>1443</v>
      </c>
      <c r="D20" s="805" t="s">
        <v>1461</v>
      </c>
      <c r="E20" s="793" t="s">
        <v>1448</v>
      </c>
      <c r="F20" s="793" t="s">
        <v>1449</v>
      </c>
      <c r="G20" s="793" t="s">
        <v>1185</v>
      </c>
      <c r="H20" s="814" t="s">
        <v>1186</v>
      </c>
      <c r="I20" s="814" t="s">
        <v>1440</v>
      </c>
      <c r="J20" s="814" t="s">
        <v>1</v>
      </c>
    </row>
    <row r="21" spans="1:10" ht="45">
      <c r="B21" s="811" t="s">
        <v>1454</v>
      </c>
      <c r="C21" s="812">
        <v>0</v>
      </c>
      <c r="D21" s="812">
        <v>0</v>
      </c>
      <c r="E21" s="812">
        <v>0</v>
      </c>
      <c r="F21" s="812">
        <v>0</v>
      </c>
      <c r="G21" s="812">
        <v>0</v>
      </c>
      <c r="H21" s="812">
        <v>0</v>
      </c>
      <c r="I21" s="812">
        <v>0</v>
      </c>
      <c r="J21" s="820">
        <f>SUM(C21:I21)</f>
        <v>0</v>
      </c>
    </row>
    <row r="22" spans="1:10" ht="45">
      <c r="B22" s="811" t="s">
        <v>1453</v>
      </c>
      <c r="C22" s="812">
        <v>0</v>
      </c>
      <c r="D22" s="812">
        <v>0</v>
      </c>
      <c r="E22" s="812">
        <v>0</v>
      </c>
      <c r="F22" s="812">
        <v>0</v>
      </c>
      <c r="G22" s="812">
        <v>0</v>
      </c>
      <c r="H22" s="812">
        <v>0</v>
      </c>
      <c r="I22" s="812">
        <v>0</v>
      </c>
      <c r="J22" s="820">
        <f t="shared" ref="J22:J24" si="0">SUM(C22:I22)</f>
        <v>0</v>
      </c>
    </row>
    <row r="23" spans="1:10" ht="45">
      <c r="B23" s="811" t="s">
        <v>1451</v>
      </c>
      <c r="C23" s="812">
        <v>0</v>
      </c>
      <c r="D23" s="812">
        <v>0</v>
      </c>
      <c r="E23" s="812">
        <v>0</v>
      </c>
      <c r="F23" s="812">
        <v>0</v>
      </c>
      <c r="G23" s="812">
        <v>0</v>
      </c>
      <c r="H23" s="812">
        <v>0</v>
      </c>
      <c r="I23" s="812">
        <v>0</v>
      </c>
      <c r="J23" s="820">
        <f t="shared" si="0"/>
        <v>0</v>
      </c>
    </row>
    <row r="24" spans="1:10" ht="45">
      <c r="B24" s="811" t="s">
        <v>1452</v>
      </c>
      <c r="C24" s="812">
        <v>0</v>
      </c>
      <c r="D24" s="812">
        <v>0</v>
      </c>
      <c r="E24" s="812">
        <v>0</v>
      </c>
      <c r="F24" s="812">
        <v>0</v>
      </c>
      <c r="G24" s="812">
        <v>0</v>
      </c>
      <c r="H24" s="812">
        <v>0</v>
      </c>
      <c r="I24" s="812">
        <v>0</v>
      </c>
      <c r="J24" s="820">
        <f t="shared" si="0"/>
        <v>0</v>
      </c>
    </row>
    <row r="25" spans="1:10">
      <c r="B25" s="817" t="s">
        <v>1</v>
      </c>
      <c r="C25" s="818">
        <f>SUM(C21:C24)</f>
        <v>0</v>
      </c>
      <c r="D25" s="818">
        <f t="shared" ref="D25:I25" si="1">SUM(D21:D24)</f>
        <v>0</v>
      </c>
      <c r="E25" s="818">
        <f t="shared" si="1"/>
        <v>0</v>
      </c>
      <c r="F25" s="818">
        <f t="shared" si="1"/>
        <v>0</v>
      </c>
      <c r="G25" s="818">
        <f t="shared" si="1"/>
        <v>0</v>
      </c>
      <c r="H25" s="818">
        <f t="shared" si="1"/>
        <v>0</v>
      </c>
      <c r="I25" s="818">
        <f t="shared" si="1"/>
        <v>0</v>
      </c>
      <c r="J25" s="819">
        <f>SUM(J21:J24)</f>
        <v>0</v>
      </c>
    </row>
    <row r="27" spans="1:10">
      <c r="B27" s="798" t="s">
        <v>1191</v>
      </c>
      <c r="C27" s="798"/>
      <c r="D27" s="798"/>
      <c r="E27" s="788"/>
      <c r="F27" s="798"/>
      <c r="G27" s="798"/>
      <c r="H27" s="798"/>
      <c r="I27" s="798"/>
    </row>
    <row r="28" spans="1:10" ht="30">
      <c r="A28" s="793" t="s">
        <v>1460</v>
      </c>
      <c r="B28" s="813" t="s">
        <v>0</v>
      </c>
      <c r="C28" s="805" t="s">
        <v>1443</v>
      </c>
      <c r="D28" s="805" t="s">
        <v>1461</v>
      </c>
      <c r="E28" s="793" t="s">
        <v>1448</v>
      </c>
      <c r="F28" s="793" t="s">
        <v>1449</v>
      </c>
      <c r="G28" s="793" t="s">
        <v>1185</v>
      </c>
      <c r="H28" s="814" t="s">
        <v>1186</v>
      </c>
      <c r="I28" s="814" t="s">
        <v>1440</v>
      </c>
      <c r="J28" s="814" t="s">
        <v>1</v>
      </c>
    </row>
    <row r="29" spans="1:10" ht="45">
      <c r="B29" s="811" t="s">
        <v>1454</v>
      </c>
      <c r="C29" s="812">
        <v>0</v>
      </c>
      <c r="D29" s="812">
        <v>0</v>
      </c>
      <c r="E29" s="812">
        <v>0</v>
      </c>
      <c r="F29" s="812">
        <v>0</v>
      </c>
      <c r="G29" s="812">
        <v>0</v>
      </c>
      <c r="H29" s="812">
        <v>0</v>
      </c>
      <c r="I29" s="812">
        <v>0</v>
      </c>
      <c r="J29" s="812">
        <f>SUM(C29:I29)</f>
        <v>0</v>
      </c>
    </row>
    <row r="30" spans="1:10" ht="45">
      <c r="B30" s="811" t="s">
        <v>1453</v>
      </c>
      <c r="C30" s="812">
        <v>0</v>
      </c>
      <c r="D30" s="812">
        <v>0</v>
      </c>
      <c r="E30" s="812">
        <v>0</v>
      </c>
      <c r="F30" s="812">
        <v>0</v>
      </c>
      <c r="G30" s="812">
        <v>0</v>
      </c>
      <c r="H30" s="812">
        <v>0</v>
      </c>
      <c r="I30" s="812">
        <v>0</v>
      </c>
      <c r="J30" s="812">
        <f t="shared" ref="J30:J32" si="2">SUM(C30:I30)</f>
        <v>0</v>
      </c>
    </row>
    <row r="31" spans="1:10" ht="45">
      <c r="B31" s="811" t="s">
        <v>1451</v>
      </c>
      <c r="C31" s="812">
        <v>0</v>
      </c>
      <c r="D31" s="812">
        <v>0</v>
      </c>
      <c r="E31" s="812">
        <v>0</v>
      </c>
      <c r="F31" s="812">
        <v>0</v>
      </c>
      <c r="G31" s="812">
        <v>0</v>
      </c>
      <c r="H31" s="812">
        <v>0</v>
      </c>
      <c r="I31" s="812">
        <v>0</v>
      </c>
      <c r="J31" s="812">
        <f t="shared" si="2"/>
        <v>0</v>
      </c>
    </row>
    <row r="32" spans="1:10" ht="45">
      <c r="B32" s="811" t="s">
        <v>1452</v>
      </c>
      <c r="C32" s="812">
        <v>0</v>
      </c>
      <c r="D32" s="812">
        <v>0</v>
      </c>
      <c r="E32" s="812">
        <v>0</v>
      </c>
      <c r="F32" s="812">
        <v>0</v>
      </c>
      <c r="G32" s="812">
        <v>0</v>
      </c>
      <c r="H32" s="812">
        <v>0</v>
      </c>
      <c r="I32" s="812">
        <v>0</v>
      </c>
      <c r="J32" s="812">
        <f t="shared" si="2"/>
        <v>0</v>
      </c>
    </row>
    <row r="33" spans="2:10">
      <c r="B33" s="817" t="s">
        <v>1</v>
      </c>
      <c r="C33" s="818">
        <f>SUM(C29:C32)</f>
        <v>0</v>
      </c>
      <c r="D33" s="818">
        <f t="shared" ref="D33" si="3">SUM(D29:D32)</f>
        <v>0</v>
      </c>
      <c r="E33" s="818">
        <f t="shared" ref="E33" si="4">SUM(E29:E32)</f>
        <v>0</v>
      </c>
      <c r="F33" s="818">
        <f t="shared" ref="F33" si="5">SUM(F29:F32)</f>
        <v>0</v>
      </c>
      <c r="G33" s="818">
        <f t="shared" ref="G33" si="6">SUM(G29:G32)</f>
        <v>0</v>
      </c>
      <c r="H33" s="818">
        <f t="shared" ref="H33" si="7">SUM(H29:H32)</f>
        <v>0</v>
      </c>
      <c r="I33" s="818">
        <f t="shared" ref="I33" si="8">SUM(I29:I32)</f>
        <v>0</v>
      </c>
      <c r="J33" s="818"/>
    </row>
  </sheetData>
  <pageMargins left="0.7" right="0.7" top="0.75" bottom="0.75" header="0.3" footer="0.3"/>
  <pageSetup scale="88" orientation="landscape" r:id="rId1"/>
  <rowBreaks count="1" manualBreakCount="1">
    <brk id="16"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4"/>
  <sheetViews>
    <sheetView view="pageBreakPreview" zoomScaleNormal="100" zoomScaleSheetLayoutView="100" workbookViewId="0">
      <selection activeCell="H1" sqref="H1"/>
    </sheetView>
  </sheetViews>
  <sheetFormatPr defaultColWidth="8.76171875" defaultRowHeight="15"/>
  <cols>
    <col min="1" max="1" width="20.2265625" style="596" customWidth="1"/>
    <col min="2" max="2" width="26.8359375" style="596" customWidth="1"/>
    <col min="3" max="3" width="10.24609375" style="597" hidden="1" customWidth="1"/>
    <col min="4" max="4" width="12.5390625" style="597" customWidth="1"/>
    <col min="5" max="6" width="16.71875" style="597" customWidth="1"/>
    <col min="7" max="7" width="11.0546875" style="597" customWidth="1"/>
    <col min="8" max="8" width="9.84375" style="597" customWidth="1"/>
    <col min="9" max="9" width="11.8671875" style="597" customWidth="1"/>
    <col min="10" max="10" width="12.13671875" style="597" customWidth="1"/>
    <col min="11" max="11" width="12.26953125" style="597" customWidth="1"/>
    <col min="12" max="12" width="12" style="597" customWidth="1"/>
    <col min="13" max="13" width="10.78515625" style="597" customWidth="1"/>
    <col min="14" max="14" width="12.40625" style="597" customWidth="1"/>
    <col min="15" max="15" width="17.80078125" style="596" customWidth="1"/>
    <col min="16" max="16" width="15.77734375" style="597" customWidth="1"/>
    <col min="17" max="16384" width="8.76171875" style="597"/>
  </cols>
  <sheetData>
    <row r="1" spans="1:16">
      <c r="A1" s="592"/>
      <c r="B1" s="593"/>
      <c r="C1" s="594"/>
      <c r="D1" s="594"/>
      <c r="E1" s="594"/>
      <c r="F1" s="594"/>
      <c r="G1" s="594"/>
      <c r="H1" s="594"/>
      <c r="I1" s="594"/>
      <c r="J1" s="594"/>
      <c r="K1" s="594"/>
      <c r="L1" s="594"/>
      <c r="M1" s="594"/>
      <c r="N1" s="595"/>
    </row>
    <row r="2" spans="1:16" ht="14.45" customHeight="1">
      <c r="A2" s="598" t="s">
        <v>1013</v>
      </c>
      <c r="B2" s="599"/>
      <c r="C2" s="599"/>
      <c r="D2" s="1086" t="s">
        <v>756</v>
      </c>
      <c r="E2" s="1086"/>
      <c r="F2" s="1086"/>
      <c r="G2" s="1086"/>
      <c r="H2" s="1086"/>
      <c r="I2" s="1086"/>
      <c r="J2" s="1086"/>
      <c r="K2" s="1086"/>
      <c r="L2" s="1086"/>
      <c r="M2" s="1086"/>
      <c r="N2" s="1087"/>
    </row>
    <row r="3" spans="1:16" ht="39.75" customHeight="1">
      <c r="A3" s="1088" t="s">
        <v>923</v>
      </c>
      <c r="B3" s="600" t="s">
        <v>924</v>
      </c>
      <c r="C3" s="601" t="s">
        <v>5</v>
      </c>
      <c r="D3" s="1090" t="s">
        <v>39</v>
      </c>
      <c r="E3" s="1092" t="s">
        <v>925</v>
      </c>
      <c r="F3" s="1092" t="s">
        <v>1027</v>
      </c>
      <c r="G3" s="1092" t="s">
        <v>926</v>
      </c>
      <c r="H3" s="1092" t="s">
        <v>927</v>
      </c>
      <c r="I3" s="1094" t="s">
        <v>1054</v>
      </c>
      <c r="J3" s="1094"/>
      <c r="K3" s="1094"/>
      <c r="L3" s="1094" t="s">
        <v>928</v>
      </c>
      <c r="M3" s="1094"/>
      <c r="N3" s="1094"/>
    </row>
    <row r="4" spans="1:16" ht="27.75">
      <c r="A4" s="1089"/>
      <c r="B4" s="602"/>
      <c r="C4" s="603"/>
      <c r="D4" s="1091"/>
      <c r="E4" s="1093"/>
      <c r="F4" s="1093"/>
      <c r="G4" s="1093"/>
      <c r="H4" s="1093"/>
      <c r="I4" s="604" t="s">
        <v>929</v>
      </c>
      <c r="J4" s="605" t="s">
        <v>930</v>
      </c>
      <c r="K4" s="604" t="s">
        <v>1</v>
      </c>
      <c r="L4" s="604" t="s">
        <v>929</v>
      </c>
      <c r="M4" s="605" t="s">
        <v>930</v>
      </c>
      <c r="N4" s="604" t="s">
        <v>1</v>
      </c>
      <c r="O4" s="606" t="s">
        <v>587</v>
      </c>
      <c r="P4" s="607" t="s">
        <v>14</v>
      </c>
    </row>
    <row r="5" spans="1:16" ht="41.25">
      <c r="A5" s="608" t="s">
        <v>931</v>
      </c>
      <c r="B5" s="609" t="s">
        <v>932</v>
      </c>
      <c r="C5" s="610" t="s">
        <v>933</v>
      </c>
      <c r="D5" s="611" t="s">
        <v>934</v>
      </c>
      <c r="E5" s="610" t="s">
        <v>935</v>
      </c>
      <c r="F5" s="612" t="s">
        <v>1028</v>
      </c>
      <c r="G5" s="613">
        <v>42522</v>
      </c>
      <c r="H5" s="613">
        <v>44256</v>
      </c>
      <c r="I5" s="614">
        <v>12000000</v>
      </c>
      <c r="J5" s="614">
        <v>6000000</v>
      </c>
      <c r="K5" s="614">
        <f>SUM(I5:J5)</f>
        <v>18000000</v>
      </c>
      <c r="L5" s="614">
        <v>18000000</v>
      </c>
      <c r="M5" s="614">
        <v>6000000</v>
      </c>
      <c r="N5" s="614">
        <f>SUM(L5:M5)</f>
        <v>24000000</v>
      </c>
      <c r="P5" s="597">
        <f>L5-K5</f>
        <v>0</v>
      </c>
    </row>
    <row r="6" spans="1:16" ht="41.25">
      <c r="A6" s="608" t="s">
        <v>936</v>
      </c>
      <c r="B6" s="609" t="s">
        <v>932</v>
      </c>
      <c r="C6" s="610" t="s">
        <v>937</v>
      </c>
      <c r="D6" s="611" t="s">
        <v>938</v>
      </c>
      <c r="E6" s="610" t="s">
        <v>939</v>
      </c>
      <c r="F6" s="612" t="s">
        <v>1029</v>
      </c>
      <c r="G6" s="613">
        <v>42339</v>
      </c>
      <c r="H6" s="613">
        <v>43160</v>
      </c>
      <c r="I6" s="615">
        <v>0</v>
      </c>
      <c r="J6" s="614">
        <v>0</v>
      </c>
      <c r="K6" s="614">
        <f t="shared" ref="K6:K40" si="0">SUM(I6:J6)</f>
        <v>0</v>
      </c>
      <c r="L6" s="615">
        <v>0</v>
      </c>
      <c r="M6" s="614">
        <v>15000000</v>
      </c>
      <c r="N6" s="614">
        <f t="shared" ref="N6:N19" si="1">SUM(L6:M6)</f>
        <v>15000000</v>
      </c>
      <c r="P6" s="597">
        <f t="shared" ref="P6:P30" si="2">L6-K6</f>
        <v>0</v>
      </c>
    </row>
    <row r="7" spans="1:16" ht="49.5" customHeight="1">
      <c r="A7" s="608" t="s">
        <v>940</v>
      </c>
      <c r="B7" s="609" t="s">
        <v>932</v>
      </c>
      <c r="C7" s="610" t="s">
        <v>937</v>
      </c>
      <c r="D7" s="611" t="s">
        <v>941</v>
      </c>
      <c r="E7" s="610" t="s">
        <v>942</v>
      </c>
      <c r="F7" s="612" t="s">
        <v>1047</v>
      </c>
      <c r="G7" s="613">
        <v>42552</v>
      </c>
      <c r="H7" s="613">
        <v>44105</v>
      </c>
      <c r="I7" s="614">
        <v>0</v>
      </c>
      <c r="J7" s="614">
        <v>21000000</v>
      </c>
      <c r="K7" s="614">
        <f t="shared" si="0"/>
        <v>21000000</v>
      </c>
      <c r="L7" s="614">
        <v>21000000</v>
      </c>
      <c r="M7" s="614">
        <v>6000000</v>
      </c>
      <c r="N7" s="614">
        <f t="shared" si="1"/>
        <v>27000000</v>
      </c>
      <c r="O7" s="596" t="s">
        <v>943</v>
      </c>
      <c r="P7" s="597">
        <f t="shared" si="2"/>
        <v>0</v>
      </c>
    </row>
    <row r="8" spans="1:16" ht="27.75">
      <c r="A8" s="608" t="s">
        <v>944</v>
      </c>
      <c r="B8" s="609" t="s">
        <v>945</v>
      </c>
      <c r="C8" s="610" t="s">
        <v>946</v>
      </c>
      <c r="D8" s="611" t="s">
        <v>947</v>
      </c>
      <c r="E8" s="610" t="s">
        <v>948</v>
      </c>
      <c r="F8" s="612" t="s">
        <v>1030</v>
      </c>
      <c r="G8" s="613">
        <v>42156</v>
      </c>
      <c r="H8" s="613">
        <v>43556</v>
      </c>
      <c r="I8" s="614">
        <v>22078.619999999995</v>
      </c>
      <c r="J8" s="614">
        <v>251112.88</v>
      </c>
      <c r="K8" s="614">
        <f t="shared" si="0"/>
        <v>273191.5</v>
      </c>
      <c r="L8" s="614">
        <v>273192</v>
      </c>
      <c r="M8" s="614">
        <v>227257</v>
      </c>
      <c r="N8" s="614">
        <f t="shared" si="1"/>
        <v>500449</v>
      </c>
      <c r="P8" s="597">
        <f t="shared" si="2"/>
        <v>0.5</v>
      </c>
    </row>
    <row r="9" spans="1:16" ht="41.25">
      <c r="A9" s="616" t="s">
        <v>1055</v>
      </c>
      <c r="B9" s="609" t="s">
        <v>932</v>
      </c>
      <c r="C9" s="610" t="s">
        <v>949</v>
      </c>
      <c r="D9" s="611" t="s">
        <v>950</v>
      </c>
      <c r="E9" s="617" t="s">
        <v>968</v>
      </c>
      <c r="F9" s="617" t="s">
        <v>1056</v>
      </c>
      <c r="G9" s="613">
        <v>43118</v>
      </c>
      <c r="H9" s="613">
        <v>43394</v>
      </c>
      <c r="I9" s="615">
        <v>34375000</v>
      </c>
      <c r="J9" s="615">
        <v>12500000</v>
      </c>
      <c r="K9" s="614">
        <f t="shared" si="0"/>
        <v>46875000</v>
      </c>
      <c r="L9" s="615">
        <v>0</v>
      </c>
      <c r="M9" s="615">
        <v>0</v>
      </c>
      <c r="N9" s="614">
        <f t="shared" si="1"/>
        <v>0</v>
      </c>
      <c r="P9" s="597">
        <f t="shared" si="2"/>
        <v>-46875000</v>
      </c>
    </row>
    <row r="10" spans="1:16" ht="27.75">
      <c r="A10" s="608" t="s">
        <v>952</v>
      </c>
      <c r="B10" s="609" t="s">
        <v>945</v>
      </c>
      <c r="C10" s="610" t="s">
        <v>946</v>
      </c>
      <c r="D10" s="611" t="s">
        <v>953</v>
      </c>
      <c r="E10" s="610" t="s">
        <v>948</v>
      </c>
      <c r="F10" s="612" t="s">
        <v>1030</v>
      </c>
      <c r="G10" s="613">
        <v>42156</v>
      </c>
      <c r="H10" s="613">
        <v>43556</v>
      </c>
      <c r="I10" s="614">
        <v>22078.619999999995</v>
      </c>
      <c r="J10" s="614">
        <v>251112.88</v>
      </c>
      <c r="K10" s="614">
        <f t="shared" si="0"/>
        <v>273191.5</v>
      </c>
      <c r="L10" s="614">
        <v>273192</v>
      </c>
      <c r="M10" s="614">
        <v>227257</v>
      </c>
      <c r="N10" s="614">
        <f t="shared" si="1"/>
        <v>500449</v>
      </c>
      <c r="P10" s="597">
        <f t="shared" si="2"/>
        <v>0.5</v>
      </c>
    </row>
    <row r="11" spans="1:16" ht="41.25">
      <c r="A11" s="608" t="s">
        <v>954</v>
      </c>
      <c r="B11" s="609" t="s">
        <v>932</v>
      </c>
      <c r="C11" s="610" t="s">
        <v>955</v>
      </c>
      <c r="D11" s="610" t="s">
        <v>956</v>
      </c>
      <c r="E11" s="610" t="s">
        <v>957</v>
      </c>
      <c r="F11" s="612" t="s">
        <v>1032</v>
      </c>
      <c r="G11" s="613">
        <v>41456</v>
      </c>
      <c r="H11" s="613">
        <v>43009</v>
      </c>
      <c r="I11" s="615">
        <v>0</v>
      </c>
      <c r="J11" s="614">
        <v>0</v>
      </c>
      <c r="K11" s="614">
        <f t="shared" si="0"/>
        <v>0</v>
      </c>
      <c r="L11" s="615">
        <v>0</v>
      </c>
      <c r="M11" s="614">
        <v>6666666</v>
      </c>
      <c r="N11" s="614">
        <f t="shared" si="1"/>
        <v>6666666</v>
      </c>
      <c r="P11" s="597">
        <f t="shared" si="2"/>
        <v>0</v>
      </c>
    </row>
    <row r="12" spans="1:16" ht="41.25">
      <c r="A12" s="608" t="s">
        <v>958</v>
      </c>
      <c r="B12" s="609" t="s">
        <v>932</v>
      </c>
      <c r="C12" s="610" t="s">
        <v>955</v>
      </c>
      <c r="D12" s="610" t="s">
        <v>959</v>
      </c>
      <c r="E12" s="610" t="s">
        <v>957</v>
      </c>
      <c r="F12" s="612" t="s">
        <v>1033</v>
      </c>
      <c r="G12" s="613">
        <v>41456</v>
      </c>
      <c r="H12" s="613">
        <v>43009</v>
      </c>
      <c r="I12" s="615">
        <v>0</v>
      </c>
      <c r="J12" s="614">
        <v>0</v>
      </c>
      <c r="K12" s="614">
        <f t="shared" si="0"/>
        <v>0</v>
      </c>
      <c r="L12" s="615">
        <v>0</v>
      </c>
      <c r="M12" s="614">
        <v>3333333</v>
      </c>
      <c r="N12" s="614">
        <f t="shared" si="1"/>
        <v>3333333</v>
      </c>
      <c r="P12" s="597">
        <f t="shared" si="2"/>
        <v>0</v>
      </c>
    </row>
    <row r="13" spans="1:16" ht="41.25">
      <c r="A13" s="616" t="s">
        <v>1057</v>
      </c>
      <c r="B13" s="609" t="s">
        <v>932</v>
      </c>
      <c r="C13" s="610" t="s">
        <v>949</v>
      </c>
      <c r="D13" s="618" t="s">
        <v>960</v>
      </c>
      <c r="E13" s="617" t="s">
        <v>968</v>
      </c>
      <c r="F13" s="617" t="s">
        <v>1056</v>
      </c>
      <c r="G13" s="613">
        <v>43118</v>
      </c>
      <c r="H13" s="613">
        <v>43394</v>
      </c>
      <c r="I13" s="615">
        <v>34375000</v>
      </c>
      <c r="J13" s="615">
        <v>12500000</v>
      </c>
      <c r="K13" s="614">
        <f t="shared" ref="K13" si="3">SUM(I13:J13)</f>
        <v>46875000</v>
      </c>
      <c r="L13" s="615">
        <v>0</v>
      </c>
      <c r="M13" s="615">
        <v>0</v>
      </c>
      <c r="N13" s="614">
        <f t="shared" si="1"/>
        <v>0</v>
      </c>
      <c r="P13" s="597">
        <f t="shared" si="2"/>
        <v>-46875000</v>
      </c>
    </row>
    <row r="14" spans="1:16" ht="27.75">
      <c r="A14" s="608" t="s">
        <v>961</v>
      </c>
      <c r="B14" s="609" t="s">
        <v>945</v>
      </c>
      <c r="C14" s="610" t="s">
        <v>962</v>
      </c>
      <c r="D14" s="610" t="s">
        <v>963</v>
      </c>
      <c r="E14" s="610" t="s">
        <v>964</v>
      </c>
      <c r="F14" s="612" t="s">
        <v>1034</v>
      </c>
      <c r="G14" s="613">
        <v>42583</v>
      </c>
      <c r="H14" s="613">
        <v>44378</v>
      </c>
      <c r="I14" s="614">
        <v>489024.17999999993</v>
      </c>
      <c r="J14" s="614">
        <v>177194.4</v>
      </c>
      <c r="K14" s="614">
        <f t="shared" si="0"/>
        <v>666218.57999999996</v>
      </c>
      <c r="L14" s="614">
        <v>666219</v>
      </c>
      <c r="M14" s="614">
        <v>160393</v>
      </c>
      <c r="N14" s="614">
        <f t="shared" si="1"/>
        <v>826612</v>
      </c>
    </row>
    <row r="15" spans="1:16" ht="41.25">
      <c r="A15" s="608" t="s">
        <v>965</v>
      </c>
      <c r="B15" s="609" t="s">
        <v>932</v>
      </c>
      <c r="C15" s="610" t="s">
        <v>966</v>
      </c>
      <c r="D15" s="610" t="s">
        <v>967</v>
      </c>
      <c r="E15" s="610" t="s">
        <v>968</v>
      </c>
      <c r="F15" s="612" t="s">
        <v>1038</v>
      </c>
      <c r="G15" s="613">
        <v>42644</v>
      </c>
      <c r="H15" s="613">
        <v>44013</v>
      </c>
      <c r="I15" s="614">
        <v>20625000</v>
      </c>
      <c r="J15" s="614">
        <v>13750000</v>
      </c>
      <c r="K15" s="614">
        <f t="shared" si="0"/>
        <v>34375000</v>
      </c>
      <c r="L15" s="614">
        <v>34375000</v>
      </c>
      <c r="M15" s="614">
        <v>13985057</v>
      </c>
      <c r="N15" s="614">
        <f t="shared" si="1"/>
        <v>48360057</v>
      </c>
      <c r="O15" s="596" t="s">
        <v>969</v>
      </c>
      <c r="P15" s="536">
        <f>L15-K15</f>
        <v>0</v>
      </c>
    </row>
    <row r="16" spans="1:16" ht="41.25">
      <c r="A16" s="608" t="s">
        <v>970</v>
      </c>
      <c r="B16" s="609" t="s">
        <v>971</v>
      </c>
      <c r="C16" s="610" t="s">
        <v>966</v>
      </c>
      <c r="D16" s="610" t="s">
        <v>972</v>
      </c>
      <c r="E16" s="610" t="s">
        <v>973</v>
      </c>
      <c r="F16" s="612" t="s">
        <v>1039</v>
      </c>
      <c r="G16" s="613">
        <v>42036</v>
      </c>
      <c r="H16" s="613">
        <v>43132</v>
      </c>
      <c r="I16" s="615">
        <v>0</v>
      </c>
      <c r="J16" s="614">
        <v>0</v>
      </c>
      <c r="K16" s="614">
        <f t="shared" si="0"/>
        <v>0</v>
      </c>
      <c r="L16" s="615">
        <v>0</v>
      </c>
      <c r="M16" s="614">
        <v>20325053</v>
      </c>
      <c r="N16" s="614">
        <f t="shared" si="1"/>
        <v>20325053</v>
      </c>
      <c r="O16" s="596" t="s">
        <v>974</v>
      </c>
      <c r="P16" s="597">
        <f t="shared" si="2"/>
        <v>0</v>
      </c>
    </row>
    <row r="17" spans="1:16" ht="27.75">
      <c r="A17" s="608" t="s">
        <v>975</v>
      </c>
      <c r="B17" s="609" t="s">
        <v>945</v>
      </c>
      <c r="C17" s="610" t="s">
        <v>949</v>
      </c>
      <c r="D17" s="610" t="s">
        <v>976</v>
      </c>
      <c r="E17" s="610" t="s">
        <v>964</v>
      </c>
      <c r="F17" s="612" t="s">
        <v>1040</v>
      </c>
      <c r="G17" s="613">
        <v>41883</v>
      </c>
      <c r="H17" s="613">
        <v>43678</v>
      </c>
      <c r="I17" s="614">
        <v>279812.98999999987</v>
      </c>
      <c r="J17" s="614">
        <v>624941.05000000005</v>
      </c>
      <c r="K17" s="614">
        <f t="shared" si="0"/>
        <v>904754.03999999992</v>
      </c>
      <c r="L17" s="614">
        <v>904754</v>
      </c>
      <c r="M17" s="614">
        <v>564304</v>
      </c>
      <c r="N17" s="614">
        <f t="shared" si="1"/>
        <v>1469058</v>
      </c>
      <c r="P17" s="597">
        <f t="shared" si="2"/>
        <v>-3.9999999920837581E-2</v>
      </c>
    </row>
    <row r="18" spans="1:16" ht="27.75">
      <c r="A18" s="608" t="s">
        <v>977</v>
      </c>
      <c r="B18" s="609" t="s">
        <v>945</v>
      </c>
      <c r="C18" s="610" t="s">
        <v>978</v>
      </c>
      <c r="D18" s="610" t="s">
        <v>979</v>
      </c>
      <c r="E18" s="610" t="s">
        <v>964</v>
      </c>
      <c r="F18" s="612" t="s">
        <v>1035</v>
      </c>
      <c r="G18" s="613">
        <v>42675</v>
      </c>
      <c r="H18" s="613">
        <v>44470</v>
      </c>
      <c r="I18" s="614">
        <v>584926.72000000009</v>
      </c>
      <c r="J18" s="614">
        <v>190156.47</v>
      </c>
      <c r="K18" s="614">
        <f t="shared" si="0"/>
        <v>775083.19000000006</v>
      </c>
      <c r="L18" s="614">
        <v>775083</v>
      </c>
      <c r="M18" s="614">
        <v>172715</v>
      </c>
      <c r="N18" s="614">
        <f t="shared" si="1"/>
        <v>947798</v>
      </c>
    </row>
    <row r="19" spans="1:16" ht="41.25">
      <c r="A19" s="608" t="s">
        <v>980</v>
      </c>
      <c r="B19" s="609" t="s">
        <v>932</v>
      </c>
      <c r="C19" s="610" t="s">
        <v>981</v>
      </c>
      <c r="D19" s="610" t="s">
        <v>982</v>
      </c>
      <c r="E19" s="610" t="s">
        <v>968</v>
      </c>
      <c r="F19" s="612" t="s">
        <v>1041</v>
      </c>
      <c r="G19" s="613">
        <v>41640</v>
      </c>
      <c r="H19" s="613">
        <v>43009</v>
      </c>
      <c r="I19" s="615">
        <v>0</v>
      </c>
      <c r="J19" s="614">
        <v>0</v>
      </c>
      <c r="K19" s="614">
        <f t="shared" si="0"/>
        <v>0</v>
      </c>
      <c r="L19" s="615">
        <v>0</v>
      </c>
      <c r="M19" s="614">
        <v>7500000</v>
      </c>
      <c r="N19" s="614">
        <f t="shared" si="1"/>
        <v>7500000</v>
      </c>
      <c r="P19" s="597">
        <f t="shared" si="2"/>
        <v>0</v>
      </c>
    </row>
    <row r="20" spans="1:16" ht="39.75" customHeight="1">
      <c r="A20" s="1088" t="s">
        <v>923</v>
      </c>
      <c r="B20" s="600" t="s">
        <v>924</v>
      </c>
      <c r="C20" s="601" t="s">
        <v>5</v>
      </c>
      <c r="D20" s="1090" t="s">
        <v>39</v>
      </c>
      <c r="E20" s="1092" t="s">
        <v>925</v>
      </c>
      <c r="F20" s="1092" t="s">
        <v>1027</v>
      </c>
      <c r="G20" s="1092" t="s">
        <v>926</v>
      </c>
      <c r="H20" s="1092" t="s">
        <v>927</v>
      </c>
      <c r="I20" s="1094" t="s">
        <v>1054</v>
      </c>
      <c r="J20" s="1094"/>
      <c r="K20" s="1094"/>
      <c r="L20" s="1094" t="s">
        <v>928</v>
      </c>
      <c r="M20" s="1094"/>
      <c r="N20" s="1094"/>
    </row>
    <row r="21" spans="1:16" ht="27.75">
      <c r="A21" s="1089"/>
      <c r="B21" s="602"/>
      <c r="C21" s="603"/>
      <c r="D21" s="1091"/>
      <c r="E21" s="1093"/>
      <c r="F21" s="1093"/>
      <c r="G21" s="1093"/>
      <c r="H21" s="1093"/>
      <c r="I21" s="604" t="s">
        <v>929</v>
      </c>
      <c r="J21" s="605" t="s">
        <v>930</v>
      </c>
      <c r="K21" s="604" t="s">
        <v>1</v>
      </c>
      <c r="L21" s="604" t="s">
        <v>929</v>
      </c>
      <c r="M21" s="605" t="s">
        <v>930</v>
      </c>
      <c r="N21" s="604" t="s">
        <v>1</v>
      </c>
      <c r="O21" s="606" t="s">
        <v>587</v>
      </c>
      <c r="P21" s="607" t="s">
        <v>14</v>
      </c>
    </row>
    <row r="22" spans="1:16" ht="27.75">
      <c r="A22" s="608" t="s">
        <v>984</v>
      </c>
      <c r="B22" s="609" t="s">
        <v>945</v>
      </c>
      <c r="C22" s="610" t="s">
        <v>946</v>
      </c>
      <c r="D22" s="610" t="s">
        <v>985</v>
      </c>
      <c r="E22" s="610" t="s">
        <v>948</v>
      </c>
      <c r="F22" s="612" t="s">
        <v>1030</v>
      </c>
      <c r="G22" s="613">
        <v>42156</v>
      </c>
      <c r="H22" s="613">
        <v>43556</v>
      </c>
      <c r="I22" s="614">
        <v>22078.619999999995</v>
      </c>
      <c r="J22" s="614">
        <v>251112.88</v>
      </c>
      <c r="K22" s="614">
        <f t="shared" ref="K22:K26" si="4">SUM(I22:J22)</f>
        <v>273191.5</v>
      </c>
      <c r="L22" s="614">
        <v>273192</v>
      </c>
      <c r="M22" s="614">
        <v>227257</v>
      </c>
      <c r="N22" s="614">
        <f t="shared" ref="N22:N40" si="5">SUM(L22:M22)</f>
        <v>500449</v>
      </c>
      <c r="P22" s="597">
        <f t="shared" si="2"/>
        <v>0.5</v>
      </c>
    </row>
    <row r="23" spans="1:16" ht="27.75">
      <c r="A23" s="608" t="s">
        <v>986</v>
      </c>
      <c r="B23" s="609" t="s">
        <v>945</v>
      </c>
      <c r="C23" s="610" t="s">
        <v>946</v>
      </c>
      <c r="D23" s="610" t="s">
        <v>987</v>
      </c>
      <c r="E23" s="610" t="s">
        <v>948</v>
      </c>
      <c r="F23" s="612" t="s">
        <v>1030</v>
      </c>
      <c r="G23" s="613">
        <v>42156</v>
      </c>
      <c r="H23" s="613">
        <v>43556</v>
      </c>
      <c r="I23" s="614">
        <v>22078.619999999995</v>
      </c>
      <c r="J23" s="614">
        <v>251112.88</v>
      </c>
      <c r="K23" s="614">
        <f t="shared" si="4"/>
        <v>273191.5</v>
      </c>
      <c r="L23" s="614">
        <v>273192</v>
      </c>
      <c r="M23" s="614">
        <v>227257</v>
      </c>
      <c r="N23" s="614">
        <f t="shared" si="5"/>
        <v>500449</v>
      </c>
      <c r="P23" s="597">
        <f t="shared" si="2"/>
        <v>0.5</v>
      </c>
    </row>
    <row r="24" spans="1:16" ht="27.75">
      <c r="A24" s="608" t="s">
        <v>988</v>
      </c>
      <c r="B24" s="609" t="s">
        <v>945</v>
      </c>
      <c r="C24" s="610" t="s">
        <v>946</v>
      </c>
      <c r="D24" s="610" t="s">
        <v>989</v>
      </c>
      <c r="E24" s="610" t="s">
        <v>948</v>
      </c>
      <c r="F24" s="612" t="s">
        <v>1030</v>
      </c>
      <c r="G24" s="613">
        <v>42156</v>
      </c>
      <c r="H24" s="613">
        <v>43556</v>
      </c>
      <c r="I24" s="614">
        <v>22078.619999999995</v>
      </c>
      <c r="J24" s="614">
        <v>251112.88</v>
      </c>
      <c r="K24" s="614">
        <f t="shared" si="4"/>
        <v>273191.5</v>
      </c>
      <c r="L24" s="614">
        <v>273192</v>
      </c>
      <c r="M24" s="614">
        <v>227257</v>
      </c>
      <c r="N24" s="614">
        <f t="shared" si="5"/>
        <v>500449</v>
      </c>
      <c r="P24" s="597">
        <f t="shared" si="2"/>
        <v>0.5</v>
      </c>
    </row>
    <row r="25" spans="1:16" ht="27.75">
      <c r="A25" s="608" t="s">
        <v>990</v>
      </c>
      <c r="B25" s="609" t="s">
        <v>945</v>
      </c>
      <c r="C25" s="610" t="s">
        <v>946</v>
      </c>
      <c r="D25" s="610" t="s">
        <v>991</v>
      </c>
      <c r="E25" s="610" t="s">
        <v>948</v>
      </c>
      <c r="F25" s="612" t="s">
        <v>1030</v>
      </c>
      <c r="G25" s="613">
        <v>42156</v>
      </c>
      <c r="H25" s="613">
        <v>43556</v>
      </c>
      <c r="I25" s="614">
        <v>22078.619999999995</v>
      </c>
      <c r="J25" s="614">
        <v>251112.88</v>
      </c>
      <c r="K25" s="614">
        <f t="shared" si="4"/>
        <v>273191.5</v>
      </c>
      <c r="L25" s="614">
        <v>273192</v>
      </c>
      <c r="M25" s="614">
        <v>227257</v>
      </c>
      <c r="N25" s="614">
        <f t="shared" si="5"/>
        <v>500449</v>
      </c>
      <c r="P25" s="597">
        <f t="shared" si="2"/>
        <v>0.5</v>
      </c>
    </row>
    <row r="26" spans="1:16" ht="27.75">
      <c r="A26" s="608" t="s">
        <v>992</v>
      </c>
      <c r="B26" s="609" t="s">
        <v>945</v>
      </c>
      <c r="C26" s="610" t="s">
        <v>946</v>
      </c>
      <c r="D26" s="610" t="s">
        <v>993</v>
      </c>
      <c r="E26" s="610" t="s">
        <v>948</v>
      </c>
      <c r="F26" s="612" t="s">
        <v>1030</v>
      </c>
      <c r="G26" s="613">
        <v>42156</v>
      </c>
      <c r="H26" s="613">
        <v>43556</v>
      </c>
      <c r="I26" s="614">
        <v>22078.619999999995</v>
      </c>
      <c r="J26" s="614">
        <v>251112.88</v>
      </c>
      <c r="K26" s="614">
        <f t="shared" si="4"/>
        <v>273191.5</v>
      </c>
      <c r="L26" s="614">
        <v>273192</v>
      </c>
      <c r="M26" s="614">
        <v>227257</v>
      </c>
      <c r="N26" s="614">
        <f t="shared" si="5"/>
        <v>500449</v>
      </c>
      <c r="P26" s="597">
        <f t="shared" si="2"/>
        <v>0.5</v>
      </c>
    </row>
    <row r="27" spans="1:16" ht="27.75">
      <c r="A27" s="608" t="s">
        <v>994</v>
      </c>
      <c r="B27" s="609" t="s">
        <v>945</v>
      </c>
      <c r="C27" s="610" t="s">
        <v>946</v>
      </c>
      <c r="D27" s="610" t="s">
        <v>995</v>
      </c>
      <c r="E27" s="610" t="s">
        <v>948</v>
      </c>
      <c r="F27" s="612" t="s">
        <v>1031</v>
      </c>
      <c r="G27" s="613">
        <v>42339</v>
      </c>
      <c r="H27" s="613">
        <v>43739</v>
      </c>
      <c r="I27" s="614">
        <v>168076.63</v>
      </c>
      <c r="J27" s="614">
        <v>266942.31</v>
      </c>
      <c r="K27" s="614">
        <f t="shared" si="0"/>
        <v>435018.94</v>
      </c>
      <c r="L27" s="614">
        <v>435019</v>
      </c>
      <c r="M27" s="614">
        <v>242313</v>
      </c>
      <c r="N27" s="614">
        <f t="shared" si="5"/>
        <v>677332</v>
      </c>
      <c r="P27" s="597">
        <f t="shared" si="2"/>
        <v>5.9999999997671694E-2</v>
      </c>
    </row>
    <row r="28" spans="1:16" ht="27.75">
      <c r="A28" s="608" t="s">
        <v>996</v>
      </c>
      <c r="B28" s="609" t="s">
        <v>945</v>
      </c>
      <c r="C28" s="610" t="s">
        <v>946</v>
      </c>
      <c r="D28" s="610" t="s">
        <v>997</v>
      </c>
      <c r="E28" s="610" t="s">
        <v>948</v>
      </c>
      <c r="F28" s="612" t="s">
        <v>1031</v>
      </c>
      <c r="G28" s="613">
        <v>42339</v>
      </c>
      <c r="H28" s="613">
        <v>43739</v>
      </c>
      <c r="I28" s="614">
        <v>168076.63</v>
      </c>
      <c r="J28" s="614">
        <v>266942.31</v>
      </c>
      <c r="K28" s="614">
        <f t="shared" si="0"/>
        <v>435018.94</v>
      </c>
      <c r="L28" s="614">
        <v>435019</v>
      </c>
      <c r="M28" s="614">
        <v>242313</v>
      </c>
      <c r="N28" s="614">
        <f t="shared" si="5"/>
        <v>677332</v>
      </c>
      <c r="P28" s="597">
        <f t="shared" si="2"/>
        <v>5.9999999997671694E-2</v>
      </c>
    </row>
    <row r="29" spans="1:16" ht="27.75">
      <c r="A29" s="608" t="s">
        <v>998</v>
      </c>
      <c r="B29" s="609" t="s">
        <v>945</v>
      </c>
      <c r="C29" s="610" t="s">
        <v>946</v>
      </c>
      <c r="D29" s="610" t="s">
        <v>999</v>
      </c>
      <c r="E29" s="610" t="s">
        <v>948</v>
      </c>
      <c r="F29" s="612" t="s">
        <v>1031</v>
      </c>
      <c r="G29" s="613">
        <v>42339</v>
      </c>
      <c r="H29" s="613">
        <v>43739</v>
      </c>
      <c r="I29" s="614">
        <v>168076.63</v>
      </c>
      <c r="J29" s="614">
        <v>266942.31</v>
      </c>
      <c r="K29" s="614">
        <f t="shared" si="0"/>
        <v>435018.94</v>
      </c>
      <c r="L29" s="614">
        <v>435019</v>
      </c>
      <c r="M29" s="614">
        <v>242313</v>
      </c>
      <c r="N29" s="614">
        <f t="shared" si="5"/>
        <v>677332</v>
      </c>
      <c r="P29" s="597">
        <f t="shared" si="2"/>
        <v>5.9999999997671694E-2</v>
      </c>
    </row>
    <row r="30" spans="1:16" ht="27.75">
      <c r="A30" s="608" t="s">
        <v>1000</v>
      </c>
      <c r="B30" s="609" t="s">
        <v>945</v>
      </c>
      <c r="C30" s="610" t="s">
        <v>946</v>
      </c>
      <c r="D30" s="610" t="s">
        <v>1001</v>
      </c>
      <c r="E30" s="610" t="s">
        <v>951</v>
      </c>
      <c r="F30" s="612" t="s">
        <v>1042</v>
      </c>
      <c r="G30" s="613">
        <v>42339</v>
      </c>
      <c r="H30" s="613">
        <v>43405</v>
      </c>
      <c r="I30" s="614">
        <v>0</v>
      </c>
      <c r="J30" s="614">
        <v>58138</v>
      </c>
      <c r="K30" s="614">
        <f t="shared" si="0"/>
        <v>58138</v>
      </c>
      <c r="L30" s="614">
        <v>58138</v>
      </c>
      <c r="M30" s="614">
        <v>79301</v>
      </c>
      <c r="N30" s="614">
        <f t="shared" si="5"/>
        <v>137439</v>
      </c>
      <c r="P30" s="597">
        <f t="shared" si="2"/>
        <v>0</v>
      </c>
    </row>
    <row r="31" spans="1:16" ht="27.75">
      <c r="A31" s="608" t="s">
        <v>1002</v>
      </c>
      <c r="B31" s="609" t="s">
        <v>945</v>
      </c>
      <c r="C31" s="610" t="s">
        <v>978</v>
      </c>
      <c r="D31" s="610" t="s">
        <v>1003</v>
      </c>
      <c r="E31" s="610" t="s">
        <v>951</v>
      </c>
      <c r="F31" s="612" t="s">
        <v>1036</v>
      </c>
      <c r="G31" s="613">
        <v>42522</v>
      </c>
      <c r="H31" s="613">
        <v>43586</v>
      </c>
      <c r="I31" s="614">
        <v>24157.379999999946</v>
      </c>
      <c r="J31" s="614">
        <v>136194.14000000001</v>
      </c>
      <c r="K31" s="614">
        <f t="shared" si="0"/>
        <v>160351.51999999996</v>
      </c>
      <c r="L31" s="614">
        <v>160352</v>
      </c>
      <c r="M31" s="614">
        <v>122307</v>
      </c>
      <c r="N31" s="614">
        <f t="shared" si="5"/>
        <v>282659</v>
      </c>
    </row>
    <row r="32" spans="1:16" ht="27.75">
      <c r="A32" s="608" t="s">
        <v>1004</v>
      </c>
      <c r="B32" s="609" t="s">
        <v>945</v>
      </c>
      <c r="C32" s="610" t="s">
        <v>978</v>
      </c>
      <c r="D32" s="610" t="s">
        <v>1005</v>
      </c>
      <c r="E32" s="610" t="s">
        <v>951</v>
      </c>
      <c r="F32" s="612" t="s">
        <v>1037</v>
      </c>
      <c r="G32" s="613">
        <v>42522</v>
      </c>
      <c r="H32" s="613">
        <v>43586</v>
      </c>
      <c r="I32" s="614">
        <v>37032.120000000054</v>
      </c>
      <c r="J32" s="614">
        <v>209735.06</v>
      </c>
      <c r="K32" s="614">
        <f t="shared" si="0"/>
        <v>246767.18000000005</v>
      </c>
      <c r="L32" s="614">
        <v>246767</v>
      </c>
      <c r="M32" s="614">
        <v>189850</v>
      </c>
      <c r="N32" s="614">
        <f t="shared" si="5"/>
        <v>436617</v>
      </c>
    </row>
    <row r="33" spans="1:16" ht="31.9" customHeight="1">
      <c r="A33" s="608" t="s">
        <v>1006</v>
      </c>
      <c r="B33" s="609" t="s">
        <v>932</v>
      </c>
      <c r="C33" s="610" t="s">
        <v>933</v>
      </c>
      <c r="D33" s="610" t="s">
        <v>1007</v>
      </c>
      <c r="E33" s="610" t="s">
        <v>935</v>
      </c>
      <c r="F33" s="612" t="s">
        <v>1043</v>
      </c>
      <c r="G33" s="613">
        <v>42705</v>
      </c>
      <c r="H33" s="613">
        <v>44440</v>
      </c>
      <c r="I33" s="614">
        <v>30200000</v>
      </c>
      <c r="J33" s="614">
        <v>12080000</v>
      </c>
      <c r="K33" s="614">
        <f t="shared" si="0"/>
        <v>42280000</v>
      </c>
      <c r="L33" s="614">
        <v>42280000</v>
      </c>
      <c r="M33" s="614">
        <v>12080000</v>
      </c>
      <c r="N33" s="614">
        <f t="shared" si="5"/>
        <v>54360000</v>
      </c>
    </row>
    <row r="34" spans="1:16" ht="30.6" customHeight="1">
      <c r="A34" s="537" t="s">
        <v>1008</v>
      </c>
      <c r="B34" s="575" t="s">
        <v>932</v>
      </c>
      <c r="C34" s="576" t="s">
        <v>933</v>
      </c>
      <c r="D34" s="576" t="s">
        <v>1009</v>
      </c>
      <c r="E34" s="576" t="s">
        <v>935</v>
      </c>
      <c r="F34" s="577" t="s">
        <v>1044</v>
      </c>
      <c r="G34" s="578">
        <v>42705</v>
      </c>
      <c r="H34" s="578">
        <v>44440</v>
      </c>
      <c r="I34" s="619">
        <v>5052631.578947369</v>
      </c>
      <c r="J34" s="619">
        <v>2021053</v>
      </c>
      <c r="K34" s="619">
        <f t="shared" ref="K34:K39" si="6">SUM(I34:J34)</f>
        <v>7073684.578947369</v>
      </c>
      <c r="L34" s="619">
        <v>7073684</v>
      </c>
      <c r="M34" s="619">
        <v>2021053</v>
      </c>
      <c r="N34" s="619">
        <f t="shared" ref="N34:N35" si="7">SUM(L34:M34)</f>
        <v>9094737</v>
      </c>
    </row>
    <row r="35" spans="1:16" ht="30.6" customHeight="1">
      <c r="A35" s="620" t="s">
        <v>1059</v>
      </c>
      <c r="B35" s="609" t="s">
        <v>932</v>
      </c>
      <c r="C35" s="621">
        <v>9.5000000000000001E-2</v>
      </c>
      <c r="D35" s="618" t="s">
        <v>1058</v>
      </c>
      <c r="E35" s="617" t="s">
        <v>1060</v>
      </c>
      <c r="F35" s="617" t="s">
        <v>1028</v>
      </c>
      <c r="G35" s="578">
        <v>43177</v>
      </c>
      <c r="H35" s="613">
        <v>43302</v>
      </c>
      <c r="I35" s="615">
        <v>15000000</v>
      </c>
      <c r="J35" s="615">
        <v>6000000</v>
      </c>
      <c r="K35" s="614">
        <f t="shared" si="6"/>
        <v>21000000</v>
      </c>
      <c r="L35" s="615">
        <v>0</v>
      </c>
      <c r="M35" s="615">
        <v>0</v>
      </c>
      <c r="N35" s="614">
        <f t="shared" si="7"/>
        <v>0</v>
      </c>
    </row>
    <row r="36" spans="1:16" ht="30.6" customHeight="1">
      <c r="A36" s="608" t="s">
        <v>965</v>
      </c>
      <c r="B36" s="609" t="s">
        <v>932</v>
      </c>
      <c r="C36" s="576" t="s">
        <v>933</v>
      </c>
      <c r="D36" s="617" t="s">
        <v>1062</v>
      </c>
      <c r="E36" s="617" t="s">
        <v>1063</v>
      </c>
      <c r="F36" s="617" t="s">
        <v>1067</v>
      </c>
      <c r="G36" s="613">
        <v>43009</v>
      </c>
      <c r="H36" s="613">
        <v>44013</v>
      </c>
      <c r="I36" s="619">
        <v>9968497</v>
      </c>
      <c r="J36" s="619">
        <v>6650000</v>
      </c>
      <c r="K36" s="614">
        <f t="shared" si="6"/>
        <v>16618497</v>
      </c>
      <c r="L36" s="615">
        <v>0</v>
      </c>
      <c r="M36" s="615">
        <v>0</v>
      </c>
      <c r="N36" s="614">
        <f t="shared" ref="N36:N39" si="8">SUM(L36:M36)</f>
        <v>0</v>
      </c>
    </row>
    <row r="37" spans="1:16" ht="30.6" customHeight="1">
      <c r="A37" s="616" t="s">
        <v>1064</v>
      </c>
      <c r="B37" s="609" t="s">
        <v>932</v>
      </c>
      <c r="C37" s="576" t="s">
        <v>933</v>
      </c>
      <c r="D37" s="617" t="s">
        <v>1065</v>
      </c>
      <c r="E37" s="617" t="s">
        <v>1060</v>
      </c>
      <c r="F37" s="617" t="s">
        <v>1066</v>
      </c>
      <c r="G37" s="613">
        <v>43344</v>
      </c>
      <c r="H37" s="613">
        <v>44621</v>
      </c>
      <c r="I37" s="619">
        <v>36000000</v>
      </c>
      <c r="J37" s="619">
        <v>9000000</v>
      </c>
      <c r="K37" s="614">
        <f t="shared" si="6"/>
        <v>45000000</v>
      </c>
      <c r="L37" s="615">
        <v>0</v>
      </c>
      <c r="M37" s="615">
        <v>0</v>
      </c>
      <c r="N37" s="614">
        <f t="shared" si="8"/>
        <v>0</v>
      </c>
    </row>
    <row r="38" spans="1:16" ht="30.6" customHeight="1">
      <c r="A38" s="616" t="s">
        <v>1071</v>
      </c>
      <c r="B38" s="609" t="s">
        <v>945</v>
      </c>
      <c r="C38" s="622">
        <v>8.2600000000000007E-2</v>
      </c>
      <c r="D38" s="617" t="s">
        <v>1072</v>
      </c>
      <c r="E38" s="617" t="s">
        <v>1073</v>
      </c>
      <c r="F38" s="623" t="s">
        <v>1074</v>
      </c>
      <c r="G38" s="613">
        <v>43191</v>
      </c>
      <c r="H38" s="613">
        <v>44256</v>
      </c>
      <c r="I38" s="619">
        <v>3122277</v>
      </c>
      <c r="J38" s="619">
        <v>1377723</v>
      </c>
      <c r="K38" s="614">
        <f t="shared" si="6"/>
        <v>4500000</v>
      </c>
      <c r="L38" s="615">
        <v>0</v>
      </c>
      <c r="M38" s="615">
        <v>0</v>
      </c>
      <c r="N38" s="614">
        <f t="shared" si="8"/>
        <v>0</v>
      </c>
    </row>
    <row r="39" spans="1:16" ht="30.6" customHeight="1">
      <c r="A39" s="616" t="s">
        <v>1076</v>
      </c>
      <c r="B39" s="609" t="s">
        <v>945</v>
      </c>
      <c r="C39" s="622">
        <v>8.7599999999999997E-2</v>
      </c>
      <c r="D39" s="617" t="s">
        <v>1075</v>
      </c>
      <c r="E39" s="617" t="s">
        <v>1073</v>
      </c>
      <c r="F39" s="623" t="s">
        <v>1077</v>
      </c>
      <c r="G39" s="613">
        <v>43132</v>
      </c>
      <c r="H39" s="613">
        <v>44470</v>
      </c>
      <c r="I39" s="619">
        <v>191679</v>
      </c>
      <c r="J39" s="619">
        <v>92826</v>
      </c>
      <c r="K39" s="614">
        <f t="shared" si="6"/>
        <v>284505</v>
      </c>
      <c r="L39" s="615">
        <v>0</v>
      </c>
      <c r="M39" s="615">
        <v>0</v>
      </c>
      <c r="N39" s="614">
        <f t="shared" si="8"/>
        <v>0</v>
      </c>
    </row>
    <row r="40" spans="1:16" ht="30.6" customHeight="1">
      <c r="A40" s="537"/>
      <c r="B40" s="575"/>
      <c r="C40" s="576"/>
      <c r="D40" s="576"/>
      <c r="E40" s="576"/>
      <c r="F40" s="577"/>
      <c r="G40" s="578"/>
      <c r="H40" s="578"/>
      <c r="I40" s="619"/>
      <c r="J40" s="619"/>
      <c r="K40" s="619">
        <f t="shared" si="0"/>
        <v>0</v>
      </c>
      <c r="L40" s="619"/>
      <c r="M40" s="619"/>
      <c r="N40" s="619">
        <f t="shared" si="5"/>
        <v>0</v>
      </c>
    </row>
    <row r="41" spans="1:16" s="626" customFormat="1">
      <c r="A41" s="1099" t="s">
        <v>1010</v>
      </c>
      <c r="B41" s="1100"/>
      <c r="C41" s="1100"/>
      <c r="D41" s="1100"/>
      <c r="E41" s="1100"/>
      <c r="F41" s="1100"/>
      <c r="G41" s="1100"/>
      <c r="H41" s="1100"/>
      <c r="I41" s="624">
        <f>SUM(I5:I40)</f>
        <v>202983818.19894737</v>
      </c>
      <c r="J41" s="624">
        <f t="shared" ref="J41:K41" si="9">SUM(J5:J40)</f>
        <v>106926578.20999998</v>
      </c>
      <c r="K41" s="624">
        <f t="shared" si="9"/>
        <v>309910396.40894735</v>
      </c>
      <c r="L41" s="624">
        <f>SUM(L5:L40)</f>
        <v>128757398</v>
      </c>
      <c r="M41" s="624">
        <f t="shared" ref="M41:N41" si="10">SUM(M5:M40)</f>
        <v>96517770</v>
      </c>
      <c r="N41" s="624">
        <f t="shared" si="10"/>
        <v>225275168</v>
      </c>
      <c r="O41" s="625"/>
    </row>
    <row r="42" spans="1:16">
      <c r="A42" s="598" t="s">
        <v>1014</v>
      </c>
      <c r="B42" s="599"/>
      <c r="C42" s="599"/>
      <c r="D42" s="1086" t="s">
        <v>1015</v>
      </c>
      <c r="E42" s="1086"/>
      <c r="F42" s="1086"/>
      <c r="G42" s="1086"/>
      <c r="H42" s="1086"/>
      <c r="I42" s="1086"/>
      <c r="J42" s="1086"/>
      <c r="K42" s="1086"/>
      <c r="L42" s="1086"/>
      <c r="M42" s="1086"/>
      <c r="N42" s="1087"/>
    </row>
    <row r="43" spans="1:16" ht="27.75" customHeight="1">
      <c r="A43" s="608" t="s">
        <v>983</v>
      </c>
      <c r="B43" s="609" t="s">
        <v>945</v>
      </c>
      <c r="C43" s="610" t="s">
        <v>949</v>
      </c>
      <c r="D43" s="627" t="s">
        <v>1083</v>
      </c>
      <c r="E43" s="610" t="s">
        <v>951</v>
      </c>
      <c r="F43" s="612" t="s">
        <v>1045</v>
      </c>
      <c r="G43" s="613">
        <v>42095</v>
      </c>
      <c r="H43" s="613">
        <v>43160</v>
      </c>
      <c r="I43" s="614">
        <v>0</v>
      </c>
      <c r="J43" s="614"/>
      <c r="K43" s="614">
        <f>SUM(I43:J43)</f>
        <v>0</v>
      </c>
      <c r="L43" s="614">
        <v>0</v>
      </c>
      <c r="M43" s="614">
        <v>793508</v>
      </c>
      <c r="N43" s="614">
        <f>SUM(L43:M43)</f>
        <v>793508</v>
      </c>
      <c r="P43" s="597">
        <f>L43-K43</f>
        <v>0</v>
      </c>
    </row>
    <row r="44" spans="1:16" ht="27.75" customHeight="1">
      <c r="A44" s="616" t="s">
        <v>1068</v>
      </c>
      <c r="B44" s="609" t="s">
        <v>945</v>
      </c>
      <c r="C44" s="617" t="s">
        <v>1069</v>
      </c>
      <c r="D44" s="627" t="s">
        <v>1084</v>
      </c>
      <c r="E44" s="610" t="s">
        <v>951</v>
      </c>
      <c r="F44" s="617" t="s">
        <v>1070</v>
      </c>
      <c r="G44" s="613">
        <v>43009</v>
      </c>
      <c r="H44" s="613">
        <v>44075</v>
      </c>
      <c r="I44" s="614">
        <f>2007027-13347</f>
        <v>1993680</v>
      </c>
      <c r="J44" s="614">
        <v>1215635</v>
      </c>
      <c r="K44" s="614">
        <f>SUM(I44:J44)</f>
        <v>3209315</v>
      </c>
      <c r="L44" s="614">
        <v>0</v>
      </c>
      <c r="M44" s="614">
        <v>0</v>
      </c>
      <c r="N44" s="614">
        <f>SUM(L44:M44)</f>
        <v>0</v>
      </c>
    </row>
    <row r="45" spans="1:16">
      <c r="A45" s="1099" t="s">
        <v>1011</v>
      </c>
      <c r="B45" s="1100"/>
      <c r="C45" s="1100"/>
      <c r="D45" s="1100"/>
      <c r="E45" s="1100"/>
      <c r="F45" s="1100"/>
      <c r="G45" s="1100"/>
      <c r="H45" s="1100"/>
      <c r="I45" s="614">
        <f t="shared" ref="I45:N45" si="11">SUM(I43:I44)</f>
        <v>1993680</v>
      </c>
      <c r="J45" s="614">
        <f t="shared" si="11"/>
        <v>1215635</v>
      </c>
      <c r="K45" s="614">
        <f t="shared" si="11"/>
        <v>3209315</v>
      </c>
      <c r="L45" s="614">
        <f t="shared" si="11"/>
        <v>0</v>
      </c>
      <c r="M45" s="614">
        <f t="shared" si="11"/>
        <v>793508</v>
      </c>
      <c r="N45" s="614">
        <f t="shared" si="11"/>
        <v>793508</v>
      </c>
    </row>
    <row r="46" spans="1:16" ht="15.75" thickBot="1">
      <c r="A46" s="1097" t="s">
        <v>1012</v>
      </c>
      <c r="B46" s="1098"/>
      <c r="C46" s="1098"/>
      <c r="D46" s="1098"/>
      <c r="E46" s="1098"/>
      <c r="F46" s="1098"/>
      <c r="G46" s="1098"/>
      <c r="H46" s="1098"/>
      <c r="I46" s="628">
        <f t="shared" ref="I46:N46" si="12">I41+I45</f>
        <v>204977498.19894737</v>
      </c>
      <c r="J46" s="628">
        <f t="shared" si="12"/>
        <v>108142213.20999998</v>
      </c>
      <c r="K46" s="628">
        <f>K41+K45</f>
        <v>313119711.40894735</v>
      </c>
      <c r="L46" s="628">
        <f>L41+L45</f>
        <v>128757398</v>
      </c>
      <c r="M46" s="628">
        <f>M41+M45</f>
        <v>97311278</v>
      </c>
      <c r="N46" s="629">
        <f t="shared" si="12"/>
        <v>226068676</v>
      </c>
    </row>
    <row r="47" spans="1:16" ht="15.75" thickBot="1">
      <c r="A47" s="1101" t="s">
        <v>1061</v>
      </c>
      <c r="B47" s="1102"/>
      <c r="C47" s="1102"/>
      <c r="D47" s="1102"/>
      <c r="E47" s="1102"/>
      <c r="F47" s="1102"/>
      <c r="G47" s="1102"/>
      <c r="H47" s="1102"/>
      <c r="I47" s="1102"/>
      <c r="J47" s="1102"/>
      <c r="K47" s="1102"/>
      <c r="L47" s="1102"/>
      <c r="M47" s="1102"/>
      <c r="N47" s="1102"/>
    </row>
    <row r="48" spans="1:16" ht="33" customHeight="1">
      <c r="A48" s="1095" t="s">
        <v>1046</v>
      </c>
      <c r="B48" s="1096"/>
      <c r="C48" s="1096"/>
      <c r="D48" s="1096"/>
      <c r="E48" s="1096"/>
      <c r="F48" s="1096"/>
      <c r="G48" s="1096"/>
      <c r="H48" s="1096"/>
      <c r="I48" s="1096"/>
      <c r="J48" s="1096"/>
      <c r="K48" s="1096"/>
      <c r="L48" s="1096"/>
      <c r="M48" s="1096"/>
      <c r="N48" s="1096"/>
    </row>
    <row r="49" spans="9:13">
      <c r="I49" s="630">
        <f>'3-22'!G67</f>
        <v>0</v>
      </c>
      <c r="M49" s="630"/>
    </row>
    <row r="50" spans="9:13">
      <c r="I50" s="630">
        <f>I49-I46</f>
        <v>-204977498.19894737</v>
      </c>
      <c r="J50" s="597" t="e">
        <f>'3-22'!G67+'3-22'!#REF!+'3-22'!G112</f>
        <v>#REF!</v>
      </c>
    </row>
    <row r="51" spans="9:13">
      <c r="J51" s="630" t="e">
        <f>J50-K46</f>
        <v>#REF!</v>
      </c>
    </row>
    <row r="53" spans="9:13">
      <c r="J53" s="631"/>
    </row>
    <row r="54" spans="9:13">
      <c r="J54" s="631"/>
    </row>
  </sheetData>
  <autoFilter ref="A3:P40" xr:uid="{00000000-0009-0000-0000-00000F000000}">
    <filterColumn colId="8" showButton="0"/>
    <filterColumn colId="9" showButton="0"/>
    <filterColumn colId="11" showButton="0"/>
    <filterColumn colId="12" showButton="0"/>
  </autoFilter>
  <mergeCells count="23">
    <mergeCell ref="A48:N48"/>
    <mergeCell ref="L3:N3"/>
    <mergeCell ref="A46:H46"/>
    <mergeCell ref="A41:H41"/>
    <mergeCell ref="A45:H45"/>
    <mergeCell ref="F3:F4"/>
    <mergeCell ref="F20:F21"/>
    <mergeCell ref="A47:N47"/>
    <mergeCell ref="D2:N2"/>
    <mergeCell ref="D42:N42"/>
    <mergeCell ref="A3:A4"/>
    <mergeCell ref="D3:D4"/>
    <mergeCell ref="E3:E4"/>
    <mergeCell ref="G3:G4"/>
    <mergeCell ref="H3:H4"/>
    <mergeCell ref="I3:K3"/>
    <mergeCell ref="A20:A21"/>
    <mergeCell ref="D20:D21"/>
    <mergeCell ref="E20:E21"/>
    <mergeCell ref="G20:G21"/>
    <mergeCell ref="H20:H21"/>
    <mergeCell ref="I20:K20"/>
    <mergeCell ref="L20:N20"/>
  </mergeCells>
  <conditionalFormatting sqref="P5:P19 P22:P33 P40:P45">
    <cfRule type="cellIs" dxfId="1" priority="2" operator="lessThan">
      <formula>0</formula>
    </cfRule>
  </conditionalFormatting>
  <conditionalFormatting sqref="P34:P39">
    <cfRule type="cellIs" dxfId="0" priority="1" operator="lessThan">
      <formula>0</formula>
    </cfRule>
  </conditionalFormatting>
  <pageMargins left="0.18" right="0.2" top="0.25" bottom="0.49" header="0.14000000000000001" footer="0.3"/>
  <pageSetup paperSize="9" scale="59" orientation="landscape" r:id="rId1"/>
  <rowBreaks count="1" manualBreakCount="1">
    <brk id="19" max="1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72"/>
  <sheetViews>
    <sheetView view="pageBreakPreview" topLeftCell="A7" zoomScaleNormal="100" zoomScaleSheetLayoutView="100" workbookViewId="0">
      <selection activeCell="L21" sqref="L21"/>
    </sheetView>
  </sheetViews>
  <sheetFormatPr defaultColWidth="11.59375" defaultRowHeight="15"/>
  <cols>
    <col min="1" max="1" width="6.7421875" style="47" customWidth="1"/>
    <col min="2" max="2" width="21.84375" style="47" customWidth="1"/>
    <col min="3" max="3" width="13.484375" style="47" customWidth="1"/>
    <col min="4" max="4" width="13.75390625" style="47" bestFit="1" customWidth="1"/>
    <col min="5" max="5" width="11.73046875" style="47" customWidth="1"/>
    <col min="6" max="6" width="13.484375" style="47" customWidth="1"/>
    <col min="7" max="7" width="12.40625" style="47" customWidth="1"/>
    <col min="8" max="8" width="11.73046875" style="47" customWidth="1"/>
    <col min="9" max="10" width="12.40625" style="47" customWidth="1"/>
    <col min="11" max="11" width="12.40625" style="47" hidden="1" customWidth="1"/>
    <col min="12" max="12" width="15.5078125" style="47" customWidth="1"/>
    <col min="13" max="13" width="16.85546875" style="47" customWidth="1"/>
    <col min="14" max="14" width="16.046875" style="47" customWidth="1"/>
    <col min="15" max="17" width="0.94140625" style="47" customWidth="1"/>
    <col min="18" max="18" width="13.75390625" style="47" bestFit="1" customWidth="1"/>
    <col min="19" max="19" width="16.98828125" style="47" customWidth="1"/>
    <col min="20" max="20" width="11.59375" style="47"/>
    <col min="21" max="21" width="13.21484375" style="47" customWidth="1"/>
    <col min="22" max="16384" width="11.59375" style="47"/>
  </cols>
  <sheetData>
    <row r="1" spans="1:18" s="572" customFormat="1" ht="23.25">
      <c r="A1" s="1106" t="s">
        <v>1364</v>
      </c>
      <c r="B1" s="1106"/>
      <c r="C1" s="1106"/>
      <c r="D1" s="1106"/>
      <c r="E1" s="1106"/>
      <c r="F1" s="1106"/>
      <c r="G1" s="1106"/>
      <c r="H1" s="1106"/>
      <c r="I1" s="1106"/>
      <c r="J1" s="1106"/>
      <c r="K1" s="1106"/>
      <c r="L1" s="1106"/>
      <c r="M1" s="1106"/>
    </row>
    <row r="2" spans="1:18" s="572" customFormat="1" ht="18.75">
      <c r="A2" s="1107" t="s">
        <v>1365</v>
      </c>
      <c r="B2" s="1107"/>
      <c r="C2" s="1107"/>
      <c r="D2" s="1107"/>
      <c r="E2" s="1107"/>
      <c r="F2" s="1107"/>
      <c r="G2" s="1107"/>
      <c r="H2" s="1107"/>
      <c r="I2" s="1107"/>
      <c r="J2" s="1107"/>
      <c r="K2" s="1107"/>
      <c r="L2" s="1107"/>
      <c r="M2" s="1107"/>
    </row>
    <row r="3" spans="1:18" s="572" customFormat="1" ht="10.15" customHeight="1">
      <c r="A3" s="573"/>
      <c r="B3" s="574"/>
      <c r="C3" s="574"/>
      <c r="D3" s="574"/>
      <c r="E3" s="574"/>
      <c r="F3" s="574"/>
      <c r="G3" s="574"/>
    </row>
    <row r="4" spans="1:18" s="572" customFormat="1" ht="18.75">
      <c r="A4" s="921" t="s">
        <v>1147</v>
      </c>
      <c r="B4" s="921"/>
      <c r="C4" s="921"/>
      <c r="D4" s="921"/>
      <c r="E4" s="921"/>
      <c r="F4" s="921"/>
      <c r="G4" s="921"/>
      <c r="H4" s="921"/>
      <c r="I4" s="921"/>
      <c r="J4" s="921"/>
      <c r="K4" s="921"/>
      <c r="L4" s="921"/>
      <c r="M4" s="921"/>
    </row>
    <row r="6" spans="1:18" ht="15.75" customHeight="1">
      <c r="A6" s="922" t="s">
        <v>1090</v>
      </c>
      <c r="B6" s="922"/>
      <c r="C6" s="922"/>
      <c r="D6" s="922"/>
      <c r="E6" s="922"/>
      <c r="F6" s="922"/>
      <c r="G6" s="922"/>
      <c r="H6" s="922"/>
      <c r="I6" s="922"/>
      <c r="J6" s="922"/>
      <c r="K6" s="922"/>
      <c r="L6" s="922"/>
      <c r="M6" s="922"/>
      <c r="N6" s="568"/>
    </row>
    <row r="7" spans="1:18" ht="15.75" customHeight="1" thickBot="1">
      <c r="A7" s="568"/>
      <c r="B7" s="568"/>
      <c r="C7" s="568"/>
      <c r="D7" s="568"/>
      <c r="E7" s="568"/>
      <c r="F7" s="568"/>
      <c r="G7" s="568"/>
      <c r="H7" s="568"/>
      <c r="I7" s="568"/>
      <c r="J7" s="568"/>
      <c r="K7" s="568"/>
      <c r="L7" s="568"/>
      <c r="M7" s="140" t="s">
        <v>826</v>
      </c>
      <c r="N7" s="568"/>
    </row>
    <row r="8" spans="1:18">
      <c r="A8" s="923" t="s">
        <v>0</v>
      </c>
      <c r="B8" s="924"/>
      <c r="C8" s="927" t="s">
        <v>4</v>
      </c>
      <c r="D8" s="927"/>
      <c r="E8" s="927"/>
      <c r="F8" s="927"/>
      <c r="G8" s="928" t="s">
        <v>764</v>
      </c>
      <c r="H8" s="927"/>
      <c r="I8" s="927"/>
      <c r="J8" s="927"/>
      <c r="K8" s="570"/>
      <c r="L8" s="927" t="s">
        <v>6</v>
      </c>
      <c r="M8" s="929"/>
    </row>
    <row r="9" spans="1:18" ht="49.5" customHeight="1" thickBot="1">
      <c r="A9" s="925"/>
      <c r="B9" s="926"/>
      <c r="C9" s="210" t="s">
        <v>1366</v>
      </c>
      <c r="D9" s="211" t="s">
        <v>2</v>
      </c>
      <c r="E9" s="211" t="s">
        <v>3</v>
      </c>
      <c r="F9" s="211" t="s">
        <v>1367</v>
      </c>
      <c r="G9" s="211" t="s">
        <v>1366</v>
      </c>
      <c r="H9" s="211" t="s">
        <v>2</v>
      </c>
      <c r="I9" s="211" t="s">
        <v>3</v>
      </c>
      <c r="J9" s="211" t="s">
        <v>1367</v>
      </c>
      <c r="K9" s="211"/>
      <c r="L9" s="210" t="s">
        <v>1367</v>
      </c>
      <c r="M9" s="210" t="s">
        <v>1368</v>
      </c>
      <c r="N9" s="52"/>
    </row>
    <row r="10" spans="1:18" ht="15.75" customHeight="1">
      <c r="A10" s="196">
        <v>12.1</v>
      </c>
      <c r="B10" s="63" t="s">
        <v>7</v>
      </c>
      <c r="C10" s="3"/>
      <c r="D10" s="30"/>
      <c r="E10" s="30"/>
      <c r="F10" s="30"/>
      <c r="G10" s="30"/>
      <c r="H10" s="30"/>
      <c r="I10" s="30"/>
      <c r="J10" s="30"/>
      <c r="K10" s="30"/>
      <c r="L10" s="30"/>
      <c r="M10" s="61"/>
      <c r="N10" s="568"/>
    </row>
    <row r="11" spans="1:18" ht="15.75" customHeight="1">
      <c r="A11" s="64" t="s">
        <v>179</v>
      </c>
      <c r="B11" s="30" t="s">
        <v>1372</v>
      </c>
      <c r="C11" s="197">
        <v>0</v>
      </c>
      <c r="D11" s="202">
        <v>0</v>
      </c>
      <c r="E11" s="202">
        <v>0</v>
      </c>
      <c r="F11" s="202">
        <f t="shared" ref="F11:F19" si="0">+C11+D11-E11</f>
        <v>0</v>
      </c>
      <c r="G11" s="202">
        <v>0</v>
      </c>
      <c r="H11" s="202"/>
      <c r="I11" s="202"/>
      <c r="J11" s="202">
        <f t="shared" ref="J11:J19" si="1">+G11+H11-I11</f>
        <v>0</v>
      </c>
      <c r="K11" s="202"/>
      <c r="L11" s="202">
        <f t="shared" ref="L11:L19" si="2">+F11-J11</f>
        <v>0</v>
      </c>
      <c r="M11" s="203">
        <f t="shared" ref="M11:M19" si="3">+C11-G11</f>
        <v>0</v>
      </c>
      <c r="N11" s="53"/>
      <c r="R11" s="292"/>
    </row>
    <row r="12" spans="1:18" ht="15.75" customHeight="1">
      <c r="A12" s="64" t="s">
        <v>180</v>
      </c>
      <c r="B12" s="30" t="s">
        <v>1373</v>
      </c>
      <c r="C12" s="197"/>
      <c r="D12" s="202"/>
      <c r="E12" s="202"/>
      <c r="F12" s="202"/>
      <c r="G12" s="202"/>
      <c r="H12" s="202"/>
      <c r="I12" s="202"/>
      <c r="J12" s="202"/>
      <c r="K12" s="202"/>
      <c r="L12" s="202"/>
      <c r="M12" s="203"/>
      <c r="N12" s="53"/>
      <c r="R12" s="292"/>
    </row>
    <row r="13" spans="1:18" ht="15.75" customHeight="1">
      <c r="A13" s="64" t="s">
        <v>181</v>
      </c>
      <c r="B13" s="30" t="s">
        <v>861</v>
      </c>
      <c r="C13" s="197">
        <v>0</v>
      </c>
      <c r="D13" s="202">
        <v>0</v>
      </c>
      <c r="E13" s="202">
        <v>0</v>
      </c>
      <c r="F13" s="202">
        <f t="shared" si="0"/>
        <v>0</v>
      </c>
      <c r="G13" s="202">
        <v>0</v>
      </c>
      <c r="H13" s="202"/>
      <c r="I13" s="202"/>
      <c r="J13" s="202">
        <f t="shared" si="1"/>
        <v>0</v>
      </c>
      <c r="K13" s="202"/>
      <c r="L13" s="202">
        <f t="shared" si="2"/>
        <v>0</v>
      </c>
      <c r="M13" s="203">
        <f t="shared" si="3"/>
        <v>0</v>
      </c>
      <c r="N13" s="54"/>
      <c r="R13" s="292"/>
    </row>
    <row r="14" spans="1:18" ht="15.75" customHeight="1">
      <c r="A14" s="64" t="s">
        <v>182</v>
      </c>
      <c r="B14" s="136" t="s">
        <v>862</v>
      </c>
      <c r="C14" s="204">
        <v>0</v>
      </c>
      <c r="D14" s="202">
        <v>0</v>
      </c>
      <c r="E14" s="202">
        <v>0</v>
      </c>
      <c r="F14" s="202">
        <f t="shared" si="0"/>
        <v>0</v>
      </c>
      <c r="G14" s="202">
        <v>0</v>
      </c>
      <c r="H14" s="202"/>
      <c r="I14" s="202"/>
      <c r="J14" s="202">
        <f t="shared" si="1"/>
        <v>0</v>
      </c>
      <c r="K14" s="202"/>
      <c r="L14" s="202">
        <f t="shared" si="2"/>
        <v>0</v>
      </c>
      <c r="M14" s="203">
        <f t="shared" si="3"/>
        <v>0</v>
      </c>
      <c r="N14" s="54"/>
    </row>
    <row r="15" spans="1:18" ht="15.75" customHeight="1">
      <c r="A15" s="64" t="s">
        <v>183</v>
      </c>
      <c r="B15" s="136" t="s">
        <v>1370</v>
      </c>
      <c r="C15" s="204">
        <v>0</v>
      </c>
      <c r="D15" s="202">
        <v>0</v>
      </c>
      <c r="E15" s="202">
        <v>0</v>
      </c>
      <c r="F15" s="202">
        <f t="shared" si="0"/>
        <v>0</v>
      </c>
      <c r="G15" s="202">
        <v>0</v>
      </c>
      <c r="H15" s="202"/>
      <c r="I15" s="202"/>
      <c r="J15" s="202">
        <f t="shared" si="1"/>
        <v>0</v>
      </c>
      <c r="K15" s="202"/>
      <c r="L15" s="202">
        <f t="shared" si="2"/>
        <v>0</v>
      </c>
      <c r="M15" s="203">
        <f t="shared" si="3"/>
        <v>0</v>
      </c>
      <c r="N15" s="54"/>
    </row>
    <row r="16" spans="1:18" ht="15.75" customHeight="1">
      <c r="A16" s="64" t="s">
        <v>186</v>
      </c>
      <c r="B16" s="136" t="s">
        <v>1371</v>
      </c>
      <c r="C16" s="204"/>
      <c r="D16" s="202"/>
      <c r="E16" s="202"/>
      <c r="F16" s="202"/>
      <c r="G16" s="202"/>
      <c r="H16" s="202"/>
      <c r="I16" s="202"/>
      <c r="J16" s="202"/>
      <c r="K16" s="202"/>
      <c r="L16" s="202"/>
      <c r="M16" s="203"/>
      <c r="N16" s="54"/>
    </row>
    <row r="17" spans="1:19" ht="15.75" customHeight="1">
      <c r="A17" s="64" t="s">
        <v>187</v>
      </c>
      <c r="B17" s="136" t="s">
        <v>863</v>
      </c>
      <c r="C17" s="204">
        <v>0</v>
      </c>
      <c r="D17" s="202">
        <v>0</v>
      </c>
      <c r="E17" s="202">
        <v>0</v>
      </c>
      <c r="F17" s="202">
        <f t="shared" si="0"/>
        <v>0</v>
      </c>
      <c r="G17" s="202">
        <v>0</v>
      </c>
      <c r="H17" s="202"/>
      <c r="I17" s="202"/>
      <c r="J17" s="202">
        <f t="shared" si="1"/>
        <v>0</v>
      </c>
      <c r="K17" s="202"/>
      <c r="L17" s="202">
        <f t="shared" si="2"/>
        <v>0</v>
      </c>
      <c r="M17" s="203">
        <f t="shared" si="3"/>
        <v>0</v>
      </c>
      <c r="N17" s="54"/>
    </row>
    <row r="18" spans="1:19" ht="15.75" customHeight="1">
      <c r="A18" s="64" t="s">
        <v>192</v>
      </c>
      <c r="B18" s="136" t="s">
        <v>403</v>
      </c>
      <c r="C18" s="204">
        <v>0</v>
      </c>
      <c r="D18" s="202">
        <v>0</v>
      </c>
      <c r="E18" s="202">
        <v>0</v>
      </c>
      <c r="F18" s="202">
        <f t="shared" si="0"/>
        <v>0</v>
      </c>
      <c r="G18" s="202">
        <v>0</v>
      </c>
      <c r="H18" s="202"/>
      <c r="I18" s="202"/>
      <c r="J18" s="202">
        <f t="shared" si="1"/>
        <v>0</v>
      </c>
      <c r="K18" s="202"/>
      <c r="L18" s="202">
        <f t="shared" si="2"/>
        <v>0</v>
      </c>
      <c r="M18" s="203">
        <f t="shared" si="3"/>
        <v>0</v>
      </c>
      <c r="N18" s="54"/>
    </row>
    <row r="19" spans="1:19" ht="15.75" customHeight="1">
      <c r="A19" s="64" t="s">
        <v>291</v>
      </c>
      <c r="B19" s="136" t="s">
        <v>326</v>
      </c>
      <c r="C19" s="204">
        <v>0</v>
      </c>
      <c r="D19" s="202">
        <v>0</v>
      </c>
      <c r="E19" s="202">
        <v>0</v>
      </c>
      <c r="F19" s="202">
        <f t="shared" si="0"/>
        <v>0</v>
      </c>
      <c r="G19" s="202">
        <v>0</v>
      </c>
      <c r="H19" s="202"/>
      <c r="I19" s="202"/>
      <c r="J19" s="202">
        <f t="shared" si="1"/>
        <v>0</v>
      </c>
      <c r="K19" s="202"/>
      <c r="L19" s="202">
        <f t="shared" si="2"/>
        <v>0</v>
      </c>
      <c r="M19" s="203">
        <f t="shared" si="3"/>
        <v>0</v>
      </c>
      <c r="N19" s="54"/>
    </row>
    <row r="20" spans="1:19" ht="15.75" customHeight="1">
      <c r="A20" s="65"/>
      <c r="B20" s="137"/>
      <c r="C20" s="204"/>
      <c r="D20" s="202"/>
      <c r="E20" s="202"/>
      <c r="F20" s="202"/>
      <c r="G20" s="202"/>
      <c r="H20" s="202"/>
      <c r="I20" s="202"/>
      <c r="J20" s="202"/>
      <c r="K20" s="202"/>
      <c r="L20" s="202"/>
      <c r="M20" s="203"/>
      <c r="N20" s="54"/>
    </row>
    <row r="21" spans="1:19" ht="15.75" customHeight="1">
      <c r="A21" s="67"/>
      <c r="B21" s="66" t="s">
        <v>1</v>
      </c>
      <c r="C21" s="200">
        <f t="shared" ref="C21:M21" si="4">SUM(C11:C20)</f>
        <v>0</v>
      </c>
      <c r="D21" s="200">
        <f t="shared" si="4"/>
        <v>0</v>
      </c>
      <c r="E21" s="200">
        <f>SUM(E11:E20)</f>
        <v>0</v>
      </c>
      <c r="F21" s="200">
        <f t="shared" si="4"/>
        <v>0</v>
      </c>
      <c r="G21" s="200">
        <f t="shared" si="4"/>
        <v>0</v>
      </c>
      <c r="H21" s="200">
        <f>SUM(H11:H20)</f>
        <v>0</v>
      </c>
      <c r="I21" s="200">
        <f t="shared" si="4"/>
        <v>0</v>
      </c>
      <c r="J21" s="200">
        <f t="shared" si="4"/>
        <v>0</v>
      </c>
      <c r="K21" s="200"/>
      <c r="L21" s="200">
        <f>SUM(L11:L20)</f>
        <v>0</v>
      </c>
      <c r="M21" s="368">
        <f t="shared" si="4"/>
        <v>0</v>
      </c>
      <c r="N21" s="292">
        <f>L21+L27-L15</f>
        <v>0</v>
      </c>
      <c r="O21" s="55"/>
    </row>
    <row r="22" spans="1:19" ht="15.75" customHeight="1">
      <c r="A22" s="64"/>
      <c r="B22" s="62" t="s">
        <v>16</v>
      </c>
      <c r="C22" s="197">
        <v>0</v>
      </c>
      <c r="D22" s="198">
        <v>0</v>
      </c>
      <c r="E22" s="198">
        <v>0</v>
      </c>
      <c r="F22" s="198">
        <v>0</v>
      </c>
      <c r="G22" s="198">
        <v>0</v>
      </c>
      <c r="H22" s="198">
        <v>0</v>
      </c>
      <c r="I22" s="198">
        <v>0</v>
      </c>
      <c r="J22" s="198">
        <v>0</v>
      </c>
      <c r="K22" s="198"/>
      <c r="L22" s="198">
        <v>0</v>
      </c>
      <c r="M22" s="199">
        <v>0</v>
      </c>
      <c r="N22" s="56"/>
    </row>
    <row r="23" spans="1:19" ht="10.15" customHeight="1">
      <c r="A23" s="64"/>
      <c r="B23" s="62"/>
      <c r="C23" s="205"/>
      <c r="D23" s="206"/>
      <c r="E23" s="206"/>
      <c r="F23" s="206"/>
      <c r="G23" s="206"/>
      <c r="H23" s="206"/>
      <c r="I23" s="206"/>
      <c r="J23" s="206"/>
      <c r="K23" s="206"/>
      <c r="L23" s="206"/>
      <c r="M23" s="207"/>
      <c r="N23" s="479"/>
    </row>
    <row r="24" spans="1:19" ht="15.75" customHeight="1">
      <c r="A24" s="196">
        <f>A10+0.1</f>
        <v>12.2</v>
      </c>
      <c r="B24" s="63" t="s">
        <v>44</v>
      </c>
      <c r="C24" s="197" t="s">
        <v>11</v>
      </c>
      <c r="D24" s="208"/>
      <c r="E24" s="209" t="s">
        <v>11</v>
      </c>
      <c r="F24" s="202" t="s">
        <v>11</v>
      </c>
      <c r="G24" s="202"/>
      <c r="H24" s="202"/>
      <c r="I24" s="202"/>
      <c r="J24" s="202"/>
      <c r="K24" s="202"/>
      <c r="L24" s="202"/>
      <c r="M24" s="203"/>
      <c r="N24" s="568"/>
    </row>
    <row r="25" spans="1:19" ht="15.75" customHeight="1">
      <c r="A25" s="64" t="s">
        <v>179</v>
      </c>
      <c r="B25" s="30" t="s">
        <v>45</v>
      </c>
      <c r="C25" s="427">
        <v>0</v>
      </c>
      <c r="D25" s="428">
        <v>0</v>
      </c>
      <c r="E25" s="429">
        <v>0</v>
      </c>
      <c r="F25" s="428">
        <f>+C25+D25-E25</f>
        <v>0</v>
      </c>
      <c r="G25" s="428">
        <v>0</v>
      </c>
      <c r="H25" s="428">
        <v>0</v>
      </c>
      <c r="I25" s="428">
        <v>0</v>
      </c>
      <c r="J25" s="428">
        <f>+G25+H25-I25</f>
        <v>0</v>
      </c>
      <c r="K25" s="428"/>
      <c r="L25" s="428">
        <f>+F25-J25</f>
        <v>0</v>
      </c>
      <c r="M25" s="430">
        <f>+C25-G25</f>
        <v>0</v>
      </c>
      <c r="N25" s="568"/>
      <c r="S25" s="292">
        <f>D21+D27</f>
        <v>0</v>
      </c>
    </row>
    <row r="26" spans="1:19" ht="15.75" customHeight="1">
      <c r="A26" s="65"/>
      <c r="B26" s="4"/>
      <c r="C26" s="197"/>
      <c r="D26" s="198"/>
      <c r="E26" s="198"/>
      <c r="F26" s="202"/>
      <c r="G26" s="202"/>
      <c r="H26" s="202"/>
      <c r="I26" s="202"/>
      <c r="J26" s="202"/>
      <c r="K26" s="202"/>
      <c r="L26" s="202"/>
      <c r="M26" s="203"/>
      <c r="N26" s="478">
        <f>775626820-L15</f>
        <v>775626820</v>
      </c>
      <c r="S26" s="292">
        <f>S25-D15</f>
        <v>0</v>
      </c>
    </row>
    <row r="27" spans="1:19" ht="15.75" customHeight="1">
      <c r="A27" s="67"/>
      <c r="B27" s="66" t="s">
        <v>1</v>
      </c>
      <c r="C27" s="201">
        <f t="shared" ref="C27:M27" si="5">SUM(C25:C26)</f>
        <v>0</v>
      </c>
      <c r="D27" s="201">
        <f t="shared" si="5"/>
        <v>0</v>
      </c>
      <c r="E27" s="201">
        <f t="shared" si="5"/>
        <v>0</v>
      </c>
      <c r="F27" s="201">
        <f t="shared" si="5"/>
        <v>0</v>
      </c>
      <c r="G27" s="201">
        <f t="shared" si="5"/>
        <v>0</v>
      </c>
      <c r="H27" s="201">
        <f t="shared" si="5"/>
        <v>0</v>
      </c>
      <c r="I27" s="201">
        <f t="shared" si="5"/>
        <v>0</v>
      </c>
      <c r="J27" s="201">
        <f t="shared" si="5"/>
        <v>0</v>
      </c>
      <c r="K27" s="201"/>
      <c r="L27" s="201">
        <f t="shared" si="5"/>
        <v>0</v>
      </c>
      <c r="M27" s="369">
        <f t="shared" si="5"/>
        <v>0</v>
      </c>
    </row>
    <row r="28" spans="1:19" ht="15.75" customHeight="1">
      <c r="A28" s="293"/>
      <c r="B28" s="294" t="s">
        <v>16</v>
      </c>
      <c r="C28" s="295">
        <v>0</v>
      </c>
      <c r="D28" s="296">
        <v>0</v>
      </c>
      <c r="E28" s="297">
        <v>0</v>
      </c>
      <c r="F28" s="298">
        <v>0</v>
      </c>
      <c r="G28" s="297">
        <v>0</v>
      </c>
      <c r="H28" s="297">
        <v>0</v>
      </c>
      <c r="I28" s="297">
        <v>0</v>
      </c>
      <c r="J28" s="297">
        <v>0</v>
      </c>
      <c r="K28" s="297"/>
      <c r="L28" s="298">
        <v>0</v>
      </c>
      <c r="M28" s="299">
        <v>0</v>
      </c>
      <c r="N28" s="292"/>
    </row>
    <row r="29" spans="1:19" ht="10.15" customHeight="1">
      <c r="A29" s="64"/>
      <c r="B29" s="62"/>
      <c r="C29" s="205"/>
      <c r="D29" s="206"/>
      <c r="E29" s="206"/>
      <c r="F29" s="206"/>
      <c r="G29" s="206"/>
      <c r="H29" s="206"/>
      <c r="I29" s="206"/>
      <c r="J29" s="206"/>
      <c r="K29" s="206"/>
      <c r="L29" s="206"/>
      <c r="M29" s="207"/>
      <c r="N29" s="56"/>
    </row>
    <row r="30" spans="1:19" ht="45">
      <c r="A30" s="196">
        <f>A24+0.1</f>
        <v>12.299999999999999</v>
      </c>
      <c r="B30" s="63" t="s">
        <v>1382</v>
      </c>
      <c r="C30" s="197">
        <v>0</v>
      </c>
      <c r="D30" s="197"/>
      <c r="E30" s="209">
        <v>0</v>
      </c>
      <c r="F30" s="202">
        <f>+C30+D30-E30</f>
        <v>0</v>
      </c>
      <c r="G30" s="202">
        <v>0</v>
      </c>
      <c r="H30" s="202">
        <v>0</v>
      </c>
      <c r="I30" s="202">
        <v>0</v>
      </c>
      <c r="J30" s="202">
        <f>+G30+H30-I30</f>
        <v>0</v>
      </c>
      <c r="K30" s="202"/>
      <c r="L30" s="202">
        <f>+F30-J30</f>
        <v>0</v>
      </c>
      <c r="M30" s="203">
        <f>+C30-G30</f>
        <v>0</v>
      </c>
      <c r="N30" s="568"/>
    </row>
    <row r="31" spans="1:19" ht="15.75" customHeight="1">
      <c r="A31" s="67"/>
      <c r="B31" s="66" t="s">
        <v>1</v>
      </c>
      <c r="C31" s="201">
        <f t="shared" ref="C31:M31" si="6">SUM(C30)</f>
        <v>0</v>
      </c>
      <c r="D31" s="201">
        <f t="shared" si="6"/>
        <v>0</v>
      </c>
      <c r="E31" s="201">
        <f t="shared" si="6"/>
        <v>0</v>
      </c>
      <c r="F31" s="201">
        <f t="shared" si="6"/>
        <v>0</v>
      </c>
      <c r="G31" s="201">
        <f t="shared" si="6"/>
        <v>0</v>
      </c>
      <c r="H31" s="201">
        <f t="shared" si="6"/>
        <v>0</v>
      </c>
      <c r="I31" s="201">
        <f t="shared" si="6"/>
        <v>0</v>
      </c>
      <c r="J31" s="201">
        <f t="shared" si="6"/>
        <v>0</v>
      </c>
      <c r="K31" s="201"/>
      <c r="L31" s="201">
        <f t="shared" si="6"/>
        <v>0</v>
      </c>
      <c r="M31" s="369">
        <f t="shared" si="6"/>
        <v>0</v>
      </c>
    </row>
    <row r="32" spans="1:19" ht="15.75" customHeight="1" thickBot="1">
      <c r="A32" s="301"/>
      <c r="B32" s="302" t="s">
        <v>16</v>
      </c>
      <c r="C32" s="303">
        <v>0</v>
      </c>
      <c r="D32" s="304">
        <v>0</v>
      </c>
      <c r="E32" s="305">
        <v>0</v>
      </c>
      <c r="F32" s="306">
        <v>0</v>
      </c>
      <c r="G32" s="305">
        <v>0</v>
      </c>
      <c r="H32" s="305">
        <v>0</v>
      </c>
      <c r="I32" s="305">
        <v>0</v>
      </c>
      <c r="J32" s="305">
        <v>0</v>
      </c>
      <c r="K32" s="305"/>
      <c r="L32" s="306">
        <v>0</v>
      </c>
      <c r="M32" s="307">
        <v>0</v>
      </c>
    </row>
    <row r="33" spans="1:13" ht="15.75" customHeight="1">
      <c r="A33" s="774"/>
      <c r="B33" s="775"/>
      <c r="C33" s="776"/>
      <c r="D33" s="776"/>
      <c r="E33" s="777"/>
      <c r="F33" s="778"/>
      <c r="G33" s="777"/>
      <c r="H33" s="777"/>
      <c r="I33" s="777"/>
      <c r="J33" s="777"/>
      <c r="K33" s="777"/>
      <c r="L33" s="778"/>
      <c r="M33" s="776"/>
    </row>
    <row r="34" spans="1:13" ht="30">
      <c r="A34" s="196">
        <f>A30+0.1</f>
        <v>12.399999999999999</v>
      </c>
      <c r="B34" s="63" t="s">
        <v>1369</v>
      </c>
      <c r="C34" s="197">
        <v>0</v>
      </c>
      <c r="D34" s="197"/>
      <c r="E34" s="209">
        <v>0</v>
      </c>
      <c r="F34" s="202">
        <f>+C34+D34-E34</f>
        <v>0</v>
      </c>
      <c r="G34" s="202">
        <v>0</v>
      </c>
      <c r="H34" s="202">
        <v>0</v>
      </c>
      <c r="I34" s="202">
        <v>0</v>
      </c>
      <c r="J34" s="202">
        <f>+G34+H34-I34</f>
        <v>0</v>
      </c>
      <c r="K34" s="202"/>
      <c r="L34" s="202">
        <f>+F34-J34</f>
        <v>0</v>
      </c>
      <c r="M34" s="203">
        <f>+C34-G34</f>
        <v>0</v>
      </c>
    </row>
    <row r="35" spans="1:13">
      <c r="A35" s="67"/>
      <c r="B35" s="66" t="s">
        <v>1</v>
      </c>
      <c r="C35" s="201">
        <f t="shared" ref="C35:J35" si="7">SUM(C34)</f>
        <v>0</v>
      </c>
      <c r="D35" s="201">
        <f t="shared" si="7"/>
        <v>0</v>
      </c>
      <c r="E35" s="201">
        <f t="shared" si="7"/>
        <v>0</v>
      </c>
      <c r="F35" s="201">
        <f t="shared" si="7"/>
        <v>0</v>
      </c>
      <c r="G35" s="201">
        <f t="shared" si="7"/>
        <v>0</v>
      </c>
      <c r="H35" s="201">
        <f t="shared" si="7"/>
        <v>0</v>
      </c>
      <c r="I35" s="201">
        <f t="shared" si="7"/>
        <v>0</v>
      </c>
      <c r="J35" s="201">
        <f t="shared" si="7"/>
        <v>0</v>
      </c>
      <c r="K35" s="201"/>
      <c r="L35" s="201">
        <f t="shared" ref="L35:M35" si="8">SUM(L34)</f>
        <v>0</v>
      </c>
      <c r="M35" s="369">
        <f t="shared" si="8"/>
        <v>0</v>
      </c>
    </row>
    <row r="36" spans="1:13" ht="15.75" thickBot="1">
      <c r="A36" s="301"/>
      <c r="B36" s="302" t="s">
        <v>16</v>
      </c>
      <c r="C36" s="303">
        <v>0</v>
      </c>
      <c r="D36" s="304">
        <v>0</v>
      </c>
      <c r="E36" s="305">
        <v>0</v>
      </c>
      <c r="F36" s="306">
        <v>0</v>
      </c>
      <c r="G36" s="305">
        <v>0</v>
      </c>
      <c r="H36" s="305">
        <v>0</v>
      </c>
      <c r="I36" s="305">
        <v>0</v>
      </c>
      <c r="J36" s="305">
        <v>0</v>
      </c>
      <c r="K36" s="305"/>
      <c r="L36" s="306">
        <v>0</v>
      </c>
      <c r="M36" s="307">
        <v>0</v>
      </c>
    </row>
    <row r="37" spans="1:13">
      <c r="C37" s="292"/>
      <c r="D37" s="292">
        <f>D21+D27-E31</f>
        <v>0</v>
      </c>
      <c r="E37" s="292"/>
      <c r="F37" s="292"/>
      <c r="G37" s="292"/>
      <c r="H37" s="292"/>
      <c r="I37" s="292"/>
      <c r="J37" s="292"/>
      <c r="K37" s="292"/>
      <c r="L37" s="292">
        <f>L36-L15</f>
        <v>0</v>
      </c>
      <c r="M37" s="292"/>
    </row>
    <row r="38" spans="1:13" ht="30">
      <c r="A38" s="47" t="s">
        <v>1381</v>
      </c>
      <c r="B38" s="1105" t="s">
        <v>1386</v>
      </c>
      <c r="C38" s="1105"/>
      <c r="D38" s="1105"/>
      <c r="E38" s="1105"/>
      <c r="F38" s="1105"/>
      <c r="G38" s="1105"/>
      <c r="H38" s="292"/>
      <c r="I38" s="292"/>
      <c r="J38" s="292"/>
      <c r="K38" s="292"/>
      <c r="L38" s="292"/>
      <c r="M38" s="292"/>
    </row>
    <row r="39" spans="1:13" ht="47.25" customHeight="1">
      <c r="B39" s="1103" t="s">
        <v>1378</v>
      </c>
      <c r="C39" s="1104" t="s">
        <v>1377</v>
      </c>
      <c r="D39" s="1104"/>
      <c r="E39" s="1104"/>
      <c r="F39" s="1104"/>
      <c r="G39" s="1104" t="s">
        <v>1</v>
      </c>
      <c r="H39" s="292"/>
      <c r="I39" s="292"/>
      <c r="J39" s="292"/>
      <c r="K39" s="292"/>
      <c r="L39" s="292"/>
      <c r="M39" s="292"/>
    </row>
    <row r="40" spans="1:13" ht="15.75" customHeight="1">
      <c r="B40" s="1103"/>
      <c r="C40" s="779" t="s">
        <v>1184</v>
      </c>
      <c r="D40" s="779" t="s">
        <v>1185</v>
      </c>
      <c r="E40" s="779" t="s">
        <v>1186</v>
      </c>
      <c r="F40" s="779" t="s">
        <v>1187</v>
      </c>
      <c r="G40" s="1104"/>
      <c r="H40" s="292"/>
      <c r="I40" s="292"/>
      <c r="J40" s="292"/>
      <c r="K40" s="292"/>
      <c r="L40" s="292"/>
      <c r="M40" s="292"/>
    </row>
    <row r="41" spans="1:13">
      <c r="B41" s="465" t="s">
        <v>1379</v>
      </c>
      <c r="C41" s="780"/>
      <c r="D41" s="780"/>
      <c r="E41" s="780"/>
      <c r="F41" s="780"/>
      <c r="G41" s="780"/>
      <c r="H41" s="292"/>
      <c r="I41" s="292"/>
      <c r="J41" s="292"/>
      <c r="K41" s="292"/>
      <c r="L41" s="292"/>
      <c r="M41" s="292"/>
    </row>
    <row r="42" spans="1:13" ht="30">
      <c r="B42" s="465" t="s">
        <v>1380</v>
      </c>
      <c r="C42" s="780"/>
      <c r="D42" s="780"/>
      <c r="E42" s="780"/>
      <c r="F42" s="780"/>
      <c r="G42" s="780"/>
      <c r="H42" s="292"/>
      <c r="I42" s="292"/>
      <c r="J42" s="292"/>
      <c r="K42" s="292"/>
      <c r="L42" s="292"/>
      <c r="M42" s="292"/>
    </row>
    <row r="43" spans="1:13">
      <c r="C43" s="292"/>
      <c r="D43" s="292"/>
      <c r="E43" s="292"/>
      <c r="F43" s="292"/>
      <c r="G43" s="292"/>
      <c r="H43" s="292"/>
      <c r="I43" s="292"/>
      <c r="J43" s="292"/>
      <c r="K43" s="292"/>
      <c r="L43" s="292"/>
      <c r="M43" s="292"/>
    </row>
    <row r="44" spans="1:13" ht="33" customHeight="1">
      <c r="B44" s="1105" t="s">
        <v>1387</v>
      </c>
      <c r="C44" s="1105"/>
      <c r="D44" s="1105"/>
      <c r="E44" s="1105"/>
      <c r="F44" s="1105"/>
      <c r="G44" s="1108"/>
      <c r="H44" s="292"/>
      <c r="I44" s="292"/>
      <c r="J44" s="292"/>
      <c r="K44" s="292"/>
      <c r="L44" s="292"/>
      <c r="M44" s="292"/>
    </row>
    <row r="45" spans="1:13">
      <c r="B45" s="1103" t="s">
        <v>1378</v>
      </c>
      <c r="C45" s="1104" t="s">
        <v>1383</v>
      </c>
      <c r="D45" s="1104"/>
      <c r="E45" s="1104"/>
      <c r="F45" s="1104"/>
      <c r="G45" s="292"/>
      <c r="H45" s="292"/>
      <c r="I45" s="292"/>
      <c r="J45" s="292"/>
      <c r="K45" s="292"/>
      <c r="L45" s="292"/>
    </row>
    <row r="46" spans="1:13" ht="30">
      <c r="B46" s="1103"/>
      <c r="C46" s="779" t="s">
        <v>1184</v>
      </c>
      <c r="D46" s="779" t="s">
        <v>1185</v>
      </c>
      <c r="E46" s="779" t="s">
        <v>1186</v>
      </c>
      <c r="F46" s="779" t="s">
        <v>1187</v>
      </c>
      <c r="G46" s="292"/>
      <c r="H46" s="292"/>
      <c r="I46" s="292"/>
      <c r="J46" s="292"/>
      <c r="K46" s="292"/>
      <c r="L46" s="292"/>
    </row>
    <row r="47" spans="1:13">
      <c r="B47" s="465" t="s">
        <v>1384</v>
      </c>
      <c r="C47" s="780"/>
      <c r="D47" s="780"/>
      <c r="E47" s="780"/>
      <c r="F47" s="780"/>
      <c r="G47" s="292"/>
      <c r="H47" s="292"/>
      <c r="I47" s="292"/>
      <c r="J47" s="292"/>
      <c r="K47" s="292"/>
      <c r="L47" s="292"/>
    </row>
    <row r="48" spans="1:13">
      <c r="B48" s="465" t="s">
        <v>1385</v>
      </c>
      <c r="C48" s="780"/>
      <c r="D48" s="780"/>
      <c r="E48" s="780"/>
      <c r="F48" s="780"/>
      <c r="G48" s="292"/>
      <c r="H48" s="292"/>
      <c r="I48" s="292"/>
      <c r="J48" s="292"/>
      <c r="K48" s="292"/>
      <c r="L48" s="292"/>
    </row>
    <row r="49" spans="2:19">
      <c r="C49" s="292"/>
      <c r="D49" s="292"/>
      <c r="E49" s="292"/>
      <c r="F49" s="292"/>
      <c r="G49" s="292"/>
      <c r="H49" s="292"/>
      <c r="I49" s="292"/>
      <c r="J49" s="292"/>
      <c r="K49" s="292"/>
      <c r="L49" s="292"/>
      <c r="M49" s="292"/>
    </row>
    <row r="50" spans="2:19">
      <c r="C50" s="292"/>
      <c r="D50" s="292"/>
      <c r="E50" s="292"/>
      <c r="F50" s="292"/>
      <c r="G50" s="292"/>
      <c r="H50" s="292"/>
      <c r="I50" s="292"/>
      <c r="J50" s="292"/>
      <c r="K50" s="292"/>
      <c r="L50" s="292"/>
      <c r="M50" s="292"/>
    </row>
    <row r="51" spans="2:19">
      <c r="C51" s="292"/>
      <c r="D51" s="292"/>
      <c r="E51" s="292"/>
      <c r="F51" s="292"/>
      <c r="G51" s="292"/>
      <c r="H51" s="292"/>
      <c r="I51" s="292"/>
      <c r="J51" s="292"/>
      <c r="K51" s="292"/>
      <c r="L51" s="292"/>
      <c r="M51" s="292"/>
    </row>
    <row r="52" spans="2:19">
      <c r="C52" s="292"/>
      <c r="D52" s="292"/>
      <c r="E52" s="292"/>
      <c r="F52" s="292"/>
      <c r="G52" s="292"/>
      <c r="H52" s="292"/>
      <c r="I52" s="292"/>
      <c r="J52" s="292"/>
      <c r="K52" s="292"/>
      <c r="L52" s="292"/>
      <c r="M52" s="292"/>
    </row>
    <row r="53" spans="2:19">
      <c r="C53" s="292"/>
      <c r="D53" s="292"/>
      <c r="E53" s="292"/>
      <c r="F53" s="292"/>
      <c r="G53" s="292"/>
      <c r="H53" s="292"/>
      <c r="I53" s="292"/>
      <c r="J53" s="292"/>
      <c r="K53" s="292"/>
      <c r="L53" s="292"/>
      <c r="M53" s="292"/>
    </row>
    <row r="54" spans="2:19">
      <c r="C54" s="292"/>
      <c r="D54" s="292"/>
      <c r="E54" s="292"/>
      <c r="F54" s="292"/>
      <c r="G54" s="292"/>
      <c r="H54" s="292"/>
      <c r="I54" s="292"/>
      <c r="J54" s="292"/>
      <c r="K54" s="292"/>
      <c r="L54" s="292"/>
      <c r="M54" s="292"/>
    </row>
    <row r="55" spans="2:19">
      <c r="B55" s="917" t="s">
        <v>126</v>
      </c>
      <c r="C55" s="917"/>
      <c r="D55" s="917"/>
      <c r="E55" s="917"/>
      <c r="F55" s="917"/>
      <c r="G55" s="57"/>
      <c r="H55" s="57"/>
      <c r="J55" s="58"/>
      <c r="K55" s="58"/>
      <c r="L55" s="453"/>
      <c r="N55" s="57"/>
      <c r="S55" s="57"/>
    </row>
    <row r="56" spans="2:19" ht="16.5" customHeight="1" thickBot="1">
      <c r="B56" s="57"/>
      <c r="C56" s="57"/>
      <c r="D56" s="57"/>
      <c r="E56" s="57"/>
      <c r="F56" s="57"/>
      <c r="G56" s="57"/>
      <c r="H56" s="57"/>
      <c r="I56" s="57"/>
      <c r="J56" s="57"/>
      <c r="K56" s="57"/>
      <c r="L56" s="932" t="s">
        <v>1376</v>
      </c>
      <c r="M56" s="932"/>
      <c r="N56" s="571"/>
      <c r="Q56" s="57"/>
    </row>
    <row r="57" spans="2:19" ht="30">
      <c r="B57" s="159" t="s">
        <v>127</v>
      </c>
      <c r="C57" s="160" t="s">
        <v>24</v>
      </c>
      <c r="D57" s="569" t="s">
        <v>401</v>
      </c>
      <c r="E57" s="160" t="s">
        <v>399</v>
      </c>
      <c r="F57" s="160" t="s">
        <v>128</v>
      </c>
      <c r="G57" s="160" t="s">
        <v>128</v>
      </c>
      <c r="H57" s="160" t="s">
        <v>129</v>
      </c>
      <c r="I57" s="161" t="s">
        <v>402</v>
      </c>
      <c r="J57" s="160" t="s">
        <v>403</v>
      </c>
      <c r="K57" s="470"/>
      <c r="L57" s="160" t="s">
        <v>884</v>
      </c>
      <c r="M57" s="160" t="s">
        <v>326</v>
      </c>
      <c r="N57" s="162" t="s">
        <v>1</v>
      </c>
      <c r="P57" s="59" t="s">
        <v>11</v>
      </c>
    </row>
    <row r="58" spans="2:19">
      <c r="B58" s="471" t="s">
        <v>130</v>
      </c>
      <c r="C58" s="466">
        <v>0.1</v>
      </c>
      <c r="D58" s="466">
        <v>0.15</v>
      </c>
      <c r="E58" s="466">
        <v>0.1</v>
      </c>
      <c r="F58" s="466">
        <v>0.15</v>
      </c>
      <c r="G58" s="466">
        <v>0.4</v>
      </c>
      <c r="H58" s="466">
        <v>0.4</v>
      </c>
      <c r="I58" s="467">
        <v>0.15</v>
      </c>
      <c r="J58" s="466">
        <v>0.15</v>
      </c>
      <c r="K58" s="465"/>
      <c r="L58" s="466">
        <v>0.4</v>
      </c>
      <c r="M58" s="466">
        <v>0.15</v>
      </c>
      <c r="N58" s="472"/>
      <c r="P58" s="60" t="s">
        <v>11</v>
      </c>
    </row>
    <row r="59" spans="2:19">
      <c r="B59" s="473"/>
      <c r="C59" s="468"/>
      <c r="D59" s="468"/>
      <c r="E59" s="468"/>
      <c r="F59" s="468"/>
      <c r="G59" s="468"/>
      <c r="H59" s="468"/>
      <c r="I59" s="469"/>
      <c r="J59" s="468"/>
      <c r="K59" s="465"/>
      <c r="L59" s="468"/>
      <c r="M59" s="468"/>
      <c r="N59" s="474"/>
      <c r="P59" s="60"/>
    </row>
    <row r="60" spans="2:19">
      <c r="B60" s="175" t="s">
        <v>1374</v>
      </c>
      <c r="C60" s="171">
        <v>0</v>
      </c>
      <c r="D60" s="171">
        <v>0</v>
      </c>
      <c r="E60" s="171">
        <v>0</v>
      </c>
      <c r="F60" s="171">
        <v>0</v>
      </c>
      <c r="G60" s="171">
        <v>0</v>
      </c>
      <c r="H60" s="171">
        <v>0</v>
      </c>
      <c r="I60" s="171">
        <v>0</v>
      </c>
      <c r="J60" s="171">
        <v>0</v>
      </c>
      <c r="K60" s="465"/>
      <c r="L60" s="171">
        <v>0</v>
      </c>
      <c r="M60" s="171">
        <v>0</v>
      </c>
      <c r="N60" s="172">
        <f>SUM(C60:M60)</f>
        <v>0</v>
      </c>
      <c r="P60" s="57" t="s">
        <v>11</v>
      </c>
    </row>
    <row r="61" spans="2:19">
      <c r="B61" s="175"/>
      <c r="C61" s="171"/>
      <c r="D61" s="171"/>
      <c r="E61" s="171"/>
      <c r="F61" s="171"/>
      <c r="G61" s="171"/>
      <c r="H61" s="171"/>
      <c r="I61" s="171"/>
      <c r="J61" s="171"/>
      <c r="K61" s="465"/>
      <c r="L61" s="171"/>
      <c r="M61" s="171"/>
      <c r="N61" s="172"/>
      <c r="P61" s="57"/>
    </row>
    <row r="62" spans="2:19">
      <c r="B62" s="175" t="s">
        <v>131</v>
      </c>
      <c r="C62" s="171"/>
      <c r="D62" s="171"/>
      <c r="E62" s="171">
        <v>0</v>
      </c>
      <c r="F62" s="171">
        <v>0</v>
      </c>
      <c r="G62" s="171"/>
      <c r="H62" s="171">
        <v>0</v>
      </c>
      <c r="I62" s="171"/>
      <c r="J62" s="171">
        <v>0</v>
      </c>
      <c r="K62" s="465"/>
      <c r="L62" s="171"/>
      <c r="M62" s="171">
        <v>0</v>
      </c>
      <c r="N62" s="172">
        <f t="shared" ref="N62:N67" si="9">SUM(C62:M62)</f>
        <v>0</v>
      </c>
      <c r="P62" s="57" t="s">
        <v>11</v>
      </c>
      <c r="S62" s="397">
        <f>S63-S26</f>
        <v>0</v>
      </c>
    </row>
    <row r="63" spans="2:19">
      <c r="B63" s="175" t="s">
        <v>132</v>
      </c>
      <c r="C63" s="171">
        <v>0</v>
      </c>
      <c r="D63" s="171">
        <v>0</v>
      </c>
      <c r="E63" s="171">
        <v>0</v>
      </c>
      <c r="F63" s="171">
        <v>0</v>
      </c>
      <c r="G63" s="171"/>
      <c r="H63" s="171">
        <v>0</v>
      </c>
      <c r="I63" s="171"/>
      <c r="J63" s="171"/>
      <c r="K63" s="465"/>
      <c r="L63" s="171"/>
      <c r="M63" s="171">
        <v>0</v>
      </c>
      <c r="N63" s="172">
        <f t="shared" si="9"/>
        <v>0</v>
      </c>
      <c r="P63" s="57" t="s">
        <v>11</v>
      </c>
      <c r="S63" s="397">
        <f>N63+N62</f>
        <v>0</v>
      </c>
    </row>
    <row r="64" spans="2:19">
      <c r="B64" s="175" t="s">
        <v>404</v>
      </c>
      <c r="C64" s="171">
        <v>0</v>
      </c>
      <c r="D64" s="171"/>
      <c r="E64" s="171"/>
      <c r="F64" s="171">
        <v>0</v>
      </c>
      <c r="G64" s="171"/>
      <c r="H64" s="171"/>
      <c r="I64" s="171"/>
      <c r="J64" s="171"/>
      <c r="K64" s="465"/>
      <c r="L64" s="171"/>
      <c r="M64" s="171">
        <v>0</v>
      </c>
      <c r="N64" s="172">
        <f>SUM(C64:M64)</f>
        <v>0</v>
      </c>
      <c r="P64" s="57"/>
    </row>
    <row r="65" spans="2:19" ht="30">
      <c r="B65" s="175" t="s">
        <v>714</v>
      </c>
      <c r="C65" s="171">
        <v>0</v>
      </c>
      <c r="D65" s="171">
        <v>0</v>
      </c>
      <c r="E65" s="171">
        <v>0</v>
      </c>
      <c r="F65" s="171">
        <v>0</v>
      </c>
      <c r="G65" s="171">
        <v>0</v>
      </c>
      <c r="H65" s="171">
        <v>0</v>
      </c>
      <c r="I65" s="171">
        <v>0</v>
      </c>
      <c r="J65" s="171">
        <v>0</v>
      </c>
      <c r="K65" s="465"/>
      <c r="L65" s="171">
        <v>0</v>
      </c>
      <c r="M65" s="171">
        <v>0</v>
      </c>
      <c r="N65" s="172">
        <f t="shared" si="9"/>
        <v>0</v>
      </c>
      <c r="P65" s="57"/>
    </row>
    <row r="66" spans="2:19" ht="30">
      <c r="B66" s="175" t="s">
        <v>133</v>
      </c>
      <c r="C66" s="171">
        <f>SUM(C60:C65)</f>
        <v>0</v>
      </c>
      <c r="D66" s="171">
        <f t="shared" ref="D66:J66" si="10">SUM(D60:D65)</f>
        <v>0</v>
      </c>
      <c r="E66" s="171">
        <f t="shared" si="10"/>
        <v>0</v>
      </c>
      <c r="F66" s="171">
        <f t="shared" si="10"/>
        <v>0</v>
      </c>
      <c r="G66" s="171">
        <f t="shared" si="10"/>
        <v>0</v>
      </c>
      <c r="H66" s="171">
        <f t="shared" si="10"/>
        <v>0</v>
      </c>
      <c r="I66" s="171">
        <f t="shared" si="10"/>
        <v>0</v>
      </c>
      <c r="J66" s="171">
        <f t="shared" si="10"/>
        <v>0</v>
      </c>
      <c r="K66" s="465"/>
      <c r="L66" s="171">
        <f>SUM(L60:L65)</f>
        <v>0</v>
      </c>
      <c r="M66" s="171">
        <f>SUM(M60:M65)</f>
        <v>0</v>
      </c>
      <c r="N66" s="172">
        <f>SUM(C66:M66)</f>
        <v>0</v>
      </c>
      <c r="P66" s="57" t="s">
        <v>11</v>
      </c>
    </row>
    <row r="67" spans="2:19" ht="30">
      <c r="B67" s="175" t="s">
        <v>1051</v>
      </c>
      <c r="C67" s="550">
        <f>(C66-C63)*C58+C63*C58/2</f>
        <v>0</v>
      </c>
      <c r="D67" s="550">
        <f>(D66-D63)*D58+D63*D58/2</f>
        <v>0</v>
      </c>
      <c r="E67" s="550">
        <f>(E66-E63)*E58+E63*E58/2</f>
        <v>0</v>
      </c>
      <c r="F67" s="550">
        <f>(F66-F63)*F58+F63*F58/2</f>
        <v>0</v>
      </c>
      <c r="G67" s="550">
        <f t="shared" ref="G67" si="11">(G66-G63)*G58+G63*G58/2</f>
        <v>0</v>
      </c>
      <c r="H67" s="550">
        <f>(H66-H63)*H58+H63*H58/2</f>
        <v>0</v>
      </c>
      <c r="I67" s="550">
        <f>(I66-I63)*I58+I63*I58/2</f>
        <v>0</v>
      </c>
      <c r="J67" s="550">
        <f>(J66-J63)*J58+J63*J58/2</f>
        <v>0</v>
      </c>
      <c r="K67" s="465"/>
      <c r="L67" s="548">
        <f>(L66-L63)*L58+L63*L58/2</f>
        <v>0</v>
      </c>
      <c r="M67" s="355">
        <f>(M66-M63)*M58+M63*M58/2</f>
        <v>0</v>
      </c>
      <c r="N67" s="172">
        <f t="shared" si="9"/>
        <v>0</v>
      </c>
      <c r="P67" s="57" t="s">
        <v>11</v>
      </c>
      <c r="R67" s="549">
        <f>L62*0.8</f>
        <v>0</v>
      </c>
    </row>
    <row r="68" spans="2:19">
      <c r="B68" s="175" t="s">
        <v>134</v>
      </c>
      <c r="C68" s="171">
        <v>0</v>
      </c>
      <c r="D68" s="171">
        <v>0</v>
      </c>
      <c r="E68" s="171">
        <v>0</v>
      </c>
      <c r="F68" s="171">
        <v>0</v>
      </c>
      <c r="G68" s="171">
        <v>0</v>
      </c>
      <c r="H68" s="171">
        <v>0</v>
      </c>
      <c r="I68" s="171">
        <v>0</v>
      </c>
      <c r="J68" s="171">
        <v>0</v>
      </c>
      <c r="K68" s="465"/>
      <c r="L68" s="171">
        <v>0</v>
      </c>
      <c r="M68" s="355">
        <f>(M62+M65)*20%+M63*10%</f>
        <v>0</v>
      </c>
      <c r="N68" s="172">
        <f>SUM(C68:M68)</f>
        <v>0</v>
      </c>
      <c r="P68" s="57" t="s">
        <v>11</v>
      </c>
      <c r="R68" s="549">
        <f>L63*0.4</f>
        <v>0</v>
      </c>
    </row>
    <row r="69" spans="2:19" ht="59.25">
      <c r="B69" s="175" t="s">
        <v>857</v>
      </c>
      <c r="C69" s="171"/>
      <c r="D69" s="171"/>
      <c r="E69" s="171"/>
      <c r="F69" s="171"/>
      <c r="G69" s="171"/>
      <c r="H69" s="171"/>
      <c r="I69" s="171"/>
      <c r="J69" s="171"/>
      <c r="K69" s="465"/>
      <c r="L69" s="171"/>
      <c r="M69" s="355">
        <v>0</v>
      </c>
      <c r="N69" s="172">
        <f>SUM(C69:M69)</f>
        <v>0</v>
      </c>
      <c r="P69" s="57"/>
    </row>
    <row r="70" spans="2:19">
      <c r="B70" s="175" t="s">
        <v>420</v>
      </c>
      <c r="C70" s="171">
        <f>SUM(C67:C68)</f>
        <v>0</v>
      </c>
      <c r="D70" s="171">
        <f t="shared" ref="D70:J70" si="12">SUM(D67:D68)</f>
        <v>0</v>
      </c>
      <c r="E70" s="171">
        <f t="shared" si="12"/>
        <v>0</v>
      </c>
      <c r="F70" s="171">
        <f t="shared" si="12"/>
        <v>0</v>
      </c>
      <c r="G70" s="171">
        <f t="shared" si="12"/>
        <v>0</v>
      </c>
      <c r="H70" s="171">
        <f t="shared" si="12"/>
        <v>0</v>
      </c>
      <c r="I70" s="171">
        <f t="shared" si="12"/>
        <v>0</v>
      </c>
      <c r="J70" s="171">
        <f t="shared" si="12"/>
        <v>0</v>
      </c>
      <c r="K70" s="465"/>
      <c r="L70" s="171">
        <f>SUM(L67:L68)</f>
        <v>0</v>
      </c>
      <c r="M70" s="171">
        <f>SUM(M67:M69)</f>
        <v>0</v>
      </c>
      <c r="N70" s="172">
        <f>SUM(N67:N69)</f>
        <v>0</v>
      </c>
      <c r="O70" s="397">
        <v>51634547.125689887</v>
      </c>
      <c r="P70" s="57" t="s">
        <v>11</v>
      </c>
      <c r="S70" s="47" t="e">
        <f>#REF!</f>
        <v>#REF!</v>
      </c>
    </row>
    <row r="71" spans="2:19" ht="15.75" thickBot="1">
      <c r="B71" s="176" t="s">
        <v>1375</v>
      </c>
      <c r="C71" s="173">
        <f t="shared" ref="C71:I71" si="13">C66-C67-C68</f>
        <v>0</v>
      </c>
      <c r="D71" s="173">
        <f t="shared" si="13"/>
        <v>0</v>
      </c>
      <c r="E71" s="173">
        <f t="shared" si="13"/>
        <v>0</v>
      </c>
      <c r="F71" s="173">
        <f t="shared" si="13"/>
        <v>0</v>
      </c>
      <c r="G71" s="173">
        <f t="shared" si="13"/>
        <v>0</v>
      </c>
      <c r="H71" s="173">
        <f t="shared" si="13"/>
        <v>0</v>
      </c>
      <c r="I71" s="173">
        <f t="shared" si="13"/>
        <v>0</v>
      </c>
      <c r="J71" s="173">
        <f>J66-J67-J68</f>
        <v>0</v>
      </c>
      <c r="K71" s="475"/>
      <c r="L71" s="173">
        <f>L66-L67-L68</f>
        <v>0</v>
      </c>
      <c r="M71" s="173">
        <f>M66-M67-M68-M69</f>
        <v>0</v>
      </c>
      <c r="N71" s="174">
        <f>N66-N67-N68-N69</f>
        <v>0</v>
      </c>
      <c r="O71" s="397">
        <f>N70-O70</f>
        <v>-51634547.125689887</v>
      </c>
      <c r="S71" s="397" t="e">
        <f>N70-S70</f>
        <v>#REF!</v>
      </c>
    </row>
    <row r="72" spans="2:19">
      <c r="O72" s="454">
        <f>O71*30%</f>
        <v>-15490364.137706965</v>
      </c>
      <c r="S72" s="454" t="e">
        <f>S71*33.33%</f>
        <v>#REF!</v>
      </c>
    </row>
  </sheetData>
  <mergeCells count="17">
    <mergeCell ref="B45:B46"/>
    <mergeCell ref="C45:F45"/>
    <mergeCell ref="B44:G44"/>
    <mergeCell ref="B55:F55"/>
    <mergeCell ref="L56:M56"/>
    <mergeCell ref="B39:B40"/>
    <mergeCell ref="C39:F39"/>
    <mergeCell ref="G39:G40"/>
    <mergeCell ref="B38:G38"/>
    <mergeCell ref="A1:M1"/>
    <mergeCell ref="A2:M2"/>
    <mergeCell ref="A4:M4"/>
    <mergeCell ref="A6:M6"/>
    <mergeCell ref="A8:B9"/>
    <mergeCell ref="C8:F8"/>
    <mergeCell ref="G8:J8"/>
    <mergeCell ref="L8:M8"/>
  </mergeCells>
  <pageMargins left="0.3" right="0.3" top="0.39" bottom="0.4" header="0" footer="0"/>
  <pageSetup paperSize="9" scale="54" firstPageNumber="0" orientation="landscape"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112"/>
  <sheetViews>
    <sheetView view="pageBreakPreview" zoomScaleSheetLayoutView="100" workbookViewId="0">
      <pane xSplit="6" ySplit="7" topLeftCell="G47" activePane="bottomRight" state="frozen"/>
      <selection pane="bottomLeft" activeCell="A8" sqref="A8"/>
      <selection pane="topRight" activeCell="G1" sqref="G1"/>
      <selection pane="bottomRight" activeCell="G47" sqref="G47"/>
    </sheetView>
  </sheetViews>
  <sheetFormatPr defaultColWidth="9.16796875" defaultRowHeight="14.25"/>
  <cols>
    <col min="1" max="1" width="7.01171875" style="504" customWidth="1"/>
    <col min="2" max="2" width="3.7734375" style="504" customWidth="1"/>
    <col min="3" max="4" width="11.32421875" style="504" customWidth="1"/>
    <col min="5" max="6" width="12.67578125" style="504" customWidth="1"/>
    <col min="7" max="7" width="16.31640625" style="504" customWidth="1"/>
    <col min="8" max="8" width="16.1796875" style="504" bestFit="1" customWidth="1"/>
    <col min="9" max="16384" width="9.16796875" style="504"/>
  </cols>
  <sheetData>
    <row r="1" spans="1:8" s="399" customFormat="1" ht="23.25" customHeight="1">
      <c r="A1" s="976" t="str">
        <f>'Introduction '!B2</f>
        <v>Name of Company</v>
      </c>
      <c r="B1" s="976"/>
      <c r="C1" s="976"/>
      <c r="D1" s="976"/>
      <c r="E1" s="976"/>
      <c r="F1" s="976"/>
      <c r="G1" s="976"/>
      <c r="H1" s="976"/>
    </row>
    <row r="2" spans="1:8" s="399" customFormat="1" ht="18.75" customHeight="1">
      <c r="A2" s="952" t="str">
        <f>'Introduction '!B3</f>
        <v>CIN -</v>
      </c>
      <c r="B2" s="952"/>
      <c r="C2" s="952"/>
      <c r="D2" s="952"/>
      <c r="E2" s="952"/>
      <c r="F2" s="952"/>
      <c r="G2" s="952"/>
      <c r="H2" s="952"/>
    </row>
    <row r="3" spans="1:8" s="399" customFormat="1" ht="9.9499999999999993" customHeight="1">
      <c r="A3" s="401"/>
      <c r="B3" s="402"/>
      <c r="C3" s="402"/>
      <c r="D3" s="402"/>
      <c r="E3" s="402"/>
      <c r="F3" s="402"/>
      <c r="G3" s="402"/>
      <c r="H3" s="402"/>
    </row>
    <row r="4" spans="1:8" s="399" customFormat="1" ht="18.75" customHeight="1">
      <c r="A4" s="1074" t="s">
        <v>1147</v>
      </c>
      <c r="B4" s="1074"/>
      <c r="C4" s="1074"/>
      <c r="D4" s="1074"/>
      <c r="E4" s="1074"/>
      <c r="F4" s="1074"/>
      <c r="G4" s="1074"/>
      <c r="H4" s="1074"/>
    </row>
    <row r="5" spans="1:8" s="399" customFormat="1" ht="9.9499999999999993" customHeight="1">
      <c r="A5" s="403"/>
      <c r="B5" s="587"/>
    </row>
    <row r="6" spans="1:8" s="584" customFormat="1" ht="15.75" thickBot="1">
      <c r="A6" s="589"/>
      <c r="B6" s="589"/>
      <c r="F6" s="40"/>
      <c r="G6" s="40"/>
      <c r="H6" s="40"/>
    </row>
    <row r="7" spans="1:8" s="589" customFormat="1" ht="42.75" customHeight="1" thickBot="1">
      <c r="A7" s="586" t="s">
        <v>39</v>
      </c>
      <c r="B7" s="1065" t="s">
        <v>0</v>
      </c>
      <c r="C7" s="1121"/>
      <c r="D7" s="1121"/>
      <c r="E7" s="1121"/>
      <c r="F7" s="1121"/>
      <c r="G7" s="81" t="s">
        <v>1222</v>
      </c>
      <c r="H7" s="81" t="s">
        <v>1221</v>
      </c>
    </row>
    <row r="8" spans="1:8" s="584" customFormat="1" ht="15.75" customHeight="1">
      <c r="A8" s="237">
        <f>'3-22'!A215+1</f>
        <v>23</v>
      </c>
      <c r="B8" s="1119" t="s">
        <v>219</v>
      </c>
      <c r="C8" s="1119"/>
      <c r="D8" s="1119"/>
      <c r="E8" s="1119"/>
      <c r="F8" s="1119"/>
      <c r="G8" s="74"/>
      <c r="H8" s="74"/>
    </row>
    <row r="9" spans="1:8" s="584" customFormat="1" ht="15.75" customHeight="1">
      <c r="A9" s="39">
        <f>A8+0.1</f>
        <v>23.1</v>
      </c>
      <c r="B9" s="941" t="s">
        <v>31</v>
      </c>
      <c r="C9" s="941"/>
      <c r="D9" s="941"/>
      <c r="E9" s="941"/>
      <c r="F9" s="941"/>
      <c r="G9" s="217">
        <f>G18</f>
        <v>0</v>
      </c>
      <c r="H9" s="217">
        <f>H18</f>
        <v>0</v>
      </c>
    </row>
    <row r="10" spans="1:8" s="584" customFormat="1" ht="15.75" customHeight="1">
      <c r="A10" s="39">
        <f>A9+0.1</f>
        <v>23.200000000000003</v>
      </c>
      <c r="B10" s="1013" t="s">
        <v>249</v>
      </c>
      <c r="C10" s="1013"/>
      <c r="D10" s="1013"/>
      <c r="E10" s="1013"/>
      <c r="F10" s="1013"/>
      <c r="G10" s="217">
        <f>G21</f>
        <v>0</v>
      </c>
      <c r="H10" s="217">
        <f>H21</f>
        <v>0</v>
      </c>
    </row>
    <row r="11" spans="1:8" s="584" customFormat="1" ht="15">
      <c r="A11" s="39">
        <f>A10+0.1</f>
        <v>23.300000000000004</v>
      </c>
      <c r="B11" s="941" t="s">
        <v>250</v>
      </c>
      <c r="C11" s="941"/>
      <c r="D11" s="941"/>
      <c r="E11" s="941"/>
      <c r="F11" s="941"/>
      <c r="G11" s="219">
        <f t="shared" ref="G11" si="0">G26</f>
        <v>0</v>
      </c>
      <c r="H11" s="219">
        <f t="shared" ref="H11" si="1">H26</f>
        <v>0</v>
      </c>
    </row>
    <row r="12" spans="1:8" s="732" customFormat="1" ht="15.75" customHeight="1">
      <c r="A12" s="39">
        <f>A11+0.1</f>
        <v>23.400000000000006</v>
      </c>
      <c r="B12" s="987" t="s">
        <v>1227</v>
      </c>
      <c r="C12" s="988"/>
      <c r="D12" s="988"/>
      <c r="E12" s="988"/>
      <c r="F12" s="1022"/>
      <c r="G12" s="219">
        <v>0</v>
      </c>
      <c r="H12" s="219">
        <v>0</v>
      </c>
    </row>
    <row r="13" spans="1:8" s="584" customFormat="1" ht="15.75" customHeight="1">
      <c r="A13" s="39"/>
      <c r="B13" s="993" t="s">
        <v>1</v>
      </c>
      <c r="C13" s="993"/>
      <c r="D13" s="993"/>
      <c r="E13" s="993"/>
      <c r="F13" s="993"/>
      <c r="G13" s="228">
        <f>SUM(G9:G11)-G12</f>
        <v>0</v>
      </c>
      <c r="H13" s="228">
        <f>SUM(H9:H11)-H12</f>
        <v>0</v>
      </c>
    </row>
    <row r="14" spans="1:8" s="584" customFormat="1" ht="15.75" customHeight="1">
      <c r="A14" s="69" t="s">
        <v>245</v>
      </c>
      <c r="B14" s="937" t="s">
        <v>252</v>
      </c>
      <c r="C14" s="937"/>
      <c r="D14" s="937"/>
      <c r="E14" s="937"/>
      <c r="F14" s="937"/>
      <c r="G14" s="217"/>
      <c r="H14" s="217"/>
    </row>
    <row r="15" spans="1:8" s="584" customFormat="1" ht="15.75" customHeight="1">
      <c r="A15" s="39"/>
      <c r="C15" s="1043" t="s">
        <v>253</v>
      </c>
      <c r="D15" s="1043"/>
      <c r="E15" s="1043"/>
      <c r="F15" s="1043"/>
      <c r="G15" s="217"/>
      <c r="H15" s="217"/>
    </row>
    <row r="16" spans="1:8" s="584" customFormat="1" ht="15.75" customHeight="1">
      <c r="A16" s="39"/>
      <c r="B16" s="591" t="s">
        <v>256</v>
      </c>
      <c r="C16" s="941"/>
      <c r="D16" s="941"/>
      <c r="E16" s="941"/>
      <c r="F16" s="941"/>
      <c r="G16" s="217">
        <v>0</v>
      </c>
      <c r="H16" s="217">
        <v>0</v>
      </c>
    </row>
    <row r="17" spans="1:8" s="584" customFormat="1" ht="15.75" customHeight="1">
      <c r="A17" s="39"/>
      <c r="B17" s="591" t="s">
        <v>257</v>
      </c>
      <c r="C17" s="941"/>
      <c r="D17" s="941"/>
      <c r="E17" s="941"/>
      <c r="F17" s="941"/>
      <c r="G17" s="217">
        <v>0</v>
      </c>
      <c r="H17" s="217">
        <v>0</v>
      </c>
    </row>
    <row r="18" spans="1:8" s="584" customFormat="1" ht="15.75" customHeight="1" thickBot="1">
      <c r="A18" s="39"/>
      <c r="B18" s="993" t="s">
        <v>212</v>
      </c>
      <c r="C18" s="993"/>
      <c r="D18" s="993"/>
      <c r="E18" s="993"/>
      <c r="F18" s="993"/>
      <c r="G18" s="230">
        <f t="shared" ref="G18" si="2">SUM(G16:G17)</f>
        <v>0</v>
      </c>
      <c r="H18" s="230">
        <f t="shared" ref="H18" si="3">SUM(H16:H17)</f>
        <v>0</v>
      </c>
    </row>
    <row r="19" spans="1:8" s="584" customFormat="1" ht="15.75" customHeight="1">
      <c r="A19" s="69" t="s">
        <v>245</v>
      </c>
      <c r="B19" s="937" t="s">
        <v>255</v>
      </c>
      <c r="C19" s="937"/>
      <c r="D19" s="937"/>
      <c r="E19" s="937"/>
      <c r="F19" s="937"/>
      <c r="G19" s="217"/>
      <c r="H19" s="217"/>
    </row>
    <row r="20" spans="1:8" s="584" customFormat="1" ht="15.75" customHeight="1">
      <c r="A20" s="39"/>
      <c r="B20" s="591" t="s">
        <v>256</v>
      </c>
      <c r="C20" s="941"/>
      <c r="D20" s="941"/>
      <c r="E20" s="941"/>
      <c r="F20" s="941"/>
      <c r="G20" s="217">
        <v>0</v>
      </c>
      <c r="H20" s="217">
        <v>0</v>
      </c>
    </row>
    <row r="21" spans="1:8" s="584" customFormat="1" ht="15.75" customHeight="1" thickBot="1">
      <c r="A21" s="42"/>
      <c r="B21" s="1024" t="s">
        <v>212</v>
      </c>
      <c r="C21" s="1024"/>
      <c r="D21" s="1024"/>
      <c r="E21" s="1024"/>
      <c r="F21" s="1024"/>
      <c r="G21" s="230">
        <f t="shared" ref="G21" si="4">SUM(G20:G20)</f>
        <v>0</v>
      </c>
      <c r="H21" s="230">
        <f t="shared" ref="H21" si="5">SUM(H20:H20)</f>
        <v>0</v>
      </c>
    </row>
    <row r="22" spans="1:8" s="584" customFormat="1" ht="15">
      <c r="A22" s="39"/>
      <c r="H22" s="217"/>
    </row>
    <row r="23" spans="1:8" s="584" customFormat="1" ht="15">
      <c r="A23" s="69" t="s">
        <v>245</v>
      </c>
      <c r="B23" s="964" t="s">
        <v>259</v>
      </c>
      <c r="C23" s="937"/>
      <c r="D23" s="937"/>
      <c r="E23" s="937"/>
      <c r="F23" s="965"/>
      <c r="G23" s="590"/>
      <c r="H23" s="217"/>
    </row>
    <row r="24" spans="1:8" s="584" customFormat="1" ht="15">
      <c r="A24" s="39"/>
      <c r="B24" s="591" t="s">
        <v>256</v>
      </c>
      <c r="C24" s="941" t="s">
        <v>260</v>
      </c>
      <c r="D24" s="941"/>
      <c r="E24" s="941"/>
      <c r="F24" s="974"/>
      <c r="G24" s="841">
        <v>0</v>
      </c>
      <c r="H24" s="842">
        <v>0</v>
      </c>
    </row>
    <row r="25" spans="1:8" s="584" customFormat="1" ht="15">
      <c r="A25" s="39"/>
      <c r="B25" s="591" t="s">
        <v>257</v>
      </c>
      <c r="C25" s="941" t="s">
        <v>1474</v>
      </c>
      <c r="D25" s="941"/>
      <c r="E25" s="941"/>
      <c r="F25" s="974"/>
      <c r="G25" s="841">
        <v>0</v>
      </c>
      <c r="H25" s="842">
        <v>0</v>
      </c>
    </row>
    <row r="26" spans="1:8" s="584" customFormat="1" ht="15.75" thickBot="1">
      <c r="A26" s="42"/>
      <c r="B26" s="1045" t="s">
        <v>212</v>
      </c>
      <c r="C26" s="1024"/>
      <c r="D26" s="1024"/>
      <c r="E26" s="1024"/>
      <c r="F26" s="1079"/>
      <c r="G26" s="476">
        <f>SUM(G24:G25)</f>
        <v>0</v>
      </c>
      <c r="H26" s="476">
        <f>SUM(H24:H25)</f>
        <v>0</v>
      </c>
    </row>
    <row r="27" spans="1:8" s="584" customFormat="1" ht="15.75" customHeight="1">
      <c r="A27" s="39"/>
      <c r="B27" s="588"/>
      <c r="C27" s="588"/>
      <c r="D27" s="588"/>
      <c r="E27" s="588"/>
      <c r="F27" s="588"/>
      <c r="G27" s="217"/>
      <c r="H27" s="217"/>
    </row>
    <row r="28" spans="1:8" s="584" customFormat="1" ht="15.75" customHeight="1">
      <c r="A28" s="68">
        <f>A8+1</f>
        <v>24</v>
      </c>
      <c r="B28" s="958" t="s">
        <v>21</v>
      </c>
      <c r="C28" s="958"/>
      <c r="D28" s="958"/>
      <c r="E28" s="958"/>
      <c r="F28" s="958"/>
      <c r="G28" s="217"/>
      <c r="H28" s="217"/>
    </row>
    <row r="29" spans="1:8" s="584" customFormat="1" ht="15.75" customHeight="1">
      <c r="A29" s="39">
        <f t="shared" ref="A29:A35" si="6">A28+0.1</f>
        <v>24.1</v>
      </c>
      <c r="B29" s="941" t="s">
        <v>27</v>
      </c>
      <c r="C29" s="941"/>
      <c r="D29" s="941"/>
      <c r="E29" s="941"/>
      <c r="F29" s="941"/>
      <c r="G29" s="217">
        <v>0</v>
      </c>
      <c r="H29" s="217">
        <v>0</v>
      </c>
    </row>
    <row r="30" spans="1:8" s="584" customFormat="1" ht="15.75" customHeight="1">
      <c r="A30" s="39">
        <f t="shared" si="6"/>
        <v>24.200000000000003</v>
      </c>
      <c r="B30" s="1013" t="s">
        <v>12</v>
      </c>
      <c r="C30" s="1013"/>
      <c r="D30" s="1013"/>
      <c r="E30" s="1013"/>
      <c r="F30" s="1013"/>
      <c r="G30" s="217">
        <v>0</v>
      </c>
      <c r="H30" s="217">
        <v>0</v>
      </c>
    </row>
    <row r="31" spans="1:8" s="584" customFormat="1" ht="15.75" customHeight="1">
      <c r="A31" s="39">
        <f t="shared" si="6"/>
        <v>24.300000000000004</v>
      </c>
      <c r="B31" s="941" t="s">
        <v>1475</v>
      </c>
      <c r="C31" s="941"/>
      <c r="D31" s="941"/>
      <c r="E31" s="941"/>
      <c r="F31" s="941"/>
      <c r="G31" s="217">
        <v>0</v>
      </c>
      <c r="H31" s="217">
        <v>0</v>
      </c>
    </row>
    <row r="32" spans="1:8" s="584" customFormat="1" ht="15.75" customHeight="1">
      <c r="A32" s="39">
        <f t="shared" si="6"/>
        <v>24.400000000000006</v>
      </c>
      <c r="B32" s="941" t="s">
        <v>1049</v>
      </c>
      <c r="C32" s="941"/>
      <c r="D32" s="941"/>
      <c r="E32" s="941"/>
      <c r="F32" s="941"/>
      <c r="G32" s="217">
        <v>0</v>
      </c>
      <c r="H32" s="217">
        <v>0</v>
      </c>
    </row>
    <row r="33" spans="1:8" s="584" customFormat="1" ht="15">
      <c r="A33" s="39">
        <f t="shared" si="6"/>
        <v>24.500000000000007</v>
      </c>
      <c r="B33" s="941" t="s">
        <v>752</v>
      </c>
      <c r="C33" s="941"/>
      <c r="D33" s="941"/>
      <c r="E33" s="941"/>
      <c r="F33" s="941"/>
      <c r="G33" s="217">
        <v>0</v>
      </c>
      <c r="H33" s="217">
        <v>0</v>
      </c>
    </row>
    <row r="34" spans="1:8" s="822" customFormat="1" ht="15">
      <c r="A34" s="39">
        <f t="shared" si="6"/>
        <v>24.600000000000009</v>
      </c>
      <c r="B34" s="987" t="s">
        <v>1476</v>
      </c>
      <c r="C34" s="988"/>
      <c r="D34" s="988"/>
      <c r="E34" s="988"/>
      <c r="F34" s="1022"/>
      <c r="G34" s="217">
        <v>0</v>
      </c>
      <c r="H34" s="217">
        <v>0</v>
      </c>
    </row>
    <row r="35" spans="1:8" s="822" customFormat="1" ht="15">
      <c r="A35" s="39">
        <f t="shared" si="6"/>
        <v>24.70000000000001</v>
      </c>
      <c r="B35" s="987" t="s">
        <v>1477</v>
      </c>
      <c r="C35" s="988"/>
      <c r="D35" s="988"/>
      <c r="E35" s="988"/>
      <c r="F35" s="1022"/>
      <c r="G35" s="217">
        <v>0</v>
      </c>
      <c r="H35" s="217">
        <v>0</v>
      </c>
    </row>
    <row r="36" spans="1:8" s="584" customFormat="1" ht="16.5" customHeight="1" thickBot="1">
      <c r="A36" s="42"/>
      <c r="B36" s="1024" t="s">
        <v>1</v>
      </c>
      <c r="C36" s="1024"/>
      <c r="D36" s="1024"/>
      <c r="E36" s="1024"/>
      <c r="F36" s="1024"/>
      <c r="G36" s="230">
        <f>SUM(G29:G35)</f>
        <v>0</v>
      </c>
      <c r="H36" s="230">
        <f>SUM(H29:H35)</f>
        <v>0</v>
      </c>
    </row>
    <row r="37" spans="1:8" s="584" customFormat="1" ht="15">
      <c r="A37" s="95"/>
      <c r="B37" s="97"/>
      <c r="C37" s="97"/>
      <c r="D37" s="97"/>
      <c r="E37" s="97"/>
      <c r="F37" s="97"/>
      <c r="G37" s="232"/>
      <c r="H37" s="232"/>
    </row>
    <row r="38" spans="1:8" s="584" customFormat="1" ht="15.75" customHeight="1">
      <c r="A38" s="68">
        <f>A28+1</f>
        <v>25</v>
      </c>
      <c r="B38" s="958" t="s">
        <v>216</v>
      </c>
      <c r="C38" s="958"/>
      <c r="D38" s="958"/>
      <c r="E38" s="958"/>
      <c r="F38" s="958"/>
      <c r="G38" s="217"/>
      <c r="H38" s="217"/>
    </row>
    <row r="39" spans="1:8" s="584" customFormat="1" ht="15.75" customHeight="1">
      <c r="A39" s="39"/>
      <c r="B39" s="941" t="s">
        <v>261</v>
      </c>
      <c r="C39" s="941"/>
      <c r="D39" s="941"/>
      <c r="E39" s="941"/>
      <c r="F39" s="941"/>
      <c r="G39" s="217">
        <f>H41</f>
        <v>0</v>
      </c>
      <c r="H39" s="217">
        <v>0</v>
      </c>
    </row>
    <row r="40" spans="1:8" s="584" customFormat="1" ht="15.75" customHeight="1">
      <c r="A40" s="39"/>
      <c r="B40" s="1013" t="s">
        <v>262</v>
      </c>
      <c r="C40" s="1013"/>
      <c r="D40" s="1013"/>
      <c r="E40" s="1013"/>
      <c r="F40" s="1013"/>
      <c r="G40" s="217">
        <v>0</v>
      </c>
      <c r="H40" s="217">
        <v>0</v>
      </c>
    </row>
    <row r="41" spans="1:8" s="584" customFormat="1" ht="15.75" customHeight="1">
      <c r="A41" s="39"/>
      <c r="B41" s="941" t="s">
        <v>263</v>
      </c>
      <c r="C41" s="941"/>
      <c r="D41" s="941"/>
      <c r="E41" s="941"/>
      <c r="F41" s="941"/>
      <c r="G41" s="219">
        <v>0</v>
      </c>
      <c r="H41" s="219">
        <v>0</v>
      </c>
    </row>
    <row r="42" spans="1:8" s="584" customFormat="1" ht="15.75" customHeight="1">
      <c r="A42" s="39"/>
      <c r="B42" s="993" t="s">
        <v>216</v>
      </c>
      <c r="C42" s="993"/>
      <c r="D42" s="993"/>
      <c r="E42" s="993"/>
      <c r="F42" s="993"/>
      <c r="G42" s="235">
        <f>G39+G40-G41</f>
        <v>0</v>
      </c>
      <c r="H42" s="235">
        <f>H39+H40-H41</f>
        <v>0</v>
      </c>
    </row>
    <row r="43" spans="1:8" s="584" customFormat="1" ht="15">
      <c r="A43" s="39"/>
      <c r="B43" s="588"/>
      <c r="C43" s="588"/>
      <c r="D43" s="588"/>
      <c r="E43" s="588"/>
      <c r="F43" s="588"/>
      <c r="G43" s="231"/>
      <c r="H43" s="231"/>
    </row>
    <row r="44" spans="1:8" s="584" customFormat="1" ht="15">
      <c r="A44" s="69" t="s">
        <v>245</v>
      </c>
      <c r="B44" s="937" t="s">
        <v>264</v>
      </c>
      <c r="C44" s="937"/>
      <c r="D44" s="937"/>
      <c r="E44" s="937"/>
      <c r="F44" s="937"/>
      <c r="G44" s="217"/>
      <c r="H44" s="217"/>
    </row>
    <row r="45" spans="1:8" s="584" customFormat="1" ht="15">
      <c r="A45" s="39"/>
      <c r="B45" s="134" t="s">
        <v>256</v>
      </c>
      <c r="C45" s="941"/>
      <c r="D45" s="941"/>
      <c r="E45" s="941"/>
      <c r="F45" s="941"/>
      <c r="G45" s="217">
        <v>0</v>
      </c>
      <c r="H45" s="217">
        <v>0</v>
      </c>
    </row>
    <row r="46" spans="1:8" s="584" customFormat="1" ht="15">
      <c r="A46" s="39"/>
      <c r="B46" s="134" t="s">
        <v>257</v>
      </c>
      <c r="C46" s="941"/>
      <c r="D46" s="941"/>
      <c r="E46" s="941"/>
      <c r="F46" s="941"/>
      <c r="G46" s="217">
        <v>0</v>
      </c>
      <c r="H46" s="217">
        <v>0</v>
      </c>
    </row>
    <row r="47" spans="1:8" s="584" customFormat="1" ht="15">
      <c r="A47" s="39"/>
      <c r="B47" s="134" t="s">
        <v>258</v>
      </c>
      <c r="C47" s="941"/>
      <c r="D47" s="941"/>
      <c r="E47" s="941"/>
      <c r="F47" s="941"/>
      <c r="G47" s="217">
        <v>0</v>
      </c>
      <c r="H47" s="217">
        <v>0</v>
      </c>
    </row>
    <row r="48" spans="1:8" s="584" customFormat="1" ht="15">
      <c r="A48" s="39"/>
      <c r="B48" s="134" t="s">
        <v>258</v>
      </c>
      <c r="C48" s="941" t="s">
        <v>10</v>
      </c>
      <c r="D48" s="941"/>
      <c r="E48" s="941"/>
      <c r="F48" s="941"/>
      <c r="G48" s="217">
        <v>0</v>
      </c>
      <c r="H48" s="217">
        <v>0</v>
      </c>
    </row>
    <row r="49" spans="1:8" s="584" customFormat="1" ht="15.75" thickBot="1">
      <c r="A49" s="42"/>
      <c r="B49" s="1045" t="s">
        <v>1</v>
      </c>
      <c r="C49" s="1024"/>
      <c r="D49" s="1024"/>
      <c r="E49" s="1024"/>
      <c r="F49" s="1079"/>
      <c r="G49" s="230">
        <f t="shared" ref="G49" si="7">SUM(G45:G48)</f>
        <v>0</v>
      </c>
      <c r="H49" s="230">
        <f t="shared" ref="H49" si="8">SUM(H45:H48)</f>
        <v>0</v>
      </c>
    </row>
    <row r="50" spans="1:8" s="741" customFormat="1" ht="15">
      <c r="A50" s="69">
        <f>A38+1</f>
        <v>26</v>
      </c>
      <c r="B50" s="1118" t="s">
        <v>1122</v>
      </c>
      <c r="C50" s="1119"/>
      <c r="D50" s="1119"/>
      <c r="E50" s="1119"/>
      <c r="F50" s="1120"/>
      <c r="G50" s="235"/>
      <c r="H50" s="235"/>
    </row>
    <row r="51" spans="1:8" s="741" customFormat="1" ht="15">
      <c r="A51" s="39"/>
      <c r="B51" s="987" t="s">
        <v>1409</v>
      </c>
      <c r="C51" s="988"/>
      <c r="D51" s="988"/>
      <c r="E51" s="988"/>
      <c r="F51" s="1022"/>
      <c r="G51" s="217">
        <v>0</v>
      </c>
      <c r="H51" s="217">
        <v>0</v>
      </c>
    </row>
    <row r="52" spans="1:8" s="741" customFormat="1" ht="15.75" thickBot="1">
      <c r="A52" s="39"/>
      <c r="B52" s="1045" t="s">
        <v>1</v>
      </c>
      <c r="C52" s="1024"/>
      <c r="D52" s="1024"/>
      <c r="E52" s="1024"/>
      <c r="F52" s="1079"/>
      <c r="G52" s="230">
        <f>SUM(G51)</f>
        <v>0</v>
      </c>
      <c r="H52" s="230">
        <f>SUM(H51)</f>
        <v>0</v>
      </c>
    </row>
    <row r="53" spans="1:8" s="741" customFormat="1" ht="15">
      <c r="A53" s="39"/>
      <c r="B53" s="1113"/>
      <c r="C53" s="1114"/>
      <c r="D53" s="1114"/>
      <c r="E53" s="1114"/>
      <c r="F53" s="1115"/>
      <c r="G53" s="235"/>
      <c r="H53" s="235"/>
    </row>
    <row r="54" spans="1:8" s="584" customFormat="1" ht="31.5" customHeight="1">
      <c r="A54" s="94">
        <f>A50+1</f>
        <v>27</v>
      </c>
      <c r="B54" s="1116" t="s">
        <v>265</v>
      </c>
      <c r="C54" s="1085"/>
      <c r="D54" s="1085"/>
      <c r="E54" s="1085"/>
      <c r="F54" s="1117"/>
      <c r="G54" s="217"/>
      <c r="H54" s="217"/>
    </row>
    <row r="55" spans="1:8" s="584" customFormat="1" ht="15.75" customHeight="1">
      <c r="A55" s="69"/>
      <c r="B55" s="1043" t="s">
        <v>266</v>
      </c>
      <c r="C55" s="1043"/>
      <c r="D55" s="1043"/>
      <c r="E55" s="1043"/>
      <c r="F55" s="1043"/>
      <c r="G55" s="217"/>
      <c r="H55" s="217"/>
    </row>
    <row r="56" spans="1:8" s="584" customFormat="1" ht="15.75" customHeight="1">
      <c r="A56" s="39"/>
      <c r="B56" s="591" t="s">
        <v>256</v>
      </c>
      <c r="C56" s="941" t="s">
        <v>28</v>
      </c>
      <c r="D56" s="941"/>
      <c r="E56" s="941"/>
      <c r="F56" s="941"/>
      <c r="G56" s="217">
        <v>0</v>
      </c>
      <c r="H56" s="217">
        <v>0</v>
      </c>
    </row>
    <row r="57" spans="1:8" s="584" customFormat="1" ht="15.75" customHeight="1">
      <c r="A57" s="39"/>
      <c r="B57" s="591" t="s">
        <v>257</v>
      </c>
      <c r="C57" s="941" t="s">
        <v>29</v>
      </c>
      <c r="D57" s="941"/>
      <c r="E57" s="941"/>
      <c r="F57" s="941"/>
      <c r="G57" s="217">
        <v>0</v>
      </c>
      <c r="H57" s="217">
        <v>0</v>
      </c>
    </row>
    <row r="58" spans="1:8" s="584" customFormat="1" ht="15.75" customHeight="1">
      <c r="A58" s="39"/>
      <c r="B58" s="993" t="s">
        <v>251</v>
      </c>
      <c r="C58" s="993"/>
      <c r="D58" s="993"/>
      <c r="E58" s="993"/>
      <c r="F58" s="993"/>
      <c r="G58" s="228">
        <f>SUM(G56:G57)</f>
        <v>0</v>
      </c>
      <c r="H58" s="228">
        <f>SUM(H56:H57)</f>
        <v>0</v>
      </c>
    </row>
    <row r="59" spans="1:8" s="584" customFormat="1" ht="15.75" customHeight="1">
      <c r="A59" s="69"/>
      <c r="B59" s="1043" t="s">
        <v>267</v>
      </c>
      <c r="C59" s="1043"/>
      <c r="D59" s="1043"/>
      <c r="E59" s="1043"/>
      <c r="F59" s="1043"/>
      <c r="G59" s="217"/>
      <c r="H59" s="217"/>
    </row>
    <row r="60" spans="1:8" s="584" customFormat="1" ht="15.75" customHeight="1">
      <c r="A60" s="39"/>
      <c r="B60" s="591" t="s">
        <v>256</v>
      </c>
      <c r="C60" s="941" t="s">
        <v>28</v>
      </c>
      <c r="D60" s="941"/>
      <c r="E60" s="941"/>
      <c r="F60" s="941"/>
      <c r="G60" s="217">
        <v>0</v>
      </c>
      <c r="H60" s="217">
        <v>0</v>
      </c>
    </row>
    <row r="61" spans="1:8" s="584" customFormat="1" ht="15.75" customHeight="1">
      <c r="A61" s="39"/>
      <c r="B61" s="591" t="s">
        <v>257</v>
      </c>
      <c r="C61" s="941" t="s">
        <v>29</v>
      </c>
      <c r="D61" s="941"/>
      <c r="E61" s="941"/>
      <c r="F61" s="941"/>
      <c r="G61" s="217">
        <v>0</v>
      </c>
      <c r="H61" s="217">
        <v>0</v>
      </c>
    </row>
    <row r="62" spans="1:8" s="584" customFormat="1" ht="15.75" customHeight="1">
      <c r="A62" s="39"/>
      <c r="B62" s="993" t="s">
        <v>254</v>
      </c>
      <c r="C62" s="993"/>
      <c r="D62" s="993"/>
      <c r="E62" s="993"/>
      <c r="F62" s="993"/>
      <c r="G62" s="228">
        <f>SUM(G60:G61)</f>
        <v>0</v>
      </c>
      <c r="H62" s="228">
        <f>SUM(H60:H61)</f>
        <v>0</v>
      </c>
    </row>
    <row r="63" spans="1:8" s="584" customFormat="1" ht="15.75" customHeight="1" thickBot="1">
      <c r="A63" s="42"/>
      <c r="B63" s="1024" t="s">
        <v>268</v>
      </c>
      <c r="C63" s="1024"/>
      <c r="D63" s="1024"/>
      <c r="E63" s="1024"/>
      <c r="F63" s="1024"/>
      <c r="G63" s="235">
        <f>+G58-G62</f>
        <v>0</v>
      </c>
      <c r="H63" s="234">
        <f>+H58-H62</f>
        <v>0</v>
      </c>
    </row>
    <row r="64" spans="1:8" s="584" customFormat="1" ht="15.75" customHeight="1">
      <c r="A64" s="39"/>
      <c r="B64" s="588"/>
      <c r="C64" s="588"/>
      <c r="D64" s="588"/>
      <c r="E64" s="588"/>
      <c r="F64" s="588"/>
      <c r="G64" s="670"/>
      <c r="H64" s="217"/>
    </row>
    <row r="65" spans="1:8" s="584" customFormat="1" ht="15.75" customHeight="1">
      <c r="A65" s="68">
        <f>A54+1</f>
        <v>28</v>
      </c>
      <c r="B65" s="958" t="s">
        <v>215</v>
      </c>
      <c r="C65" s="958"/>
      <c r="D65" s="958"/>
      <c r="E65" s="958"/>
      <c r="F65" s="958"/>
      <c r="G65" s="217"/>
      <c r="H65" s="217"/>
    </row>
    <row r="66" spans="1:8" s="584" customFormat="1" ht="15.75" customHeight="1">
      <c r="A66" s="39">
        <f>A65+0.1</f>
        <v>28.1</v>
      </c>
      <c r="B66" s="941" t="s">
        <v>1479</v>
      </c>
      <c r="C66" s="941"/>
      <c r="D66" s="941"/>
      <c r="E66" s="941"/>
      <c r="F66" s="941"/>
      <c r="G66" s="217">
        <v>0</v>
      </c>
      <c r="H66" s="217">
        <v>0</v>
      </c>
    </row>
    <row r="67" spans="1:8" s="584" customFormat="1" ht="15.75" customHeight="1">
      <c r="A67" s="39">
        <f>A66+0.1</f>
        <v>28.200000000000003</v>
      </c>
      <c r="B67" s="1013" t="s">
        <v>1021</v>
      </c>
      <c r="C67" s="1013"/>
      <c r="D67" s="1013"/>
      <c r="E67" s="1013"/>
      <c r="F67" s="1013"/>
      <c r="G67" s="217">
        <v>0</v>
      </c>
      <c r="H67" s="217">
        <v>0</v>
      </c>
    </row>
    <row r="68" spans="1:8" s="584" customFormat="1" ht="15.75" customHeight="1">
      <c r="A68" s="39">
        <f>A67+0.1</f>
        <v>28.300000000000004</v>
      </c>
      <c r="B68" s="941" t="s">
        <v>269</v>
      </c>
      <c r="C68" s="941"/>
      <c r="D68" s="941"/>
      <c r="E68" s="941"/>
      <c r="F68" s="941"/>
      <c r="G68" s="217">
        <v>0</v>
      </c>
      <c r="H68" s="217">
        <v>0</v>
      </c>
    </row>
    <row r="69" spans="1:8" s="584" customFormat="1" ht="15.75" customHeight="1">
      <c r="A69" s="39">
        <f>A68+0.1</f>
        <v>28.400000000000006</v>
      </c>
      <c r="B69" s="941" t="s">
        <v>271</v>
      </c>
      <c r="C69" s="941"/>
      <c r="D69" s="941"/>
      <c r="E69" s="941"/>
      <c r="F69" s="941"/>
      <c r="G69" s="219">
        <f>G75</f>
        <v>0</v>
      </c>
      <c r="H69" s="219">
        <f>H75</f>
        <v>0</v>
      </c>
    </row>
    <row r="70" spans="1:8" s="584" customFormat="1" ht="15.75" customHeight="1">
      <c r="A70" s="39"/>
      <c r="B70" s="993" t="s">
        <v>1</v>
      </c>
      <c r="C70" s="993"/>
      <c r="D70" s="993"/>
      <c r="E70" s="993"/>
      <c r="F70" s="993"/>
      <c r="G70" s="228">
        <f t="shared" ref="G70" si="9">SUM(G66:G69)</f>
        <v>0</v>
      </c>
      <c r="H70" s="228">
        <f t="shared" ref="H70" si="10">SUM(H66:H69)</f>
        <v>0</v>
      </c>
    </row>
    <row r="71" spans="1:8" s="584" customFormat="1" ht="15.75" customHeight="1">
      <c r="A71" s="69" t="s">
        <v>245</v>
      </c>
      <c r="B71" s="937" t="s">
        <v>270</v>
      </c>
      <c r="C71" s="937"/>
      <c r="D71" s="937"/>
      <c r="E71" s="937"/>
      <c r="F71" s="937"/>
      <c r="G71" s="217"/>
      <c r="H71" s="217"/>
    </row>
    <row r="72" spans="1:8" s="584" customFormat="1" ht="15.75" customHeight="1">
      <c r="A72" s="39"/>
      <c r="B72" s="591" t="s">
        <v>256</v>
      </c>
      <c r="C72" s="941" t="s">
        <v>37</v>
      </c>
      <c r="D72" s="941"/>
      <c r="E72" s="941"/>
      <c r="F72" s="941"/>
      <c r="G72" s="217">
        <v>0</v>
      </c>
      <c r="H72" s="217">
        <v>0</v>
      </c>
    </row>
    <row r="73" spans="1:8" s="584" customFormat="1" ht="15.75" customHeight="1">
      <c r="A73" s="39"/>
      <c r="B73" s="591" t="s">
        <v>257</v>
      </c>
      <c r="C73" s="941" t="s">
        <v>1228</v>
      </c>
      <c r="D73" s="941"/>
      <c r="E73" s="941"/>
      <c r="F73" s="941"/>
      <c r="G73" s="217">
        <v>0</v>
      </c>
      <c r="H73" s="217">
        <v>0</v>
      </c>
    </row>
    <row r="74" spans="1:8" s="584" customFormat="1" ht="15.75" customHeight="1">
      <c r="A74" s="39"/>
      <c r="B74" s="591" t="s">
        <v>258</v>
      </c>
      <c r="C74" s="941" t="s">
        <v>38</v>
      </c>
      <c r="D74" s="941"/>
      <c r="E74" s="941"/>
      <c r="F74" s="941"/>
      <c r="G74" s="219">
        <v>0</v>
      </c>
      <c r="H74" s="219">
        <v>0</v>
      </c>
    </row>
    <row r="75" spans="1:8" s="584" customFormat="1" ht="15.75" customHeight="1" thickBot="1">
      <c r="A75" s="42"/>
      <c r="B75" s="1024" t="s">
        <v>1</v>
      </c>
      <c r="C75" s="1024"/>
      <c r="D75" s="1024"/>
      <c r="E75" s="1024"/>
      <c r="F75" s="1024"/>
      <c r="G75" s="230">
        <f t="shared" ref="G75" si="11">SUM(G72:G74)</f>
        <v>0</v>
      </c>
      <c r="H75" s="230">
        <f t="shared" ref="H75" si="12">SUM(H72:H74)</f>
        <v>0</v>
      </c>
    </row>
    <row r="76" spans="1:8" s="584" customFormat="1" ht="15">
      <c r="A76" s="39"/>
      <c r="B76" s="589"/>
      <c r="F76" s="34"/>
      <c r="G76" s="217"/>
      <c r="H76" s="217"/>
    </row>
    <row r="77" spans="1:8" s="584" customFormat="1" ht="15.75" customHeight="1">
      <c r="A77" s="68">
        <f>A65+1</f>
        <v>29</v>
      </c>
      <c r="B77" s="958" t="s">
        <v>272</v>
      </c>
      <c r="C77" s="958"/>
      <c r="D77" s="958"/>
      <c r="E77" s="958"/>
      <c r="F77" s="958"/>
      <c r="G77" s="217"/>
      <c r="H77" s="217"/>
    </row>
    <row r="78" spans="1:8" s="584" customFormat="1" ht="15.75" customHeight="1">
      <c r="A78" s="39">
        <f>A77+0.1</f>
        <v>29.1</v>
      </c>
      <c r="B78" s="941" t="s">
        <v>273</v>
      </c>
      <c r="C78" s="941"/>
      <c r="D78" s="941"/>
      <c r="E78" s="941"/>
      <c r="F78" s="941"/>
      <c r="G78" s="217">
        <v>0</v>
      </c>
      <c r="H78" s="217">
        <v>0</v>
      </c>
    </row>
    <row r="79" spans="1:8" s="584" customFormat="1" ht="15.75" customHeight="1">
      <c r="A79" s="39">
        <f>A78+0.1</f>
        <v>29.200000000000003</v>
      </c>
      <c r="B79" s="941" t="s">
        <v>274</v>
      </c>
      <c r="C79" s="941"/>
      <c r="D79" s="941"/>
      <c r="E79" s="941"/>
      <c r="F79" s="941"/>
      <c r="G79" s="219">
        <v>0</v>
      </c>
      <c r="H79" s="219">
        <v>0</v>
      </c>
    </row>
    <row r="80" spans="1:8" s="584" customFormat="1" ht="16.5" customHeight="1" thickBot="1">
      <c r="A80" s="42"/>
      <c r="B80" s="1024" t="s">
        <v>1</v>
      </c>
      <c r="C80" s="1024"/>
      <c r="D80" s="1024"/>
      <c r="E80" s="1024"/>
      <c r="F80" s="1024"/>
      <c r="G80" s="234">
        <f>SUM(G78:G79)</f>
        <v>0</v>
      </c>
      <c r="H80" s="234">
        <f>SUM(H78:H79)</f>
        <v>0</v>
      </c>
    </row>
    <row r="81" spans="1:8" s="584" customFormat="1" ht="15">
      <c r="A81" s="95"/>
      <c r="B81" s="97"/>
      <c r="C81" s="97"/>
      <c r="D81" s="97"/>
      <c r="E81" s="97"/>
      <c r="F81" s="97"/>
      <c r="G81" s="97"/>
      <c r="H81" s="232"/>
    </row>
    <row r="82" spans="1:8" s="732" customFormat="1" ht="15">
      <c r="A82" s="69">
        <f>A77+1</f>
        <v>30</v>
      </c>
      <c r="B82" s="957" t="s">
        <v>1124</v>
      </c>
      <c r="C82" s="958"/>
      <c r="D82" s="958"/>
      <c r="E82" s="958"/>
      <c r="F82" s="958"/>
      <c r="G82" s="734"/>
      <c r="H82" s="217"/>
    </row>
    <row r="83" spans="1:8" s="732" customFormat="1" ht="15">
      <c r="A83" s="69"/>
      <c r="B83" s="987" t="s">
        <v>41</v>
      </c>
      <c r="C83" s="988"/>
      <c r="D83" s="988"/>
      <c r="E83" s="988"/>
      <c r="F83" s="988"/>
      <c r="G83" s="217">
        <v>0</v>
      </c>
      <c r="H83" s="217">
        <v>0</v>
      </c>
    </row>
    <row r="84" spans="1:8" s="732" customFormat="1" ht="15">
      <c r="A84" s="69"/>
      <c r="B84" s="987" t="s">
        <v>1231</v>
      </c>
      <c r="C84" s="988"/>
      <c r="D84" s="988"/>
      <c r="E84" s="988"/>
      <c r="F84" s="988"/>
      <c r="G84" s="219">
        <v>0</v>
      </c>
      <c r="H84" s="219">
        <v>0</v>
      </c>
    </row>
    <row r="85" spans="1:8" s="732" customFormat="1" ht="15.75" thickBot="1">
      <c r="A85" s="39"/>
      <c r="B85" s="734"/>
      <c r="C85" s="734"/>
      <c r="D85" s="734"/>
      <c r="E85" s="734"/>
      <c r="F85" s="734"/>
      <c r="G85" s="234">
        <f>SUM(G83:G84)</f>
        <v>0</v>
      </c>
      <c r="H85" s="234">
        <f>SUM(H83:H84)</f>
        <v>0</v>
      </c>
    </row>
    <row r="86" spans="1:8" s="732" customFormat="1" ht="15">
      <c r="A86" s="39"/>
      <c r="B86" s="734"/>
      <c r="C86" s="734"/>
      <c r="D86" s="734"/>
      <c r="E86" s="734"/>
      <c r="F86" s="734"/>
      <c r="G86" s="734"/>
      <c r="H86" s="217"/>
    </row>
    <row r="87" spans="1:8" s="584" customFormat="1" ht="15.75" customHeight="1">
      <c r="A87" s="68">
        <f>A82+1</f>
        <v>31</v>
      </c>
      <c r="B87" s="958" t="s">
        <v>218</v>
      </c>
      <c r="C87" s="958"/>
      <c r="D87" s="958"/>
      <c r="E87" s="958"/>
      <c r="F87" s="958"/>
      <c r="G87" s="585"/>
      <c r="H87" s="217"/>
    </row>
    <row r="88" spans="1:8" s="584" customFormat="1" ht="15.75" customHeight="1">
      <c r="A88" s="39"/>
      <c r="B88" s="1013" t="s">
        <v>275</v>
      </c>
      <c r="C88" s="1013"/>
      <c r="D88" s="1013"/>
      <c r="E88" s="1013"/>
      <c r="F88" s="1013"/>
      <c r="G88" s="217">
        <v>0</v>
      </c>
      <c r="H88" s="217">
        <v>0</v>
      </c>
    </row>
    <row r="89" spans="1:8" s="584" customFormat="1" ht="15.75" customHeight="1">
      <c r="A89" s="39"/>
      <c r="B89" s="941" t="s">
        <v>276</v>
      </c>
      <c r="C89" s="941"/>
      <c r="D89" s="941"/>
      <c r="E89" s="941"/>
      <c r="F89" s="941"/>
      <c r="G89" s="217">
        <v>0</v>
      </c>
      <c r="H89" s="217">
        <v>0</v>
      </c>
    </row>
    <row r="90" spans="1:8" s="584" customFormat="1" ht="15.75" customHeight="1">
      <c r="A90" s="39"/>
      <c r="B90" s="941" t="s">
        <v>12</v>
      </c>
      <c r="C90" s="941"/>
      <c r="D90" s="941"/>
      <c r="E90" s="941"/>
      <c r="F90" s="941"/>
      <c r="G90" s="217">
        <v>0</v>
      </c>
      <c r="H90" s="217">
        <v>0</v>
      </c>
    </row>
    <row r="91" spans="1:8" s="584" customFormat="1" ht="15.75" customHeight="1">
      <c r="A91" s="39"/>
      <c r="B91" s="1013" t="s">
        <v>277</v>
      </c>
      <c r="C91" s="1013"/>
      <c r="D91" s="1013"/>
      <c r="E91" s="1013"/>
      <c r="F91" s="1013"/>
      <c r="G91" s="217">
        <v>0</v>
      </c>
      <c r="H91" s="217">
        <v>0</v>
      </c>
    </row>
    <row r="92" spans="1:8" s="584" customFormat="1" ht="15.75" customHeight="1">
      <c r="A92" s="39"/>
      <c r="B92" s="1013" t="s">
        <v>278</v>
      </c>
      <c r="C92" s="1013"/>
      <c r="D92" s="1013"/>
      <c r="E92" s="1013"/>
      <c r="F92" s="1013"/>
      <c r="G92" s="217">
        <v>0</v>
      </c>
      <c r="H92" s="217">
        <v>0</v>
      </c>
    </row>
    <row r="93" spans="1:8" s="584" customFormat="1" ht="15.75" customHeight="1">
      <c r="A93" s="39"/>
      <c r="B93" s="988" t="s">
        <v>1229</v>
      </c>
      <c r="C93" s="1013"/>
      <c r="D93" s="1013"/>
      <c r="E93" s="1013"/>
      <c r="F93" s="1013"/>
      <c r="G93" s="217">
        <v>0</v>
      </c>
      <c r="H93" s="217">
        <v>0</v>
      </c>
    </row>
    <row r="94" spans="1:8" s="584" customFormat="1" ht="15.75" customHeight="1">
      <c r="A94" s="39"/>
      <c r="B94" s="941" t="s">
        <v>279</v>
      </c>
      <c r="C94" s="941"/>
      <c r="D94" s="941"/>
      <c r="E94" s="941"/>
      <c r="F94" s="941"/>
      <c r="G94" s="217">
        <v>0</v>
      </c>
      <c r="H94" s="217">
        <v>0</v>
      </c>
    </row>
    <row r="95" spans="1:8" s="584" customFormat="1" ht="15.75" customHeight="1">
      <c r="A95" s="39"/>
      <c r="B95" s="941" t="s">
        <v>1478</v>
      </c>
      <c r="C95" s="941"/>
      <c r="D95" s="941"/>
      <c r="E95" s="941"/>
      <c r="F95" s="941"/>
      <c r="G95" s="217">
        <v>0</v>
      </c>
      <c r="H95" s="217">
        <v>0</v>
      </c>
    </row>
    <row r="96" spans="1:8" s="584" customFormat="1" ht="15.75" customHeight="1">
      <c r="A96" s="39"/>
      <c r="B96" s="941" t="s">
        <v>280</v>
      </c>
      <c r="C96" s="941"/>
      <c r="D96" s="941"/>
      <c r="E96" s="941"/>
      <c r="F96" s="941"/>
      <c r="G96" s="217">
        <v>0</v>
      </c>
      <c r="H96" s="217">
        <v>0</v>
      </c>
    </row>
    <row r="97" spans="1:8" s="584" customFormat="1" ht="15.75" customHeight="1">
      <c r="A97" s="39"/>
      <c r="B97" s="1013" t="s">
        <v>1223</v>
      </c>
      <c r="C97" s="1013"/>
      <c r="D97" s="1013"/>
      <c r="E97" s="1013"/>
      <c r="F97" s="1013"/>
      <c r="G97" s="217">
        <v>0</v>
      </c>
      <c r="H97" s="217">
        <v>0</v>
      </c>
    </row>
    <row r="98" spans="1:8" s="732" customFormat="1" ht="15.75" customHeight="1">
      <c r="A98" s="70"/>
      <c r="B98" s="1023" t="s">
        <v>1225</v>
      </c>
      <c r="C98" s="1014"/>
      <c r="D98" s="1014"/>
      <c r="E98" s="1014"/>
      <c r="F98" s="1112"/>
      <c r="G98" s="217"/>
      <c r="H98" s="217"/>
    </row>
    <row r="99" spans="1:8" s="732" customFormat="1" ht="15.75" customHeight="1">
      <c r="A99" s="70"/>
      <c r="B99" s="1023" t="s">
        <v>1224</v>
      </c>
      <c r="C99" s="1014"/>
      <c r="D99" s="1014"/>
      <c r="E99" s="1014"/>
      <c r="F99" s="1112"/>
      <c r="G99" s="217"/>
      <c r="H99" s="217"/>
    </row>
    <row r="100" spans="1:8" s="732" customFormat="1" ht="15.75" customHeight="1">
      <c r="A100" s="70"/>
      <c r="B100" s="1023" t="s">
        <v>1226</v>
      </c>
      <c r="C100" s="1014"/>
      <c r="D100" s="1014"/>
      <c r="E100" s="1014"/>
      <c r="F100" s="1112"/>
      <c r="G100" s="217"/>
      <c r="H100" s="217"/>
    </row>
    <row r="101" spans="1:8" s="584" customFormat="1" ht="15.75" customHeight="1">
      <c r="A101" s="70"/>
      <c r="B101" s="1020" t="s">
        <v>772</v>
      </c>
      <c r="C101" s="1013"/>
      <c r="D101" s="1013"/>
      <c r="E101" s="1013"/>
      <c r="F101" s="1021"/>
      <c r="G101" s="217">
        <v>0</v>
      </c>
      <c r="H101" s="217">
        <v>0</v>
      </c>
    </row>
    <row r="102" spans="1:8" s="584" customFormat="1" ht="15.75" customHeight="1">
      <c r="A102" s="70"/>
      <c r="B102" s="1020" t="s">
        <v>830</v>
      </c>
      <c r="C102" s="1013"/>
      <c r="D102" s="1013"/>
      <c r="E102" s="1013"/>
      <c r="F102" s="1021"/>
      <c r="G102" s="217">
        <v>0</v>
      </c>
      <c r="H102" s="217">
        <v>0</v>
      </c>
    </row>
    <row r="103" spans="1:8" s="584" customFormat="1" ht="15.75" customHeight="1">
      <c r="A103" s="70"/>
      <c r="B103" s="1020" t="s">
        <v>831</v>
      </c>
      <c r="C103" s="1013"/>
      <c r="D103" s="1013"/>
      <c r="E103" s="1013"/>
      <c r="F103" s="1021"/>
      <c r="G103" s="217">
        <v>0</v>
      </c>
      <c r="H103" s="217">
        <v>0</v>
      </c>
    </row>
    <row r="104" spans="1:8" s="584" customFormat="1" ht="15.75" customHeight="1">
      <c r="A104" s="70"/>
      <c r="B104" s="1020" t="s">
        <v>1230</v>
      </c>
      <c r="C104" s="1013"/>
      <c r="D104" s="1013"/>
      <c r="E104" s="1013"/>
      <c r="F104" s="1021"/>
      <c r="G104" s="217">
        <v>0</v>
      </c>
      <c r="H104" s="217">
        <v>0</v>
      </c>
    </row>
    <row r="105" spans="1:8" s="584" customFormat="1" ht="15.75" customHeight="1">
      <c r="A105" s="70"/>
      <c r="B105" s="1020" t="s">
        <v>881</v>
      </c>
      <c r="C105" s="1013"/>
      <c r="D105" s="1013"/>
      <c r="E105" s="1013"/>
      <c r="F105" s="1021"/>
      <c r="G105" s="217">
        <v>0</v>
      </c>
      <c r="H105" s="217">
        <v>0</v>
      </c>
    </row>
    <row r="106" spans="1:8" s="584" customFormat="1" ht="15.75" customHeight="1">
      <c r="A106" s="70"/>
      <c r="B106" s="1013" t="s">
        <v>281</v>
      </c>
      <c r="C106" s="1013"/>
      <c r="D106" s="1013"/>
      <c r="E106" s="1013"/>
      <c r="F106" s="1013"/>
      <c r="G106" s="217">
        <v>0</v>
      </c>
      <c r="H106" s="217">
        <v>0</v>
      </c>
    </row>
    <row r="107" spans="1:8" s="584" customFormat="1" ht="15.75" customHeight="1" thickBot="1">
      <c r="A107" s="42"/>
      <c r="B107" s="1024" t="s">
        <v>1</v>
      </c>
      <c r="C107" s="1024"/>
      <c r="D107" s="1024"/>
      <c r="E107" s="1024"/>
      <c r="F107" s="1024"/>
      <c r="G107" s="230">
        <f>SUM(G88:G106)</f>
        <v>0</v>
      </c>
      <c r="H107" s="230">
        <f>SUM(H88:H106)</f>
        <v>0</v>
      </c>
    </row>
    <row r="109" spans="1:8" ht="15">
      <c r="A109" s="68">
        <f>A87+1</f>
        <v>32</v>
      </c>
      <c r="B109" s="1110" t="s">
        <v>1235</v>
      </c>
      <c r="C109" s="1111"/>
      <c r="D109" s="1111"/>
      <c r="E109" s="1111"/>
      <c r="F109" s="1111"/>
    </row>
    <row r="110" spans="1:8" ht="15">
      <c r="B110" s="1109" t="s">
        <v>1232</v>
      </c>
      <c r="C110" s="1109"/>
      <c r="D110" s="1109"/>
      <c r="E110" s="1109"/>
      <c r="F110" s="1109"/>
      <c r="G110" s="217">
        <v>0</v>
      </c>
      <c r="H110" s="217">
        <v>0</v>
      </c>
    </row>
    <row r="111" spans="1:8" ht="15">
      <c r="B111" s="1109" t="s">
        <v>1233</v>
      </c>
      <c r="C111" s="1109"/>
      <c r="D111" s="1109"/>
      <c r="E111" s="1109"/>
      <c r="F111" s="1109"/>
      <c r="G111" s="217">
        <v>0</v>
      </c>
      <c r="H111" s="217">
        <v>0</v>
      </c>
    </row>
    <row r="112" spans="1:8" ht="15.75" thickBot="1">
      <c r="B112" s="1109" t="s">
        <v>1234</v>
      </c>
      <c r="C112" s="1109"/>
      <c r="D112" s="1109"/>
      <c r="E112" s="1109"/>
      <c r="F112" s="1109"/>
      <c r="G112" s="230">
        <f>SUM(G93:G111)</f>
        <v>0</v>
      </c>
      <c r="H112" s="230">
        <f>SUM(H93:H111)</f>
        <v>0</v>
      </c>
    </row>
  </sheetData>
  <mergeCells count="99">
    <mergeCell ref="B11:F11"/>
    <mergeCell ref="B23:F23"/>
    <mergeCell ref="B19:F19"/>
    <mergeCell ref="C20:F20"/>
    <mergeCell ref="B21:F21"/>
    <mergeCell ref="B18:F18"/>
    <mergeCell ref="B12:F12"/>
    <mergeCell ref="B13:F13"/>
    <mergeCell ref="B14:F14"/>
    <mergeCell ref="C15:F15"/>
    <mergeCell ref="C17:F17"/>
    <mergeCell ref="A1:H1"/>
    <mergeCell ref="A2:H2"/>
    <mergeCell ref="A4:H4"/>
    <mergeCell ref="B9:F9"/>
    <mergeCell ref="B10:F10"/>
    <mergeCell ref="B7:F7"/>
    <mergeCell ref="B8:F8"/>
    <mergeCell ref="B75:F75"/>
    <mergeCell ref="B77:F77"/>
    <mergeCell ref="B49:F49"/>
    <mergeCell ref="C16:F16"/>
    <mergeCell ref="C73:F73"/>
    <mergeCell ref="B55:F55"/>
    <mergeCell ref="B59:F59"/>
    <mergeCell ref="C60:F60"/>
    <mergeCell ref="B54:F54"/>
    <mergeCell ref="C45:F45"/>
    <mergeCell ref="C46:F46"/>
    <mergeCell ref="C48:F48"/>
    <mergeCell ref="B50:F50"/>
    <mergeCell ref="B40:F40"/>
    <mergeCell ref="B41:F41"/>
    <mergeCell ref="B42:F42"/>
    <mergeCell ref="B78:F78"/>
    <mergeCell ref="B80:F80"/>
    <mergeCell ref="B88:F88"/>
    <mergeCell ref="B89:F89"/>
    <mergeCell ref="B87:F87"/>
    <mergeCell ref="B83:F83"/>
    <mergeCell ref="B79:F79"/>
    <mergeCell ref="B97:F97"/>
    <mergeCell ref="B106:F106"/>
    <mergeCell ref="B101:F101"/>
    <mergeCell ref="B102:F102"/>
    <mergeCell ref="B103:F103"/>
    <mergeCell ref="B105:F105"/>
    <mergeCell ref="C72:F72"/>
    <mergeCell ref="C25:F25"/>
    <mergeCell ref="C24:F24"/>
    <mergeCell ref="B44:F44"/>
    <mergeCell ref="B38:F38"/>
    <mergeCell ref="B32:F32"/>
    <mergeCell ref="B26:F26"/>
    <mergeCell ref="B39:F39"/>
    <mergeCell ref="C47:F47"/>
    <mergeCell ref="B28:F28"/>
    <mergeCell ref="B30:F30"/>
    <mergeCell ref="B31:F31"/>
    <mergeCell ref="B36:F36"/>
    <mergeCell ref="B33:F33"/>
    <mergeCell ref="B29:F29"/>
    <mergeCell ref="B63:F63"/>
    <mergeCell ref="C57:F57"/>
    <mergeCell ref="B58:F58"/>
    <mergeCell ref="B68:F68"/>
    <mergeCell ref="B69:F69"/>
    <mergeCell ref="B111:F111"/>
    <mergeCell ref="B112:F112"/>
    <mergeCell ref="B104:F104"/>
    <mergeCell ref="B82:F82"/>
    <mergeCell ref="B84:F84"/>
    <mergeCell ref="B109:F109"/>
    <mergeCell ref="B110:F110"/>
    <mergeCell ref="B98:F98"/>
    <mergeCell ref="B99:F99"/>
    <mergeCell ref="B100:F100"/>
    <mergeCell ref="B107:F107"/>
    <mergeCell ref="B90:F90"/>
    <mergeCell ref="B91:F91"/>
    <mergeCell ref="B92:F92"/>
    <mergeCell ref="B95:F95"/>
    <mergeCell ref="B96:F96"/>
    <mergeCell ref="B93:F93"/>
    <mergeCell ref="B94:F94"/>
    <mergeCell ref="B34:F34"/>
    <mergeCell ref="B35:F35"/>
    <mergeCell ref="B71:F71"/>
    <mergeCell ref="B70:F70"/>
    <mergeCell ref="B51:F51"/>
    <mergeCell ref="B53:F53"/>
    <mergeCell ref="B52:F52"/>
    <mergeCell ref="C74:F74"/>
    <mergeCell ref="C61:F61"/>
    <mergeCell ref="C56:F56"/>
    <mergeCell ref="B65:F65"/>
    <mergeCell ref="B66:F66"/>
    <mergeCell ref="B67:F67"/>
    <mergeCell ref="B62:F62"/>
  </mergeCells>
  <pageMargins left="0.84" right="0.45" top="0.33" bottom="0.25" header="0" footer="0"/>
  <pageSetup paperSize="9" scale="60" orientation="landscape" r:id="rId1"/>
  <rowBreaks count="1" manualBreakCount="1">
    <brk id="63" max="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21"/>
  <sheetViews>
    <sheetView showGridLines="0" view="pageBreakPreview" topLeftCell="A292" zoomScale="115" zoomScaleNormal="115" zoomScaleSheetLayoutView="115" workbookViewId="0">
      <selection activeCell="H302" sqref="H302"/>
    </sheetView>
  </sheetViews>
  <sheetFormatPr defaultColWidth="8.76171875" defaultRowHeight="14.25"/>
  <cols>
    <col min="1" max="1" width="7.01171875" style="504" customWidth="1"/>
    <col min="2" max="2" width="18.87890625" style="504" customWidth="1"/>
    <col min="3" max="3" width="16.44921875" style="504" customWidth="1"/>
    <col min="4" max="4" width="16.1796875" style="504" customWidth="1"/>
    <col min="5" max="5" width="17.125" style="504" customWidth="1"/>
    <col min="6" max="6" width="18.203125" style="504" customWidth="1"/>
    <col min="7" max="7" width="19.1484375" style="504" customWidth="1"/>
    <col min="8" max="8" width="19.6875" style="504" customWidth="1"/>
    <col min="9" max="9" width="14.29296875" style="504" bestFit="1" customWidth="1"/>
    <col min="10" max="10" width="14.15625" style="504" bestFit="1" customWidth="1"/>
    <col min="11" max="11" width="19.28125" style="504" customWidth="1"/>
    <col min="12" max="13" width="13.21484375" style="504" bestFit="1" customWidth="1"/>
    <col min="14" max="16384" width="8.76171875" style="504"/>
  </cols>
  <sheetData>
    <row r="1" spans="1:10" s="399" customFormat="1" ht="23.25">
      <c r="A1" s="948" t="str">
        <f>'Introduction '!B2</f>
        <v>Name of Company</v>
      </c>
      <c r="B1" s="1189"/>
      <c r="C1" s="1189"/>
      <c r="D1" s="1189"/>
      <c r="E1" s="1189"/>
      <c r="F1" s="1189"/>
      <c r="G1" s="1189"/>
      <c r="H1" s="1190"/>
    </row>
    <row r="2" spans="1:10" s="399" customFormat="1" ht="18.75">
      <c r="A2" s="951" t="str">
        <f>'Introduction '!B3</f>
        <v>CIN -</v>
      </c>
      <c r="B2" s="952"/>
      <c r="C2" s="952"/>
      <c r="D2" s="952"/>
      <c r="E2" s="952"/>
      <c r="F2" s="952"/>
      <c r="G2" s="952"/>
      <c r="H2" s="953"/>
    </row>
    <row r="3" spans="1:10" s="399" customFormat="1" ht="9.9499999999999993" customHeight="1">
      <c r="A3" s="653"/>
      <c r="B3" s="402"/>
      <c r="C3" s="402"/>
      <c r="D3" s="402"/>
      <c r="E3" s="402"/>
      <c r="F3" s="402"/>
      <c r="G3" s="73"/>
      <c r="H3" s="72"/>
    </row>
    <row r="4" spans="1:10" s="399" customFormat="1" ht="27" customHeight="1">
      <c r="A4" s="1191" t="s">
        <v>1147</v>
      </c>
      <c r="B4" s="1192"/>
      <c r="C4" s="1192"/>
      <c r="D4" s="1192"/>
      <c r="E4" s="1192"/>
      <c r="F4" s="1192"/>
      <c r="G4" s="1192"/>
      <c r="H4" s="1193"/>
    </row>
    <row r="5" spans="1:10" s="399" customFormat="1" ht="9.9499999999999993" customHeight="1" thickBot="1">
      <c r="A5" s="87"/>
      <c r="B5" s="659"/>
      <c r="G5" s="73"/>
      <c r="H5" s="72"/>
    </row>
    <row r="6" spans="1:10" s="667" customFormat="1" ht="15.75" thickBot="1">
      <c r="A6" s="279"/>
      <c r="B6" s="280"/>
      <c r="C6" s="672"/>
      <c r="D6" s="672"/>
      <c r="E6" s="672"/>
      <c r="F6" s="672"/>
      <c r="G6" s="1194" t="s">
        <v>826</v>
      </c>
      <c r="H6" s="1195"/>
    </row>
    <row r="7" spans="1:10" s="661" customFormat="1" ht="35.25">
      <c r="A7" s="693">
        <f>'23-32'!A109+1</f>
        <v>33</v>
      </c>
      <c r="B7" s="1181" t="s">
        <v>1279</v>
      </c>
      <c r="C7" s="1181"/>
      <c r="D7" s="1181"/>
      <c r="E7" s="1181"/>
      <c r="F7" s="1181"/>
      <c r="G7" s="694" t="s">
        <v>1236</v>
      </c>
      <c r="H7" s="695" t="s">
        <v>1237</v>
      </c>
    </row>
    <row r="8" spans="1:10" s="732" customFormat="1" ht="15">
      <c r="A8" s="668">
        <f>A7+0.1</f>
        <v>33.1</v>
      </c>
      <c r="B8" s="1069" t="s">
        <v>1280</v>
      </c>
      <c r="C8" s="1127"/>
      <c r="D8" s="1127"/>
      <c r="E8" s="1127"/>
      <c r="F8" s="1070"/>
      <c r="G8" s="757"/>
      <c r="H8" s="758"/>
    </row>
    <row r="9" spans="1:10" s="661" customFormat="1" ht="15">
      <c r="B9" s="1182" t="s">
        <v>1276</v>
      </c>
      <c r="C9" s="1182"/>
      <c r="D9" s="1182"/>
      <c r="E9" s="1182"/>
      <c r="F9" s="1182"/>
      <c r="G9" s="193">
        <v>0</v>
      </c>
      <c r="H9" s="154">
        <v>0</v>
      </c>
      <c r="J9" s="149"/>
    </row>
    <row r="10" spans="1:10" s="661" customFormat="1" ht="15">
      <c r="B10" s="1182" t="s">
        <v>1277</v>
      </c>
      <c r="C10" s="1182"/>
      <c r="D10" s="1182"/>
      <c r="E10" s="1182"/>
      <c r="F10" s="1182"/>
      <c r="G10" s="193">
        <v>0</v>
      </c>
      <c r="H10" s="154">
        <v>0</v>
      </c>
    </row>
    <row r="11" spans="1:10" s="732" customFormat="1" ht="15">
      <c r="A11" s="733"/>
      <c r="B11" s="1196" t="s">
        <v>1278</v>
      </c>
      <c r="C11" s="1197"/>
      <c r="D11" s="1197"/>
      <c r="E11" s="1197"/>
      <c r="F11" s="1198"/>
      <c r="G11" s="193"/>
      <c r="H11" s="154"/>
    </row>
    <row r="12" spans="1:10" s="661" customFormat="1" ht="15">
      <c r="A12" s="668">
        <f>A8+0.1</f>
        <v>33.200000000000003</v>
      </c>
      <c r="B12" s="1183" t="s">
        <v>1281</v>
      </c>
      <c r="C12" s="1183"/>
      <c r="D12" s="1183"/>
      <c r="E12" s="1183"/>
      <c r="F12" s="1183"/>
      <c r="G12" s="193"/>
      <c r="H12" s="154"/>
    </row>
    <row r="13" spans="1:10" s="732" customFormat="1" ht="40.5" customHeight="1">
      <c r="A13" s="669"/>
      <c r="B13" s="1128" t="s">
        <v>1282</v>
      </c>
      <c r="C13" s="1129"/>
      <c r="D13" s="1129"/>
      <c r="E13" s="1129"/>
      <c r="F13" s="1130"/>
      <c r="G13" s="193">
        <v>0</v>
      </c>
      <c r="H13" s="154">
        <v>0</v>
      </c>
    </row>
    <row r="14" spans="1:10" s="732" customFormat="1" ht="15">
      <c r="A14" s="669"/>
      <c r="B14" s="1131" t="s">
        <v>1283</v>
      </c>
      <c r="C14" s="1132"/>
      <c r="D14" s="1132"/>
      <c r="E14" s="1132"/>
      <c r="F14" s="1133"/>
      <c r="G14" s="193">
        <v>0</v>
      </c>
      <c r="H14" s="154">
        <v>0</v>
      </c>
    </row>
    <row r="15" spans="1:10" s="732" customFormat="1" ht="15">
      <c r="A15" s="669"/>
      <c r="B15" s="1134" t="s">
        <v>1284</v>
      </c>
      <c r="C15" s="1135"/>
      <c r="D15" s="1135"/>
      <c r="E15" s="1135"/>
      <c r="F15" s="1136"/>
      <c r="G15" s="193">
        <v>0</v>
      </c>
      <c r="H15" s="154">
        <v>0</v>
      </c>
    </row>
    <row r="16" spans="1:10" s="732" customFormat="1" ht="15">
      <c r="A16" s="669"/>
      <c r="B16" s="759"/>
      <c r="C16" s="760"/>
      <c r="D16" s="760"/>
      <c r="E16" s="760"/>
      <c r="F16" s="760"/>
      <c r="G16" s="152"/>
      <c r="H16" s="218"/>
    </row>
    <row r="17" spans="1:8" s="732" customFormat="1" ht="15">
      <c r="A17" s="94">
        <f>A7+1</f>
        <v>34</v>
      </c>
      <c r="B17" s="1124" t="s">
        <v>1285</v>
      </c>
      <c r="C17" s="1125"/>
      <c r="D17" s="1125"/>
      <c r="E17" s="1125"/>
      <c r="F17" s="1125"/>
      <c r="G17" s="1125"/>
      <c r="H17" s="1126"/>
    </row>
    <row r="18" spans="1:8" s="732" customFormat="1" ht="109.5" customHeight="1">
      <c r="A18" s="669"/>
      <c r="B18" s="765" t="s">
        <v>1286</v>
      </c>
      <c r="C18" s="765" t="s">
        <v>1287</v>
      </c>
      <c r="D18" s="765" t="s">
        <v>1288</v>
      </c>
      <c r="E18" s="765" t="s">
        <v>1289</v>
      </c>
      <c r="F18" s="765" t="s">
        <v>1290</v>
      </c>
      <c r="G18" s="228" t="s">
        <v>1291</v>
      </c>
      <c r="H18" s="228" t="s">
        <v>1292</v>
      </c>
    </row>
    <row r="19" spans="1:8" s="732" customFormat="1" ht="30">
      <c r="A19" s="669"/>
      <c r="B19" s="752" t="s">
        <v>1359</v>
      </c>
      <c r="C19" s="752" t="s">
        <v>1362</v>
      </c>
      <c r="D19" s="736"/>
      <c r="E19" s="736"/>
      <c r="F19" s="736"/>
      <c r="G19" s="193"/>
      <c r="H19" s="193" t="s">
        <v>1363</v>
      </c>
    </row>
    <row r="20" spans="1:8" s="732" customFormat="1" ht="15">
      <c r="A20" s="669"/>
      <c r="B20" s="752" t="s">
        <v>1198</v>
      </c>
      <c r="C20" s="752" t="s">
        <v>1362</v>
      </c>
      <c r="D20" s="736"/>
      <c r="E20" s="736"/>
      <c r="F20" s="736"/>
      <c r="G20" s="193"/>
      <c r="H20" s="193"/>
    </row>
    <row r="21" spans="1:8" s="732" customFormat="1" ht="45">
      <c r="A21" s="669"/>
      <c r="B21" s="736" t="s">
        <v>1360</v>
      </c>
      <c r="C21" s="752" t="s">
        <v>1362</v>
      </c>
      <c r="D21" s="736"/>
      <c r="E21" s="736"/>
      <c r="F21" s="736"/>
      <c r="G21" s="193"/>
      <c r="H21" s="193"/>
    </row>
    <row r="22" spans="1:8" s="732" customFormat="1" ht="15">
      <c r="A22" s="669"/>
      <c r="B22" s="752" t="s">
        <v>1361</v>
      </c>
      <c r="C22" s="752"/>
      <c r="D22" s="752"/>
      <c r="E22" s="752"/>
      <c r="F22" s="752"/>
      <c r="G22" s="193"/>
      <c r="H22" s="193"/>
    </row>
    <row r="23" spans="1:8" s="741" customFormat="1" ht="15">
      <c r="A23" s="669"/>
      <c r="B23" s="759"/>
      <c r="C23" s="760"/>
      <c r="D23" s="760"/>
      <c r="E23" s="760"/>
      <c r="F23" s="760"/>
      <c r="G23" s="152"/>
      <c r="H23" s="218"/>
    </row>
    <row r="24" spans="1:8" s="732" customFormat="1" ht="39.75" customHeight="1">
      <c r="A24" s="94">
        <f>A17+1</f>
        <v>35</v>
      </c>
      <c r="B24" s="1199" t="s">
        <v>1293</v>
      </c>
      <c r="C24" s="1200"/>
      <c r="D24" s="1200"/>
      <c r="E24" s="1200"/>
      <c r="F24" s="1200"/>
      <c r="G24" s="1200"/>
      <c r="H24" s="1201"/>
    </row>
    <row r="25" spans="1:8" s="732" customFormat="1" ht="15">
      <c r="A25" s="669"/>
      <c r="B25" s="759"/>
      <c r="C25" s="760"/>
      <c r="D25" s="760"/>
      <c r="E25" s="760"/>
      <c r="F25" s="760"/>
      <c r="G25" s="152"/>
      <c r="H25" s="218"/>
    </row>
    <row r="26" spans="1:8" s="732" customFormat="1" ht="15">
      <c r="A26" s="94">
        <f>A24+1</f>
        <v>36</v>
      </c>
      <c r="B26" s="1124" t="s">
        <v>1294</v>
      </c>
      <c r="C26" s="1125"/>
      <c r="D26" s="1125"/>
      <c r="E26" s="1125"/>
      <c r="F26" s="1125"/>
      <c r="G26" s="1125"/>
      <c r="H26" s="1126"/>
    </row>
    <row r="27" spans="1:8" s="732" customFormat="1" ht="59.25">
      <c r="A27" s="669"/>
      <c r="B27" s="1137" t="s">
        <v>1295</v>
      </c>
      <c r="C27" s="1137"/>
      <c r="D27" s="736" t="s">
        <v>1296</v>
      </c>
      <c r="E27" s="736" t="s">
        <v>1297</v>
      </c>
      <c r="F27" s="736" t="s">
        <v>1298</v>
      </c>
      <c r="G27" s="736" t="s">
        <v>1299</v>
      </c>
      <c r="H27" s="736" t="s">
        <v>1298</v>
      </c>
    </row>
    <row r="28" spans="1:8" s="732" customFormat="1" ht="30">
      <c r="A28" s="669"/>
      <c r="B28" s="1122"/>
      <c r="C28" s="1123"/>
      <c r="D28" s="736" t="s">
        <v>1300</v>
      </c>
      <c r="E28" s="736"/>
      <c r="F28" s="736"/>
      <c r="G28" s="193"/>
      <c r="H28" s="193"/>
    </row>
    <row r="29" spans="1:8" s="732" customFormat="1" ht="15">
      <c r="A29" s="669"/>
      <c r="B29" s="1122"/>
      <c r="C29" s="1123"/>
      <c r="D29" s="736" t="s">
        <v>1301</v>
      </c>
      <c r="E29" s="736"/>
      <c r="F29" s="736"/>
      <c r="G29" s="193"/>
      <c r="H29" s="193"/>
    </row>
    <row r="30" spans="1:8" s="732" customFormat="1" ht="15">
      <c r="A30" s="669"/>
      <c r="B30" s="1122"/>
      <c r="C30" s="1123"/>
      <c r="D30" s="736" t="s">
        <v>1302</v>
      </c>
      <c r="E30" s="736"/>
      <c r="F30" s="736"/>
      <c r="G30" s="193"/>
      <c r="H30" s="193"/>
    </row>
    <row r="31" spans="1:8" s="732" customFormat="1" ht="45">
      <c r="A31" s="669"/>
      <c r="B31" s="1122"/>
      <c r="C31" s="1123"/>
      <c r="D31" s="736" t="s">
        <v>1303</v>
      </c>
      <c r="E31" s="736"/>
      <c r="F31" s="736"/>
      <c r="G31" s="193"/>
      <c r="H31" s="193"/>
    </row>
    <row r="32" spans="1:8" s="732" customFormat="1" ht="59.25">
      <c r="A32" s="669"/>
      <c r="B32" s="1122"/>
      <c r="C32" s="1123"/>
      <c r="D32" s="736" t="s">
        <v>1304</v>
      </c>
      <c r="E32" s="736"/>
      <c r="F32" s="736"/>
      <c r="G32" s="193"/>
      <c r="H32" s="193"/>
    </row>
    <row r="33" spans="1:8" s="732" customFormat="1" ht="15">
      <c r="A33" s="669"/>
      <c r="B33" s="759"/>
      <c r="C33" s="760"/>
      <c r="D33" s="760"/>
      <c r="E33" s="760"/>
      <c r="F33" s="760"/>
      <c r="G33" s="152"/>
      <c r="H33" s="218"/>
    </row>
    <row r="34" spans="1:8" s="732" customFormat="1" ht="15">
      <c r="A34" s="94">
        <f>A26+1</f>
        <v>37</v>
      </c>
      <c r="B34" s="1124" t="s">
        <v>1305</v>
      </c>
      <c r="C34" s="1125"/>
      <c r="D34" s="1125"/>
      <c r="E34" s="1125"/>
      <c r="F34" s="1125"/>
      <c r="G34" s="1125"/>
      <c r="H34" s="1126"/>
    </row>
    <row r="35" spans="1:8" s="732" customFormat="1" ht="15">
      <c r="A35" s="94"/>
      <c r="B35" s="766" t="s">
        <v>1238</v>
      </c>
      <c r="C35" s="766" t="s">
        <v>1239</v>
      </c>
      <c r="D35" s="766" t="s">
        <v>1240</v>
      </c>
      <c r="E35" s="766" t="s">
        <v>1241</v>
      </c>
      <c r="F35" s="766" t="s">
        <v>1242</v>
      </c>
      <c r="G35" s="766" t="s">
        <v>1243</v>
      </c>
      <c r="H35" s="766" t="s">
        <v>1244</v>
      </c>
    </row>
    <row r="36" spans="1:8" s="732" customFormat="1" ht="15">
      <c r="A36" s="94"/>
      <c r="B36" s="767" t="s">
        <v>1245</v>
      </c>
      <c r="C36" s="767" t="s">
        <v>209</v>
      </c>
      <c r="D36" s="767" t="s">
        <v>200</v>
      </c>
      <c r="E36" s="767"/>
      <c r="F36" s="767"/>
      <c r="G36" s="767"/>
      <c r="H36" s="767"/>
    </row>
    <row r="37" spans="1:8" s="732" customFormat="1" ht="24">
      <c r="A37" s="94"/>
      <c r="B37" s="767" t="s">
        <v>1246</v>
      </c>
      <c r="C37" s="767" t="s">
        <v>1257</v>
      </c>
      <c r="D37" s="767" t="s">
        <v>1258</v>
      </c>
      <c r="E37" s="767"/>
      <c r="F37" s="767"/>
      <c r="G37" s="767"/>
      <c r="H37" s="767"/>
    </row>
    <row r="38" spans="1:8" s="732" customFormat="1" ht="24">
      <c r="A38" s="94"/>
      <c r="B38" s="767" t="s">
        <v>1249</v>
      </c>
      <c r="C38" s="767" t="s">
        <v>1259</v>
      </c>
      <c r="D38" s="767" t="s">
        <v>1260</v>
      </c>
      <c r="E38" s="767"/>
      <c r="F38" s="767"/>
      <c r="G38" s="767"/>
      <c r="H38" s="767"/>
    </row>
    <row r="39" spans="1:8" s="732" customFormat="1" ht="35.25">
      <c r="A39" s="94"/>
      <c r="B39" s="767" t="s">
        <v>1250</v>
      </c>
      <c r="C39" s="767" t="s">
        <v>1261</v>
      </c>
      <c r="D39" s="767" t="s">
        <v>1262</v>
      </c>
      <c r="E39" s="767"/>
      <c r="F39" s="767"/>
      <c r="G39" s="767"/>
      <c r="H39" s="767"/>
    </row>
    <row r="40" spans="1:8" s="732" customFormat="1" ht="24">
      <c r="A40" s="94"/>
      <c r="B40" s="767" t="s">
        <v>1251</v>
      </c>
      <c r="C40" s="767" t="s">
        <v>1263</v>
      </c>
      <c r="D40" s="767" t="s">
        <v>1264</v>
      </c>
      <c r="E40" s="767"/>
      <c r="F40" s="767"/>
      <c r="G40" s="767"/>
      <c r="H40" s="767"/>
    </row>
    <row r="41" spans="1:8" s="732" customFormat="1" ht="24">
      <c r="A41" s="94"/>
      <c r="B41" s="767" t="s">
        <v>1252</v>
      </c>
      <c r="C41" s="767" t="s">
        <v>1265</v>
      </c>
      <c r="D41" s="767" t="s">
        <v>1266</v>
      </c>
      <c r="E41" s="767"/>
      <c r="F41" s="767"/>
      <c r="G41" s="767"/>
      <c r="H41" s="767"/>
    </row>
    <row r="42" spans="1:8" s="732" customFormat="1" ht="24">
      <c r="A42" s="94"/>
      <c r="B42" s="767" t="s">
        <v>1253</v>
      </c>
      <c r="C42" s="767" t="s">
        <v>1267</v>
      </c>
      <c r="D42" s="767" t="s">
        <v>1268</v>
      </c>
      <c r="E42" s="767"/>
      <c r="F42" s="767"/>
      <c r="G42" s="767"/>
      <c r="H42" s="767"/>
    </row>
    <row r="43" spans="1:8" s="732" customFormat="1" ht="24">
      <c r="A43" s="94"/>
      <c r="B43" s="767" t="s">
        <v>1254</v>
      </c>
      <c r="C43" s="767" t="s">
        <v>1269</v>
      </c>
      <c r="D43" s="767" t="s">
        <v>1270</v>
      </c>
      <c r="E43" s="767"/>
      <c r="F43" s="767"/>
      <c r="G43" s="767"/>
      <c r="H43" s="767"/>
    </row>
    <row r="44" spans="1:8" s="732" customFormat="1" ht="15">
      <c r="A44" s="94"/>
      <c r="B44" s="767" t="s">
        <v>1255</v>
      </c>
      <c r="C44" s="767" t="s">
        <v>1271</v>
      </c>
      <c r="D44" s="767" t="s">
        <v>1269</v>
      </c>
      <c r="E44" s="767"/>
      <c r="F44" s="767"/>
      <c r="G44" s="767"/>
      <c r="H44" s="767"/>
    </row>
    <row r="45" spans="1:8" s="732" customFormat="1" ht="24">
      <c r="A45" s="94"/>
      <c r="B45" s="767" t="s">
        <v>1247</v>
      </c>
      <c r="C45" s="767" t="s">
        <v>1272</v>
      </c>
      <c r="D45" s="767" t="s">
        <v>1273</v>
      </c>
      <c r="E45" s="767"/>
      <c r="F45" s="767"/>
      <c r="G45" s="767"/>
      <c r="H45" s="767"/>
    </row>
    <row r="46" spans="1:8" s="732" customFormat="1" ht="35.25">
      <c r="A46" s="669"/>
      <c r="B46" s="767" t="s">
        <v>1248</v>
      </c>
      <c r="C46" s="767" t="s">
        <v>1274</v>
      </c>
      <c r="D46" s="767" t="s">
        <v>1275</v>
      </c>
      <c r="E46" s="767"/>
      <c r="F46" s="767"/>
      <c r="G46" s="767"/>
      <c r="H46" s="767"/>
    </row>
    <row r="47" spans="1:8" s="732" customFormat="1" ht="15">
      <c r="A47" s="669"/>
      <c r="B47" s="759"/>
      <c r="C47" s="760"/>
      <c r="D47" s="760"/>
      <c r="E47" s="760"/>
      <c r="F47" s="760"/>
      <c r="G47" s="152"/>
      <c r="H47" s="218"/>
    </row>
    <row r="48" spans="1:8" s="732" customFormat="1" ht="33" customHeight="1">
      <c r="A48" s="94">
        <f>A34+1</f>
        <v>38</v>
      </c>
      <c r="B48" s="1199" t="s">
        <v>1316</v>
      </c>
      <c r="C48" s="1200"/>
      <c r="D48" s="1200"/>
      <c r="E48" s="1200"/>
      <c r="F48" s="1200"/>
      <c r="G48" s="1200"/>
      <c r="H48" s="1201"/>
    </row>
    <row r="49" spans="1:8" s="741" customFormat="1" ht="74.25">
      <c r="A49" s="94"/>
      <c r="B49" s="769" t="s">
        <v>1393</v>
      </c>
      <c r="C49" s="769" t="s">
        <v>94</v>
      </c>
      <c r="D49" s="769" t="s">
        <v>1394</v>
      </c>
      <c r="E49" s="769" t="s">
        <v>1396</v>
      </c>
      <c r="F49" s="769" t="s">
        <v>1395</v>
      </c>
      <c r="G49" s="769" t="s">
        <v>1397</v>
      </c>
      <c r="H49" s="769" t="s">
        <v>1398</v>
      </c>
    </row>
    <row r="50" spans="1:8" s="741" customFormat="1" ht="15">
      <c r="A50" s="94"/>
      <c r="B50" s="768"/>
      <c r="C50" s="768"/>
      <c r="D50" s="768"/>
      <c r="E50" s="768"/>
      <c r="F50" s="768"/>
      <c r="G50" s="768"/>
      <c r="H50" s="768"/>
    </row>
    <row r="51" spans="1:8" s="741" customFormat="1" ht="33" customHeight="1">
      <c r="A51" s="94"/>
      <c r="B51" s="761"/>
      <c r="C51" s="762"/>
      <c r="D51" s="762"/>
      <c r="E51" s="762"/>
      <c r="F51" s="762"/>
      <c r="G51" s="762"/>
      <c r="H51" s="763"/>
    </row>
    <row r="52" spans="1:8" s="741" customFormat="1" ht="15">
      <c r="A52" s="94">
        <f>A48+1</f>
        <v>39</v>
      </c>
      <c r="B52" s="1124" t="s">
        <v>1388</v>
      </c>
      <c r="C52" s="1125"/>
      <c r="D52" s="1125"/>
      <c r="E52" s="1125"/>
      <c r="F52" s="1125"/>
      <c r="G52" s="1125"/>
      <c r="H52" s="1126"/>
    </row>
    <row r="53" spans="1:8" s="741" customFormat="1" ht="31.5" customHeight="1">
      <c r="A53" s="94"/>
      <c r="B53" s="1258" t="s">
        <v>923</v>
      </c>
      <c r="C53" s="1258"/>
      <c r="D53" s="1202" t="s">
        <v>1391</v>
      </c>
      <c r="E53" s="1202"/>
      <c r="F53" s="769" t="s">
        <v>94</v>
      </c>
      <c r="G53" s="769" t="s">
        <v>1392</v>
      </c>
      <c r="H53" s="764"/>
    </row>
    <row r="54" spans="1:8" s="741" customFormat="1" ht="15">
      <c r="A54" s="94"/>
      <c r="B54" s="1259" t="s">
        <v>1326</v>
      </c>
      <c r="C54" s="1259"/>
      <c r="D54" s="769"/>
      <c r="E54" s="769"/>
      <c r="F54" s="769"/>
      <c r="G54" s="769"/>
      <c r="H54" s="764"/>
    </row>
    <row r="55" spans="1:8" s="741" customFormat="1" ht="15">
      <c r="A55" s="94"/>
      <c r="B55" s="1259" t="s">
        <v>1389</v>
      </c>
      <c r="C55" s="1260"/>
      <c r="D55" s="769"/>
      <c r="E55" s="769"/>
      <c r="F55" s="769"/>
      <c r="G55" s="769"/>
      <c r="H55" s="764"/>
    </row>
    <row r="56" spans="1:8" s="741" customFormat="1" ht="15">
      <c r="A56" s="94"/>
      <c r="B56" s="1131" t="s">
        <v>1390</v>
      </c>
      <c r="C56" s="1133"/>
      <c r="D56" s="769"/>
      <c r="E56" s="769"/>
      <c r="F56" s="769"/>
      <c r="G56" s="769"/>
      <c r="H56" s="764"/>
    </row>
    <row r="57" spans="1:8" s="732" customFormat="1" ht="15">
      <c r="A57" s="669"/>
      <c r="B57" s="759"/>
      <c r="C57" s="760"/>
      <c r="D57" s="760"/>
      <c r="E57" s="760"/>
      <c r="F57" s="760"/>
      <c r="G57" s="152"/>
      <c r="H57" s="218"/>
    </row>
    <row r="58" spans="1:8" s="741" customFormat="1" ht="15.75" customHeight="1">
      <c r="A58" s="94">
        <f>A52+1</f>
        <v>40</v>
      </c>
      <c r="B58" s="1124" t="s">
        <v>1317</v>
      </c>
      <c r="C58" s="1125"/>
      <c r="D58" s="1125"/>
      <c r="E58" s="1125"/>
      <c r="F58" s="1125"/>
      <c r="G58" s="1125"/>
      <c r="H58" s="1126"/>
    </row>
    <row r="59" spans="1:8" s="741" customFormat="1" ht="59.25">
      <c r="A59" s="669"/>
      <c r="B59" s="765" t="s">
        <v>1318</v>
      </c>
      <c r="C59" s="765" t="s">
        <v>1319</v>
      </c>
      <c r="D59" s="765" t="s">
        <v>1320</v>
      </c>
      <c r="E59" s="765" t="s">
        <v>1321</v>
      </c>
      <c r="F59" s="765" t="s">
        <v>1322</v>
      </c>
      <c r="G59" s="228" t="s">
        <v>1323</v>
      </c>
      <c r="H59" s="228" t="s">
        <v>1324</v>
      </c>
    </row>
    <row r="60" spans="1:8" s="741" customFormat="1" ht="15">
      <c r="A60" s="669"/>
      <c r="B60" s="752" t="s">
        <v>1325</v>
      </c>
      <c r="C60" s="752" t="s">
        <v>1326</v>
      </c>
      <c r="D60" s="752" t="s">
        <v>20</v>
      </c>
      <c r="E60" s="752" t="s">
        <v>1327</v>
      </c>
      <c r="F60" s="752" t="s">
        <v>1327</v>
      </c>
      <c r="G60" s="193">
        <v>0</v>
      </c>
      <c r="H60" s="193"/>
    </row>
    <row r="61" spans="1:8" s="741" customFormat="1" ht="15">
      <c r="A61" s="669"/>
      <c r="B61" s="752" t="s">
        <v>1328</v>
      </c>
      <c r="C61" s="752" t="s">
        <v>1326</v>
      </c>
      <c r="D61" s="752" t="s">
        <v>20</v>
      </c>
      <c r="E61" s="752" t="s">
        <v>1327</v>
      </c>
      <c r="F61" s="752" t="s">
        <v>1327</v>
      </c>
      <c r="G61" s="193">
        <v>0</v>
      </c>
      <c r="H61" s="193"/>
    </row>
    <row r="62" spans="1:8" s="741" customFormat="1" ht="15">
      <c r="A62" s="669"/>
      <c r="B62" s="759"/>
      <c r="C62" s="760"/>
      <c r="D62" s="760"/>
      <c r="E62" s="760"/>
      <c r="F62" s="760"/>
      <c r="G62" s="152"/>
      <c r="H62" s="218"/>
    </row>
    <row r="63" spans="1:8" s="741" customFormat="1" ht="15">
      <c r="A63" s="94">
        <f>A58+1</f>
        <v>41</v>
      </c>
      <c r="B63" s="1199" t="s">
        <v>1353</v>
      </c>
      <c r="C63" s="1200"/>
      <c r="D63" s="1200"/>
      <c r="E63" s="1200"/>
      <c r="F63" s="1200"/>
      <c r="G63" s="1200"/>
      <c r="H63" s="1201"/>
    </row>
    <row r="64" spans="1:8" s="741" customFormat="1" ht="59.25">
      <c r="A64" s="94"/>
      <c r="B64" s="772" t="s">
        <v>1357</v>
      </c>
      <c r="C64" s="769" t="s">
        <v>1355</v>
      </c>
      <c r="D64" s="773" t="s">
        <v>1358</v>
      </c>
      <c r="E64" s="769" t="s">
        <v>1442</v>
      </c>
      <c r="F64" s="769" t="s">
        <v>1356</v>
      </c>
      <c r="G64" s="769" t="s">
        <v>1354</v>
      </c>
    </row>
    <row r="65" spans="1:8" s="741" customFormat="1" ht="15">
      <c r="A65" s="94"/>
      <c r="B65" s="768"/>
      <c r="C65" s="768"/>
      <c r="D65" s="771"/>
      <c r="E65" s="768"/>
      <c r="F65" s="768"/>
      <c r="G65" s="768"/>
      <c r="H65" s="763"/>
    </row>
    <row r="66" spans="1:8" s="741" customFormat="1" ht="15">
      <c r="A66" s="94"/>
      <c r="B66" s="768"/>
      <c r="C66" s="768"/>
      <c r="D66" s="771"/>
      <c r="E66" s="768"/>
      <c r="F66" s="768"/>
      <c r="G66" s="768"/>
      <c r="H66" s="763"/>
    </row>
    <row r="67" spans="1:8" s="741" customFormat="1" ht="15">
      <c r="A67" s="669"/>
      <c r="B67" s="759"/>
      <c r="C67" s="760"/>
      <c r="D67" s="760"/>
      <c r="E67" s="760"/>
      <c r="F67" s="760"/>
      <c r="G67" s="152"/>
      <c r="H67" s="218"/>
    </row>
    <row r="68" spans="1:8" s="741" customFormat="1" ht="15">
      <c r="A68" s="94">
        <f>A63+1</f>
        <v>42</v>
      </c>
      <c r="B68" s="1199" t="s">
        <v>1329</v>
      </c>
      <c r="C68" s="1200"/>
      <c r="D68" s="1200"/>
      <c r="E68" s="1200"/>
      <c r="F68" s="1200"/>
      <c r="G68" s="1200"/>
      <c r="H68" s="1201"/>
    </row>
    <row r="69" spans="1:8" s="741" customFormat="1" ht="15">
      <c r="A69" s="94"/>
      <c r="B69" s="759"/>
      <c r="C69" s="760"/>
      <c r="D69" s="760"/>
      <c r="E69" s="760"/>
      <c r="F69" s="760"/>
      <c r="G69" s="152"/>
      <c r="H69" s="218"/>
    </row>
    <row r="70" spans="1:8" s="741" customFormat="1" ht="15">
      <c r="A70" s="94">
        <f>A68+1</f>
        <v>43</v>
      </c>
      <c r="B70" s="1124" t="s">
        <v>1330</v>
      </c>
      <c r="C70" s="1125"/>
      <c r="D70" s="1125"/>
      <c r="E70" s="1125"/>
      <c r="F70" s="1125"/>
      <c r="G70" s="1125"/>
      <c r="H70" s="1126"/>
    </row>
    <row r="71" spans="1:8" s="741" customFormat="1" ht="59.25">
      <c r="A71" s="94"/>
      <c r="B71" s="769" t="s">
        <v>1331</v>
      </c>
      <c r="C71" s="769" t="s">
        <v>1332</v>
      </c>
      <c r="D71" s="769" t="s">
        <v>1333</v>
      </c>
      <c r="E71" s="769" t="s">
        <v>1334</v>
      </c>
      <c r="F71" s="769" t="s">
        <v>1335</v>
      </c>
      <c r="G71" s="769" t="s">
        <v>1336</v>
      </c>
      <c r="H71" s="769" t="s">
        <v>1337</v>
      </c>
    </row>
    <row r="72" spans="1:8" s="741" customFormat="1" ht="15">
      <c r="A72" s="94"/>
      <c r="B72" s="768"/>
      <c r="C72" s="768"/>
      <c r="D72" s="768"/>
      <c r="E72" s="768"/>
      <c r="F72" s="768"/>
      <c r="G72" s="768"/>
      <c r="H72" s="768"/>
    </row>
    <row r="73" spans="1:8" s="741" customFormat="1" ht="15">
      <c r="A73" s="94"/>
      <c r="B73" s="768"/>
      <c r="C73" s="768"/>
      <c r="D73" s="768"/>
      <c r="E73" s="768"/>
      <c r="F73" s="768"/>
      <c r="G73" s="768"/>
      <c r="H73" s="768"/>
    </row>
    <row r="74" spans="1:8" s="732" customFormat="1" ht="15">
      <c r="A74" s="94"/>
      <c r="B74" s="1128" t="s">
        <v>1338</v>
      </c>
      <c r="C74" s="1129"/>
      <c r="D74" s="1129"/>
      <c r="E74" s="1129"/>
      <c r="F74" s="1129"/>
      <c r="G74" s="1129"/>
      <c r="H74" s="1276"/>
    </row>
    <row r="75" spans="1:8" s="741" customFormat="1" ht="15">
      <c r="A75" s="94"/>
      <c r="B75" s="761"/>
      <c r="C75" s="762"/>
      <c r="D75" s="762"/>
      <c r="E75" s="762"/>
      <c r="F75" s="762"/>
      <c r="G75" s="762"/>
      <c r="H75" s="763"/>
    </row>
    <row r="76" spans="1:8" s="741" customFormat="1" ht="15">
      <c r="A76" s="94">
        <f>A70+1</f>
        <v>44</v>
      </c>
      <c r="B76" s="1124" t="s">
        <v>1339</v>
      </c>
      <c r="C76" s="1125"/>
      <c r="D76" s="1125"/>
      <c r="E76" s="1125"/>
      <c r="F76" s="1125"/>
      <c r="G76" s="1125"/>
      <c r="H76" s="1126"/>
    </row>
    <row r="77" spans="1:8" s="741" customFormat="1" ht="45">
      <c r="A77" s="94"/>
      <c r="B77" s="1258" t="s">
        <v>1340</v>
      </c>
      <c r="C77" s="1258"/>
      <c r="D77" s="1258"/>
      <c r="E77" s="769" t="s">
        <v>426</v>
      </c>
      <c r="F77" s="769" t="s">
        <v>1341</v>
      </c>
      <c r="G77" s="769" t="s">
        <v>1342</v>
      </c>
      <c r="H77" s="769" t="s">
        <v>1343</v>
      </c>
    </row>
    <row r="78" spans="1:8" s="741" customFormat="1" ht="15">
      <c r="A78" s="94"/>
      <c r="B78" s="1277"/>
      <c r="C78" s="1278"/>
      <c r="D78" s="1279"/>
      <c r="E78" s="769"/>
      <c r="F78" s="769"/>
      <c r="G78" s="769"/>
      <c r="H78" s="769"/>
    </row>
    <row r="79" spans="1:8" s="741" customFormat="1" ht="15">
      <c r="A79" s="94"/>
      <c r="B79" s="1277"/>
      <c r="C79" s="1278"/>
      <c r="D79" s="1279"/>
      <c r="E79" s="769"/>
      <c r="F79" s="769"/>
      <c r="G79" s="769"/>
      <c r="H79" s="769"/>
    </row>
    <row r="80" spans="1:8" s="741" customFormat="1" ht="15">
      <c r="A80" s="94"/>
      <c r="B80" s="761"/>
      <c r="C80" s="762"/>
      <c r="D80" s="762"/>
      <c r="E80" s="762"/>
      <c r="F80" s="762"/>
      <c r="G80" s="762"/>
      <c r="H80" s="763"/>
    </row>
    <row r="81" spans="1:8" s="741" customFormat="1" ht="15">
      <c r="A81" s="94"/>
      <c r="B81" s="1199" t="s">
        <v>1344</v>
      </c>
      <c r="C81" s="1200"/>
      <c r="D81" s="1200"/>
      <c r="E81" s="1200"/>
      <c r="F81" s="1200"/>
      <c r="G81" s="1200"/>
      <c r="H81" s="1201"/>
    </row>
    <row r="82" spans="1:8" s="741" customFormat="1" ht="15">
      <c r="A82" s="669"/>
      <c r="B82" s="761"/>
      <c r="C82" s="762"/>
      <c r="D82" s="762"/>
      <c r="E82" s="762"/>
      <c r="F82" s="762"/>
      <c r="G82" s="762"/>
      <c r="H82" s="763"/>
    </row>
    <row r="83" spans="1:8" s="661" customFormat="1" ht="33" customHeight="1" thickBot="1">
      <c r="A83" s="288">
        <f>A76+1</f>
        <v>45</v>
      </c>
      <c r="B83" s="1160" t="s">
        <v>81</v>
      </c>
      <c r="C83" s="1161"/>
      <c r="D83" s="1161"/>
      <c r="E83" s="1161"/>
      <c r="F83" s="1161"/>
      <c r="G83" s="1161"/>
      <c r="H83" s="1162"/>
    </row>
    <row r="84" spans="1:8" s="661" customFormat="1" ht="57" customHeight="1" thickBot="1">
      <c r="A84" s="288">
        <f>A83+1</f>
        <v>46</v>
      </c>
      <c r="B84" s="1160" t="s">
        <v>82</v>
      </c>
      <c r="C84" s="1161"/>
      <c r="D84" s="1161"/>
      <c r="E84" s="1161"/>
      <c r="F84" s="1161"/>
      <c r="G84" s="1161"/>
      <c r="H84" s="1162"/>
    </row>
    <row r="85" spans="1:8" s="741" customFormat="1" ht="15">
      <c r="A85" s="83"/>
      <c r="B85" s="1233" t="s">
        <v>1426</v>
      </c>
      <c r="C85" s="1234"/>
      <c r="D85" s="1234"/>
      <c r="E85" s="1234"/>
      <c r="F85" s="1234"/>
      <c r="G85" s="1234"/>
      <c r="H85" s="1235"/>
    </row>
    <row r="86" spans="1:8" s="741" customFormat="1" ht="15">
      <c r="A86" s="83"/>
      <c r="B86" s="1203" t="s">
        <v>1427</v>
      </c>
      <c r="C86" s="1204"/>
      <c r="D86" s="1204"/>
      <c r="E86" s="1204"/>
      <c r="F86" s="1204"/>
      <c r="G86" s="1204"/>
      <c r="H86" s="1205"/>
    </row>
    <row r="87" spans="1:8" s="741" customFormat="1" ht="15">
      <c r="A87" s="83"/>
      <c r="B87" s="1206" t="s">
        <v>0</v>
      </c>
      <c r="C87" s="1206"/>
      <c r="D87" s="1206"/>
      <c r="E87" s="1206"/>
      <c r="F87" s="1206"/>
      <c r="G87" s="786" t="s">
        <v>1158</v>
      </c>
      <c r="H87" s="786" t="s">
        <v>1159</v>
      </c>
    </row>
    <row r="88" spans="1:8" s="741" customFormat="1" ht="15">
      <c r="A88" s="83"/>
      <c r="B88" s="1053" t="s">
        <v>1429</v>
      </c>
      <c r="C88" s="1053"/>
      <c r="D88" s="1053"/>
      <c r="E88" s="1053"/>
      <c r="F88" s="1053"/>
      <c r="G88" s="785" t="s">
        <v>1431</v>
      </c>
      <c r="H88" s="785"/>
    </row>
    <row r="89" spans="1:8" s="741" customFormat="1" ht="15">
      <c r="A89" s="83"/>
      <c r="B89" s="1053" t="s">
        <v>1428</v>
      </c>
      <c r="C89" s="1053"/>
      <c r="D89" s="1053"/>
      <c r="E89" s="1053"/>
      <c r="F89" s="1053"/>
      <c r="G89" s="785" t="s">
        <v>1437</v>
      </c>
      <c r="H89" s="785"/>
    </row>
    <row r="90" spans="1:8" s="741" customFormat="1" ht="33" customHeight="1">
      <c r="A90" s="83"/>
      <c r="B90" s="1053" t="s">
        <v>1430</v>
      </c>
      <c r="C90" s="1053"/>
      <c r="D90" s="1053"/>
      <c r="E90" s="1053"/>
      <c r="F90" s="1053"/>
      <c r="G90" s="785" t="s">
        <v>1432</v>
      </c>
      <c r="H90" s="785"/>
    </row>
    <row r="91" spans="1:8" s="741" customFormat="1" ht="31.5" customHeight="1">
      <c r="A91" s="83"/>
      <c r="B91" s="1053" t="s">
        <v>1433</v>
      </c>
      <c r="C91" s="1053"/>
      <c r="D91" s="1053"/>
      <c r="E91" s="1053"/>
      <c r="F91" s="1053"/>
      <c r="G91" s="785" t="s">
        <v>1439</v>
      </c>
      <c r="H91" s="785"/>
    </row>
    <row r="92" spans="1:8" s="741" customFormat="1" ht="31.5" customHeight="1">
      <c r="A92" s="83"/>
      <c r="B92" s="1053" t="s">
        <v>1434</v>
      </c>
      <c r="C92" s="1053"/>
      <c r="D92" s="1053"/>
      <c r="E92" s="1053"/>
      <c r="F92" s="1053"/>
      <c r="G92" s="785" t="s">
        <v>1438</v>
      </c>
      <c r="H92" s="785"/>
    </row>
    <row r="93" spans="1:8" s="741" customFormat="1" ht="31.5" customHeight="1">
      <c r="A93" s="83"/>
      <c r="B93" s="1053" t="s">
        <v>1435</v>
      </c>
      <c r="C93" s="1053"/>
      <c r="D93" s="1053"/>
      <c r="E93" s="1053"/>
      <c r="F93" s="1053"/>
      <c r="G93" s="785" t="s">
        <v>1436</v>
      </c>
      <c r="H93" s="785"/>
    </row>
    <row r="94" spans="1:8" s="741" customFormat="1" ht="15.75" thickBot="1">
      <c r="A94" s="83"/>
      <c r="B94" s="750"/>
      <c r="C94" s="750"/>
      <c r="D94" s="750"/>
      <c r="E94" s="750"/>
      <c r="F94" s="750"/>
      <c r="G94" s="750"/>
      <c r="H94" s="751"/>
    </row>
    <row r="95" spans="1:8" s="661" customFormat="1" ht="15">
      <c r="A95" s="237">
        <f>A84+1</f>
        <v>47</v>
      </c>
      <c r="B95" s="1119" t="s">
        <v>284</v>
      </c>
      <c r="C95" s="1119"/>
      <c r="D95" s="1119"/>
      <c r="E95" s="1119"/>
      <c r="F95" s="1119"/>
      <c r="G95" s="84"/>
      <c r="H95" s="79"/>
    </row>
    <row r="96" spans="1:8" s="661" customFormat="1" ht="15.75" thickBot="1">
      <c r="A96" s="68"/>
      <c r="B96" s="658"/>
      <c r="C96" s="658"/>
      <c r="D96" s="658"/>
      <c r="E96" s="658"/>
      <c r="F96" s="658"/>
      <c r="G96" s="73"/>
      <c r="H96" s="72"/>
    </row>
    <row r="97" spans="1:10" s="661" customFormat="1" ht="15.75" customHeight="1">
      <c r="A97" s="39">
        <f>A95+0.1</f>
        <v>47.1</v>
      </c>
      <c r="B97" s="1166" t="s">
        <v>287</v>
      </c>
      <c r="C97" s="1166"/>
      <c r="D97" s="1166"/>
      <c r="E97" s="1166"/>
      <c r="F97" s="1166"/>
      <c r="G97" s="73"/>
      <c r="H97" s="72"/>
    </row>
    <row r="98" spans="1:10" s="661" customFormat="1" ht="15.75" customHeight="1">
      <c r="A98" s="39"/>
      <c r="B98" s="677"/>
      <c r="C98" s="677"/>
      <c r="D98" s="677"/>
      <c r="E98" s="677"/>
      <c r="F98" s="677"/>
      <c r="G98" s="77"/>
      <c r="H98" s="72"/>
    </row>
    <row r="99" spans="1:10" s="661" customFormat="1" ht="15.75" customHeight="1">
      <c r="A99" s="39"/>
      <c r="B99" s="1177" t="s">
        <v>286</v>
      </c>
      <c r="C99" s="1177"/>
      <c r="D99" s="1177"/>
      <c r="E99" s="1177"/>
      <c r="F99" s="1177"/>
      <c r="G99" s="1184" t="s">
        <v>83</v>
      </c>
      <c r="H99" s="1185"/>
    </row>
    <row r="100" spans="1:10" s="661" customFormat="1" ht="31.5" customHeight="1">
      <c r="A100" s="669"/>
      <c r="B100" s="1186" t="s">
        <v>285</v>
      </c>
      <c r="C100" s="1187"/>
      <c r="D100" s="1187"/>
      <c r="E100" s="1187"/>
      <c r="F100" s="1187"/>
      <c r="G100" s="1187"/>
      <c r="H100" s="1188"/>
    </row>
    <row r="101" spans="1:10" s="661" customFormat="1" ht="15.75" customHeight="1">
      <c r="A101" s="669"/>
      <c r="B101" s="1186" t="s">
        <v>288</v>
      </c>
      <c r="C101" s="1187"/>
      <c r="D101" s="1187"/>
      <c r="E101" s="1187"/>
      <c r="F101" s="1187"/>
      <c r="G101" s="1187"/>
      <c r="H101" s="1188"/>
    </row>
    <row r="102" spans="1:10" s="661" customFormat="1" ht="15.75" customHeight="1">
      <c r="A102" s="669"/>
      <c r="B102" s="1239"/>
      <c r="C102" s="1240"/>
      <c r="D102" s="1240"/>
      <c r="E102" s="1240"/>
      <c r="F102" s="1240"/>
      <c r="G102" s="1240"/>
      <c r="H102" s="1241"/>
    </row>
    <row r="103" spans="1:10" s="661" customFormat="1" ht="15.75" customHeight="1">
      <c r="A103" s="669"/>
      <c r="B103" s="1186" t="s">
        <v>289</v>
      </c>
      <c r="C103" s="1187"/>
      <c r="D103" s="1187"/>
      <c r="E103" s="1187"/>
      <c r="F103" s="1187"/>
      <c r="G103" s="1187"/>
      <c r="H103" s="1188"/>
    </row>
    <row r="104" spans="1:10" s="661" customFormat="1" ht="15.75" customHeight="1">
      <c r="A104" s="87"/>
      <c r="B104" s="1236" t="s">
        <v>290</v>
      </c>
      <c r="C104" s="1237"/>
      <c r="D104" s="1237"/>
      <c r="E104" s="1237"/>
      <c r="F104" s="1237"/>
      <c r="G104" s="1237"/>
      <c r="H104" s="1238"/>
    </row>
    <row r="105" spans="1:10" s="661" customFormat="1" ht="15.75" customHeight="1" thickBot="1">
      <c r="A105" s="238"/>
      <c r="B105" s="1270"/>
      <c r="C105" s="1271"/>
      <c r="D105" s="1271"/>
      <c r="E105" s="1271"/>
      <c r="F105" s="1271"/>
      <c r="G105" s="1271"/>
      <c r="H105" s="1272"/>
    </row>
    <row r="106" spans="1:10" s="661" customFormat="1" ht="15.75" customHeight="1">
      <c r="A106" s="95">
        <f>A97+0.1</f>
        <v>47.2</v>
      </c>
      <c r="B106" s="1175" t="s">
        <v>919</v>
      </c>
      <c r="C106" s="1175"/>
      <c r="D106" s="1175"/>
      <c r="E106" s="1175"/>
      <c r="F106" s="1175"/>
      <c r="G106" s="1175"/>
      <c r="H106" s="1176"/>
    </row>
    <row r="107" spans="1:10" s="661" customFormat="1" ht="15.75" customHeight="1">
      <c r="A107" s="39"/>
      <c r="B107" s="677"/>
      <c r="C107" s="677"/>
      <c r="D107" s="677"/>
      <c r="E107" s="677"/>
      <c r="F107" s="677"/>
      <c r="G107" s="73"/>
      <c r="H107" s="141"/>
    </row>
    <row r="108" spans="1:10" s="661" customFormat="1" ht="15.75" customHeight="1">
      <c r="A108" s="39"/>
      <c r="B108" s="497" t="s">
        <v>179</v>
      </c>
      <c r="C108" s="677" t="s">
        <v>864</v>
      </c>
      <c r="D108" s="677"/>
      <c r="E108" s="677"/>
      <c r="F108" s="677"/>
      <c r="G108" s="77"/>
      <c r="H108" s="141" t="s">
        <v>826</v>
      </c>
    </row>
    <row r="109" spans="1:10" s="661" customFormat="1" ht="15.75" customHeight="1">
      <c r="A109" s="39"/>
      <c r="B109" s="1261" t="s">
        <v>920</v>
      </c>
      <c r="C109" s="1262"/>
      <c r="D109" s="1262"/>
      <c r="E109" s="1262"/>
      <c r="F109" s="1263"/>
      <c r="G109" s="498" t="s">
        <v>1158</v>
      </c>
      <c r="H109" s="498" t="s">
        <v>1159</v>
      </c>
    </row>
    <row r="110" spans="1:10" s="661" customFormat="1" ht="15.75" customHeight="1">
      <c r="A110" s="39"/>
      <c r="B110" s="1264" t="s">
        <v>921</v>
      </c>
      <c r="C110" s="1265"/>
      <c r="D110" s="1265"/>
      <c r="E110" s="1265"/>
      <c r="F110" s="1266"/>
      <c r="G110" s="499">
        <v>0</v>
      </c>
      <c r="H110" s="511">
        <v>0</v>
      </c>
    </row>
    <row r="111" spans="1:10" s="661" customFormat="1" ht="15.75" customHeight="1">
      <c r="A111" s="39"/>
      <c r="B111" s="1267" t="s">
        <v>922</v>
      </c>
      <c r="C111" s="1268"/>
      <c r="D111" s="1268"/>
      <c r="E111" s="1268"/>
      <c r="F111" s="1269"/>
      <c r="G111" s="338">
        <v>0</v>
      </c>
      <c r="H111" s="512">
        <v>0</v>
      </c>
    </row>
    <row r="112" spans="1:10" s="661" customFormat="1" ht="15.75" customHeight="1">
      <c r="A112" s="39"/>
      <c r="B112" s="662"/>
      <c r="C112" s="662"/>
      <c r="D112" s="662"/>
      <c r="E112" s="662"/>
      <c r="F112" s="662"/>
      <c r="G112" s="500"/>
      <c r="H112" s="513"/>
      <c r="J112" s="149" t="e">
        <f>#REF!+#REF!+#REF!+#REF!+#REF!+#REF!+#REF!+#REF!+#REF!</f>
        <v>#REF!</v>
      </c>
    </row>
    <row r="113" spans="1:11" s="661" customFormat="1" ht="15.75" customHeight="1">
      <c r="A113" s="39"/>
      <c r="B113" s="1261" t="s">
        <v>293</v>
      </c>
      <c r="C113" s="1262"/>
      <c r="D113" s="1262"/>
      <c r="E113" s="1262"/>
      <c r="F113" s="1262"/>
      <c r="G113" s="498" t="s">
        <v>1158</v>
      </c>
      <c r="H113" s="498" t="s">
        <v>1159</v>
      </c>
    </row>
    <row r="114" spans="1:11" s="661" customFormat="1" ht="15.75" customHeight="1">
      <c r="A114" s="39"/>
      <c r="B114" s="1267" t="s">
        <v>425</v>
      </c>
      <c r="C114" s="1268"/>
      <c r="D114" s="1268"/>
      <c r="E114" s="1268"/>
      <c r="F114" s="1268"/>
      <c r="G114" s="221">
        <v>0</v>
      </c>
      <c r="H114" s="512">
        <v>0</v>
      </c>
    </row>
    <row r="115" spans="1:11" s="661" customFormat="1" ht="15.75" customHeight="1">
      <c r="A115" s="39"/>
      <c r="B115" s="676"/>
      <c r="C115" s="662"/>
      <c r="D115" s="662"/>
      <c r="E115" s="662"/>
      <c r="F115" s="662"/>
      <c r="G115" s="500"/>
      <c r="H115" s="513"/>
    </row>
    <row r="116" spans="1:11" s="661" customFormat="1" ht="15.75" customHeight="1">
      <c r="A116" s="68">
        <f>A95+1</f>
        <v>48</v>
      </c>
      <c r="B116" s="957" t="s">
        <v>84</v>
      </c>
      <c r="C116" s="958"/>
      <c r="D116" s="958"/>
      <c r="E116" s="958"/>
      <c r="F116" s="958"/>
      <c r="G116" s="73"/>
      <c r="H116" s="72"/>
    </row>
    <row r="117" spans="1:11" s="661" customFormat="1" ht="15.75" customHeight="1">
      <c r="A117" s="68"/>
      <c r="B117" s="658"/>
      <c r="C117" s="658"/>
      <c r="D117" s="658"/>
      <c r="E117" s="658"/>
      <c r="F117" s="658"/>
      <c r="G117" s="673"/>
      <c r="H117" s="141" t="s">
        <v>1016</v>
      </c>
    </row>
    <row r="118" spans="1:11" s="661" customFormat="1" ht="15.75" customHeight="1">
      <c r="A118" s="68"/>
      <c r="B118" s="989" t="s">
        <v>0</v>
      </c>
      <c r="C118" s="990"/>
      <c r="D118" s="990"/>
      <c r="E118" s="990"/>
      <c r="F118" s="1226"/>
      <c r="G118" s="1060" t="s">
        <v>303</v>
      </c>
      <c r="H118" s="1061"/>
    </row>
    <row r="119" spans="1:11" s="661" customFormat="1" ht="20.25">
      <c r="A119" s="68"/>
      <c r="B119" s="1227"/>
      <c r="C119" s="1228"/>
      <c r="D119" s="1228"/>
      <c r="E119" s="1228"/>
      <c r="F119" s="1229"/>
      <c r="G119" s="666" t="s">
        <v>1080</v>
      </c>
      <c r="H119" s="456" t="s">
        <v>1079</v>
      </c>
    </row>
    <row r="120" spans="1:11" s="661" customFormat="1" ht="15.75" customHeight="1">
      <c r="A120" s="39">
        <f>A116+0.1</f>
        <v>48.1</v>
      </c>
      <c r="B120" s="1273" t="s">
        <v>297</v>
      </c>
      <c r="C120" s="1274"/>
      <c r="D120" s="1274"/>
      <c r="E120" s="1274"/>
      <c r="F120" s="1275"/>
      <c r="G120" s="217">
        <v>0</v>
      </c>
      <c r="H120" s="153">
        <v>0</v>
      </c>
    </row>
    <row r="121" spans="1:11" s="741" customFormat="1" ht="15.75" customHeight="1">
      <c r="A121" s="39"/>
      <c r="B121" s="770" t="s">
        <v>1345</v>
      </c>
      <c r="C121" s="742"/>
      <c r="D121" s="770"/>
      <c r="E121" s="748"/>
      <c r="F121" s="749"/>
      <c r="G121" s="217"/>
      <c r="H121" s="153"/>
    </row>
    <row r="122" spans="1:11" s="741" customFormat="1" ht="15.75" customHeight="1">
      <c r="A122" s="39"/>
      <c r="B122" s="1254" t="s">
        <v>1346</v>
      </c>
      <c r="C122" s="1255"/>
      <c r="D122" s="1255"/>
      <c r="E122" s="748"/>
      <c r="F122" s="749"/>
      <c r="G122" s="217"/>
      <c r="H122" s="153"/>
    </row>
    <row r="123" spans="1:11" s="741" customFormat="1" ht="15.75" customHeight="1">
      <c r="A123" s="39"/>
      <c r="B123" s="1254" t="s">
        <v>1347</v>
      </c>
      <c r="C123" s="1255"/>
      <c r="D123" s="1255"/>
      <c r="E123" s="748"/>
      <c r="F123" s="749"/>
      <c r="G123" s="217"/>
      <c r="H123" s="153"/>
    </row>
    <row r="124" spans="1:11" s="661" customFormat="1" ht="15.75" customHeight="1">
      <c r="A124" s="669">
        <f>A120+0.1</f>
        <v>48.2</v>
      </c>
      <c r="B124" s="1248" t="s">
        <v>296</v>
      </c>
      <c r="C124" s="1249"/>
      <c r="D124" s="1249"/>
      <c r="E124" s="1249"/>
      <c r="F124" s="1250"/>
      <c r="G124" s="217">
        <v>0</v>
      </c>
      <c r="H124" s="153">
        <v>0</v>
      </c>
      <c r="K124" s="661" t="s">
        <v>1081</v>
      </c>
    </row>
    <row r="125" spans="1:11" s="661" customFormat="1" ht="15.75" customHeight="1">
      <c r="A125" s="669">
        <f>A124+0.1</f>
        <v>48.300000000000004</v>
      </c>
      <c r="B125" s="1248" t="s">
        <v>295</v>
      </c>
      <c r="C125" s="1249"/>
      <c r="D125" s="1249"/>
      <c r="E125" s="1249"/>
      <c r="F125" s="1250"/>
      <c r="G125" s="217">
        <v>0</v>
      </c>
      <c r="H125" s="153">
        <v>0</v>
      </c>
      <c r="K125" s="661">
        <f>785805-3506</f>
        <v>782299</v>
      </c>
    </row>
    <row r="126" spans="1:11" s="741" customFormat="1" ht="15.75" customHeight="1">
      <c r="A126" s="669"/>
      <c r="B126" s="1256" t="s">
        <v>1348</v>
      </c>
      <c r="C126" s="1257"/>
      <c r="D126" s="1257"/>
      <c r="E126" s="746"/>
      <c r="F126" s="747"/>
      <c r="G126" s="217"/>
      <c r="H126" s="153"/>
    </row>
    <row r="127" spans="1:11" s="741" customFormat="1" ht="15.75" customHeight="1">
      <c r="A127" s="669"/>
      <c r="B127" s="1256" t="s">
        <v>1349</v>
      </c>
      <c r="C127" s="1257"/>
      <c r="D127" s="1257"/>
      <c r="E127" s="746"/>
      <c r="F127" s="747"/>
      <c r="G127" s="217"/>
      <c r="H127" s="153"/>
    </row>
    <row r="128" spans="1:11" s="741" customFormat="1" ht="15.75" customHeight="1">
      <c r="A128" s="669"/>
      <c r="B128" s="1256" t="s">
        <v>1350</v>
      </c>
      <c r="C128" s="1257"/>
      <c r="D128" s="1257"/>
      <c r="E128" s="746"/>
      <c r="F128" s="747"/>
      <c r="G128" s="217"/>
      <c r="H128" s="153"/>
    </row>
    <row r="129" spans="1:8" s="741" customFormat="1" ht="15.75" customHeight="1">
      <c r="A129" s="669"/>
      <c r="B129" s="1256" t="s">
        <v>1351</v>
      </c>
      <c r="C129" s="1257"/>
      <c r="D129" s="1257"/>
      <c r="E129" s="746"/>
      <c r="F129" s="747"/>
      <c r="G129" s="217"/>
      <c r="H129" s="153"/>
    </row>
    <row r="130" spans="1:8" s="661" customFormat="1" ht="15.75" customHeight="1" thickBot="1">
      <c r="A130" s="669">
        <f>A125+0.1</f>
        <v>48.400000000000006</v>
      </c>
      <c r="B130" s="1247" t="s">
        <v>294</v>
      </c>
      <c r="C130" s="1217"/>
      <c r="D130" s="1217"/>
      <c r="E130" s="1217"/>
      <c r="F130" s="1218"/>
      <c r="G130" s="219">
        <v>0</v>
      </c>
      <c r="H130" s="155">
        <v>0</v>
      </c>
    </row>
    <row r="131" spans="1:8" s="661" customFormat="1" ht="8.25" customHeight="1">
      <c r="A131" s="95"/>
      <c r="B131" s="665"/>
      <c r="C131" s="78"/>
      <c r="D131" s="78"/>
      <c r="E131" s="78"/>
      <c r="F131" s="287"/>
      <c r="G131" s="84"/>
      <c r="H131" s="79"/>
    </row>
    <row r="132" spans="1:8" s="661" customFormat="1" ht="15">
      <c r="A132" s="68">
        <f>A116+1</f>
        <v>49</v>
      </c>
      <c r="B132" s="958" t="s">
        <v>298</v>
      </c>
      <c r="C132" s="958"/>
      <c r="D132" s="958"/>
      <c r="E132" s="958"/>
      <c r="F132" s="958"/>
      <c r="G132" s="73"/>
      <c r="H132" s="72"/>
    </row>
    <row r="133" spans="1:8" s="661" customFormat="1" ht="15">
      <c r="A133" s="68"/>
      <c r="B133" s="658"/>
      <c r="C133" s="658"/>
      <c r="D133" s="658"/>
      <c r="E133" s="658"/>
      <c r="F133" s="658"/>
      <c r="G133" s="1242" t="s">
        <v>1016</v>
      </c>
      <c r="H133" s="1243"/>
    </row>
    <row r="134" spans="1:8" s="661" customFormat="1" ht="21.75" customHeight="1">
      <c r="A134" s="68"/>
      <c r="B134" s="989" t="s">
        <v>0</v>
      </c>
      <c r="C134" s="990"/>
      <c r="D134" s="1226"/>
      <c r="E134" s="970" t="s">
        <v>302</v>
      </c>
      <c r="F134" s="970"/>
      <c r="G134" s="1060" t="s">
        <v>303</v>
      </c>
      <c r="H134" s="1061"/>
    </row>
    <row r="135" spans="1:8" s="661" customFormat="1" ht="20.25">
      <c r="A135" s="68"/>
      <c r="B135" s="1227"/>
      <c r="C135" s="1228"/>
      <c r="D135" s="1229"/>
      <c r="E135" s="829" t="s">
        <v>1158</v>
      </c>
      <c r="F135" s="666" t="s">
        <v>1159</v>
      </c>
      <c r="G135" s="666" t="s">
        <v>1483</v>
      </c>
      <c r="H135" s="456" t="s">
        <v>1482</v>
      </c>
    </row>
    <row r="136" spans="1:8" s="661" customFormat="1" ht="21.75" customHeight="1">
      <c r="A136" s="39">
        <f>A132+0.1</f>
        <v>49.1</v>
      </c>
      <c r="B136" s="1215" t="s">
        <v>95</v>
      </c>
      <c r="C136" s="1216"/>
      <c r="D136" s="1216"/>
      <c r="E136" s="90"/>
      <c r="F136" s="677"/>
      <c r="G136" s="71"/>
      <c r="H136" s="72"/>
    </row>
    <row r="137" spans="1:8" s="661" customFormat="1" ht="21.75" customHeight="1">
      <c r="A137" s="39"/>
      <c r="B137" s="748" t="s">
        <v>299</v>
      </c>
      <c r="C137" s="748"/>
      <c r="E137" s="214" t="e">
        <f>G137/$G$149</f>
        <v>#DIV/0!</v>
      </c>
      <c r="F137" s="214" t="e">
        <f>H137/$H$139</f>
        <v>#DIV/0!</v>
      </c>
      <c r="G137" s="217">
        <v>0</v>
      </c>
      <c r="H137" s="153">
        <v>0</v>
      </c>
    </row>
    <row r="138" spans="1:8" s="661" customFormat="1" ht="23.25" customHeight="1">
      <c r="A138" s="39"/>
      <c r="B138" s="748" t="s">
        <v>300</v>
      </c>
      <c r="C138" s="748"/>
      <c r="E138" s="214" t="e">
        <f>G138/$G$139</f>
        <v>#DIV/0!</v>
      </c>
      <c r="F138" s="214" t="e">
        <f>H138/$H$139</f>
        <v>#DIV/0!</v>
      </c>
      <c r="G138" s="217">
        <f>'Financial Statements'!E78</f>
        <v>0</v>
      </c>
      <c r="H138" s="153">
        <v>0</v>
      </c>
    </row>
    <row r="139" spans="1:8" s="661" customFormat="1" ht="15.75" customHeight="1">
      <c r="A139" s="36"/>
      <c r="B139" s="1225" t="s">
        <v>1</v>
      </c>
      <c r="C139" s="993"/>
      <c r="D139" s="993"/>
      <c r="E139" s="309" t="e">
        <f>SUM(E137:E138)</f>
        <v>#DIV/0!</v>
      </c>
      <c r="F139" s="309" t="e">
        <f>SUM(F137:F138)</f>
        <v>#DIV/0!</v>
      </c>
      <c r="G139" s="193">
        <f>SUM(G137:G138)</f>
        <v>0</v>
      </c>
      <c r="H139" s="154">
        <f>SUM(H137:H138)</f>
        <v>0</v>
      </c>
    </row>
    <row r="140" spans="1:8" s="661" customFormat="1" ht="15.75" customHeight="1">
      <c r="A140" s="39"/>
      <c r="B140" s="678"/>
      <c r="C140" s="664"/>
      <c r="D140" s="489"/>
      <c r="E140" s="487"/>
      <c r="F140" s="488"/>
      <c r="G140" s="217"/>
      <c r="H140" s="218"/>
    </row>
    <row r="141" spans="1:8" s="661" customFormat="1" ht="19.5" customHeight="1">
      <c r="A141" s="669">
        <f>A136+0.1</f>
        <v>49.2</v>
      </c>
      <c r="B141" s="1212" t="s">
        <v>301</v>
      </c>
      <c r="C141" s="1213"/>
      <c r="D141" s="1214"/>
      <c r="E141" s="215"/>
      <c r="F141" s="216"/>
      <c r="G141" s="217"/>
      <c r="H141" s="218"/>
    </row>
    <row r="142" spans="1:8" s="661" customFormat="1" ht="21" customHeight="1">
      <c r="A142" s="39"/>
      <c r="B142" s="748" t="s">
        <v>299</v>
      </c>
      <c r="C142" s="1217"/>
      <c r="D142" s="1218"/>
      <c r="E142" s="214" t="e">
        <f>G142/$G$149</f>
        <v>#DIV/0!</v>
      </c>
      <c r="F142" s="214" t="e">
        <f>H142/$H$149</f>
        <v>#DIV/0!</v>
      </c>
      <c r="G142" s="217">
        <v>0</v>
      </c>
      <c r="H142" s="218">
        <v>0</v>
      </c>
    </row>
    <row r="143" spans="1:8" s="661" customFormat="1" ht="18.75" customHeight="1">
      <c r="A143" s="39"/>
      <c r="B143" s="748" t="s">
        <v>300</v>
      </c>
      <c r="C143" s="1217"/>
      <c r="D143" s="1218"/>
      <c r="E143" s="214" t="e">
        <f>G143/$G$149</f>
        <v>#DIV/0!</v>
      </c>
      <c r="F143" s="214" t="e">
        <f>H143/$H$149</f>
        <v>#DIV/0!</v>
      </c>
      <c r="G143" s="217">
        <v>0</v>
      </c>
      <c r="H143" s="218">
        <v>0</v>
      </c>
    </row>
    <row r="144" spans="1:8" s="661" customFormat="1" ht="15.75" customHeight="1">
      <c r="A144" s="36"/>
      <c r="B144" s="1225" t="s">
        <v>1</v>
      </c>
      <c r="C144" s="993"/>
      <c r="D144" s="993"/>
      <c r="E144" s="309" t="e">
        <f>SUM(E142:E143)</f>
        <v>#DIV/0!</v>
      </c>
      <c r="F144" s="309" t="e">
        <f>SUM(F142:F143)</f>
        <v>#DIV/0!</v>
      </c>
      <c r="G144" s="193">
        <f>SUM(G142:G143)</f>
        <v>0</v>
      </c>
      <c r="H144" s="154">
        <f>SUM(H142:H143)</f>
        <v>0</v>
      </c>
    </row>
    <row r="145" spans="1:8" s="661" customFormat="1" ht="15.75" customHeight="1">
      <c r="A145" s="39"/>
      <c r="B145" s="678"/>
      <c r="C145" s="664"/>
      <c r="D145" s="664"/>
      <c r="E145" s="487"/>
      <c r="F145" s="488"/>
      <c r="G145" s="217"/>
      <c r="H145" s="218"/>
    </row>
    <row r="146" spans="1:8" s="661" customFormat="1" ht="19.5" customHeight="1">
      <c r="A146" s="669">
        <f>A141+0.1</f>
        <v>49.300000000000004</v>
      </c>
      <c r="B146" s="1212" t="s">
        <v>1352</v>
      </c>
      <c r="C146" s="1213"/>
      <c r="D146" s="1213"/>
      <c r="E146" s="215"/>
      <c r="F146" s="216"/>
      <c r="G146" s="217"/>
      <c r="H146" s="218"/>
    </row>
    <row r="147" spans="1:8" s="661" customFormat="1" ht="18.75" customHeight="1">
      <c r="A147" s="39"/>
      <c r="B147" s="748" t="s">
        <v>299</v>
      </c>
      <c r="C147" s="1217"/>
      <c r="D147" s="1217"/>
      <c r="E147" s="214" t="e">
        <f>G147/$G$149</f>
        <v>#DIV/0!</v>
      </c>
      <c r="F147" s="214" t="e">
        <f>H147/$H$149</f>
        <v>#DIV/0!</v>
      </c>
      <c r="G147" s="217">
        <v>0</v>
      </c>
      <c r="H147" s="153">
        <v>0</v>
      </c>
    </row>
    <row r="148" spans="1:8" s="661" customFormat="1" ht="19.5" customHeight="1">
      <c r="A148" s="39"/>
      <c r="B148" s="748" t="s">
        <v>300</v>
      </c>
      <c r="C148" s="1217"/>
      <c r="D148" s="1217"/>
      <c r="E148" s="214" t="e">
        <f>G148/$G$149</f>
        <v>#DIV/0!</v>
      </c>
      <c r="F148" s="214" t="e">
        <f>H148/$H$149</f>
        <v>#DIV/0!</v>
      </c>
      <c r="G148" s="217">
        <v>0</v>
      </c>
      <c r="H148" s="153">
        <v>0</v>
      </c>
    </row>
    <row r="149" spans="1:8" s="661" customFormat="1" ht="15.75" thickBot="1">
      <c r="A149" s="42"/>
      <c r="B149" s="1045" t="s">
        <v>1</v>
      </c>
      <c r="C149" s="1024"/>
      <c r="D149" s="1079"/>
      <c r="E149" s="91" t="e">
        <f>SUM(E147:E148)</f>
        <v>#DIV/0!</v>
      </c>
      <c r="F149" s="91" t="e">
        <f>SUM(F147:F148)</f>
        <v>#DIV/0!</v>
      </c>
      <c r="G149" s="476">
        <f>SUM(G147:G148)</f>
        <v>0</v>
      </c>
      <c r="H149" s="477">
        <f>SUM(H147:H148)</f>
        <v>0</v>
      </c>
    </row>
    <row r="150" spans="1:8" s="661" customFormat="1" ht="10.5" customHeight="1">
      <c r="A150" s="95"/>
      <c r="B150" s="665"/>
      <c r="C150" s="78"/>
      <c r="D150" s="78"/>
      <c r="E150" s="78"/>
      <c r="F150" s="287"/>
      <c r="G150" s="84"/>
      <c r="H150" s="79"/>
    </row>
    <row r="151" spans="1:8" s="661" customFormat="1" ht="32.25" customHeight="1">
      <c r="A151" s="83">
        <f>A132+1</f>
        <v>50</v>
      </c>
      <c r="B151" s="1219" t="s">
        <v>880</v>
      </c>
      <c r="C151" s="1220"/>
      <c r="D151" s="1220"/>
      <c r="E151" s="1220"/>
      <c r="F151" s="1220"/>
      <c r="G151" s="1220"/>
      <c r="H151" s="1221"/>
    </row>
    <row r="152" spans="1:8" s="661" customFormat="1" ht="6.75" customHeight="1" thickBot="1">
      <c r="A152" s="42"/>
      <c r="B152" s="1045"/>
      <c r="C152" s="1024"/>
      <c r="D152" s="1024"/>
      <c r="E152" s="1024"/>
      <c r="F152" s="1024"/>
      <c r="G152" s="82"/>
      <c r="H152" s="75"/>
    </row>
    <row r="153" spans="1:8" s="661" customFormat="1" ht="15">
      <c r="A153" s="39"/>
      <c r="B153" s="678"/>
      <c r="C153" s="664"/>
      <c r="D153" s="664"/>
      <c r="E153" s="664"/>
      <c r="F153" s="664"/>
      <c r="G153" s="73"/>
      <c r="H153" s="72"/>
    </row>
    <row r="154" spans="1:8" s="661" customFormat="1" ht="34.15" customHeight="1">
      <c r="A154" s="83">
        <f>A151+1</f>
        <v>51</v>
      </c>
      <c r="B154" s="1222" t="s">
        <v>85</v>
      </c>
      <c r="C154" s="1223"/>
      <c r="D154" s="1223"/>
      <c r="E154" s="1223"/>
      <c r="F154" s="1223"/>
      <c r="G154" s="1223"/>
      <c r="H154" s="1224"/>
    </row>
    <row r="155" spans="1:8" s="661" customFormat="1" ht="36">
      <c r="A155" s="83"/>
      <c r="B155" s="1230" t="s">
        <v>0</v>
      </c>
      <c r="C155" s="1231"/>
      <c r="D155" s="1231"/>
      <c r="E155" s="1231"/>
      <c r="F155" s="1232"/>
      <c r="G155" s="540" t="s">
        <v>1414</v>
      </c>
      <c r="H155" s="541" t="s">
        <v>1415</v>
      </c>
    </row>
    <row r="156" spans="1:8" s="661" customFormat="1" ht="15">
      <c r="A156" s="83"/>
      <c r="B156" s="542" t="s">
        <v>179</v>
      </c>
      <c r="C156" s="1207" t="s">
        <v>1017</v>
      </c>
      <c r="D156" s="1207"/>
      <c r="E156" s="1207"/>
      <c r="F156" s="1207"/>
      <c r="G156" s="543">
        <v>10</v>
      </c>
      <c r="H156" s="544">
        <v>10</v>
      </c>
    </row>
    <row r="157" spans="1:8" s="661" customFormat="1" ht="15">
      <c r="A157" s="83"/>
      <c r="B157" s="542" t="s">
        <v>180</v>
      </c>
      <c r="C157" s="1207" t="s">
        <v>1018</v>
      </c>
      <c r="D157" s="1207"/>
      <c r="E157" s="1207"/>
      <c r="F157" s="1207"/>
      <c r="G157" s="545">
        <f>'Financial Statements'!E101</f>
        <v>0</v>
      </c>
      <c r="H157" s="545">
        <f>'Financial Statements'!F101</f>
        <v>0</v>
      </c>
    </row>
    <row r="158" spans="1:8" s="661" customFormat="1" ht="15">
      <c r="A158" s="83"/>
      <c r="B158" s="679" t="s">
        <v>181</v>
      </c>
      <c r="C158" s="1154" t="s">
        <v>86</v>
      </c>
      <c r="D158" s="1154"/>
      <c r="E158" s="1154"/>
      <c r="F158" s="1154"/>
      <c r="G158" s="361">
        <v>0</v>
      </c>
      <c r="H158" s="362">
        <v>0</v>
      </c>
    </row>
    <row r="159" spans="1:8" s="661" customFormat="1" ht="15">
      <c r="A159" s="83"/>
      <c r="B159" s="679" t="s">
        <v>182</v>
      </c>
      <c r="C159" s="1154" t="s">
        <v>87</v>
      </c>
      <c r="D159" s="1154"/>
      <c r="E159" s="1154"/>
      <c r="F159" s="1154"/>
      <c r="G159" s="96" t="e">
        <f>G157/G158</f>
        <v>#DIV/0!</v>
      </c>
      <c r="H159" s="96" t="e">
        <f>H157/H158</f>
        <v>#DIV/0!</v>
      </c>
    </row>
    <row r="160" spans="1:8" s="661" customFormat="1" ht="16.5" customHeight="1" thickBot="1">
      <c r="A160" s="42"/>
      <c r="B160" s="1210"/>
      <c r="C160" s="1211"/>
      <c r="D160" s="1211"/>
      <c r="E160" s="1211"/>
      <c r="F160" s="1211"/>
      <c r="G160" s="85"/>
      <c r="H160" s="86"/>
    </row>
    <row r="161" spans="1:11" s="661" customFormat="1" ht="9.75" customHeight="1">
      <c r="A161" s="95"/>
      <c r="B161" s="244"/>
      <c r="C161" s="245"/>
      <c r="D161" s="245"/>
      <c r="E161" s="245"/>
      <c r="F161" s="245"/>
      <c r="G161" s="246"/>
      <c r="H161" s="247"/>
    </row>
    <row r="162" spans="1:11" s="661" customFormat="1" ht="15.75" thickBot="1">
      <c r="A162" s="288">
        <f>A154+1</f>
        <v>52</v>
      </c>
      <c r="B162" s="1160" t="s">
        <v>88</v>
      </c>
      <c r="C162" s="1161"/>
      <c r="D162" s="1161"/>
      <c r="E162" s="1161"/>
      <c r="F162" s="1161"/>
      <c r="G162" s="1161"/>
      <c r="H162" s="1162"/>
    </row>
    <row r="163" spans="1:11" s="661" customFormat="1" ht="11.25" customHeight="1" thickBot="1">
      <c r="A163" s="95"/>
      <c r="B163" s="185"/>
      <c r="C163" s="97"/>
      <c r="D163" s="97"/>
      <c r="E163" s="97"/>
      <c r="F163" s="97"/>
      <c r="G163" s="84"/>
      <c r="H163" s="79"/>
    </row>
    <row r="164" spans="1:11" s="661" customFormat="1" ht="31.5" customHeight="1" thickBot="1">
      <c r="A164" s="339">
        <f>A162+1</f>
        <v>53</v>
      </c>
      <c r="B164" s="1157" t="s">
        <v>89</v>
      </c>
      <c r="C164" s="1158"/>
      <c r="D164" s="1158"/>
      <c r="E164" s="1158"/>
      <c r="F164" s="1158"/>
      <c r="G164" s="1158"/>
      <c r="H164" s="1159"/>
    </row>
    <row r="165" spans="1:11" s="661" customFormat="1" ht="31.5" customHeight="1">
      <c r="A165" s="83">
        <f>A164+1</f>
        <v>54</v>
      </c>
      <c r="B165" s="1208" t="s">
        <v>681</v>
      </c>
      <c r="C165" s="1084"/>
      <c r="D165" s="1084"/>
      <c r="E165" s="1084"/>
      <c r="F165" s="1084"/>
      <c r="G165" s="1084"/>
      <c r="H165" s="1209"/>
    </row>
    <row r="166" spans="1:11" s="661" customFormat="1" ht="15.75" customHeight="1">
      <c r="A166" s="39">
        <f>A165+0.1</f>
        <v>54.1</v>
      </c>
      <c r="B166" s="1165" t="s">
        <v>682</v>
      </c>
      <c r="C166" s="1166"/>
      <c r="D166" s="1166"/>
      <c r="E166" s="1166"/>
      <c r="F166" s="1166"/>
      <c r="G166" s="1166"/>
      <c r="H166" s="1167"/>
    </row>
    <row r="167" spans="1:11" s="661" customFormat="1" ht="15.75" customHeight="1">
      <c r="A167" s="39"/>
      <c r="B167" s="677"/>
      <c r="C167" s="677"/>
      <c r="D167" s="677"/>
      <c r="E167" s="677"/>
      <c r="F167" s="677"/>
      <c r="G167" s="77"/>
      <c r="H167" s="141" t="s">
        <v>826</v>
      </c>
    </row>
    <row r="168" spans="1:11" s="661" customFormat="1" ht="35.25">
      <c r="A168" s="36"/>
      <c r="B168" s="1171" t="s">
        <v>292</v>
      </c>
      <c r="C168" s="1172"/>
      <c r="D168" s="1173"/>
      <c r="E168" s="1177" t="s">
        <v>683</v>
      </c>
      <c r="F168" s="1177"/>
      <c r="G168" s="666" t="s">
        <v>1410</v>
      </c>
      <c r="H168" s="666" t="s">
        <v>1411</v>
      </c>
    </row>
    <row r="169" spans="1:11" s="661" customFormat="1" ht="31.5" customHeight="1">
      <c r="A169" s="36"/>
      <c r="B169" s="679" t="s">
        <v>179</v>
      </c>
      <c r="C169" s="1163"/>
      <c r="D169" s="1163"/>
      <c r="E169" s="1164" t="s">
        <v>684</v>
      </c>
      <c r="F169" s="1164"/>
      <c r="G169" s="221">
        <v>0</v>
      </c>
      <c r="H169" s="440">
        <v>0</v>
      </c>
    </row>
    <row r="170" spans="1:11" s="661" customFormat="1" ht="15.75" customHeight="1" thickBot="1">
      <c r="A170" s="88"/>
      <c r="B170" s="1168" t="s">
        <v>1</v>
      </c>
      <c r="C170" s="1169"/>
      <c r="D170" s="1169"/>
      <c r="E170" s="1169"/>
      <c r="F170" s="1170"/>
      <c r="G170" s="222">
        <f>SUM(G169:G169)</f>
        <v>0</v>
      </c>
      <c r="H170" s="223">
        <f>SUM(H169:H169)</f>
        <v>0</v>
      </c>
      <c r="I170" s="149"/>
      <c r="J170" s="149"/>
    </row>
    <row r="171" spans="1:11" s="661" customFormat="1" ht="15.75" customHeight="1">
      <c r="A171" s="95">
        <f>A166+0.1</f>
        <v>54.2</v>
      </c>
      <c r="B171" s="1174" t="s">
        <v>685</v>
      </c>
      <c r="C171" s="1175"/>
      <c r="D171" s="1175"/>
      <c r="E171" s="1175"/>
      <c r="F171" s="1175"/>
      <c r="G171" s="1175"/>
      <c r="H171" s="1176"/>
    </row>
    <row r="172" spans="1:11" s="661" customFormat="1" ht="15.75" customHeight="1">
      <c r="A172" s="39"/>
      <c r="B172" s="677"/>
      <c r="C172" s="677"/>
      <c r="D172" s="677"/>
      <c r="E172" s="677"/>
      <c r="F172" s="677"/>
      <c r="G172" s="77"/>
      <c r="H172" s="141" t="s">
        <v>826</v>
      </c>
    </row>
    <row r="173" spans="1:11" s="661" customFormat="1" ht="31.5" customHeight="1">
      <c r="A173" s="36"/>
      <c r="B173" s="1171" t="s">
        <v>292</v>
      </c>
      <c r="C173" s="1172"/>
      <c r="D173" s="1173"/>
      <c r="E173" s="1177" t="s">
        <v>683</v>
      </c>
      <c r="F173" s="1177"/>
      <c r="G173" s="456" t="s">
        <v>1413</v>
      </c>
      <c r="H173" s="456" t="s">
        <v>1412</v>
      </c>
    </row>
    <row r="174" spans="1:11" s="661" customFormat="1" ht="31.5" customHeight="1">
      <c r="A174" s="36"/>
      <c r="B174" s="679" t="s">
        <v>179</v>
      </c>
      <c r="C174" s="1163"/>
      <c r="D174" s="1163"/>
      <c r="E174" s="1164" t="s">
        <v>684</v>
      </c>
      <c r="F174" s="1164"/>
      <c r="G174" s="221">
        <v>0</v>
      </c>
      <c r="H174" s="440">
        <v>0</v>
      </c>
    </row>
    <row r="175" spans="1:11" s="661" customFormat="1" ht="20.100000000000001" customHeight="1" thickBot="1">
      <c r="A175" s="88"/>
      <c r="B175" s="1168" t="s">
        <v>1</v>
      </c>
      <c r="C175" s="1169"/>
      <c r="D175" s="1169"/>
      <c r="E175" s="1169"/>
      <c r="F175" s="1170"/>
      <c r="G175" s="367">
        <f>SUM(G174:G174)</f>
        <v>0</v>
      </c>
      <c r="H175" s="223">
        <f>SUM(H174:H174)</f>
        <v>0</v>
      </c>
      <c r="I175" s="149" t="e">
        <f>G175-#REF!</f>
        <v>#REF!</v>
      </c>
      <c r="J175" s="149" t="e">
        <f>H175-#REF!</f>
        <v>#REF!</v>
      </c>
      <c r="K175" s="149" t="e">
        <f>G175-#REF!</f>
        <v>#REF!</v>
      </c>
    </row>
    <row r="176" spans="1:11" s="661" customFormat="1" ht="8.25" customHeight="1" thickBot="1">
      <c r="A176" s="95"/>
      <c r="B176" s="322"/>
      <c r="C176" s="323"/>
      <c r="D176" s="323"/>
      <c r="E176" s="323"/>
      <c r="F176" s="323"/>
      <c r="G176" s="372"/>
      <c r="H176" s="373"/>
    </row>
    <row r="177" spans="1:8" s="661" customFormat="1" ht="39" customHeight="1" thickBot="1">
      <c r="A177" s="339">
        <f>A165+1</f>
        <v>55</v>
      </c>
      <c r="B177" s="1157" t="s">
        <v>875</v>
      </c>
      <c r="C177" s="1158"/>
      <c r="D177" s="1158"/>
      <c r="E177" s="1158"/>
      <c r="F177" s="1158"/>
      <c r="G177" s="1158"/>
      <c r="H177" s="1159"/>
    </row>
    <row r="178" spans="1:8" s="661" customFormat="1" ht="40.5" customHeight="1" thickBot="1">
      <c r="A178" s="339">
        <f>A177+1</f>
        <v>56</v>
      </c>
      <c r="B178" s="1157" t="s">
        <v>876</v>
      </c>
      <c r="C178" s="1158"/>
      <c r="D178" s="1158"/>
      <c r="E178" s="1158"/>
      <c r="F178" s="1158"/>
      <c r="G178" s="1158"/>
      <c r="H178" s="1159"/>
    </row>
    <row r="179" spans="1:8" s="661" customFormat="1" ht="36.75" customHeight="1" thickBot="1">
      <c r="A179" s="339">
        <f>A178+1</f>
        <v>57</v>
      </c>
      <c r="B179" s="1157" t="s">
        <v>1094</v>
      </c>
      <c r="C179" s="1158"/>
      <c r="D179" s="1158"/>
      <c r="E179" s="1158"/>
      <c r="F179" s="1158"/>
      <c r="G179" s="1158"/>
      <c r="H179" s="1159"/>
    </row>
    <row r="180" spans="1:8" s="661" customFormat="1" ht="8.25" customHeight="1">
      <c r="A180" s="514"/>
      <c r="B180" s="515"/>
      <c r="C180" s="516"/>
      <c r="D180" s="516"/>
      <c r="E180" s="516"/>
      <c r="F180" s="516"/>
      <c r="G180" s="516"/>
      <c r="H180" s="517"/>
    </row>
    <row r="181" spans="1:8" s="661" customFormat="1" ht="9" customHeight="1" thickBot="1">
      <c r="A181" s="39"/>
      <c r="B181" s="671"/>
      <c r="C181" s="663"/>
      <c r="D181" s="663"/>
      <c r="E181" s="663"/>
      <c r="F181" s="663"/>
      <c r="G181" s="92"/>
      <c r="H181" s="93"/>
    </row>
    <row r="182" spans="1:8" s="661" customFormat="1" ht="15.75" customHeight="1" thickBot="1">
      <c r="A182" s="339">
        <f>A179+1</f>
        <v>58</v>
      </c>
      <c r="B182" s="1116" t="s">
        <v>469</v>
      </c>
      <c r="C182" s="1085"/>
      <c r="D182" s="1085"/>
      <c r="E182" s="1085"/>
      <c r="F182" s="1085"/>
      <c r="G182" s="1085"/>
      <c r="H182" s="1153"/>
    </row>
    <row r="183" spans="1:8" s="661" customFormat="1" ht="39.75" customHeight="1">
      <c r="A183" s="36"/>
      <c r="B183" s="1208" t="s">
        <v>763</v>
      </c>
      <c r="C183" s="1084"/>
      <c r="D183" s="1084"/>
      <c r="E183" s="1084"/>
      <c r="F183" s="1084"/>
      <c r="G183" s="1084"/>
      <c r="H183" s="1209"/>
    </row>
    <row r="184" spans="1:8" s="661" customFormat="1" ht="3" customHeight="1">
      <c r="A184" s="36"/>
      <c r="B184" s="678"/>
      <c r="C184" s="664"/>
      <c r="D184" s="664"/>
      <c r="E184" s="664"/>
      <c r="F184" s="664"/>
      <c r="G184" s="73"/>
      <c r="H184" s="72"/>
    </row>
    <row r="185" spans="1:8" s="661" customFormat="1" ht="15.75" customHeight="1">
      <c r="A185" s="39"/>
      <c r="B185" s="677"/>
      <c r="C185" s="677"/>
      <c r="D185" s="677"/>
      <c r="E185" s="677"/>
      <c r="F185" s="677"/>
      <c r="G185" s="77"/>
      <c r="H185" s="141" t="s">
        <v>826</v>
      </c>
    </row>
    <row r="186" spans="1:8" s="661" customFormat="1" ht="35.25">
      <c r="A186" s="179"/>
      <c r="B186" s="938" t="s">
        <v>0</v>
      </c>
      <c r="C186" s="939"/>
      <c r="D186" s="939"/>
      <c r="E186" s="939"/>
      <c r="F186" s="1059"/>
      <c r="G186" s="666" t="s">
        <v>1416</v>
      </c>
      <c r="H186" s="456" t="s">
        <v>1417</v>
      </c>
    </row>
    <row r="187" spans="1:8" s="661" customFormat="1" ht="6" customHeight="1">
      <c r="A187" s="179"/>
      <c r="B187" s="186"/>
      <c r="C187" s="146"/>
      <c r="D187" s="146"/>
      <c r="E187" s="146"/>
      <c r="F187" s="146"/>
      <c r="G187" s="146"/>
      <c r="H187" s="180"/>
    </row>
    <row r="188" spans="1:8" s="661" customFormat="1" ht="16.5" customHeight="1">
      <c r="A188" s="36"/>
      <c r="B188" s="1116" t="s">
        <v>470</v>
      </c>
      <c r="C188" s="1085"/>
      <c r="D188" s="1085"/>
      <c r="E188" s="1085"/>
      <c r="F188" s="1085"/>
      <c r="G188" s="1085"/>
      <c r="H188" s="1153"/>
    </row>
    <row r="189" spans="1:8" s="661" customFormat="1" ht="15">
      <c r="A189" s="179"/>
      <c r="B189" s="679" t="s">
        <v>179</v>
      </c>
      <c r="C189" s="1154" t="s">
        <v>471</v>
      </c>
      <c r="D189" s="1154"/>
      <c r="E189" s="1154"/>
      <c r="F189" s="1154"/>
      <c r="G189" s="191">
        <v>7.3999999999999996E-2</v>
      </c>
      <c r="H189" s="457">
        <v>7.1999999999999995E-2</v>
      </c>
    </row>
    <row r="190" spans="1:8" s="661" customFormat="1" ht="15">
      <c r="A190" s="179"/>
      <c r="B190" s="679" t="s">
        <v>180</v>
      </c>
      <c r="C190" s="1154" t="s">
        <v>472</v>
      </c>
      <c r="D190" s="1154"/>
      <c r="E190" s="1154"/>
      <c r="F190" s="1154"/>
      <c r="G190" s="191">
        <v>0.1</v>
      </c>
      <c r="H190" s="457">
        <v>0.1</v>
      </c>
    </row>
    <row r="191" spans="1:8" s="661" customFormat="1" ht="15">
      <c r="A191" s="83"/>
      <c r="B191" s="679" t="s">
        <v>181</v>
      </c>
      <c r="C191" s="1154" t="s">
        <v>473</v>
      </c>
      <c r="D191" s="1154"/>
      <c r="E191" s="1154"/>
      <c r="F191" s="1154"/>
      <c r="G191" s="191">
        <v>7.6499999999999999E-2</v>
      </c>
      <c r="H191" s="457">
        <v>8.2500000000000004E-2</v>
      </c>
    </row>
    <row r="192" spans="1:8" s="661" customFormat="1" ht="7.5" customHeight="1">
      <c r="A192" s="179"/>
      <c r="B192" s="89"/>
      <c r="C192" s="696"/>
      <c r="D192" s="696"/>
      <c r="E192" s="696"/>
      <c r="F192" s="696"/>
      <c r="G192" s="351"/>
      <c r="H192" s="352"/>
    </row>
    <row r="193" spans="1:8" s="661" customFormat="1" ht="16.5" customHeight="1">
      <c r="A193" s="36" t="s">
        <v>167</v>
      </c>
      <c r="B193" s="1116" t="s">
        <v>474</v>
      </c>
      <c r="C193" s="1085"/>
      <c r="D193" s="1085"/>
      <c r="E193" s="1085"/>
      <c r="F193" s="1085"/>
      <c r="G193" s="1085"/>
      <c r="H193" s="1153"/>
    </row>
    <row r="194" spans="1:8" s="661" customFormat="1" ht="31.5" customHeight="1">
      <c r="A194" s="179"/>
      <c r="B194" s="679" t="s">
        <v>179</v>
      </c>
      <c r="C194" s="1154" t="s">
        <v>428</v>
      </c>
      <c r="D194" s="1154"/>
      <c r="E194" s="1154"/>
      <c r="F194" s="1154"/>
      <c r="G194" s="224">
        <f>H203</f>
        <v>0</v>
      </c>
      <c r="H194" s="225">
        <v>0</v>
      </c>
    </row>
    <row r="195" spans="1:8" s="661" customFormat="1" ht="15">
      <c r="A195" s="179"/>
      <c r="B195" s="679" t="s">
        <v>180</v>
      </c>
      <c r="C195" s="1154" t="s">
        <v>429</v>
      </c>
      <c r="D195" s="1154"/>
      <c r="E195" s="1154"/>
      <c r="F195" s="1154"/>
      <c r="G195" s="224">
        <v>0</v>
      </c>
      <c r="H195" s="225">
        <v>0</v>
      </c>
    </row>
    <row r="196" spans="1:8" s="661" customFormat="1" ht="15">
      <c r="A196" s="179"/>
      <c r="B196" s="679" t="s">
        <v>181</v>
      </c>
      <c r="C196" s="1154" t="s">
        <v>430</v>
      </c>
      <c r="D196" s="1154"/>
      <c r="E196" s="1154"/>
      <c r="F196" s="1154"/>
      <c r="G196" s="224">
        <v>0</v>
      </c>
      <c r="H196" s="225">
        <v>0</v>
      </c>
    </row>
    <row r="197" spans="1:8" s="661" customFormat="1" ht="15">
      <c r="A197" s="179"/>
      <c r="B197" s="679" t="s">
        <v>182</v>
      </c>
      <c r="C197" s="1154" t="s">
        <v>431</v>
      </c>
      <c r="D197" s="1154"/>
      <c r="E197" s="1154"/>
      <c r="F197" s="1154"/>
      <c r="G197" s="224">
        <v>0</v>
      </c>
      <c r="H197" s="225">
        <v>0</v>
      </c>
    </row>
    <row r="198" spans="1:8" s="661" customFormat="1" ht="15">
      <c r="A198" s="179"/>
      <c r="B198" s="679" t="s">
        <v>183</v>
      </c>
      <c r="C198" s="1154" t="s">
        <v>475</v>
      </c>
      <c r="D198" s="1154"/>
      <c r="E198" s="1154"/>
      <c r="F198" s="1154"/>
      <c r="G198" s="224">
        <v>0</v>
      </c>
      <c r="H198" s="225">
        <v>0</v>
      </c>
    </row>
    <row r="199" spans="1:8" s="661" customFormat="1" ht="15">
      <c r="A199" s="179"/>
      <c r="B199" s="679" t="s">
        <v>186</v>
      </c>
      <c r="C199" s="1154" t="s">
        <v>432</v>
      </c>
      <c r="D199" s="1154"/>
      <c r="E199" s="1154"/>
      <c r="F199" s="1154"/>
      <c r="G199" s="224">
        <v>0</v>
      </c>
      <c r="H199" s="225">
        <v>0</v>
      </c>
    </row>
    <row r="200" spans="1:8" s="661" customFormat="1" ht="15">
      <c r="A200" s="179"/>
      <c r="B200" s="679" t="s">
        <v>187</v>
      </c>
      <c r="C200" s="1154" t="s">
        <v>433</v>
      </c>
      <c r="D200" s="1154"/>
      <c r="E200" s="1154"/>
      <c r="F200" s="1154"/>
      <c r="G200" s="224">
        <v>0</v>
      </c>
      <c r="H200" s="225">
        <v>0</v>
      </c>
    </row>
    <row r="201" spans="1:8" s="661" customFormat="1" ht="15">
      <c r="A201" s="179"/>
      <c r="B201" s="679" t="s">
        <v>192</v>
      </c>
      <c r="C201" s="1154" t="s">
        <v>434</v>
      </c>
      <c r="D201" s="1154"/>
      <c r="E201" s="1154"/>
      <c r="F201" s="1154"/>
      <c r="G201" s="224">
        <v>0</v>
      </c>
      <c r="H201" s="225">
        <v>0</v>
      </c>
    </row>
    <row r="202" spans="1:8" s="661" customFormat="1" ht="15">
      <c r="A202" s="179"/>
      <c r="B202" s="679" t="s">
        <v>291</v>
      </c>
      <c r="C202" s="1154" t="s">
        <v>435</v>
      </c>
      <c r="D202" s="1154"/>
      <c r="E202" s="1154"/>
      <c r="F202" s="1154"/>
      <c r="G202" s="224">
        <v>0</v>
      </c>
      <c r="H202" s="225">
        <v>0</v>
      </c>
    </row>
    <row r="203" spans="1:8" s="661" customFormat="1" ht="15.75" thickBot="1">
      <c r="A203" s="288"/>
      <c r="B203" s="340" t="s">
        <v>417</v>
      </c>
      <c r="C203" s="1152" t="s">
        <v>436</v>
      </c>
      <c r="D203" s="1152"/>
      <c r="E203" s="1152"/>
      <c r="F203" s="1152"/>
      <c r="G203" s="341">
        <f>SUM(G194:G202)</f>
        <v>0</v>
      </c>
      <c r="H203" s="342">
        <v>0</v>
      </c>
    </row>
    <row r="204" spans="1:8" s="661" customFormat="1" ht="7.5" customHeight="1">
      <c r="A204" s="375"/>
      <c r="B204" s="244"/>
      <c r="C204" s="245"/>
      <c r="D204" s="245"/>
      <c r="E204" s="245"/>
      <c r="F204" s="245"/>
      <c r="G204" s="246"/>
      <c r="H204" s="247"/>
    </row>
    <row r="205" spans="1:8" s="661" customFormat="1" ht="15">
      <c r="A205" s="39"/>
      <c r="B205" s="677"/>
      <c r="C205" s="677"/>
      <c r="D205" s="677"/>
      <c r="E205" s="677"/>
      <c r="F205" s="677"/>
      <c r="G205" s="77"/>
      <c r="H205" s="141" t="s">
        <v>826</v>
      </c>
    </row>
    <row r="206" spans="1:8" s="661" customFormat="1" ht="30">
      <c r="A206" s="179"/>
      <c r="B206" s="938" t="s">
        <v>0</v>
      </c>
      <c r="C206" s="939"/>
      <c r="D206" s="939"/>
      <c r="E206" s="939"/>
      <c r="F206" s="1059"/>
      <c r="G206" s="456" t="str">
        <f>G186</f>
        <v>As at 31st March, 2022</v>
      </c>
      <c r="H206" s="456" t="str">
        <f>H186</f>
        <v>As at 31st March, 2021</v>
      </c>
    </row>
    <row r="207" spans="1:8" s="661" customFormat="1" ht="7.5" customHeight="1">
      <c r="A207" s="179"/>
      <c r="B207" s="186"/>
      <c r="C207" s="146"/>
      <c r="D207" s="146"/>
      <c r="E207" s="146"/>
      <c r="F207" s="146"/>
      <c r="G207" s="146"/>
      <c r="H207" s="180"/>
    </row>
    <row r="208" spans="1:8" s="661" customFormat="1" ht="16.5" customHeight="1">
      <c r="A208" s="36" t="s">
        <v>168</v>
      </c>
      <c r="B208" s="1116" t="s">
        <v>476</v>
      </c>
      <c r="C208" s="1085"/>
      <c r="D208" s="1085"/>
      <c r="E208" s="1085"/>
      <c r="F208" s="1085"/>
      <c r="G208" s="1085"/>
      <c r="H208" s="1153"/>
    </row>
    <row r="209" spans="1:8" s="661" customFormat="1" ht="31.5" customHeight="1">
      <c r="A209" s="179"/>
      <c r="B209" s="679" t="s">
        <v>179</v>
      </c>
      <c r="C209" s="1154" t="s">
        <v>437</v>
      </c>
      <c r="D209" s="1154"/>
      <c r="E209" s="1154"/>
      <c r="F209" s="1154"/>
      <c r="G209" s="224">
        <f>H215</f>
        <v>0</v>
      </c>
      <c r="H209" s="225">
        <v>0</v>
      </c>
    </row>
    <row r="210" spans="1:8" s="661" customFormat="1" ht="15">
      <c r="A210" s="179"/>
      <c r="B210" s="679" t="s">
        <v>180</v>
      </c>
      <c r="C210" s="1154" t="s">
        <v>438</v>
      </c>
      <c r="D210" s="1154"/>
      <c r="E210" s="1154"/>
      <c r="F210" s="1154"/>
      <c r="G210" s="224">
        <v>0</v>
      </c>
      <c r="H210" s="225">
        <v>0</v>
      </c>
    </row>
    <row r="211" spans="1:8" s="661" customFormat="1" ht="15">
      <c r="A211" s="179"/>
      <c r="B211" s="679" t="s">
        <v>181</v>
      </c>
      <c r="C211" s="1154" t="s">
        <v>439</v>
      </c>
      <c r="D211" s="1154"/>
      <c r="E211" s="1154"/>
      <c r="F211" s="1154"/>
      <c r="G211" s="224">
        <v>0</v>
      </c>
      <c r="H211" s="225">
        <v>0</v>
      </c>
    </row>
    <row r="212" spans="1:8" s="661" customFormat="1" ht="15">
      <c r="A212" s="179"/>
      <c r="B212" s="679" t="s">
        <v>182</v>
      </c>
      <c r="C212" s="1154" t="s">
        <v>440</v>
      </c>
      <c r="D212" s="1154"/>
      <c r="E212" s="1154"/>
      <c r="F212" s="1154"/>
      <c r="G212" s="224">
        <v>0</v>
      </c>
      <c r="H212" s="225">
        <v>0</v>
      </c>
    </row>
    <row r="213" spans="1:8" s="661" customFormat="1" ht="15">
      <c r="A213" s="179"/>
      <c r="B213" s="679" t="s">
        <v>183</v>
      </c>
      <c r="C213" s="1154" t="s">
        <v>441</v>
      </c>
      <c r="D213" s="1154"/>
      <c r="E213" s="1154"/>
      <c r="F213" s="1154"/>
      <c r="G213" s="224">
        <v>0</v>
      </c>
      <c r="H213" s="225">
        <v>0</v>
      </c>
    </row>
    <row r="214" spans="1:8" s="661" customFormat="1" ht="15">
      <c r="A214" s="179"/>
      <c r="B214" s="679" t="s">
        <v>186</v>
      </c>
      <c r="C214" s="1154" t="s">
        <v>442</v>
      </c>
      <c r="D214" s="1154"/>
      <c r="E214" s="1154"/>
      <c r="F214" s="1154"/>
      <c r="G214" s="224">
        <v>0</v>
      </c>
      <c r="H214" s="225">
        <v>0</v>
      </c>
    </row>
    <row r="215" spans="1:8" s="661" customFormat="1" ht="15">
      <c r="A215" s="179"/>
      <c r="B215" s="496" t="s">
        <v>187</v>
      </c>
      <c r="C215" s="1156" t="s">
        <v>443</v>
      </c>
      <c r="D215" s="1156"/>
      <c r="E215" s="1156"/>
      <c r="F215" s="1156"/>
      <c r="G215" s="346">
        <f>SUM(G209:G214)</f>
        <v>0</v>
      </c>
      <c r="H215" s="347">
        <f>SUM(H209:H214)</f>
        <v>0</v>
      </c>
    </row>
    <row r="216" spans="1:8" s="661" customFormat="1" ht="15">
      <c r="A216" s="83"/>
      <c r="B216" s="348"/>
      <c r="C216" s="697"/>
      <c r="D216" s="697"/>
      <c r="E216" s="697"/>
      <c r="F216" s="697"/>
      <c r="G216" s="349"/>
      <c r="H216" s="350"/>
    </row>
    <row r="217" spans="1:8" s="661" customFormat="1" ht="16.5" customHeight="1">
      <c r="A217" s="36" t="s">
        <v>169</v>
      </c>
      <c r="B217" s="1116" t="s">
        <v>477</v>
      </c>
      <c r="C217" s="1085"/>
      <c r="D217" s="1085"/>
      <c r="E217" s="1085"/>
      <c r="F217" s="1085"/>
      <c r="G217" s="1085"/>
      <c r="H217" s="1153"/>
    </row>
    <row r="218" spans="1:8" s="661" customFormat="1" ht="15">
      <c r="A218" s="179"/>
      <c r="B218" s="679" t="s">
        <v>179</v>
      </c>
      <c r="C218" s="1154" t="s">
        <v>444</v>
      </c>
      <c r="D218" s="1154"/>
      <c r="E218" s="1154"/>
      <c r="F218" s="1154"/>
      <c r="G218" s="224">
        <f>H215</f>
        <v>0</v>
      </c>
      <c r="H218" s="225">
        <v>0</v>
      </c>
    </row>
    <row r="219" spans="1:8" s="661" customFormat="1" ht="15">
      <c r="A219" s="179"/>
      <c r="B219" s="679" t="s">
        <v>180</v>
      </c>
      <c r="C219" s="1154" t="s">
        <v>429</v>
      </c>
      <c r="D219" s="1154"/>
      <c r="E219" s="1154"/>
      <c r="F219" s="1154"/>
      <c r="G219" s="224">
        <v>0</v>
      </c>
      <c r="H219" s="225">
        <v>0</v>
      </c>
    </row>
    <row r="220" spans="1:8" s="661" customFormat="1" ht="15">
      <c r="A220" s="179"/>
      <c r="B220" s="679" t="s">
        <v>181</v>
      </c>
      <c r="C220" s="1154" t="s">
        <v>445</v>
      </c>
      <c r="D220" s="1154"/>
      <c r="E220" s="1154"/>
      <c r="F220" s="1154"/>
      <c r="G220" s="224">
        <f>G214+G211</f>
        <v>0</v>
      </c>
      <c r="H220" s="225">
        <v>0</v>
      </c>
    </row>
    <row r="221" spans="1:8" s="661" customFormat="1" ht="15">
      <c r="A221" s="179"/>
      <c r="B221" s="679" t="s">
        <v>182</v>
      </c>
      <c r="C221" s="1154" t="s">
        <v>440</v>
      </c>
      <c r="D221" s="1154"/>
      <c r="E221" s="1154"/>
      <c r="F221" s="1154"/>
      <c r="G221" s="224">
        <f>G212</f>
        <v>0</v>
      </c>
      <c r="H221" s="225">
        <v>0</v>
      </c>
    </row>
    <row r="222" spans="1:8" s="661" customFormat="1" ht="15.75" customHeight="1">
      <c r="A222" s="179"/>
      <c r="B222" s="679" t="s">
        <v>183</v>
      </c>
      <c r="C222" s="1154" t="s">
        <v>441</v>
      </c>
      <c r="D222" s="1154"/>
      <c r="E222" s="1154"/>
      <c r="F222" s="1154"/>
      <c r="G222" s="224">
        <v>0</v>
      </c>
      <c r="H222" s="225">
        <v>0</v>
      </c>
    </row>
    <row r="223" spans="1:8" s="661" customFormat="1" ht="15.75" customHeight="1">
      <c r="A223" s="179"/>
      <c r="B223" s="679" t="s">
        <v>186</v>
      </c>
      <c r="C223" s="1154" t="s">
        <v>446</v>
      </c>
      <c r="D223" s="1154"/>
      <c r="E223" s="1154"/>
      <c r="F223" s="1154"/>
      <c r="G223" s="224">
        <f>SUM(G218:G222)</f>
        <v>0</v>
      </c>
      <c r="H223" s="225">
        <f>SUM(H218:H222)</f>
        <v>0</v>
      </c>
    </row>
    <row r="224" spans="1:8" s="661" customFormat="1" ht="15.75" customHeight="1">
      <c r="A224" s="179"/>
      <c r="B224" s="679" t="s">
        <v>187</v>
      </c>
      <c r="C224" s="1178" t="s">
        <v>454</v>
      </c>
      <c r="D224" s="1179"/>
      <c r="E224" s="1179"/>
      <c r="F224" s="1180"/>
      <c r="G224" s="224">
        <v>0</v>
      </c>
      <c r="H224" s="225">
        <v>0</v>
      </c>
    </row>
    <row r="225" spans="1:8" s="661" customFormat="1" ht="15.75" customHeight="1">
      <c r="A225" s="83"/>
      <c r="B225" s="679" t="s">
        <v>192</v>
      </c>
      <c r="C225" s="1178" t="s">
        <v>447</v>
      </c>
      <c r="D225" s="1179"/>
      <c r="E225" s="1179"/>
      <c r="F225" s="1180"/>
      <c r="G225" s="224">
        <f>G214</f>
        <v>0</v>
      </c>
      <c r="H225" s="225">
        <f>H214</f>
        <v>0</v>
      </c>
    </row>
    <row r="226" spans="1:8" s="661" customFormat="1" ht="16.5" customHeight="1">
      <c r="A226" s="353"/>
      <c r="B226" s="671"/>
      <c r="C226" s="663"/>
      <c r="D226" s="663"/>
      <c r="E226" s="663"/>
      <c r="F226" s="663"/>
      <c r="G226" s="226"/>
      <c r="H226" s="227"/>
    </row>
    <row r="227" spans="1:8" s="661" customFormat="1" ht="16.5" customHeight="1">
      <c r="A227" s="36" t="s">
        <v>170</v>
      </c>
      <c r="B227" s="1116" t="s">
        <v>478</v>
      </c>
      <c r="C227" s="1085"/>
      <c r="D227" s="1085"/>
      <c r="E227" s="1085"/>
      <c r="F227" s="1085"/>
      <c r="G227" s="1085"/>
      <c r="H227" s="1153"/>
    </row>
    <row r="228" spans="1:8" s="661" customFormat="1" ht="31.5" customHeight="1">
      <c r="A228" s="179"/>
      <c r="B228" s="679" t="s">
        <v>179</v>
      </c>
      <c r="C228" s="1154" t="s">
        <v>448</v>
      </c>
      <c r="D228" s="1154"/>
      <c r="E228" s="1154"/>
      <c r="F228" s="1154"/>
      <c r="G228" s="224">
        <f>-G202</f>
        <v>0</v>
      </c>
      <c r="H228" s="225">
        <v>0</v>
      </c>
    </row>
    <row r="229" spans="1:8" s="661" customFormat="1" ht="15">
      <c r="A229" s="179"/>
      <c r="B229" s="679" t="s">
        <v>180</v>
      </c>
      <c r="C229" s="1154" t="s">
        <v>449</v>
      </c>
      <c r="D229" s="1154"/>
      <c r="E229" s="1154"/>
      <c r="F229" s="1154"/>
      <c r="G229" s="224">
        <f>-G225</f>
        <v>0</v>
      </c>
      <c r="H229" s="225">
        <f>-H225</f>
        <v>0</v>
      </c>
    </row>
    <row r="230" spans="1:8" s="661" customFormat="1" ht="15">
      <c r="A230" s="179"/>
      <c r="B230" s="679" t="s">
        <v>181</v>
      </c>
      <c r="C230" s="1154" t="s">
        <v>450</v>
      </c>
      <c r="D230" s="1154"/>
      <c r="E230" s="1154"/>
      <c r="F230" s="1154"/>
      <c r="G230" s="224">
        <f>G229-G228</f>
        <v>0</v>
      </c>
      <c r="H230" s="225">
        <f>H229-H228</f>
        <v>0</v>
      </c>
    </row>
    <row r="231" spans="1:8" s="661" customFormat="1" ht="15">
      <c r="A231" s="179"/>
      <c r="B231" s="679" t="s">
        <v>182</v>
      </c>
      <c r="C231" s="1154" t="s">
        <v>451</v>
      </c>
      <c r="D231" s="1154"/>
      <c r="E231" s="1154"/>
      <c r="F231" s="1154"/>
      <c r="G231" s="224">
        <f>G230</f>
        <v>0</v>
      </c>
      <c r="H231" s="225">
        <f>H230</f>
        <v>0</v>
      </c>
    </row>
    <row r="232" spans="1:8" s="661" customFormat="1" ht="15">
      <c r="A232" s="83"/>
      <c r="B232" s="679" t="s">
        <v>183</v>
      </c>
      <c r="C232" s="1154" t="s">
        <v>452</v>
      </c>
      <c r="D232" s="1154"/>
      <c r="E232" s="1154"/>
      <c r="F232" s="1154"/>
      <c r="G232" s="224">
        <f>G230-G231</f>
        <v>0</v>
      </c>
      <c r="H232" s="225">
        <f>H230-H231</f>
        <v>0</v>
      </c>
    </row>
    <row r="233" spans="1:8" s="661" customFormat="1" ht="15">
      <c r="A233" s="83"/>
      <c r="B233" s="89"/>
      <c r="C233" s="696"/>
      <c r="D233" s="696"/>
      <c r="E233" s="696"/>
      <c r="F233" s="696"/>
      <c r="G233" s="344"/>
      <c r="H233" s="345"/>
    </row>
    <row r="234" spans="1:8" s="661" customFormat="1" ht="15.75" customHeight="1">
      <c r="A234" s="36" t="s">
        <v>492</v>
      </c>
      <c r="B234" s="1116" t="s">
        <v>479</v>
      </c>
      <c r="C234" s="1085"/>
      <c r="D234" s="1085"/>
      <c r="E234" s="1085"/>
      <c r="F234" s="1085"/>
      <c r="G234" s="1085"/>
      <c r="H234" s="1153"/>
    </row>
    <row r="235" spans="1:8" s="661" customFormat="1" ht="31.5" customHeight="1">
      <c r="A235" s="179"/>
      <c r="B235" s="679" t="s">
        <v>179</v>
      </c>
      <c r="C235" s="1154" t="s">
        <v>436</v>
      </c>
      <c r="D235" s="1154"/>
      <c r="E235" s="1154"/>
      <c r="F235" s="1154"/>
      <c r="G235" s="224">
        <f>G203</f>
        <v>0</v>
      </c>
      <c r="H235" s="225">
        <f>H203</f>
        <v>0</v>
      </c>
    </row>
    <row r="236" spans="1:8" s="661" customFormat="1" ht="31.5" customHeight="1">
      <c r="A236" s="179"/>
      <c r="B236" s="679" t="s">
        <v>180</v>
      </c>
      <c r="C236" s="1154" t="s">
        <v>453</v>
      </c>
      <c r="D236" s="1154"/>
      <c r="E236" s="1154"/>
      <c r="F236" s="1154"/>
      <c r="G236" s="224">
        <f>G223</f>
        <v>0</v>
      </c>
      <c r="H236" s="225">
        <v>0</v>
      </c>
    </row>
    <row r="237" spans="1:8" s="661" customFormat="1" ht="15">
      <c r="A237" s="179"/>
      <c r="B237" s="679" t="s">
        <v>181</v>
      </c>
      <c r="C237" s="1154" t="s">
        <v>454</v>
      </c>
      <c r="D237" s="1154"/>
      <c r="E237" s="1154"/>
      <c r="F237" s="1154"/>
      <c r="G237" s="224">
        <f>G236-G235</f>
        <v>0</v>
      </c>
      <c r="H237" s="225">
        <f>H236-H235</f>
        <v>0</v>
      </c>
    </row>
    <row r="238" spans="1:8" s="661" customFormat="1" ht="16.5" customHeight="1">
      <c r="A238" s="179"/>
      <c r="B238" s="679" t="s">
        <v>182</v>
      </c>
      <c r="C238" s="1154" t="s">
        <v>455</v>
      </c>
      <c r="D238" s="1154"/>
      <c r="E238" s="1154"/>
      <c r="F238" s="1154"/>
      <c r="G238" s="224">
        <v>0</v>
      </c>
      <c r="H238" s="225">
        <v>0</v>
      </c>
    </row>
    <row r="239" spans="1:8" s="661" customFormat="1" ht="16.5" customHeight="1">
      <c r="A239" s="179"/>
      <c r="B239" s="679" t="s">
        <v>183</v>
      </c>
      <c r="C239" s="1154" t="s">
        <v>456</v>
      </c>
      <c r="D239" s="1154"/>
      <c r="E239" s="1154"/>
      <c r="F239" s="1154"/>
      <c r="G239" s="224">
        <v>0</v>
      </c>
      <c r="H239" s="225">
        <v>0</v>
      </c>
    </row>
    <row r="240" spans="1:8" s="661" customFormat="1" ht="15.75" thickBot="1">
      <c r="A240" s="288"/>
      <c r="B240" s="340" t="s">
        <v>186</v>
      </c>
      <c r="C240" s="1152" t="s">
        <v>457</v>
      </c>
      <c r="D240" s="1152"/>
      <c r="E240" s="1152"/>
      <c r="F240" s="1152"/>
      <c r="G240" s="341">
        <f>G239+G238-G237</f>
        <v>0</v>
      </c>
      <c r="H240" s="342">
        <f>H239+H238-H237</f>
        <v>0</v>
      </c>
    </row>
    <row r="241" spans="1:8" s="661" customFormat="1" ht="8.25" customHeight="1">
      <c r="A241" s="375"/>
      <c r="B241" s="244"/>
      <c r="C241" s="245"/>
      <c r="D241" s="245"/>
      <c r="E241" s="245"/>
      <c r="F241" s="245"/>
      <c r="G241" s="246"/>
      <c r="H241" s="247"/>
    </row>
    <row r="242" spans="1:8" s="661" customFormat="1" ht="15.75" customHeight="1">
      <c r="A242" s="39"/>
      <c r="B242" s="677"/>
      <c r="C242" s="677"/>
      <c r="D242" s="677"/>
      <c r="E242" s="677"/>
      <c r="F242" s="677"/>
      <c r="G242" s="77"/>
      <c r="H242" s="141" t="s">
        <v>826</v>
      </c>
    </row>
    <row r="243" spans="1:8" s="661" customFormat="1" ht="30">
      <c r="A243" s="179"/>
      <c r="B243" s="938" t="s">
        <v>0</v>
      </c>
      <c r="C243" s="939"/>
      <c r="D243" s="939"/>
      <c r="E243" s="939"/>
      <c r="F243" s="1059"/>
      <c r="G243" s="456" t="str">
        <f>G206</f>
        <v>As at 31st March, 2022</v>
      </c>
      <c r="H243" s="456" t="str">
        <f>H206</f>
        <v>As at 31st March, 2021</v>
      </c>
    </row>
    <row r="244" spans="1:8" s="661" customFormat="1" ht="7.5" customHeight="1">
      <c r="A244" s="83"/>
      <c r="B244" s="674"/>
      <c r="C244" s="675"/>
      <c r="D244" s="675"/>
      <c r="E244" s="675"/>
      <c r="F244" s="675"/>
      <c r="G244" s="675"/>
      <c r="H244" s="374"/>
    </row>
    <row r="245" spans="1:8" s="661" customFormat="1" ht="15.75" customHeight="1">
      <c r="A245" s="36" t="s">
        <v>493</v>
      </c>
      <c r="B245" s="1116" t="s">
        <v>480</v>
      </c>
      <c r="C245" s="1085"/>
      <c r="D245" s="1085"/>
      <c r="E245" s="1085"/>
      <c r="F245" s="1085"/>
      <c r="G245" s="1085"/>
      <c r="H245" s="1153"/>
    </row>
    <row r="246" spans="1:8" s="661" customFormat="1" ht="15.75" customHeight="1">
      <c r="A246" s="179"/>
      <c r="B246" s="679" t="s">
        <v>179</v>
      </c>
      <c r="C246" s="1154" t="s">
        <v>475</v>
      </c>
      <c r="D246" s="1154"/>
      <c r="E246" s="1154"/>
      <c r="F246" s="1154"/>
      <c r="G246" s="224">
        <v>0</v>
      </c>
      <c r="H246" s="225">
        <f>H198</f>
        <v>0</v>
      </c>
    </row>
    <row r="247" spans="1:8" s="661" customFormat="1" ht="15.75" customHeight="1">
      <c r="A247" s="179"/>
      <c r="B247" s="679" t="s">
        <v>180</v>
      </c>
      <c r="C247" s="1154" t="s">
        <v>431</v>
      </c>
      <c r="D247" s="1154"/>
      <c r="E247" s="1154"/>
      <c r="F247" s="1154"/>
      <c r="G247" s="224">
        <v>0</v>
      </c>
      <c r="H247" s="225">
        <v>0</v>
      </c>
    </row>
    <row r="248" spans="1:8" s="661" customFormat="1" ht="15">
      <c r="A248" s="179"/>
      <c r="B248" s="679" t="s">
        <v>181</v>
      </c>
      <c r="C248" s="1154" t="s">
        <v>430</v>
      </c>
      <c r="D248" s="1154"/>
      <c r="E248" s="1154"/>
      <c r="F248" s="1154"/>
      <c r="G248" s="224">
        <f>G196</f>
        <v>0</v>
      </c>
      <c r="H248" s="225">
        <f>H196</f>
        <v>0</v>
      </c>
    </row>
    <row r="249" spans="1:8" s="661" customFormat="1" ht="15">
      <c r="A249" s="179"/>
      <c r="B249" s="679" t="s">
        <v>182</v>
      </c>
      <c r="C249" s="1154" t="s">
        <v>481</v>
      </c>
      <c r="D249" s="1154"/>
      <c r="E249" s="1154"/>
      <c r="F249" s="1154"/>
      <c r="G249" s="224">
        <f>-G211</f>
        <v>0</v>
      </c>
      <c r="H249" s="225">
        <f>-H211</f>
        <v>0</v>
      </c>
    </row>
    <row r="250" spans="1:8" s="661" customFormat="1" ht="15.75" customHeight="1">
      <c r="A250" s="179"/>
      <c r="B250" s="679" t="s">
        <v>183</v>
      </c>
      <c r="C250" s="1154" t="s">
        <v>432</v>
      </c>
      <c r="D250" s="1154"/>
      <c r="E250" s="1154"/>
      <c r="F250" s="1154"/>
      <c r="G250" s="224">
        <v>0</v>
      </c>
      <c r="H250" s="225">
        <v>0</v>
      </c>
    </row>
    <row r="251" spans="1:8" s="661" customFormat="1" ht="15.75" customHeight="1">
      <c r="A251" s="179"/>
      <c r="B251" s="679" t="s">
        <v>186</v>
      </c>
      <c r="C251" s="1154" t="s">
        <v>433</v>
      </c>
      <c r="D251" s="1154"/>
      <c r="E251" s="1154"/>
      <c r="F251" s="1154"/>
      <c r="G251" s="224">
        <v>0</v>
      </c>
      <c r="H251" s="225">
        <v>0</v>
      </c>
    </row>
    <row r="252" spans="1:8" s="661" customFormat="1" ht="15">
      <c r="A252" s="179"/>
      <c r="B252" s="679" t="s">
        <v>187</v>
      </c>
      <c r="C252" s="1154" t="s">
        <v>458</v>
      </c>
      <c r="D252" s="1154"/>
      <c r="E252" s="1154"/>
      <c r="F252" s="1154"/>
      <c r="G252" s="224">
        <f>G231</f>
        <v>0</v>
      </c>
      <c r="H252" s="225">
        <f>H231</f>
        <v>0</v>
      </c>
    </row>
    <row r="253" spans="1:8" s="661" customFormat="1" ht="16.5" customHeight="1">
      <c r="A253" s="83"/>
      <c r="B253" s="679" t="s">
        <v>192</v>
      </c>
      <c r="C253" s="1154" t="s">
        <v>459</v>
      </c>
      <c r="D253" s="1154"/>
      <c r="E253" s="1154"/>
      <c r="F253" s="1154"/>
      <c r="G253" s="224">
        <f>SUM(G246:G252)</f>
        <v>0</v>
      </c>
      <c r="H253" s="225">
        <f>SUM(H246:H252)</f>
        <v>0</v>
      </c>
    </row>
    <row r="254" spans="1:8" s="661" customFormat="1" ht="5.25" customHeight="1">
      <c r="A254" s="179"/>
      <c r="B254" s="89"/>
      <c r="C254" s="696"/>
      <c r="D254" s="696"/>
      <c r="E254" s="696"/>
      <c r="F254" s="696"/>
      <c r="G254" s="344"/>
      <c r="H254" s="345"/>
    </row>
    <row r="255" spans="1:8" s="661" customFormat="1" ht="15">
      <c r="A255" s="36" t="s">
        <v>494</v>
      </c>
      <c r="B255" s="1116" t="s">
        <v>482</v>
      </c>
      <c r="C255" s="1085"/>
      <c r="D255" s="1085"/>
      <c r="E255" s="1085"/>
      <c r="F255" s="1085"/>
      <c r="G255" s="1085"/>
      <c r="H255" s="1153"/>
    </row>
    <row r="256" spans="1:8" s="661" customFormat="1" ht="31.5" customHeight="1">
      <c r="A256" s="179"/>
      <c r="B256" s="679" t="s">
        <v>179</v>
      </c>
      <c r="C256" s="1154" t="s">
        <v>489</v>
      </c>
      <c r="D256" s="1154"/>
      <c r="E256" s="1154"/>
      <c r="F256" s="1154"/>
      <c r="G256" s="224">
        <f>G235</f>
        <v>0</v>
      </c>
      <c r="H256" s="225">
        <f>H235</f>
        <v>0</v>
      </c>
    </row>
    <row r="257" spans="1:8" s="661" customFormat="1" ht="15">
      <c r="A257" s="179"/>
      <c r="B257" s="679" t="s">
        <v>180</v>
      </c>
      <c r="C257" s="1154" t="s">
        <v>460</v>
      </c>
      <c r="D257" s="1154"/>
      <c r="E257" s="1154"/>
      <c r="F257" s="1154"/>
      <c r="G257" s="224">
        <f>G236</f>
        <v>0</v>
      </c>
      <c r="H257" s="225">
        <f>H236</f>
        <v>0</v>
      </c>
    </row>
    <row r="258" spans="1:8" s="661" customFormat="1" ht="15">
      <c r="A258" s="179"/>
      <c r="B258" s="679" t="s">
        <v>181</v>
      </c>
      <c r="C258" s="1154" t="s">
        <v>461</v>
      </c>
      <c r="D258" s="1154"/>
      <c r="E258" s="1154"/>
      <c r="F258" s="1154"/>
      <c r="G258" s="224">
        <f>G257-G256</f>
        <v>0</v>
      </c>
      <c r="H258" s="225">
        <f>H257-H256</f>
        <v>0</v>
      </c>
    </row>
    <row r="259" spans="1:8" s="661" customFormat="1" ht="15">
      <c r="A259" s="179"/>
      <c r="B259" s="679" t="s">
        <v>182</v>
      </c>
      <c r="C259" s="1154" t="s">
        <v>462</v>
      </c>
      <c r="D259" s="1154"/>
      <c r="E259" s="1154"/>
      <c r="F259" s="1154"/>
      <c r="G259" s="224">
        <v>0</v>
      </c>
      <c r="H259" s="225">
        <v>0</v>
      </c>
    </row>
    <row r="260" spans="1:8" s="661" customFormat="1" ht="15">
      <c r="A260" s="83"/>
      <c r="B260" s="679" t="s">
        <v>183</v>
      </c>
      <c r="C260" s="1154" t="s">
        <v>463</v>
      </c>
      <c r="D260" s="1154"/>
      <c r="E260" s="1154"/>
      <c r="F260" s="1154"/>
      <c r="G260" s="224">
        <v>0</v>
      </c>
      <c r="H260" s="225">
        <v>0</v>
      </c>
    </row>
    <row r="261" spans="1:8" s="661" customFormat="1" ht="9" customHeight="1">
      <c r="A261" s="353"/>
      <c r="B261" s="671"/>
      <c r="C261" s="663"/>
      <c r="D261" s="663"/>
      <c r="E261" s="663"/>
      <c r="F261" s="663"/>
      <c r="G261" s="92"/>
      <c r="H261" s="93"/>
    </row>
    <row r="262" spans="1:8" s="661" customFormat="1" ht="15">
      <c r="A262" s="36" t="s">
        <v>495</v>
      </c>
      <c r="B262" s="1116" t="s">
        <v>483</v>
      </c>
      <c r="C262" s="1085"/>
      <c r="D262" s="1085"/>
      <c r="E262" s="1085"/>
      <c r="F262" s="1085"/>
      <c r="G262" s="1085"/>
      <c r="H262" s="1153"/>
    </row>
    <row r="263" spans="1:8" s="661" customFormat="1" ht="15">
      <c r="A263" s="179"/>
      <c r="B263" s="679" t="s">
        <v>179</v>
      </c>
      <c r="C263" s="1154" t="s">
        <v>468</v>
      </c>
      <c r="D263" s="1154"/>
      <c r="E263" s="1154"/>
      <c r="F263" s="1154"/>
      <c r="G263" s="224">
        <f>G256</f>
        <v>0</v>
      </c>
      <c r="H263" s="225">
        <f>H256</f>
        <v>0</v>
      </c>
    </row>
    <row r="264" spans="1:8" s="661" customFormat="1" ht="15">
      <c r="A264" s="179"/>
      <c r="B264" s="679" t="s">
        <v>180</v>
      </c>
      <c r="C264" s="1154" t="s">
        <v>484</v>
      </c>
      <c r="D264" s="1154"/>
      <c r="E264" s="1154"/>
      <c r="F264" s="1154"/>
      <c r="G264" s="224">
        <f>-H263</f>
        <v>0</v>
      </c>
      <c r="H264" s="225">
        <v>0</v>
      </c>
    </row>
    <row r="265" spans="1:8" s="661" customFormat="1" ht="15">
      <c r="A265" s="179"/>
      <c r="B265" s="679" t="s">
        <v>181</v>
      </c>
      <c r="C265" s="1154" t="s">
        <v>485</v>
      </c>
      <c r="D265" s="1154"/>
      <c r="E265" s="1154"/>
      <c r="F265" s="1154"/>
      <c r="G265" s="224">
        <v>0</v>
      </c>
      <c r="H265" s="225">
        <v>0</v>
      </c>
    </row>
    <row r="266" spans="1:8" s="661" customFormat="1" ht="15">
      <c r="A266" s="179"/>
      <c r="B266" s="679"/>
      <c r="C266" s="1154" t="s">
        <v>486</v>
      </c>
      <c r="D266" s="1154"/>
      <c r="E266" s="1154"/>
      <c r="F266" s="1154"/>
      <c r="G266" s="224">
        <v>0</v>
      </c>
      <c r="H266" s="225">
        <v>0</v>
      </c>
    </row>
    <row r="267" spans="1:8" s="661" customFormat="1" ht="15">
      <c r="A267" s="179"/>
      <c r="B267" s="679"/>
      <c r="C267" s="1154" t="s">
        <v>464</v>
      </c>
      <c r="D267" s="1154"/>
      <c r="E267" s="1154"/>
      <c r="F267" s="1154"/>
      <c r="G267" s="224">
        <v>0</v>
      </c>
      <c r="H267" s="225">
        <v>0</v>
      </c>
    </row>
    <row r="268" spans="1:8" s="661" customFormat="1" ht="15">
      <c r="A268" s="179"/>
      <c r="B268" s="679" t="s">
        <v>182</v>
      </c>
      <c r="C268" s="1154" t="s">
        <v>465</v>
      </c>
      <c r="D268" s="1154"/>
      <c r="E268" s="1154"/>
      <c r="F268" s="1154"/>
      <c r="G268" s="224">
        <f>-G220</f>
        <v>0</v>
      </c>
      <c r="H268" s="225">
        <v>0</v>
      </c>
    </row>
    <row r="269" spans="1:8" s="661" customFormat="1" ht="31.5" customHeight="1">
      <c r="A269" s="83"/>
      <c r="B269" s="679" t="s">
        <v>183</v>
      </c>
      <c r="C269" s="1154" t="s">
        <v>487</v>
      </c>
      <c r="D269" s="1154"/>
      <c r="E269" s="1154"/>
      <c r="F269" s="1154"/>
      <c r="G269" s="224">
        <f>SUM(G263:G268)</f>
        <v>0</v>
      </c>
      <c r="H269" s="225">
        <f>SUM(H263:H268)</f>
        <v>0</v>
      </c>
    </row>
    <row r="270" spans="1:8" s="661" customFormat="1" ht="7.5" customHeight="1">
      <c r="A270" s="353"/>
      <c r="B270" s="671"/>
      <c r="C270" s="663"/>
      <c r="D270" s="663"/>
      <c r="E270" s="663"/>
      <c r="F270" s="663"/>
      <c r="G270" s="226"/>
      <c r="H270" s="227"/>
    </row>
    <row r="271" spans="1:8" s="661" customFormat="1" ht="15">
      <c r="A271" s="36" t="s">
        <v>496</v>
      </c>
      <c r="B271" s="1116" t="s">
        <v>500</v>
      </c>
      <c r="C271" s="1085"/>
      <c r="D271" s="1085"/>
      <c r="E271" s="1085"/>
      <c r="F271" s="1085"/>
      <c r="G271" s="1085"/>
      <c r="H271" s="1153"/>
    </row>
    <row r="272" spans="1:8" s="661" customFormat="1" ht="15">
      <c r="A272" s="179"/>
      <c r="B272" s="679" t="s">
        <v>179</v>
      </c>
      <c r="C272" s="1154" t="s">
        <v>501</v>
      </c>
      <c r="D272" s="1154"/>
      <c r="E272" s="1154"/>
      <c r="F272" s="1154"/>
      <c r="G272" s="224">
        <f>H276</f>
        <v>0</v>
      </c>
      <c r="H272" s="225">
        <v>0</v>
      </c>
    </row>
    <row r="273" spans="1:9" s="661" customFormat="1" ht="15">
      <c r="A273" s="179"/>
      <c r="B273" s="679" t="s">
        <v>180</v>
      </c>
      <c r="C273" s="1154" t="s">
        <v>502</v>
      </c>
      <c r="D273" s="1154"/>
      <c r="E273" s="1154"/>
      <c r="F273" s="1154"/>
      <c r="G273" s="224">
        <f>G269</f>
        <v>0</v>
      </c>
      <c r="H273" s="225">
        <f>H269</f>
        <v>0</v>
      </c>
    </row>
    <row r="274" spans="1:9" s="661" customFormat="1" ht="15">
      <c r="A274" s="179"/>
      <c r="B274" s="679" t="s">
        <v>181</v>
      </c>
      <c r="C274" s="1154" t="s">
        <v>503</v>
      </c>
      <c r="D274" s="1154"/>
      <c r="E274" s="1154"/>
      <c r="F274" s="1154"/>
      <c r="G274" s="224">
        <f>-G266</f>
        <v>0</v>
      </c>
      <c r="H274" s="225">
        <f>-H266</f>
        <v>0</v>
      </c>
    </row>
    <row r="275" spans="1:9" s="661" customFormat="1" ht="15">
      <c r="A275" s="179"/>
      <c r="B275" s="679" t="s">
        <v>182</v>
      </c>
      <c r="C275" s="1154" t="s">
        <v>504</v>
      </c>
      <c r="D275" s="1154"/>
      <c r="E275" s="1154"/>
      <c r="F275" s="1154"/>
      <c r="G275" s="224">
        <f>-G221</f>
        <v>0</v>
      </c>
      <c r="H275" s="225">
        <v>0</v>
      </c>
    </row>
    <row r="276" spans="1:9" s="661" customFormat="1" ht="15.75" thickBot="1">
      <c r="A276" s="83"/>
      <c r="B276" s="679" t="s">
        <v>183</v>
      </c>
      <c r="C276" s="1154" t="s">
        <v>505</v>
      </c>
      <c r="D276" s="1154"/>
      <c r="E276" s="1154"/>
      <c r="F276" s="1154"/>
      <c r="G276" s="224">
        <f>SUM(G272:G275)</f>
        <v>0</v>
      </c>
      <c r="H276" s="225">
        <f>SUM(H272:H275)</f>
        <v>0</v>
      </c>
    </row>
    <row r="277" spans="1:9" s="661" customFormat="1" ht="6" customHeight="1">
      <c r="A277" s="375"/>
      <c r="B277" s="244"/>
      <c r="C277" s="245"/>
      <c r="D277" s="245"/>
      <c r="E277" s="245"/>
      <c r="F277" s="245"/>
      <c r="G277" s="246"/>
      <c r="H277" s="247"/>
    </row>
    <row r="278" spans="1:9" s="661" customFormat="1" ht="15.75" customHeight="1">
      <c r="A278" s="39"/>
      <c r="B278" s="677"/>
      <c r="C278" s="677"/>
      <c r="D278" s="677"/>
      <c r="E278" s="677"/>
      <c r="F278" s="677"/>
      <c r="G278" s="77"/>
      <c r="H278" s="141"/>
    </row>
    <row r="279" spans="1:9" s="661" customFormat="1" ht="30">
      <c r="A279" s="179"/>
      <c r="B279" s="938" t="s">
        <v>0</v>
      </c>
      <c r="C279" s="939"/>
      <c r="D279" s="939"/>
      <c r="E279" s="939"/>
      <c r="F279" s="1059"/>
      <c r="G279" s="456" t="str">
        <f>G243</f>
        <v>As at 31st March, 2022</v>
      </c>
      <c r="H279" s="456" t="str">
        <f>H243</f>
        <v>As at 31st March, 2021</v>
      </c>
    </row>
    <row r="280" spans="1:9" s="661" customFormat="1" ht="6.75" customHeight="1">
      <c r="A280" s="83"/>
      <c r="B280" s="674"/>
      <c r="C280" s="675"/>
      <c r="D280" s="675"/>
      <c r="E280" s="675"/>
      <c r="F280" s="675"/>
      <c r="G280" s="675"/>
      <c r="H280" s="374"/>
    </row>
    <row r="281" spans="1:9" s="661" customFormat="1" ht="15">
      <c r="A281" s="36" t="s">
        <v>499</v>
      </c>
      <c r="B281" s="1116" t="s">
        <v>488</v>
      </c>
      <c r="C281" s="1085"/>
      <c r="D281" s="1085"/>
      <c r="E281" s="1085"/>
      <c r="F281" s="1085"/>
      <c r="G281" s="1085"/>
      <c r="H281" s="1153"/>
    </row>
    <row r="282" spans="1:9" s="661" customFormat="1" ht="48" customHeight="1">
      <c r="A282" s="660"/>
      <c r="B282" s="343" t="s">
        <v>179</v>
      </c>
      <c r="C282" s="1155" t="s">
        <v>466</v>
      </c>
      <c r="D282" s="1155"/>
      <c r="E282" s="1155"/>
      <c r="F282" s="1155"/>
      <c r="G282" s="188">
        <v>0</v>
      </c>
      <c r="H282" s="189">
        <v>0</v>
      </c>
    </row>
    <row r="283" spans="1:9" s="661" customFormat="1" ht="15">
      <c r="A283" s="354"/>
      <c r="B283" s="679" t="s">
        <v>180</v>
      </c>
      <c r="C283" s="1154" t="s">
        <v>467</v>
      </c>
      <c r="D283" s="1154"/>
      <c r="E283" s="1154"/>
      <c r="F283" s="1154"/>
      <c r="G283" s="309">
        <v>1</v>
      </c>
      <c r="H283" s="308">
        <v>1</v>
      </c>
    </row>
    <row r="284" spans="1:9" s="661" customFormat="1" ht="16.5" customHeight="1" thickBot="1">
      <c r="A284" s="181"/>
      <c r="B284" s="187"/>
      <c r="C284" s="182"/>
      <c r="D284" s="182"/>
      <c r="E284" s="182"/>
      <c r="F284" s="182"/>
      <c r="G284" s="183"/>
      <c r="H284" s="184"/>
      <c r="I284" s="504"/>
    </row>
    <row r="285" spans="1:9" s="661" customFormat="1" ht="30" customHeight="1" thickBot="1">
      <c r="A285" s="717">
        <f>A182+1</f>
        <v>59</v>
      </c>
      <c r="B285" s="1244" t="s">
        <v>1026</v>
      </c>
      <c r="C285" s="1245"/>
      <c r="D285" s="1245"/>
      <c r="E285" s="1245"/>
      <c r="F285" s="1245"/>
      <c r="G285" s="1245"/>
      <c r="H285" s="1246"/>
      <c r="I285" s="504"/>
    </row>
    <row r="286" spans="1:9" s="711" customFormat="1" ht="15.75" customHeight="1">
      <c r="A286" s="717">
        <f>A285+1</f>
        <v>60</v>
      </c>
      <c r="B286" s="1147" t="s">
        <v>1096</v>
      </c>
      <c r="C286" s="1148"/>
      <c r="D286" s="1148"/>
      <c r="E286" s="1148"/>
      <c r="F286" s="1148"/>
      <c r="G286" s="1148"/>
      <c r="H286" s="1149"/>
      <c r="I286" s="716"/>
    </row>
    <row r="287" spans="1:9" s="711" customFormat="1" ht="95.25" customHeight="1">
      <c r="A287" s="710"/>
      <c r="B287" s="1144" t="s">
        <v>1097</v>
      </c>
      <c r="C287" s="1145"/>
      <c r="D287" s="1145"/>
      <c r="E287" s="1145"/>
      <c r="F287" s="1145"/>
      <c r="G287" s="1145"/>
      <c r="H287" s="1146"/>
      <c r="I287" s="458"/>
    </row>
    <row r="288" spans="1:9" s="711" customFormat="1" ht="21.75" customHeight="1">
      <c r="A288" s="710"/>
      <c r="B288" s="1144" t="s">
        <v>1418</v>
      </c>
      <c r="C288" s="1145"/>
      <c r="D288" s="1145"/>
      <c r="E288" s="1145"/>
      <c r="F288" s="1145"/>
      <c r="G288" s="1145"/>
      <c r="H288" s="1146"/>
      <c r="I288" s="458"/>
    </row>
    <row r="289" spans="1:9" s="711" customFormat="1" ht="15" customHeight="1">
      <c r="A289" s="710"/>
      <c r="B289" s="1144" t="s">
        <v>1098</v>
      </c>
      <c r="C289" s="1145"/>
      <c r="D289" s="1145"/>
      <c r="E289" s="1145"/>
      <c r="F289" s="1145"/>
      <c r="G289" s="1145"/>
      <c r="H289" s="1146"/>
      <c r="I289" s="458"/>
    </row>
    <row r="290" spans="1:9" s="711" customFormat="1" ht="30">
      <c r="A290" s="710"/>
      <c r="B290" s="1141" t="s">
        <v>1099</v>
      </c>
      <c r="C290" s="1142"/>
      <c r="D290" s="1143"/>
      <c r="E290" s="712" t="s">
        <v>1419</v>
      </c>
      <c r="F290" s="712" t="s">
        <v>1100</v>
      </c>
      <c r="G290" s="713" t="s">
        <v>1</v>
      </c>
      <c r="H290" s="718"/>
      <c r="I290" s="714"/>
    </row>
    <row r="291" spans="1:9" s="711" customFormat="1" ht="32.25" customHeight="1">
      <c r="A291" s="710"/>
      <c r="B291" s="1053" t="s">
        <v>1420</v>
      </c>
      <c r="C291" s="1053"/>
      <c r="D291" s="1053"/>
      <c r="E291" s="715">
        <v>0</v>
      </c>
      <c r="F291" s="715">
        <v>0</v>
      </c>
      <c r="G291" s="715">
        <f>E291+F291</f>
        <v>0</v>
      </c>
      <c r="H291" s="718"/>
      <c r="I291" s="714"/>
    </row>
    <row r="292" spans="1:9" s="711" customFormat="1" ht="32.25" customHeight="1">
      <c r="A292" s="710"/>
      <c r="B292" s="1251" t="s">
        <v>1421</v>
      </c>
      <c r="C292" s="1251"/>
      <c r="D292" s="1251"/>
      <c r="E292" s="715">
        <v>0</v>
      </c>
      <c r="F292" s="715">
        <v>0</v>
      </c>
      <c r="G292" s="715">
        <f>E292+F292</f>
        <v>0</v>
      </c>
      <c r="H292" s="718"/>
      <c r="I292" s="714"/>
    </row>
    <row r="293" spans="1:9" s="711" customFormat="1" ht="15">
      <c r="A293" s="710"/>
      <c r="B293" s="782"/>
      <c r="C293" s="458"/>
      <c r="D293" s="458"/>
      <c r="E293" s="781"/>
      <c r="F293" s="781"/>
      <c r="G293" s="781"/>
      <c r="H293" s="718"/>
      <c r="I293" s="714"/>
    </row>
    <row r="294" spans="1:9" s="711" customFormat="1" ht="15">
      <c r="A294" s="783"/>
      <c r="B294" s="1252" t="s">
        <v>1422</v>
      </c>
      <c r="C294" s="1252"/>
      <c r="D294" s="1252"/>
      <c r="E294" s="1252"/>
      <c r="F294" s="1252"/>
      <c r="G294" s="1252"/>
      <c r="H294" s="1253"/>
      <c r="I294" s="714"/>
    </row>
    <row r="295" spans="1:9" s="711" customFormat="1" ht="15">
      <c r="A295" s="783"/>
      <c r="B295" s="1252" t="s">
        <v>1423</v>
      </c>
      <c r="C295" s="1252"/>
      <c r="D295" s="1252"/>
      <c r="E295" s="1252"/>
      <c r="F295" s="1252"/>
      <c r="G295" s="1252"/>
      <c r="H295" s="1252"/>
      <c r="I295" s="714"/>
    </row>
    <row r="296" spans="1:9" s="711" customFormat="1" ht="15">
      <c r="A296" s="783"/>
      <c r="B296" s="1252" t="s">
        <v>1424</v>
      </c>
      <c r="C296" s="1252"/>
      <c r="D296" s="1252"/>
      <c r="E296" s="1252"/>
      <c r="F296" s="1252"/>
      <c r="G296" s="1252"/>
      <c r="H296" s="1252"/>
      <c r="I296" s="714"/>
    </row>
    <row r="297" spans="1:9" s="711" customFormat="1" ht="15">
      <c r="A297" s="783"/>
      <c r="B297" s="1252" t="s">
        <v>1425</v>
      </c>
      <c r="C297" s="1252"/>
      <c r="D297" s="1252"/>
      <c r="E297" s="1252"/>
      <c r="F297" s="1252"/>
      <c r="G297" s="1252"/>
      <c r="H297" s="1252"/>
      <c r="I297" s="714"/>
    </row>
    <row r="298" spans="1:9" s="711" customFormat="1" ht="15.75" thickBot="1">
      <c r="A298" s="784"/>
      <c r="B298" s="719"/>
      <c r="C298" s="719"/>
      <c r="D298" s="719"/>
      <c r="E298" s="719"/>
      <c r="F298" s="719"/>
      <c r="G298" s="719"/>
      <c r="H298" s="720"/>
      <c r="I298" s="714"/>
    </row>
    <row r="299" spans="1:9" s="661" customFormat="1" ht="30.75" customHeight="1" thickBot="1">
      <c r="A299" s="708">
        <f>A286+1</f>
        <v>61</v>
      </c>
      <c r="B299" s="1138" t="s">
        <v>1095</v>
      </c>
      <c r="C299" s="1139"/>
      <c r="D299" s="1139"/>
      <c r="E299" s="1139"/>
      <c r="F299" s="1139"/>
      <c r="G299" s="1139"/>
      <c r="H299" s="1140"/>
      <c r="I299" s="504"/>
    </row>
    <row r="300" spans="1:9" s="661" customFormat="1" ht="16.5" customHeight="1">
      <c r="A300" s="698"/>
      <c r="B300" s="399"/>
      <c r="C300" s="399"/>
      <c r="D300" s="399"/>
      <c r="E300" s="399"/>
      <c r="F300" s="399"/>
      <c r="G300" s="399"/>
      <c r="H300" s="655"/>
      <c r="I300" s="504"/>
    </row>
    <row r="301" spans="1:9" s="661" customFormat="1" ht="16.5" customHeight="1">
      <c r="A301" s="252" t="s">
        <v>13</v>
      </c>
      <c r="B301" s="253"/>
      <c r="C301" s="254"/>
      <c r="D301" s="255"/>
      <c r="E301" s="255"/>
      <c r="F301" s="257"/>
      <c r="G301" s="257"/>
      <c r="H301" s="258"/>
      <c r="I301" s="504"/>
    </row>
    <row r="302" spans="1:9" s="661" customFormat="1" ht="16.5" customHeight="1">
      <c r="A302" s="252" t="s">
        <v>93</v>
      </c>
      <c r="B302" s="253"/>
      <c r="C302" s="254"/>
      <c r="D302" s="255"/>
      <c r="E302" s="257" t="s">
        <v>194</v>
      </c>
      <c r="F302" s="257"/>
      <c r="G302" s="255"/>
      <c r="H302" s="256"/>
      <c r="I302" s="504"/>
    </row>
    <row r="303" spans="1:9" s="661" customFormat="1" ht="16.5" customHeight="1">
      <c r="A303" s="259" t="s">
        <v>112</v>
      </c>
      <c r="B303" s="253"/>
      <c r="C303" s="255"/>
      <c r="D303" s="255"/>
      <c r="E303" s="255"/>
      <c r="F303" s="257"/>
      <c r="G303" s="255"/>
      <c r="H303" s="256"/>
      <c r="I303" s="504"/>
    </row>
    <row r="304" spans="1:9" s="661" customFormat="1" ht="16.5" customHeight="1">
      <c r="A304" s="259"/>
      <c r="B304" s="253"/>
      <c r="C304" s="255"/>
      <c r="D304" s="255"/>
      <c r="E304" s="255"/>
      <c r="F304" s="257"/>
      <c r="G304" s="255"/>
      <c r="H304" s="256"/>
      <c r="I304" s="504"/>
    </row>
    <row r="305" spans="1:9" s="661" customFormat="1" ht="16.5" customHeight="1">
      <c r="A305" s="252"/>
      <c r="B305" s="253"/>
      <c r="C305" s="260"/>
      <c r="D305" s="255"/>
      <c r="E305" s="255"/>
      <c r="F305" s="255"/>
      <c r="G305" s="255"/>
      <c r="H305" s="256"/>
      <c r="I305" s="504"/>
    </row>
    <row r="306" spans="1:9" s="661" customFormat="1" ht="16.5" customHeight="1">
      <c r="A306" s="252"/>
      <c r="B306" s="253"/>
      <c r="C306" s="260"/>
      <c r="D306" s="255"/>
      <c r="E306" s="255"/>
      <c r="F306" s="255"/>
      <c r="G306" s="255"/>
      <c r="H306" s="256"/>
      <c r="I306" s="504"/>
    </row>
    <row r="307" spans="1:9" s="661" customFormat="1" ht="16.5" customHeight="1">
      <c r="A307" s="261">
        <f>'Introduction '!B5</f>
        <v>0</v>
      </c>
      <c r="B307" s="253"/>
      <c r="C307" s="262"/>
      <c r="D307" s="255"/>
      <c r="E307" s="255"/>
      <c r="F307" s="263" t="s">
        <v>91</v>
      </c>
      <c r="G307" s="1150" t="s">
        <v>91</v>
      </c>
      <c r="H307" s="1151"/>
      <c r="I307" s="504"/>
    </row>
    <row r="308" spans="1:9" s="661" customFormat="1" ht="16.5" customHeight="1">
      <c r="A308" s="264" t="s">
        <v>90</v>
      </c>
      <c r="B308" s="253"/>
      <c r="C308" s="262"/>
      <c r="D308" s="255"/>
      <c r="E308" s="255"/>
      <c r="F308" s="278">
        <f>'Introduction '!B11</f>
        <v>0</v>
      </c>
      <c r="G308" s="1150">
        <f>'Introduction '!C11</f>
        <v>0</v>
      </c>
      <c r="H308" s="1151"/>
      <c r="I308" s="504"/>
    </row>
    <row r="309" spans="1:9" s="661" customFormat="1" ht="16.5" customHeight="1">
      <c r="A309" s="261">
        <f>'Introduction '!B6</f>
        <v>0</v>
      </c>
      <c r="B309" s="253"/>
      <c r="C309" s="262"/>
      <c r="D309" s="255"/>
      <c r="E309" s="255"/>
      <c r="F309" s="278">
        <f>'Introduction '!B12</f>
        <v>0</v>
      </c>
      <c r="G309" s="1150">
        <f>'Introduction '!C12</f>
        <v>0</v>
      </c>
      <c r="H309" s="1151"/>
      <c r="I309" s="504"/>
    </row>
    <row r="310" spans="1:9" s="29" customFormat="1" ht="15.75" customHeight="1">
      <c r="A310" s="264"/>
      <c r="B310" s="253"/>
      <c r="C310" s="255"/>
      <c r="D310" s="255"/>
      <c r="E310" s="255"/>
      <c r="F310" s="278">
        <f>'Financial Statements'!D118</f>
        <v>0</v>
      </c>
      <c r="G310" s="1150" t="e">
        <f>'Financial Statements'!#REF!</f>
        <v>#REF!</v>
      </c>
      <c r="H310" s="1151"/>
      <c r="I310" s="504"/>
    </row>
    <row r="311" spans="1:9" s="23" customFormat="1" ht="15.75" customHeight="1">
      <c r="A311" s="265">
        <f>+'Introduction '!B8</f>
        <v>0</v>
      </c>
      <c r="B311" s="253"/>
      <c r="C311" s="255"/>
      <c r="D311" s="255"/>
      <c r="E311" s="255"/>
      <c r="F311" s="278">
        <f>'Financial Statements'!D119</f>
        <v>0</v>
      </c>
      <c r="G311" s="1150" t="e">
        <f>'Financial Statements'!#REF!</f>
        <v>#REF!</v>
      </c>
      <c r="H311" s="1151"/>
      <c r="I311" s="504"/>
    </row>
    <row r="312" spans="1:9" s="23" customFormat="1" ht="15.75" thickBot="1">
      <c r="A312" s="266">
        <f>+'Introduction '!B9</f>
        <v>0</v>
      </c>
      <c r="B312" s="267"/>
      <c r="C312" s="268"/>
      <c r="D312" s="268"/>
      <c r="E312" s="268"/>
      <c r="F312" s="268"/>
      <c r="G312" s="268"/>
      <c r="H312" s="269"/>
      <c r="I312" s="504"/>
    </row>
    <row r="313" spans="1:9" s="23" customFormat="1" ht="15">
      <c r="A313" s="504"/>
      <c r="B313" s="504"/>
      <c r="C313" s="504"/>
      <c r="D313" s="504"/>
      <c r="E313" s="504"/>
      <c r="F313" s="504"/>
      <c r="G313" s="504"/>
      <c r="H313" s="504"/>
      <c r="I313" s="504"/>
    </row>
    <row r="314" spans="1:9" s="23" customFormat="1" ht="15">
      <c r="A314" s="504"/>
      <c r="B314" s="504"/>
      <c r="C314" s="504"/>
      <c r="D314" s="504"/>
      <c r="E314" s="504"/>
      <c r="F314" s="504"/>
      <c r="G314" s="504"/>
      <c r="H314" s="504"/>
      <c r="I314" s="504"/>
    </row>
    <row r="315" spans="1:9" s="23" customFormat="1" ht="15">
      <c r="A315" s="504"/>
      <c r="B315" s="504"/>
      <c r="C315" s="504"/>
      <c r="D315" s="504"/>
      <c r="E315" s="504"/>
      <c r="F315" s="504"/>
      <c r="G315" s="504"/>
      <c r="H315" s="504"/>
      <c r="I315" s="504"/>
    </row>
    <row r="316" spans="1:9" s="23" customFormat="1" ht="15">
      <c r="A316" s="504"/>
      <c r="B316" s="504"/>
      <c r="C316" s="504"/>
      <c r="D316" s="504"/>
      <c r="E316" s="504"/>
      <c r="F316" s="504"/>
      <c r="G316" s="504"/>
      <c r="H316" s="504"/>
      <c r="I316" s="504"/>
    </row>
    <row r="317" spans="1:9" s="23" customFormat="1" ht="15">
      <c r="A317" s="504"/>
      <c r="B317" s="504"/>
      <c r="C317" s="504"/>
      <c r="D317" s="504"/>
      <c r="E317" s="504"/>
      <c r="F317" s="504"/>
      <c r="G317" s="504"/>
      <c r="H317" s="504"/>
      <c r="I317" s="504"/>
    </row>
    <row r="318" spans="1:9" s="23" customFormat="1" ht="15">
      <c r="A318" s="504"/>
      <c r="B318" s="504"/>
      <c r="C318" s="504"/>
      <c r="D318" s="504"/>
      <c r="E318" s="504"/>
      <c r="F318" s="504"/>
      <c r="G318" s="504"/>
      <c r="H318" s="504"/>
      <c r="I318" s="504"/>
    </row>
    <row r="319" spans="1:9" s="23" customFormat="1" ht="15">
      <c r="A319" s="504"/>
      <c r="B319" s="504"/>
      <c r="C319" s="504"/>
      <c r="D319" s="504"/>
      <c r="E319" s="504"/>
      <c r="F319" s="504"/>
      <c r="G319" s="504"/>
      <c r="H319" s="504"/>
      <c r="I319" s="504"/>
    </row>
    <row r="320" spans="1:9" s="23" customFormat="1" ht="15">
      <c r="A320" s="504"/>
      <c r="B320" s="504"/>
      <c r="C320" s="504"/>
      <c r="D320" s="504"/>
      <c r="E320" s="504"/>
      <c r="F320" s="504"/>
      <c r="G320" s="504"/>
      <c r="H320" s="504"/>
      <c r="I320" s="504"/>
    </row>
    <row r="321" spans="1:9" s="23" customFormat="1" ht="15">
      <c r="A321" s="504"/>
      <c r="B321" s="504"/>
      <c r="C321" s="504"/>
      <c r="D321" s="504"/>
      <c r="E321" s="504"/>
      <c r="F321" s="504"/>
      <c r="G321" s="504"/>
      <c r="H321" s="504"/>
      <c r="I321" s="504"/>
    </row>
  </sheetData>
  <mergeCells count="223">
    <mergeCell ref="B48:H48"/>
    <mergeCell ref="B58:H58"/>
    <mergeCell ref="B68:H68"/>
    <mergeCell ref="B70:H70"/>
    <mergeCell ref="B74:H74"/>
    <mergeCell ref="B76:H76"/>
    <mergeCell ref="B77:D77"/>
    <mergeCell ref="B78:D78"/>
    <mergeCell ref="B79:D79"/>
    <mergeCell ref="B126:D126"/>
    <mergeCell ref="B127:D127"/>
    <mergeCell ref="B128:D128"/>
    <mergeCell ref="B129:D129"/>
    <mergeCell ref="B63:H63"/>
    <mergeCell ref="B52:H52"/>
    <mergeCell ref="B53:C53"/>
    <mergeCell ref="B54:C54"/>
    <mergeCell ref="B55:C55"/>
    <mergeCell ref="B116:F116"/>
    <mergeCell ref="B106:H106"/>
    <mergeCell ref="B109:F109"/>
    <mergeCell ref="B110:F110"/>
    <mergeCell ref="B111:F111"/>
    <mergeCell ref="B113:F113"/>
    <mergeCell ref="B114:F114"/>
    <mergeCell ref="B83:H83"/>
    <mergeCell ref="B105:H105"/>
    <mergeCell ref="B120:F120"/>
    <mergeCell ref="B124:F124"/>
    <mergeCell ref="B92:F92"/>
    <mergeCell ref="B93:F93"/>
    <mergeCell ref="B81:H81"/>
    <mergeCell ref="G118:H118"/>
    <mergeCell ref="B118:F119"/>
    <mergeCell ref="G311:H311"/>
    <mergeCell ref="C196:F196"/>
    <mergeCell ref="C158:F158"/>
    <mergeCell ref="C157:F157"/>
    <mergeCell ref="G308:H308"/>
    <mergeCell ref="G307:H307"/>
    <mergeCell ref="C201:F201"/>
    <mergeCell ref="C197:F197"/>
    <mergeCell ref="B285:H285"/>
    <mergeCell ref="C148:D148"/>
    <mergeCell ref="B130:F130"/>
    <mergeCell ref="C214:F214"/>
    <mergeCell ref="C199:F199"/>
    <mergeCell ref="C200:F200"/>
    <mergeCell ref="B125:F125"/>
    <mergeCell ref="B292:D292"/>
    <mergeCell ref="B294:H294"/>
    <mergeCell ref="B295:H295"/>
    <mergeCell ref="B296:H296"/>
    <mergeCell ref="B297:H297"/>
    <mergeCell ref="B122:D122"/>
    <mergeCell ref="B123:D123"/>
    <mergeCell ref="B132:F132"/>
    <mergeCell ref="B101:H101"/>
    <mergeCell ref="B85:H85"/>
    <mergeCell ref="C147:D147"/>
    <mergeCell ref="B104:H104"/>
    <mergeCell ref="B102:H102"/>
    <mergeCell ref="B103:H103"/>
    <mergeCell ref="B279:F279"/>
    <mergeCell ref="C202:F202"/>
    <mergeCell ref="B183:H183"/>
    <mergeCell ref="C213:F213"/>
    <mergeCell ref="B193:H193"/>
    <mergeCell ref="C211:F211"/>
    <mergeCell ref="C189:F189"/>
    <mergeCell ref="C190:F190"/>
    <mergeCell ref="C191:F191"/>
    <mergeCell ref="B188:H188"/>
    <mergeCell ref="C198:F198"/>
    <mergeCell ref="B177:H177"/>
    <mergeCell ref="B178:H178"/>
    <mergeCell ref="B182:H182"/>
    <mergeCell ref="C194:F194"/>
    <mergeCell ref="C195:F195"/>
    <mergeCell ref="G133:H133"/>
    <mergeCell ref="C156:F156"/>
    <mergeCell ref="B165:H165"/>
    <mergeCell ref="C169:D169"/>
    <mergeCell ref="B186:F186"/>
    <mergeCell ref="B170:F170"/>
    <mergeCell ref="E168:F168"/>
    <mergeCell ref="B160:F160"/>
    <mergeCell ref="B168:D168"/>
    <mergeCell ref="G134:H134"/>
    <mergeCell ref="E134:F134"/>
    <mergeCell ref="B141:D141"/>
    <mergeCell ref="B136:D136"/>
    <mergeCell ref="C143:D143"/>
    <mergeCell ref="C142:D142"/>
    <mergeCell ref="C159:F159"/>
    <mergeCell ref="B151:H151"/>
    <mergeCell ref="B152:F152"/>
    <mergeCell ref="B154:H154"/>
    <mergeCell ref="B144:D144"/>
    <mergeCell ref="B139:D139"/>
    <mergeCell ref="B149:D149"/>
    <mergeCell ref="B134:D135"/>
    <mergeCell ref="B146:D146"/>
    <mergeCell ref="B155:F155"/>
    <mergeCell ref="B7:F7"/>
    <mergeCell ref="B9:F9"/>
    <mergeCell ref="B12:F12"/>
    <mergeCell ref="G99:H99"/>
    <mergeCell ref="B100:H100"/>
    <mergeCell ref="B95:F95"/>
    <mergeCell ref="B97:F97"/>
    <mergeCell ref="A1:H1"/>
    <mergeCell ref="A2:H2"/>
    <mergeCell ref="A4:H4"/>
    <mergeCell ref="B99:F99"/>
    <mergeCell ref="B84:H84"/>
    <mergeCell ref="B10:F10"/>
    <mergeCell ref="G6:H6"/>
    <mergeCell ref="B11:F11"/>
    <mergeCell ref="B24:H24"/>
    <mergeCell ref="D53:E53"/>
    <mergeCell ref="B56:C56"/>
    <mergeCell ref="B86:H86"/>
    <mergeCell ref="B87:F87"/>
    <mergeCell ref="B88:F88"/>
    <mergeCell ref="B91:F91"/>
    <mergeCell ref="B89:F89"/>
    <mergeCell ref="B90:F90"/>
    <mergeCell ref="C266:F266"/>
    <mergeCell ref="C219:F219"/>
    <mergeCell ref="B179:H179"/>
    <mergeCell ref="B164:H164"/>
    <mergeCell ref="B162:H162"/>
    <mergeCell ref="C174:D174"/>
    <mergeCell ref="E174:F174"/>
    <mergeCell ref="B166:H166"/>
    <mergeCell ref="E169:F169"/>
    <mergeCell ref="B175:F175"/>
    <mergeCell ref="B173:D173"/>
    <mergeCell ref="B171:H171"/>
    <mergeCell ref="E173:F173"/>
    <mergeCell ref="B243:F243"/>
    <mergeCell ref="C203:F203"/>
    <mergeCell ref="C223:F223"/>
    <mergeCell ref="C224:F224"/>
    <mergeCell ref="C225:F225"/>
    <mergeCell ref="B227:H227"/>
    <mergeCell ref="C228:F228"/>
    <mergeCell ref="B234:H234"/>
    <mergeCell ref="C235:F235"/>
    <mergeCell ref="C229:F229"/>
    <mergeCell ref="C230:F230"/>
    <mergeCell ref="C232:F232"/>
    <mergeCell ref="C218:F218"/>
    <mergeCell ref="B206:F206"/>
    <mergeCell ref="B217:H217"/>
    <mergeCell ref="B208:H208"/>
    <mergeCell ref="C209:F209"/>
    <mergeCell ref="C210:F210"/>
    <mergeCell ref="C215:F215"/>
    <mergeCell ref="C220:F220"/>
    <mergeCell ref="C212:F212"/>
    <mergeCell ref="C263:F263"/>
    <mergeCell ref="C265:F265"/>
    <mergeCell ref="C273:F273"/>
    <mergeCell ref="C264:F264"/>
    <mergeCell ref="C259:F259"/>
    <mergeCell ref="C260:F260"/>
    <mergeCell ref="G309:H309"/>
    <mergeCell ref="C221:F221"/>
    <mergeCell ref="C222:F222"/>
    <mergeCell ref="C236:F236"/>
    <mergeCell ref="C237:F237"/>
    <mergeCell ref="C238:F238"/>
    <mergeCell ref="C257:F257"/>
    <mergeCell ref="C258:F258"/>
    <mergeCell ref="C253:F253"/>
    <mergeCell ref="B255:H255"/>
    <mergeCell ref="C256:F256"/>
    <mergeCell ref="C239:F239"/>
    <mergeCell ref="C250:F250"/>
    <mergeCell ref="C251:F251"/>
    <mergeCell ref="C252:F252"/>
    <mergeCell ref="C267:F267"/>
    <mergeCell ref="C268:F268"/>
    <mergeCell ref="C231:F231"/>
    <mergeCell ref="B299:H299"/>
    <mergeCell ref="B290:D290"/>
    <mergeCell ref="B291:D291"/>
    <mergeCell ref="B287:H287"/>
    <mergeCell ref="B288:H288"/>
    <mergeCell ref="B289:H289"/>
    <mergeCell ref="B286:H286"/>
    <mergeCell ref="G310:H310"/>
    <mergeCell ref="C240:F240"/>
    <mergeCell ref="B245:H245"/>
    <mergeCell ref="C246:F246"/>
    <mergeCell ref="C247:F247"/>
    <mergeCell ref="C248:F248"/>
    <mergeCell ref="C282:F282"/>
    <mergeCell ref="B281:H281"/>
    <mergeCell ref="C283:F283"/>
    <mergeCell ref="C276:F276"/>
    <mergeCell ref="B271:H271"/>
    <mergeCell ref="C274:F274"/>
    <mergeCell ref="C275:F275"/>
    <mergeCell ref="C249:F249"/>
    <mergeCell ref="C269:F269"/>
    <mergeCell ref="C272:F272"/>
    <mergeCell ref="B262:H262"/>
    <mergeCell ref="B30:C30"/>
    <mergeCell ref="B31:C31"/>
    <mergeCell ref="B32:C32"/>
    <mergeCell ref="B34:H34"/>
    <mergeCell ref="B8:F8"/>
    <mergeCell ref="B13:F13"/>
    <mergeCell ref="B14:F14"/>
    <mergeCell ref="B15:F15"/>
    <mergeCell ref="B17:H17"/>
    <mergeCell ref="B26:H26"/>
    <mergeCell ref="B27:C27"/>
    <mergeCell ref="B28:C28"/>
    <mergeCell ref="B29:C29"/>
  </mergeCells>
  <printOptions horizontalCentered="1"/>
  <pageMargins left="0.28000000000000003" right="0.27" top="0.24" bottom="0.25" header="0" footer="0"/>
  <pageSetup paperSize="9" scale="73" orientation="portrait" r:id="rId1"/>
  <rowBreaks count="6" manualBreakCount="6">
    <brk id="105" max="16383" man="1"/>
    <brk id="149" max="16383" man="1"/>
    <brk id="160" max="16383" man="1"/>
    <brk id="163" max="16383" man="1"/>
    <brk id="179" max="16383" man="1"/>
    <brk id="2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9"/>
  <sheetViews>
    <sheetView view="pageBreakPreview" topLeftCell="A84" zoomScaleNormal="100" zoomScaleSheetLayoutView="100" workbookViewId="0">
      <selection activeCell="B93" sqref="B93:D93"/>
    </sheetView>
  </sheetViews>
  <sheetFormatPr defaultColWidth="8.22265625" defaultRowHeight="15"/>
  <cols>
    <col min="1" max="1" width="4.3125" style="15" customWidth="1"/>
    <col min="2" max="2" width="51.51171875" style="12" customWidth="1"/>
    <col min="3" max="4" width="16.71875" style="12" customWidth="1"/>
    <col min="5" max="5" width="21.171875" style="12" bestFit="1" customWidth="1"/>
    <col min="6" max="16384" width="8.22265625" style="12"/>
  </cols>
  <sheetData>
    <row r="1" spans="1:4" ht="23.25">
      <c r="B1" s="884" t="str">
        <f>'Introduction '!B2</f>
        <v>Name of Company</v>
      </c>
      <c r="C1" s="884"/>
      <c r="D1" s="884"/>
    </row>
    <row r="2" spans="1:4" ht="18.75">
      <c r="B2" s="886" t="str">
        <f>'Introduction '!B3</f>
        <v>CIN -</v>
      </c>
      <c r="C2" s="887"/>
      <c r="D2" s="887"/>
    </row>
    <row r="3" spans="1:4" ht="5.0999999999999996" customHeight="1">
      <c r="B3" s="888"/>
      <c r="C3" s="888"/>
      <c r="D3" s="888"/>
    </row>
    <row r="4" spans="1:4" ht="18.75">
      <c r="B4" s="885" t="s">
        <v>155</v>
      </c>
      <c r="C4" s="885"/>
      <c r="D4" s="885"/>
    </row>
    <row r="5" spans="1:4">
      <c r="B5" s="877"/>
      <c r="C5" s="877"/>
      <c r="D5" s="877"/>
    </row>
    <row r="6" spans="1:4" ht="68.25" customHeight="1">
      <c r="B6" s="877" t="s">
        <v>698</v>
      </c>
      <c r="C6" s="877"/>
      <c r="D6" s="877"/>
    </row>
    <row r="7" spans="1:4">
      <c r="B7" s="877"/>
      <c r="C7" s="877"/>
      <c r="D7" s="877"/>
    </row>
    <row r="8" spans="1:4">
      <c r="A8" s="876" t="s">
        <v>52</v>
      </c>
      <c r="B8" s="876"/>
      <c r="C8" s="876"/>
      <c r="D8" s="876"/>
    </row>
    <row r="9" spans="1:4" ht="58.5" customHeight="1">
      <c r="A9" s="16" t="s">
        <v>149</v>
      </c>
      <c r="B9" s="875" t="s">
        <v>699</v>
      </c>
      <c r="C9" s="875"/>
      <c r="D9" s="875"/>
    </row>
    <row r="10" spans="1:4" ht="47.25" customHeight="1">
      <c r="A10" s="16" t="s">
        <v>150</v>
      </c>
      <c r="B10" s="877" t="s">
        <v>391</v>
      </c>
      <c r="C10" s="877"/>
      <c r="D10" s="877"/>
    </row>
    <row r="11" spans="1:4" s="142" customFormat="1" ht="9.9499999999999993" customHeight="1">
      <c r="A11" s="16"/>
    </row>
    <row r="12" spans="1:4" s="142" customFormat="1" ht="110.25" customHeight="1">
      <c r="A12" s="16"/>
      <c r="B12" s="877" t="s">
        <v>392</v>
      </c>
      <c r="C12" s="877"/>
      <c r="D12" s="877"/>
    </row>
    <row r="13" spans="1:4">
      <c r="B13" s="877"/>
      <c r="C13" s="877"/>
      <c r="D13" s="877"/>
    </row>
    <row r="14" spans="1:4">
      <c r="B14" s="890" t="s">
        <v>329</v>
      </c>
      <c r="C14" s="890"/>
      <c r="D14" s="890"/>
    </row>
    <row r="15" spans="1:4">
      <c r="B15" s="877"/>
      <c r="C15" s="877"/>
      <c r="D15" s="877"/>
    </row>
    <row r="16" spans="1:4">
      <c r="B16" s="877"/>
      <c r="C16" s="877"/>
      <c r="D16" s="877"/>
    </row>
    <row r="17" spans="1:9">
      <c r="B17" s="890" t="s">
        <v>91</v>
      </c>
      <c r="C17" s="890"/>
      <c r="D17" s="890"/>
    </row>
    <row r="18" spans="1:9" s="272" customFormat="1">
      <c r="A18" s="274"/>
      <c r="B18" s="273"/>
      <c r="C18" s="890">
        <f>'Introduction '!B11</f>
        <v>0</v>
      </c>
      <c r="D18" s="890"/>
    </row>
    <row r="19" spans="1:9" s="272" customFormat="1">
      <c r="A19" s="274"/>
      <c r="B19" s="273"/>
      <c r="C19" s="890">
        <f>'Introduction '!B12</f>
        <v>0</v>
      </c>
      <c r="D19" s="890"/>
    </row>
    <row r="20" spans="1:9">
      <c r="B20" s="889">
        <f>'Introduction '!B8</f>
        <v>0</v>
      </c>
      <c r="C20" s="877"/>
      <c r="D20" s="877"/>
    </row>
    <row r="21" spans="1:9">
      <c r="B21" s="889">
        <f>'Introduction '!B9</f>
        <v>0</v>
      </c>
      <c r="C21" s="877"/>
      <c r="D21" s="877"/>
    </row>
    <row r="22" spans="1:9">
      <c r="B22" s="877"/>
      <c r="C22" s="877"/>
      <c r="D22" s="877"/>
    </row>
    <row r="23" spans="1:9">
      <c r="B23" s="879" t="s">
        <v>151</v>
      </c>
      <c r="C23" s="879"/>
      <c r="D23" s="879"/>
    </row>
    <row r="24" spans="1:9">
      <c r="B24" s="877" t="s">
        <v>497</v>
      </c>
      <c r="C24" s="877"/>
      <c r="D24" s="877"/>
    </row>
    <row r="25" spans="1:9">
      <c r="B25" s="877"/>
      <c r="C25" s="877"/>
      <c r="D25" s="877"/>
    </row>
    <row r="26" spans="1:9">
      <c r="B26" s="879" t="s">
        <v>156</v>
      </c>
      <c r="C26" s="879"/>
      <c r="D26" s="879"/>
    </row>
    <row r="27" spans="1:9" ht="47.25" customHeight="1">
      <c r="A27" s="16" t="s">
        <v>149</v>
      </c>
      <c r="B27" s="882" t="s">
        <v>538</v>
      </c>
      <c r="C27" s="882"/>
      <c r="D27" s="882"/>
    </row>
    <row r="28" spans="1:9" ht="31.5" customHeight="1">
      <c r="A28" s="16" t="s">
        <v>150</v>
      </c>
      <c r="B28" s="877" t="s">
        <v>393</v>
      </c>
      <c r="C28" s="877"/>
      <c r="D28" s="877"/>
    </row>
    <row r="29" spans="1:9" s="272" customFormat="1" ht="47.25" customHeight="1">
      <c r="A29" s="275" t="s">
        <v>152</v>
      </c>
      <c r="B29" s="877" t="s">
        <v>533</v>
      </c>
      <c r="C29" s="877"/>
      <c r="D29" s="877"/>
    </row>
    <row r="30" spans="1:9" s="272" customFormat="1" ht="31.5" customHeight="1">
      <c r="A30" s="16" t="s">
        <v>153</v>
      </c>
      <c r="B30" s="877" t="s">
        <v>534</v>
      </c>
      <c r="C30" s="877"/>
      <c r="D30" s="877"/>
    </row>
    <row r="31" spans="1:9" s="143" customFormat="1" ht="18.75">
      <c r="A31" s="144"/>
      <c r="B31" s="883" t="s">
        <v>154</v>
      </c>
      <c r="C31" s="883"/>
      <c r="D31" s="883"/>
    </row>
    <row r="32" spans="1:9" s="143" customFormat="1">
      <c r="A32" s="144"/>
      <c r="B32" s="877"/>
      <c r="C32" s="877"/>
      <c r="D32" s="877"/>
      <c r="E32" s="143" t="s">
        <v>11</v>
      </c>
      <c r="F32" s="143" t="s">
        <v>11</v>
      </c>
      <c r="G32" s="143" t="s">
        <v>11</v>
      </c>
      <c r="I32" s="143" t="s">
        <v>11</v>
      </c>
    </row>
    <row r="33" spans="1:4" ht="36.75" customHeight="1">
      <c r="B33" s="877" t="s">
        <v>700</v>
      </c>
      <c r="C33" s="877"/>
      <c r="D33" s="877"/>
    </row>
    <row r="34" spans="1:4">
      <c r="B34" s="877"/>
      <c r="C34" s="877"/>
      <c r="D34" s="877"/>
    </row>
    <row r="35" spans="1:4">
      <c r="A35" s="15" t="s">
        <v>149</v>
      </c>
      <c r="B35" s="876" t="s">
        <v>53</v>
      </c>
      <c r="C35" s="876"/>
      <c r="D35" s="876"/>
    </row>
    <row r="36" spans="1:4">
      <c r="B36" s="877" t="s">
        <v>54</v>
      </c>
      <c r="C36" s="877"/>
      <c r="D36" s="877"/>
    </row>
    <row r="37" spans="1:4">
      <c r="B37" s="891" t="s">
        <v>542</v>
      </c>
      <c r="C37" s="891"/>
      <c r="D37" s="891"/>
    </row>
    <row r="38" spans="1:4" ht="30">
      <c r="B38" s="21" t="s">
        <v>0</v>
      </c>
      <c r="C38" s="21" t="s">
        <v>701</v>
      </c>
      <c r="D38" s="21" t="s">
        <v>702</v>
      </c>
    </row>
    <row r="39" spans="1:4">
      <c r="B39" s="14" t="s">
        <v>157</v>
      </c>
      <c r="C39" s="213" t="e">
        <f>'Financial Statements'!#REF!</f>
        <v>#REF!</v>
      </c>
      <c r="D39" s="213" t="e">
        <f>'Financial Statements'!#REF!</f>
        <v>#REF!</v>
      </c>
    </row>
    <row r="40" spans="1:4">
      <c r="B40" s="14" t="s">
        <v>70</v>
      </c>
      <c r="C40" s="213" t="e">
        <f>'Financial Statements'!#REF!+'Financial Statements'!#REF!+'Financial Statements'!#REF!</f>
        <v>#REF!</v>
      </c>
      <c r="D40" s="213" t="e">
        <f>'Financial Statements'!#REF!+'Financial Statements'!#REF!+'Financial Statements'!#REF!</f>
        <v>#REF!</v>
      </c>
    </row>
    <row r="41" spans="1:4">
      <c r="B41" s="17" t="s">
        <v>158</v>
      </c>
      <c r="C41" s="213"/>
      <c r="D41" s="213"/>
    </row>
    <row r="42" spans="1:4">
      <c r="B42" s="14" t="s">
        <v>47</v>
      </c>
      <c r="C42" s="213" t="e">
        <f>'Financial Statements'!#REF!</f>
        <v>#REF!</v>
      </c>
      <c r="D42" s="213" t="e">
        <f>'Financial Statements'!#REF!</f>
        <v>#REF!</v>
      </c>
    </row>
    <row r="43" spans="1:4">
      <c r="B43" s="14" t="s">
        <v>159</v>
      </c>
      <c r="C43" s="213" t="e">
        <f>'Financial Statements'!#REF!</f>
        <v>#REF!</v>
      </c>
      <c r="D43" s="213" t="e">
        <f>'Financial Statements'!#REF!</f>
        <v>#REF!</v>
      </c>
    </row>
    <row r="44" spans="1:4">
      <c r="B44" s="17" t="s">
        <v>55</v>
      </c>
      <c r="C44" s="213" t="e">
        <f>C40-C42-C43</f>
        <v>#REF!</v>
      </c>
      <c r="D44" s="213" t="e">
        <f>D40-D42-D43</f>
        <v>#REF!</v>
      </c>
    </row>
    <row r="45" spans="1:4">
      <c r="B45" s="14" t="s">
        <v>56</v>
      </c>
      <c r="C45" s="213" t="e">
        <f>'Financial Statements'!#REF!</f>
        <v>#REF!</v>
      </c>
      <c r="D45" s="213" t="e">
        <f>'Financial Statements'!#REF!</f>
        <v>#REF!</v>
      </c>
    </row>
    <row r="46" spans="1:4">
      <c r="B46" s="17" t="s">
        <v>57</v>
      </c>
      <c r="C46" s="213" t="e">
        <f>C44-C45</f>
        <v>#REF!</v>
      </c>
      <c r="D46" s="213" t="e">
        <f>D44-D45</f>
        <v>#REF!</v>
      </c>
    </row>
    <row r="47" spans="1:4">
      <c r="B47" s="18" t="s">
        <v>71</v>
      </c>
      <c r="C47" s="213" t="e">
        <f>+D48</f>
        <v>#REF!</v>
      </c>
      <c r="D47" s="213" t="e">
        <f>'3-22'!#REF!</f>
        <v>#REF!</v>
      </c>
    </row>
    <row r="48" spans="1:4">
      <c r="B48" s="17" t="s">
        <v>58</v>
      </c>
      <c r="C48" s="213" t="e">
        <f>+C46+C47</f>
        <v>#REF!</v>
      </c>
      <c r="D48" s="213" t="e">
        <f>+D46+D47</f>
        <v>#REF!</v>
      </c>
    </row>
    <row r="49" spans="1:4">
      <c r="B49" s="881"/>
      <c r="C49" s="881"/>
      <c r="D49" s="881"/>
    </row>
    <row r="50" spans="1:4" s="310" customFormat="1">
      <c r="A50" s="311" t="s">
        <v>150</v>
      </c>
      <c r="B50" s="876" t="s">
        <v>705</v>
      </c>
      <c r="C50" s="876"/>
      <c r="D50" s="876"/>
    </row>
    <row r="51" spans="1:4" s="310" customFormat="1">
      <c r="A51" s="311"/>
      <c r="B51" s="877" t="s">
        <v>706</v>
      </c>
      <c r="C51" s="877"/>
      <c r="D51" s="877"/>
    </row>
    <row r="52" spans="1:4" s="310" customFormat="1">
      <c r="A52" s="311"/>
    </row>
    <row r="53" spans="1:4">
      <c r="A53" s="324" t="s">
        <v>152</v>
      </c>
      <c r="B53" s="876" t="s">
        <v>59</v>
      </c>
      <c r="C53" s="876"/>
      <c r="D53" s="876"/>
    </row>
    <row r="54" spans="1:4" ht="31.5" customHeight="1">
      <c r="B54" s="877" t="s">
        <v>60</v>
      </c>
      <c r="C54" s="877"/>
      <c r="D54" s="877"/>
    </row>
    <row r="55" spans="1:4" s="310" customFormat="1">
      <c r="A55" s="311"/>
    </row>
    <row r="56" spans="1:4" s="310" customFormat="1">
      <c r="A56" s="311" t="s">
        <v>153</v>
      </c>
      <c r="B56" s="876" t="s">
        <v>703</v>
      </c>
      <c r="C56" s="876"/>
      <c r="D56" s="876"/>
    </row>
    <row r="57" spans="1:4" s="310" customFormat="1" ht="63" customHeight="1">
      <c r="A57" s="311"/>
      <c r="B57" s="877" t="s">
        <v>704</v>
      </c>
      <c r="C57" s="877"/>
      <c r="D57" s="877"/>
    </row>
    <row r="58" spans="1:4" s="310" customFormat="1">
      <c r="A58" s="311"/>
    </row>
    <row r="59" spans="1:4" s="310" customFormat="1">
      <c r="A59" s="311" t="s">
        <v>161</v>
      </c>
      <c r="B59" s="876" t="s">
        <v>707</v>
      </c>
      <c r="C59" s="876"/>
      <c r="D59" s="876"/>
    </row>
    <row r="60" spans="1:4" s="310" customFormat="1" ht="42" customHeight="1">
      <c r="A60" s="311"/>
      <c r="B60" s="875" t="s">
        <v>708</v>
      </c>
      <c r="C60" s="875"/>
      <c r="D60" s="875"/>
    </row>
    <row r="61" spans="1:4">
      <c r="A61" s="324" t="s">
        <v>162</v>
      </c>
      <c r="B61" s="19" t="s">
        <v>61</v>
      </c>
    </row>
    <row r="62" spans="1:4" ht="195.75" customHeight="1">
      <c r="B62" s="877" t="s">
        <v>394</v>
      </c>
      <c r="C62" s="877"/>
      <c r="D62" s="877"/>
    </row>
    <row r="63" spans="1:4">
      <c r="B63" s="877"/>
      <c r="C63" s="880"/>
      <c r="D63" s="880"/>
    </row>
    <row r="64" spans="1:4">
      <c r="A64" s="324" t="s">
        <v>163</v>
      </c>
      <c r="B64" s="876" t="s">
        <v>227</v>
      </c>
      <c r="C64" s="880"/>
      <c r="D64" s="880"/>
    </row>
    <row r="65" spans="1:9" ht="31.5" customHeight="1">
      <c r="B65" s="877" t="s">
        <v>172</v>
      </c>
      <c r="C65" s="877"/>
      <c r="D65" s="877"/>
    </row>
    <row r="66" spans="1:9">
      <c r="B66" s="877"/>
      <c r="C66" s="877"/>
      <c r="D66" s="877"/>
    </row>
    <row r="67" spans="1:9">
      <c r="A67" s="15" t="s">
        <v>161</v>
      </c>
      <c r="B67" s="877" t="s">
        <v>148</v>
      </c>
      <c r="C67" s="877"/>
      <c r="D67" s="877"/>
    </row>
    <row r="68" spans="1:9" ht="31.5" customHeight="1">
      <c r="B68" s="877" t="s">
        <v>173</v>
      </c>
      <c r="C68" s="877"/>
      <c r="D68" s="877"/>
    </row>
    <row r="69" spans="1:9" ht="9.9499999999999993" customHeight="1">
      <c r="B69" s="877"/>
      <c r="C69" s="880"/>
      <c r="D69" s="880"/>
    </row>
    <row r="70" spans="1:9">
      <c r="A70" s="15" t="s">
        <v>162</v>
      </c>
      <c r="B70" s="876" t="s">
        <v>62</v>
      </c>
      <c r="C70" s="876"/>
      <c r="D70" s="876"/>
    </row>
    <row r="71" spans="1:9" ht="15.75" customHeight="1">
      <c r="B71" s="877" t="s">
        <v>174</v>
      </c>
      <c r="C71" s="877"/>
      <c r="D71" s="877"/>
    </row>
    <row r="72" spans="1:9" ht="9.9499999999999993" customHeight="1">
      <c r="B72" s="882" t="s">
        <v>63</v>
      </c>
      <c r="C72" s="882"/>
      <c r="D72" s="882"/>
    </row>
    <row r="73" spans="1:9" ht="31.5" customHeight="1">
      <c r="A73" s="15" t="s">
        <v>163</v>
      </c>
      <c r="B73" s="876" t="s">
        <v>175</v>
      </c>
      <c r="C73" s="876"/>
      <c r="D73" s="876"/>
    </row>
    <row r="74" spans="1:9" ht="63" customHeight="1">
      <c r="B74" s="877" t="s">
        <v>64</v>
      </c>
      <c r="C74" s="880"/>
      <c r="D74" s="880"/>
      <c r="E74" s="13" t="s">
        <v>395</v>
      </c>
      <c r="F74" s="13"/>
      <c r="G74" s="13"/>
      <c r="H74" s="13"/>
      <c r="I74" s="13"/>
    </row>
    <row r="75" spans="1:9" ht="9.9499999999999993" customHeight="1">
      <c r="B75" s="877"/>
      <c r="C75" s="877"/>
      <c r="D75" s="877"/>
      <c r="E75" s="13"/>
      <c r="F75" s="13"/>
      <c r="G75" s="13"/>
      <c r="H75" s="13"/>
      <c r="I75" s="13"/>
    </row>
    <row r="76" spans="1:9">
      <c r="A76" s="15" t="s">
        <v>164</v>
      </c>
      <c r="B76" s="876" t="s">
        <v>65</v>
      </c>
      <c r="C76" s="876"/>
      <c r="D76" s="876"/>
      <c r="E76" s="20"/>
      <c r="F76" s="20"/>
      <c r="G76" s="20"/>
      <c r="H76" s="20"/>
      <c r="I76" s="20"/>
    </row>
    <row r="77" spans="1:9" ht="47.25" customHeight="1">
      <c r="B77" s="877" t="s">
        <v>160</v>
      </c>
      <c r="C77" s="877"/>
      <c r="D77" s="877"/>
      <c r="E77" s="20"/>
      <c r="F77" s="20"/>
      <c r="G77" s="20"/>
      <c r="H77" s="20"/>
      <c r="I77" s="20"/>
    </row>
    <row r="78" spans="1:9" ht="9.9499999999999993" customHeight="1">
      <c r="B78" s="877"/>
      <c r="C78" s="877"/>
      <c r="D78" s="877"/>
      <c r="E78" s="20"/>
      <c r="F78" s="20"/>
      <c r="G78" s="20"/>
      <c r="H78" s="20"/>
      <c r="I78" s="20"/>
    </row>
    <row r="79" spans="1:9">
      <c r="A79" s="15" t="s">
        <v>165</v>
      </c>
      <c r="B79" s="876" t="s">
        <v>66</v>
      </c>
      <c r="C79" s="876"/>
      <c r="D79" s="876"/>
    </row>
    <row r="80" spans="1:9" ht="47.25" customHeight="1">
      <c r="B80" s="877" t="s">
        <v>176</v>
      </c>
      <c r="C80" s="877"/>
      <c r="D80" s="877"/>
    </row>
    <row r="81" spans="1:4" ht="9.9499999999999993" customHeight="1">
      <c r="B81" s="877"/>
      <c r="C81" s="877"/>
      <c r="D81" s="877"/>
    </row>
    <row r="82" spans="1:4">
      <c r="A82" s="15" t="s">
        <v>166</v>
      </c>
      <c r="B82" s="876" t="s">
        <v>67</v>
      </c>
      <c r="C82" s="876"/>
      <c r="D82" s="876"/>
    </row>
    <row r="83" spans="1:4" ht="31.5" customHeight="1">
      <c r="B83" s="879" t="s">
        <v>68</v>
      </c>
      <c r="C83" s="879"/>
      <c r="D83" s="879"/>
    </row>
    <row r="84" spans="1:4" ht="31.5" customHeight="1">
      <c r="A84" s="15" t="s">
        <v>167</v>
      </c>
      <c r="B84" s="877" t="s">
        <v>535</v>
      </c>
      <c r="C84" s="877"/>
      <c r="D84" s="877"/>
    </row>
    <row r="85" spans="1:4" ht="47.25" customHeight="1">
      <c r="A85" s="15" t="s">
        <v>168</v>
      </c>
      <c r="B85" s="877" t="s">
        <v>536</v>
      </c>
      <c r="C85" s="877"/>
      <c r="D85" s="877"/>
    </row>
    <row r="86" spans="1:4" ht="63" customHeight="1">
      <c r="A86" s="15" t="s">
        <v>169</v>
      </c>
      <c r="B86" s="877" t="s">
        <v>142</v>
      </c>
      <c r="C86" s="877"/>
      <c r="D86" s="877"/>
    </row>
    <row r="87" spans="1:4">
      <c r="A87" s="15" t="s">
        <v>170</v>
      </c>
      <c r="B87" s="877" t="s">
        <v>537</v>
      </c>
      <c r="C87" s="877"/>
      <c r="D87" s="877"/>
    </row>
    <row r="88" spans="1:4" ht="9.9499999999999993" customHeight="1">
      <c r="B88" s="877"/>
      <c r="C88" s="877"/>
      <c r="D88" s="877"/>
    </row>
    <row r="89" spans="1:4">
      <c r="A89" s="15" t="s">
        <v>171</v>
      </c>
      <c r="B89" s="876" t="s">
        <v>69</v>
      </c>
      <c r="C89" s="876"/>
      <c r="D89" s="876"/>
    </row>
    <row r="90" spans="1:4" ht="47.25" customHeight="1">
      <c r="B90" s="878" t="s">
        <v>141</v>
      </c>
      <c r="C90" s="878"/>
      <c r="D90" s="878"/>
    </row>
    <row r="91" spans="1:4" ht="9.9499999999999993" customHeight="1">
      <c r="B91" s="882"/>
      <c r="C91" s="882"/>
      <c r="D91" s="882"/>
    </row>
    <row r="92" spans="1:4">
      <c r="B92" s="890" t="s">
        <v>193</v>
      </c>
      <c r="C92" s="890"/>
      <c r="D92" s="890"/>
    </row>
    <row r="93" spans="1:4">
      <c r="B93" s="877"/>
      <c r="C93" s="877"/>
      <c r="D93" s="877"/>
    </row>
    <row r="94" spans="1:4">
      <c r="B94" s="877"/>
      <c r="C94" s="877"/>
      <c r="D94" s="877"/>
    </row>
    <row r="95" spans="1:4" ht="15.75" customHeight="1">
      <c r="B95" s="273" t="s">
        <v>91</v>
      </c>
      <c r="C95" s="890" t="s">
        <v>91</v>
      </c>
      <c r="D95" s="890"/>
    </row>
    <row r="96" spans="1:4" s="272" customFormat="1" ht="15.75" customHeight="1">
      <c r="A96" s="274"/>
      <c r="B96" s="273">
        <f>'Introduction '!B11</f>
        <v>0</v>
      </c>
      <c r="C96" s="890">
        <f>'Introduction '!C11</f>
        <v>0</v>
      </c>
      <c r="D96" s="890"/>
    </row>
    <row r="97" spans="1:4" s="272" customFormat="1" ht="15.75" customHeight="1">
      <c r="A97" s="274"/>
      <c r="B97" s="273">
        <f>'Introduction '!B12</f>
        <v>0</v>
      </c>
      <c r="C97" s="890">
        <f>'Introduction '!C12</f>
        <v>0</v>
      </c>
      <c r="D97" s="890"/>
    </row>
    <row r="98" spans="1:4">
      <c r="B98" s="15">
        <f>'Introduction '!B8</f>
        <v>0</v>
      </c>
    </row>
    <row r="99" spans="1:4">
      <c r="B99" s="15">
        <f>'Introduction '!B9</f>
        <v>0</v>
      </c>
    </row>
  </sheetData>
  <mergeCells count="81">
    <mergeCell ref="C95:D95"/>
    <mergeCell ref="C96:D96"/>
    <mergeCell ref="C97:D97"/>
    <mergeCell ref="B37:D37"/>
    <mergeCell ref="B77:D77"/>
    <mergeCell ref="B75:D75"/>
    <mergeCell ref="B76:D76"/>
    <mergeCell ref="B79:D79"/>
    <mergeCell ref="B82:D82"/>
    <mergeCell ref="B91:D91"/>
    <mergeCell ref="B92:D92"/>
    <mergeCell ref="B93:D93"/>
    <mergeCell ref="B94:D94"/>
    <mergeCell ref="B88:D88"/>
    <mergeCell ref="B89:D89"/>
    <mergeCell ref="B86:D86"/>
    <mergeCell ref="B20:D20"/>
    <mergeCell ref="B21:D21"/>
    <mergeCell ref="B16:D16"/>
    <mergeCell ref="B17:D17"/>
    <mergeCell ref="B12:D12"/>
    <mergeCell ref="C18:D18"/>
    <mergeCell ref="C19:D19"/>
    <mergeCell ref="B13:D13"/>
    <mergeCell ref="B14:D14"/>
    <mergeCell ref="B15:D15"/>
    <mergeCell ref="B1:D1"/>
    <mergeCell ref="B4:D4"/>
    <mergeCell ref="B5:D5"/>
    <mergeCell ref="B6:D6"/>
    <mergeCell ref="B9:D9"/>
    <mergeCell ref="B7:D7"/>
    <mergeCell ref="B2:D2"/>
    <mergeCell ref="B3:D3"/>
    <mergeCell ref="A8:D8"/>
    <mergeCell ref="B10:D10"/>
    <mergeCell ref="B70:D70"/>
    <mergeCell ref="B73:D73"/>
    <mergeCell ref="B53:D53"/>
    <mergeCell ref="B54:D54"/>
    <mergeCell ref="B62:D62"/>
    <mergeCell ref="B63:D63"/>
    <mergeCell ref="B31:D31"/>
    <mergeCell ref="B32:D32"/>
    <mergeCell ref="B27:D27"/>
    <mergeCell ref="B26:D26"/>
    <mergeCell ref="B28:D28"/>
    <mergeCell ref="B35:D35"/>
    <mergeCell ref="B36:D36"/>
    <mergeCell ref="B33:D33"/>
    <mergeCell ref="B34:D34"/>
    <mergeCell ref="B22:D22"/>
    <mergeCell ref="B23:D23"/>
    <mergeCell ref="B24:D24"/>
    <mergeCell ref="B25:D25"/>
    <mergeCell ref="B74:D74"/>
    <mergeCell ref="B68:D68"/>
    <mergeCell ref="B71:D71"/>
    <mergeCell ref="B64:D64"/>
    <mergeCell ref="B65:D65"/>
    <mergeCell ref="B67:D67"/>
    <mergeCell ref="B49:D49"/>
    <mergeCell ref="B66:D66"/>
    <mergeCell ref="B69:D69"/>
    <mergeCell ref="B72:D72"/>
    <mergeCell ref="B29:D29"/>
    <mergeCell ref="B30:D30"/>
    <mergeCell ref="B87:D87"/>
    <mergeCell ref="B90:D90"/>
    <mergeCell ref="B80:D80"/>
    <mergeCell ref="B78:D78"/>
    <mergeCell ref="B81:D81"/>
    <mergeCell ref="B83:D83"/>
    <mergeCell ref="B84:D84"/>
    <mergeCell ref="B85:D85"/>
    <mergeCell ref="B60:D60"/>
    <mergeCell ref="B56:D56"/>
    <mergeCell ref="B57:D57"/>
    <mergeCell ref="B50:D50"/>
    <mergeCell ref="B51:D51"/>
    <mergeCell ref="B59:D59"/>
  </mergeCells>
  <pageMargins left="0.7" right="0.7" top="0.5" bottom="0.55000000000000004" header="0" footer="0"/>
  <pageSetup paperSize="9" fitToHeight="0" orientation="portrait" r:id="rId1"/>
  <rowBreaks count="2" manualBreakCount="2">
    <brk id="30" max="3" man="1"/>
    <brk id="68"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733D6-8FB3-4737-BBF3-5800E113E6E3}">
  <dimension ref="A2:G15"/>
  <sheetViews>
    <sheetView workbookViewId="0">
      <selection activeCell="D3" sqref="D3"/>
    </sheetView>
  </sheetViews>
  <sheetFormatPr defaultColWidth="8.76171875" defaultRowHeight="15"/>
  <cols>
    <col min="1" max="1" width="26.96875" style="419" bestFit="1" customWidth="1"/>
    <col min="2" max="2" width="44.76953125" style="419" bestFit="1" customWidth="1"/>
    <col min="3" max="3" width="26.0234375" style="419" bestFit="1" customWidth="1"/>
    <col min="4" max="4" width="12.80859375" style="419" bestFit="1" customWidth="1"/>
    <col min="5" max="5" width="14.0234375" style="419" bestFit="1" customWidth="1"/>
    <col min="6" max="6" width="10.515625" style="419" bestFit="1" customWidth="1"/>
    <col min="7" max="7" width="17.39453125" style="419" bestFit="1" customWidth="1"/>
    <col min="8" max="16384" width="8.76171875" style="419"/>
  </cols>
  <sheetData>
    <row r="2" spans="1:7">
      <c r="A2" s="795" t="s">
        <v>1238</v>
      </c>
      <c r="B2" s="795" t="s">
        <v>1239</v>
      </c>
      <c r="C2" s="795" t="s">
        <v>1240</v>
      </c>
      <c r="D2" s="795" t="s">
        <v>1241</v>
      </c>
      <c r="E2" s="795" t="s">
        <v>1242</v>
      </c>
      <c r="F2" s="795" t="s">
        <v>1243</v>
      </c>
      <c r="G2" s="795" t="s">
        <v>1244</v>
      </c>
    </row>
    <row r="3" spans="1:7">
      <c r="A3" s="795" t="s">
        <v>1245</v>
      </c>
      <c r="B3" s="795" t="s">
        <v>209</v>
      </c>
      <c r="C3" s="795" t="s">
        <v>200</v>
      </c>
      <c r="D3" s="795"/>
      <c r="E3" s="795"/>
      <c r="F3" s="795"/>
      <c r="G3" s="795"/>
    </row>
    <row r="4" spans="1:7">
      <c r="A4" s="795" t="s">
        <v>1246</v>
      </c>
      <c r="B4" s="795" t="s">
        <v>1257</v>
      </c>
      <c r="C4" s="795" t="s">
        <v>1258</v>
      </c>
      <c r="D4" s="795"/>
      <c r="E4" s="795"/>
      <c r="F4" s="795"/>
      <c r="G4" s="795"/>
    </row>
    <row r="5" spans="1:7">
      <c r="A5" s="795" t="s">
        <v>1249</v>
      </c>
      <c r="B5" s="795" t="s">
        <v>1259</v>
      </c>
      <c r="C5" s="795" t="s">
        <v>1260</v>
      </c>
      <c r="D5" s="795"/>
      <c r="E5" s="795"/>
      <c r="F5" s="795"/>
      <c r="G5" s="795"/>
    </row>
    <row r="6" spans="1:7">
      <c r="A6" s="795" t="s">
        <v>1250</v>
      </c>
      <c r="B6" s="795" t="s">
        <v>1261</v>
      </c>
      <c r="C6" s="795" t="s">
        <v>1262</v>
      </c>
      <c r="D6" s="795"/>
      <c r="E6" s="795"/>
      <c r="F6" s="795"/>
      <c r="G6" s="795"/>
    </row>
    <row r="7" spans="1:7">
      <c r="A7" s="795" t="s">
        <v>1251</v>
      </c>
      <c r="B7" s="795" t="s">
        <v>1263</v>
      </c>
      <c r="C7" s="795" t="s">
        <v>1264</v>
      </c>
      <c r="D7" s="795"/>
      <c r="E7" s="795"/>
      <c r="F7" s="795"/>
      <c r="G7" s="795"/>
    </row>
    <row r="8" spans="1:7">
      <c r="A8" s="795" t="s">
        <v>1252</v>
      </c>
      <c r="B8" s="795" t="s">
        <v>1265</v>
      </c>
      <c r="C8" s="795" t="s">
        <v>1266</v>
      </c>
      <c r="D8" s="795"/>
      <c r="E8" s="795"/>
      <c r="F8" s="795"/>
      <c r="G8" s="795"/>
    </row>
    <row r="9" spans="1:7">
      <c r="A9" s="795" t="s">
        <v>1253</v>
      </c>
      <c r="B9" s="795" t="s">
        <v>1267</v>
      </c>
      <c r="C9" s="795" t="s">
        <v>1268</v>
      </c>
      <c r="D9" s="795"/>
      <c r="E9" s="795"/>
      <c r="F9" s="795"/>
      <c r="G9" s="795"/>
    </row>
    <row r="10" spans="1:7">
      <c r="A10" s="795" t="s">
        <v>1254</v>
      </c>
      <c r="B10" s="795" t="s">
        <v>1269</v>
      </c>
      <c r="C10" s="795" t="s">
        <v>1270</v>
      </c>
      <c r="D10" s="795"/>
      <c r="E10" s="795"/>
      <c r="F10" s="795"/>
      <c r="G10" s="795"/>
    </row>
    <row r="11" spans="1:7">
      <c r="A11" s="795" t="s">
        <v>1255</v>
      </c>
      <c r="B11" s="795" t="s">
        <v>1271</v>
      </c>
      <c r="C11" s="795" t="s">
        <v>1269</v>
      </c>
      <c r="D11" s="795"/>
      <c r="E11" s="795"/>
      <c r="F11" s="795"/>
      <c r="G11" s="795"/>
    </row>
    <row r="12" spans="1:7">
      <c r="A12" s="795" t="s">
        <v>1247</v>
      </c>
      <c r="B12" s="795" t="s">
        <v>1272</v>
      </c>
      <c r="C12" s="795" t="s">
        <v>1273</v>
      </c>
      <c r="D12" s="795"/>
      <c r="E12" s="795"/>
      <c r="F12" s="795"/>
      <c r="G12" s="795"/>
    </row>
    <row r="13" spans="1:7">
      <c r="A13" s="795" t="s">
        <v>1248</v>
      </c>
      <c r="B13" s="795" t="s">
        <v>1274</v>
      </c>
      <c r="C13" s="795" t="s">
        <v>1275</v>
      </c>
      <c r="D13" s="795"/>
      <c r="E13" s="795"/>
      <c r="F13" s="795"/>
      <c r="G13" s="795"/>
    </row>
    <row r="15" spans="1:7">
      <c r="A15" s="419" t="s">
        <v>1256</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122"/>
  <sheetViews>
    <sheetView workbookViewId="0">
      <pane xSplit="5" ySplit="1" topLeftCell="F2" activePane="bottomRight" state="frozen"/>
      <selection pane="bottomLeft" activeCell="A2" sqref="A2"/>
      <selection pane="topRight" activeCell="E1" sqref="E1"/>
      <selection pane="bottomRight" activeCell="E2" sqref="E2"/>
    </sheetView>
  </sheetViews>
  <sheetFormatPr defaultRowHeight="12.75"/>
  <cols>
    <col min="1" max="1" width="34.7890625" customWidth="1"/>
    <col min="2" max="2" width="13.75390625" customWidth="1"/>
    <col min="3" max="3" width="36.6796875" bestFit="1" customWidth="1"/>
    <col min="4" max="4" width="14.96875" bestFit="1" customWidth="1"/>
    <col min="5" max="5" width="22.7890625" bestFit="1" customWidth="1"/>
    <col min="6" max="6" width="28.85546875" customWidth="1"/>
    <col min="7" max="7" width="12" bestFit="1" customWidth="1"/>
    <col min="8" max="8" width="11.73046875" bestFit="1" customWidth="1"/>
    <col min="9" max="9" width="10.24609375" customWidth="1"/>
    <col min="10" max="10" width="2.01953125" bestFit="1" customWidth="1"/>
    <col min="11" max="11" width="2.15625" bestFit="1" customWidth="1"/>
    <col min="12" max="12" width="1.48046875" bestFit="1" customWidth="1"/>
    <col min="13" max="13" width="2.01953125" bestFit="1" customWidth="1"/>
    <col min="14" max="14" width="1.48046875" bestFit="1" customWidth="1"/>
  </cols>
  <sheetData>
    <row r="1" spans="1:14" s="385" customFormat="1" ht="15">
      <c r="A1" s="382" t="s">
        <v>776</v>
      </c>
      <c r="B1" s="414" t="s">
        <v>829</v>
      </c>
      <c r="C1" s="382" t="s">
        <v>777</v>
      </c>
      <c r="D1" s="383" t="s">
        <v>778</v>
      </c>
      <c r="E1" s="383" t="s">
        <v>779</v>
      </c>
      <c r="F1" s="383" t="s">
        <v>780</v>
      </c>
      <c r="G1" s="384" t="s">
        <v>1</v>
      </c>
      <c r="H1" s="384" t="s">
        <v>1</v>
      </c>
      <c r="I1" s="383" t="s">
        <v>781</v>
      </c>
      <c r="J1" s="383" t="s">
        <v>782</v>
      </c>
      <c r="K1" s="383" t="s">
        <v>783</v>
      </c>
      <c r="L1" s="383" t="s">
        <v>784</v>
      </c>
      <c r="M1" s="383" t="s">
        <v>785</v>
      </c>
      <c r="N1" s="383" t="s">
        <v>786</v>
      </c>
    </row>
    <row r="2" spans="1:14" ht="15">
      <c r="A2" s="382" t="s">
        <v>332</v>
      </c>
      <c r="B2" s="382"/>
      <c r="C2" s="382" t="s">
        <v>380</v>
      </c>
      <c r="D2" s="385" t="s">
        <v>218</v>
      </c>
      <c r="E2" s="385" t="s">
        <v>281</v>
      </c>
      <c r="F2" s="385">
        <v>27.15</v>
      </c>
      <c r="G2" s="396">
        <v>370475</v>
      </c>
      <c r="H2" s="386">
        <v>370475</v>
      </c>
      <c r="I2" t="s">
        <v>827</v>
      </c>
    </row>
    <row r="3" spans="1:14" ht="15">
      <c r="A3" s="407" t="s">
        <v>332</v>
      </c>
      <c r="B3" s="407"/>
      <c r="C3" s="407" t="s">
        <v>390</v>
      </c>
      <c r="D3" s="410" t="s">
        <v>218</v>
      </c>
      <c r="E3" s="410" t="s">
        <v>281</v>
      </c>
      <c r="F3" s="410">
        <v>27.15</v>
      </c>
      <c r="G3" s="408">
        <v>2455511.87</v>
      </c>
      <c r="H3" s="408">
        <v>2455511.87</v>
      </c>
      <c r="I3" t="s">
        <v>828</v>
      </c>
    </row>
    <row r="4" spans="1:14" ht="15">
      <c r="A4" s="382" t="s">
        <v>340</v>
      </c>
      <c r="B4" s="382"/>
      <c r="C4" s="382" t="s">
        <v>379</v>
      </c>
      <c r="D4" s="385" t="s">
        <v>218</v>
      </c>
      <c r="E4" s="385" t="s">
        <v>281</v>
      </c>
      <c r="F4" s="385">
        <v>27.15</v>
      </c>
      <c r="G4" s="396">
        <v>15287</v>
      </c>
      <c r="H4" s="386">
        <v>15287</v>
      </c>
      <c r="I4" t="s">
        <v>827</v>
      </c>
    </row>
    <row r="5" spans="1:14" ht="15">
      <c r="A5" s="382" t="s">
        <v>333</v>
      </c>
      <c r="B5" s="382"/>
      <c r="C5" s="382" t="s">
        <v>380</v>
      </c>
      <c r="D5" s="385" t="s">
        <v>218</v>
      </c>
      <c r="E5" s="385" t="s">
        <v>281</v>
      </c>
      <c r="F5" s="385">
        <v>27.15</v>
      </c>
      <c r="G5" s="396">
        <v>415366.86</v>
      </c>
      <c r="H5" s="386">
        <v>415366.86</v>
      </c>
      <c r="I5" t="s">
        <v>827</v>
      </c>
    </row>
    <row r="6" spans="1:14" ht="15">
      <c r="A6" s="407" t="s">
        <v>333</v>
      </c>
      <c r="B6" s="407"/>
      <c r="C6" s="407" t="s">
        <v>390</v>
      </c>
      <c r="D6" s="410" t="s">
        <v>218</v>
      </c>
      <c r="E6" s="410" t="s">
        <v>281</v>
      </c>
      <c r="F6" s="410">
        <v>27.15</v>
      </c>
      <c r="G6" s="408">
        <v>1910207.35</v>
      </c>
      <c r="H6" s="408">
        <v>1910207.35</v>
      </c>
      <c r="I6" t="s">
        <v>828</v>
      </c>
    </row>
    <row r="7" spans="1:14" ht="15">
      <c r="A7" s="382" t="s">
        <v>341</v>
      </c>
      <c r="B7" s="382"/>
      <c r="C7" s="382" t="s">
        <v>379</v>
      </c>
      <c r="D7" s="385" t="s">
        <v>218</v>
      </c>
      <c r="E7" s="385" t="s">
        <v>281</v>
      </c>
      <c r="F7" s="385">
        <v>27.15</v>
      </c>
      <c r="G7" s="396">
        <v>1286839.6000000001</v>
      </c>
      <c r="H7" s="386">
        <v>1286839.6000000001</v>
      </c>
      <c r="I7" t="s">
        <v>827</v>
      </c>
    </row>
    <row r="8" spans="1:14" ht="15">
      <c r="A8" s="407" t="s">
        <v>341</v>
      </c>
      <c r="B8" s="407"/>
      <c r="C8" s="407" t="s">
        <v>390</v>
      </c>
      <c r="D8" s="410" t="s">
        <v>218</v>
      </c>
      <c r="E8" s="410" t="s">
        <v>281</v>
      </c>
      <c r="F8" s="410">
        <v>27.15</v>
      </c>
      <c r="G8" s="408">
        <v>4487255.68</v>
      </c>
      <c r="H8" s="408">
        <v>4487255.68</v>
      </c>
      <c r="I8" t="s">
        <v>828</v>
      </c>
    </row>
    <row r="9" spans="1:14" ht="15">
      <c r="A9" s="382" t="s">
        <v>787</v>
      </c>
      <c r="B9" s="382"/>
      <c r="C9" s="382" t="s">
        <v>384</v>
      </c>
      <c r="D9" s="385" t="s">
        <v>218</v>
      </c>
      <c r="E9" s="385" t="s">
        <v>281</v>
      </c>
      <c r="F9" s="385">
        <v>27.15</v>
      </c>
      <c r="G9" s="396">
        <v>775224</v>
      </c>
      <c r="H9" s="386">
        <v>775224</v>
      </c>
      <c r="I9" t="s">
        <v>827</v>
      </c>
    </row>
    <row r="10" spans="1:14" ht="15">
      <c r="A10" s="382" t="s">
        <v>788</v>
      </c>
      <c r="B10" s="382"/>
      <c r="C10" s="382" t="s">
        <v>350</v>
      </c>
      <c r="D10" s="385" t="s">
        <v>218</v>
      </c>
      <c r="E10" s="385" t="s">
        <v>281</v>
      </c>
      <c r="F10" s="385">
        <v>27.15</v>
      </c>
      <c r="G10" s="396">
        <v>2523</v>
      </c>
      <c r="H10" s="386">
        <v>2523</v>
      </c>
      <c r="I10" t="s">
        <v>827</v>
      </c>
    </row>
    <row r="11" spans="1:14" ht="15">
      <c r="A11" s="382" t="s">
        <v>369</v>
      </c>
      <c r="B11" s="382"/>
      <c r="C11" s="382" t="s">
        <v>381</v>
      </c>
      <c r="D11" s="385" t="s">
        <v>218</v>
      </c>
      <c r="E11" s="385" t="s">
        <v>281</v>
      </c>
      <c r="F11" s="385">
        <v>27.15</v>
      </c>
      <c r="G11" s="396">
        <v>164667</v>
      </c>
      <c r="H11" s="386">
        <v>164667</v>
      </c>
      <c r="I11" t="s">
        <v>827</v>
      </c>
    </row>
    <row r="12" spans="1:14" ht="15">
      <c r="A12" s="382" t="s">
        <v>352</v>
      </c>
      <c r="B12" s="382"/>
      <c r="C12" s="382" t="s">
        <v>381</v>
      </c>
      <c r="D12" s="385" t="s">
        <v>218</v>
      </c>
      <c r="E12" s="385" t="s">
        <v>281</v>
      </c>
      <c r="F12" s="385">
        <v>27.15</v>
      </c>
      <c r="G12" s="396">
        <v>1414458</v>
      </c>
      <c r="H12" s="386">
        <v>1414458</v>
      </c>
      <c r="I12" t="s">
        <v>827</v>
      </c>
    </row>
    <row r="13" spans="1:14" ht="15">
      <c r="A13" s="407" t="s">
        <v>794</v>
      </c>
      <c r="B13" s="407"/>
      <c r="C13" s="407" t="s">
        <v>390</v>
      </c>
      <c r="D13" s="410" t="s">
        <v>218</v>
      </c>
      <c r="E13" s="410" t="s">
        <v>281</v>
      </c>
      <c r="F13" s="410">
        <v>27.15</v>
      </c>
      <c r="G13" s="408">
        <v>1077816</v>
      </c>
      <c r="H13" s="408">
        <v>1077816</v>
      </c>
      <c r="I13" t="s">
        <v>828</v>
      </c>
    </row>
    <row r="14" spans="1:14" ht="15">
      <c r="A14" s="382" t="s">
        <v>334</v>
      </c>
      <c r="B14" s="382"/>
      <c r="C14" s="382" t="s">
        <v>380</v>
      </c>
      <c r="D14" s="385" t="s">
        <v>218</v>
      </c>
      <c r="E14" s="385" t="s">
        <v>281</v>
      </c>
      <c r="F14" s="385">
        <v>27.15</v>
      </c>
      <c r="G14" s="396">
        <v>1517560</v>
      </c>
      <c r="H14" s="386">
        <v>1517560</v>
      </c>
      <c r="I14" t="s">
        <v>827</v>
      </c>
    </row>
    <row r="15" spans="1:14" ht="15">
      <c r="A15" s="382" t="s">
        <v>789</v>
      </c>
      <c r="B15" s="382"/>
      <c r="C15" s="382" t="s">
        <v>380</v>
      </c>
      <c r="D15" s="385" t="s">
        <v>218</v>
      </c>
      <c r="E15" s="385" t="s">
        <v>281</v>
      </c>
      <c r="F15" s="385">
        <v>27.15</v>
      </c>
      <c r="G15" s="396">
        <v>18225</v>
      </c>
      <c r="H15" s="386">
        <v>18225</v>
      </c>
      <c r="I15" t="s">
        <v>827</v>
      </c>
    </row>
    <row r="16" spans="1:14" ht="15">
      <c r="A16" s="382" t="s">
        <v>335</v>
      </c>
      <c r="B16" s="382"/>
      <c r="C16" s="382" t="s">
        <v>380</v>
      </c>
      <c r="D16" s="385" t="s">
        <v>218</v>
      </c>
      <c r="E16" s="385" t="s">
        <v>281</v>
      </c>
      <c r="F16" s="385">
        <v>27.15</v>
      </c>
      <c r="G16" s="396">
        <v>551000</v>
      </c>
      <c r="H16" s="386">
        <v>551000</v>
      </c>
      <c r="I16" t="s">
        <v>827</v>
      </c>
    </row>
    <row r="17" spans="1:9" ht="15">
      <c r="A17" s="407" t="s">
        <v>335</v>
      </c>
      <c r="B17" s="407"/>
      <c r="C17" s="407" t="s">
        <v>390</v>
      </c>
      <c r="D17" s="410" t="s">
        <v>218</v>
      </c>
      <c r="E17" s="410" t="s">
        <v>281</v>
      </c>
      <c r="F17" s="410">
        <v>27.15</v>
      </c>
      <c r="G17" s="408">
        <v>87500</v>
      </c>
      <c r="H17" s="408">
        <v>87500</v>
      </c>
      <c r="I17" t="s">
        <v>828</v>
      </c>
    </row>
    <row r="18" spans="1:9" ht="15">
      <c r="A18" s="382" t="s">
        <v>553</v>
      </c>
      <c r="B18" s="382"/>
      <c r="C18" s="382" t="s">
        <v>380</v>
      </c>
      <c r="D18" s="385" t="s">
        <v>218</v>
      </c>
      <c r="E18" s="385" t="s">
        <v>281</v>
      </c>
      <c r="F18" s="385">
        <v>27.15</v>
      </c>
      <c r="G18" s="396">
        <v>90880.44</v>
      </c>
      <c r="H18" s="386">
        <v>90880.44</v>
      </c>
      <c r="I18" t="s">
        <v>827</v>
      </c>
    </row>
    <row r="19" spans="1:9" ht="15">
      <c r="A19" s="407" t="s">
        <v>553</v>
      </c>
      <c r="B19" s="407"/>
      <c r="C19" s="407" t="s">
        <v>390</v>
      </c>
      <c r="D19" s="410" t="s">
        <v>218</v>
      </c>
      <c r="E19" s="410" t="s">
        <v>281</v>
      </c>
      <c r="F19" s="410">
        <v>27.15</v>
      </c>
      <c r="G19" s="408">
        <v>68100</v>
      </c>
      <c r="H19" s="408">
        <v>68100</v>
      </c>
      <c r="I19" t="s">
        <v>828</v>
      </c>
    </row>
    <row r="20" spans="1:9" ht="15">
      <c r="A20" s="407" t="s">
        <v>796</v>
      </c>
      <c r="B20" s="407"/>
      <c r="C20" s="407" t="s">
        <v>390</v>
      </c>
      <c r="D20" s="410" t="s">
        <v>218</v>
      </c>
      <c r="E20" s="410" t="s">
        <v>281</v>
      </c>
      <c r="F20" s="410">
        <v>27.15</v>
      </c>
      <c r="G20" s="408">
        <v>598121</v>
      </c>
      <c r="H20" s="408">
        <v>598121</v>
      </c>
      <c r="I20" t="s">
        <v>828</v>
      </c>
    </row>
    <row r="21" spans="1:9" ht="15">
      <c r="A21" s="382" t="s">
        <v>554</v>
      </c>
      <c r="B21" s="382"/>
      <c r="C21" s="382" t="s">
        <v>379</v>
      </c>
      <c r="D21" s="385" t="s">
        <v>218</v>
      </c>
      <c r="E21" s="385" t="s">
        <v>281</v>
      </c>
      <c r="F21" s="385">
        <v>27.15</v>
      </c>
      <c r="G21" s="396">
        <v>532096</v>
      </c>
      <c r="H21" s="386">
        <v>532096</v>
      </c>
      <c r="I21" t="s">
        <v>827</v>
      </c>
    </row>
    <row r="22" spans="1:9" ht="15">
      <c r="A22" s="382" t="s">
        <v>347</v>
      </c>
      <c r="B22" s="382"/>
      <c r="C22" s="382" t="s">
        <v>385</v>
      </c>
      <c r="D22" s="385" t="s">
        <v>218</v>
      </c>
      <c r="E22" s="385" t="s">
        <v>281</v>
      </c>
      <c r="F22" s="385">
        <v>27.15</v>
      </c>
      <c r="G22" s="396">
        <v>84199</v>
      </c>
      <c r="H22" s="386">
        <v>84199</v>
      </c>
      <c r="I22" t="s">
        <v>827</v>
      </c>
    </row>
    <row r="23" spans="1:9" ht="15">
      <c r="A23" s="407" t="s">
        <v>347</v>
      </c>
      <c r="B23" s="407"/>
      <c r="C23" s="407" t="s">
        <v>390</v>
      </c>
      <c r="D23" s="410" t="s">
        <v>218</v>
      </c>
      <c r="E23" s="410" t="s">
        <v>281</v>
      </c>
      <c r="F23" s="410">
        <v>27.15</v>
      </c>
      <c r="G23" s="408">
        <v>40040</v>
      </c>
      <c r="H23" s="408">
        <v>40040</v>
      </c>
      <c r="I23" t="s">
        <v>828</v>
      </c>
    </row>
    <row r="24" spans="1:9" ht="15">
      <c r="A24" s="382" t="s">
        <v>342</v>
      </c>
      <c r="B24" s="382"/>
      <c r="C24" s="382" t="s">
        <v>379</v>
      </c>
      <c r="D24" s="385" t="s">
        <v>218</v>
      </c>
      <c r="E24" s="385" t="s">
        <v>281</v>
      </c>
      <c r="F24" s="385">
        <v>27.15</v>
      </c>
      <c r="G24" s="396">
        <v>842968</v>
      </c>
      <c r="H24" s="386">
        <v>842968</v>
      </c>
      <c r="I24" t="s">
        <v>827</v>
      </c>
    </row>
    <row r="25" spans="1:9" ht="15">
      <c r="A25" s="382" t="s">
        <v>555</v>
      </c>
      <c r="B25" s="382"/>
      <c r="C25" s="382" t="s">
        <v>381</v>
      </c>
      <c r="D25" s="385" t="s">
        <v>218</v>
      </c>
      <c r="E25" s="385" t="s">
        <v>281</v>
      </c>
      <c r="F25" s="385">
        <v>27.15</v>
      </c>
      <c r="G25" s="396">
        <v>-1907328.89</v>
      </c>
      <c r="H25" s="386">
        <v>-1907328.89</v>
      </c>
      <c r="I25" t="s">
        <v>827</v>
      </c>
    </row>
    <row r="26" spans="1:9" ht="15">
      <c r="A26" s="382" t="s">
        <v>336</v>
      </c>
      <c r="B26" s="382"/>
      <c r="C26" s="382" t="s">
        <v>380</v>
      </c>
      <c r="D26" s="385" t="s">
        <v>218</v>
      </c>
      <c r="E26" s="385" t="s">
        <v>281</v>
      </c>
      <c r="F26" s="385">
        <v>27.15</v>
      </c>
      <c r="G26" s="396">
        <v>1713791</v>
      </c>
      <c r="H26" s="386">
        <v>1713791</v>
      </c>
      <c r="I26" t="s">
        <v>827</v>
      </c>
    </row>
    <row r="27" spans="1:9" ht="15">
      <c r="A27" s="382" t="s">
        <v>370</v>
      </c>
      <c r="B27" s="382"/>
      <c r="C27" s="382" t="s">
        <v>386</v>
      </c>
      <c r="D27" s="385" t="s">
        <v>218</v>
      </c>
      <c r="E27" s="385" t="s">
        <v>281</v>
      </c>
      <c r="F27" s="385">
        <v>27.15</v>
      </c>
      <c r="G27" s="396">
        <v>286220</v>
      </c>
      <c r="H27" s="386">
        <v>286220</v>
      </c>
      <c r="I27" t="s">
        <v>827</v>
      </c>
    </row>
    <row r="28" spans="1:9" ht="15">
      <c r="A28" s="407" t="s">
        <v>370</v>
      </c>
      <c r="B28" s="407"/>
      <c r="C28" s="407" t="s">
        <v>386</v>
      </c>
      <c r="D28" s="410" t="s">
        <v>218</v>
      </c>
      <c r="E28" s="410" t="s">
        <v>281</v>
      </c>
      <c r="F28" s="410">
        <v>27.15</v>
      </c>
      <c r="G28" s="408">
        <v>2776056.8200000003</v>
      </c>
      <c r="H28" s="408">
        <v>2776056.8200000003</v>
      </c>
      <c r="I28" t="s">
        <v>828</v>
      </c>
    </row>
    <row r="29" spans="1:9" ht="15">
      <c r="A29" s="407" t="s">
        <v>797</v>
      </c>
      <c r="B29" s="407"/>
      <c r="C29" s="407" t="s">
        <v>386</v>
      </c>
      <c r="D29" s="410" t="s">
        <v>218</v>
      </c>
      <c r="E29" s="410" t="s">
        <v>281</v>
      </c>
      <c r="F29" s="410">
        <v>27.15</v>
      </c>
      <c r="G29" s="408">
        <v>4167556</v>
      </c>
      <c r="H29" s="408">
        <v>4167556</v>
      </c>
      <c r="I29" t="s">
        <v>828</v>
      </c>
    </row>
    <row r="30" spans="1:9" ht="15">
      <c r="A30" s="382" t="s">
        <v>556</v>
      </c>
      <c r="B30" s="382"/>
      <c r="C30" s="382" t="s">
        <v>386</v>
      </c>
      <c r="D30" s="385" t="s">
        <v>218</v>
      </c>
      <c r="E30" s="385" t="s">
        <v>281</v>
      </c>
      <c r="F30" s="385">
        <v>27.15</v>
      </c>
      <c r="G30" s="396">
        <v>5085</v>
      </c>
      <c r="H30" s="386">
        <v>5085</v>
      </c>
      <c r="I30" t="s">
        <v>827</v>
      </c>
    </row>
    <row r="31" spans="1:9" ht="15">
      <c r="A31" s="382" t="s">
        <v>337</v>
      </c>
      <c r="B31" s="382"/>
      <c r="C31" s="382" t="s">
        <v>380</v>
      </c>
      <c r="D31" s="385" t="s">
        <v>218</v>
      </c>
      <c r="E31" s="385" t="s">
        <v>281</v>
      </c>
      <c r="F31" s="385">
        <v>27.15</v>
      </c>
      <c r="G31" s="396">
        <v>466443</v>
      </c>
      <c r="H31" s="386">
        <v>466443</v>
      </c>
      <c r="I31" t="s">
        <v>827</v>
      </c>
    </row>
    <row r="32" spans="1:9" ht="15">
      <c r="A32" s="407" t="s">
        <v>337</v>
      </c>
      <c r="B32" s="407"/>
      <c r="C32" s="407" t="s">
        <v>390</v>
      </c>
      <c r="D32" s="410" t="s">
        <v>218</v>
      </c>
      <c r="E32" s="410" t="s">
        <v>281</v>
      </c>
      <c r="F32" s="410">
        <v>27.15</v>
      </c>
      <c r="G32" s="408">
        <v>124740</v>
      </c>
      <c r="H32" s="408">
        <v>124740</v>
      </c>
      <c r="I32" t="s">
        <v>828</v>
      </c>
    </row>
    <row r="33" spans="1:9" ht="15">
      <c r="A33" s="382" t="s">
        <v>364</v>
      </c>
      <c r="B33" s="382"/>
      <c r="C33" s="382" t="s">
        <v>374</v>
      </c>
      <c r="D33" s="385" t="s">
        <v>218</v>
      </c>
      <c r="E33" s="385" t="s">
        <v>281</v>
      </c>
      <c r="F33" s="385">
        <v>27.15</v>
      </c>
      <c r="G33" s="396">
        <v>67357</v>
      </c>
      <c r="H33" s="386">
        <v>67357</v>
      </c>
      <c r="I33" t="s">
        <v>827</v>
      </c>
    </row>
    <row r="34" spans="1:9" ht="15">
      <c r="A34" s="407" t="s">
        <v>561</v>
      </c>
      <c r="B34" s="407"/>
      <c r="C34" s="407" t="s">
        <v>365</v>
      </c>
      <c r="D34" s="410" t="s">
        <v>218</v>
      </c>
      <c r="E34" s="410" t="s">
        <v>281</v>
      </c>
      <c r="F34" s="410">
        <v>27.15</v>
      </c>
      <c r="G34" s="408">
        <v>186719</v>
      </c>
      <c r="H34" s="408">
        <v>186719</v>
      </c>
      <c r="I34" t="s">
        <v>828</v>
      </c>
    </row>
    <row r="35" spans="1:9" ht="15">
      <c r="A35" s="407" t="s">
        <v>798</v>
      </c>
      <c r="B35" s="407"/>
      <c r="C35" s="407" t="s">
        <v>793</v>
      </c>
      <c r="D35" s="410" t="s">
        <v>218</v>
      </c>
      <c r="E35" s="410" t="s">
        <v>281</v>
      </c>
      <c r="F35" s="410">
        <v>27.15</v>
      </c>
      <c r="G35" s="408">
        <v>1864375</v>
      </c>
      <c r="H35" s="408">
        <v>1864375</v>
      </c>
      <c r="I35" t="s">
        <v>828</v>
      </c>
    </row>
    <row r="36" spans="1:9" ht="15">
      <c r="A36" s="407" t="s">
        <v>799</v>
      </c>
      <c r="B36" s="407"/>
      <c r="C36" s="407" t="s">
        <v>793</v>
      </c>
      <c r="D36" s="410" t="s">
        <v>218</v>
      </c>
      <c r="E36" s="410" t="s">
        <v>281</v>
      </c>
      <c r="F36" s="410">
        <v>27.15</v>
      </c>
      <c r="G36" s="408">
        <v>133430</v>
      </c>
      <c r="H36" s="408">
        <v>133430</v>
      </c>
      <c r="I36" t="s">
        <v>828</v>
      </c>
    </row>
    <row r="37" spans="1:9" ht="15">
      <c r="A37" s="382" t="s">
        <v>338</v>
      </c>
      <c r="B37" s="382"/>
      <c r="C37" s="382" t="s">
        <v>380</v>
      </c>
      <c r="D37" s="385" t="s">
        <v>218</v>
      </c>
      <c r="E37" s="385" t="s">
        <v>281</v>
      </c>
      <c r="F37" s="385">
        <v>27.15</v>
      </c>
      <c r="G37" s="391">
        <v>186140</v>
      </c>
      <c r="H37" s="391">
        <v>186140</v>
      </c>
      <c r="I37" t="s">
        <v>827</v>
      </c>
    </row>
    <row r="38" spans="1:9" ht="15">
      <c r="A38" s="407" t="s">
        <v>338</v>
      </c>
      <c r="B38" s="407"/>
      <c r="C38" s="407" t="s">
        <v>390</v>
      </c>
      <c r="D38" s="410" t="s">
        <v>218</v>
      </c>
      <c r="E38" s="410" t="s">
        <v>281</v>
      </c>
      <c r="F38" s="410">
        <v>27.15</v>
      </c>
      <c r="G38" s="411">
        <v>1599955</v>
      </c>
      <c r="H38" s="411">
        <v>1599955</v>
      </c>
      <c r="I38" t="s">
        <v>828</v>
      </c>
    </row>
    <row r="39" spans="1:9" ht="15">
      <c r="A39" s="382" t="s">
        <v>360</v>
      </c>
      <c r="B39" s="382"/>
      <c r="C39" s="382" t="s">
        <v>388</v>
      </c>
      <c r="D39" s="385" t="s">
        <v>218</v>
      </c>
      <c r="E39" s="385" t="s">
        <v>281</v>
      </c>
      <c r="F39" s="385">
        <v>27.15</v>
      </c>
      <c r="G39" s="396">
        <v>4000</v>
      </c>
      <c r="H39" s="386">
        <v>4000</v>
      </c>
      <c r="I39" t="s">
        <v>827</v>
      </c>
    </row>
    <row r="40" spans="1:9" ht="15">
      <c r="A40" s="407" t="s">
        <v>367</v>
      </c>
      <c r="B40" s="407"/>
      <c r="C40" s="407" t="s">
        <v>390</v>
      </c>
      <c r="D40" s="410" t="s">
        <v>218</v>
      </c>
      <c r="E40" s="410" t="s">
        <v>281</v>
      </c>
      <c r="F40" s="410">
        <v>27.15</v>
      </c>
      <c r="G40" s="408">
        <v>65621</v>
      </c>
      <c r="H40" s="408">
        <v>65621</v>
      </c>
      <c r="I40" t="s">
        <v>828</v>
      </c>
    </row>
    <row r="41" spans="1:9" ht="15">
      <c r="A41" s="382" t="s">
        <v>361</v>
      </c>
      <c r="B41" s="382"/>
      <c r="C41" s="382" t="s">
        <v>388</v>
      </c>
      <c r="D41" s="385" t="s">
        <v>218</v>
      </c>
      <c r="E41" s="385" t="s">
        <v>281</v>
      </c>
      <c r="F41" s="385">
        <v>27.15</v>
      </c>
      <c r="G41" s="396">
        <v>43180</v>
      </c>
      <c r="H41" s="386">
        <v>43180</v>
      </c>
      <c r="I41" t="s">
        <v>827</v>
      </c>
    </row>
    <row r="42" spans="1:9" ht="15">
      <c r="A42" s="382" t="s">
        <v>343</v>
      </c>
      <c r="B42" s="382"/>
      <c r="C42" s="382" t="s">
        <v>379</v>
      </c>
      <c r="D42" s="385" t="s">
        <v>218</v>
      </c>
      <c r="E42" s="385" t="s">
        <v>281</v>
      </c>
      <c r="F42" s="385">
        <v>27.15</v>
      </c>
      <c r="G42" s="396">
        <v>77645.34</v>
      </c>
      <c r="H42" s="386">
        <v>77645.34</v>
      </c>
      <c r="I42" t="s">
        <v>827</v>
      </c>
    </row>
    <row r="43" spans="1:9" ht="15">
      <c r="A43" s="382" t="s">
        <v>348</v>
      </c>
      <c r="B43" s="382"/>
      <c r="C43" s="382" t="s">
        <v>385</v>
      </c>
      <c r="D43" s="385" t="s">
        <v>218</v>
      </c>
      <c r="E43" s="385" t="s">
        <v>281</v>
      </c>
      <c r="F43" s="385">
        <v>27.15</v>
      </c>
      <c r="G43" s="396">
        <v>41942</v>
      </c>
      <c r="H43" s="386">
        <v>41942</v>
      </c>
      <c r="I43" t="s">
        <v>827</v>
      </c>
    </row>
    <row r="44" spans="1:9" ht="15">
      <c r="A44" s="407" t="s">
        <v>377</v>
      </c>
      <c r="B44" s="407"/>
      <c r="C44" s="407" t="s">
        <v>390</v>
      </c>
      <c r="D44" s="407" t="s">
        <v>218</v>
      </c>
      <c r="E44" s="407" t="s">
        <v>281</v>
      </c>
      <c r="F44" s="407">
        <v>27.15</v>
      </c>
      <c r="G44" s="408">
        <v>94132</v>
      </c>
      <c r="H44" s="408">
        <v>94132</v>
      </c>
      <c r="I44" t="s">
        <v>828</v>
      </c>
    </row>
    <row r="45" spans="1:9" ht="15">
      <c r="A45" s="407" t="s">
        <v>368</v>
      </c>
      <c r="B45" s="407"/>
      <c r="C45" s="407" t="s">
        <v>390</v>
      </c>
      <c r="D45" s="407" t="s">
        <v>218</v>
      </c>
      <c r="E45" s="407" t="s">
        <v>281</v>
      </c>
      <c r="F45" s="407">
        <v>27.15</v>
      </c>
      <c r="G45" s="408">
        <v>86661</v>
      </c>
      <c r="H45" s="408">
        <v>86661</v>
      </c>
      <c r="I45" t="s">
        <v>828</v>
      </c>
    </row>
    <row r="46" spans="1:9" ht="15">
      <c r="A46" s="407" t="s">
        <v>558</v>
      </c>
      <c r="B46" s="407"/>
      <c r="C46" s="407" t="s">
        <v>793</v>
      </c>
      <c r="D46" s="407" t="s">
        <v>218</v>
      </c>
      <c r="E46" s="407" t="s">
        <v>281</v>
      </c>
      <c r="F46" s="407">
        <v>27.15</v>
      </c>
      <c r="G46" s="408">
        <v>9608</v>
      </c>
      <c r="H46" s="408">
        <v>9608</v>
      </c>
      <c r="I46" t="s">
        <v>828</v>
      </c>
    </row>
    <row r="47" spans="1:9" ht="15">
      <c r="A47" s="407" t="s">
        <v>800</v>
      </c>
      <c r="B47" s="407"/>
      <c r="C47" s="407" t="s">
        <v>390</v>
      </c>
      <c r="D47" s="407" t="s">
        <v>218</v>
      </c>
      <c r="E47" s="407" t="s">
        <v>281</v>
      </c>
      <c r="F47" s="407">
        <v>27.15</v>
      </c>
      <c r="G47" s="408">
        <v>198816</v>
      </c>
      <c r="H47" s="408">
        <v>198816</v>
      </c>
      <c r="I47" t="s">
        <v>828</v>
      </c>
    </row>
    <row r="48" spans="1:9" ht="15">
      <c r="A48" s="382" t="s">
        <v>349</v>
      </c>
      <c r="B48" s="382"/>
      <c r="C48" s="382" t="s">
        <v>387</v>
      </c>
      <c r="D48" s="382" t="s">
        <v>218</v>
      </c>
      <c r="E48" s="382" t="s">
        <v>281</v>
      </c>
      <c r="F48" s="382">
        <v>27.15</v>
      </c>
      <c r="G48" s="396">
        <v>203951.90999999997</v>
      </c>
      <c r="H48" s="386">
        <v>203951.90999999997</v>
      </c>
      <c r="I48" t="s">
        <v>827</v>
      </c>
    </row>
    <row r="49" spans="1:9" ht="15">
      <c r="A49" s="382" t="s">
        <v>350</v>
      </c>
      <c r="B49" s="382"/>
      <c r="C49" s="382" t="s">
        <v>350</v>
      </c>
      <c r="D49" s="382" t="s">
        <v>218</v>
      </c>
      <c r="E49" s="382" t="s">
        <v>281</v>
      </c>
      <c r="F49" s="382">
        <v>27.15</v>
      </c>
      <c r="G49" s="396">
        <v>760285.91</v>
      </c>
      <c r="H49" s="386">
        <v>760285.91</v>
      </c>
      <c r="I49" t="s">
        <v>827</v>
      </c>
    </row>
    <row r="50" spans="1:9" ht="15">
      <c r="A50" s="407" t="s">
        <v>559</v>
      </c>
      <c r="B50" s="407"/>
      <c r="C50" s="407" t="s">
        <v>793</v>
      </c>
      <c r="D50" s="407" t="s">
        <v>218</v>
      </c>
      <c r="E50" s="407" t="s">
        <v>281</v>
      </c>
      <c r="F50" s="407">
        <v>27.15</v>
      </c>
      <c r="G50" s="408">
        <v>27887</v>
      </c>
      <c r="H50" s="408">
        <v>27887</v>
      </c>
      <c r="I50" t="s">
        <v>828</v>
      </c>
    </row>
    <row r="51" spans="1:9" ht="15">
      <c r="A51" s="407" t="s">
        <v>378</v>
      </c>
      <c r="B51" s="407"/>
      <c r="C51" s="407" t="s">
        <v>390</v>
      </c>
      <c r="D51" s="407" t="s">
        <v>218</v>
      </c>
      <c r="E51" s="407" t="s">
        <v>281</v>
      </c>
      <c r="F51" s="407">
        <v>27.15</v>
      </c>
      <c r="G51" s="408">
        <v>420684</v>
      </c>
      <c r="H51" s="408">
        <v>420684</v>
      </c>
      <c r="I51" t="s">
        <v>828</v>
      </c>
    </row>
    <row r="52" spans="1:9" ht="15">
      <c r="A52" s="382" t="s">
        <v>790</v>
      </c>
      <c r="B52" s="382"/>
      <c r="C52" s="382" t="s">
        <v>381</v>
      </c>
      <c r="D52" s="382" t="s">
        <v>218</v>
      </c>
      <c r="E52" s="382" t="s">
        <v>281</v>
      </c>
      <c r="F52" s="382">
        <v>27.15</v>
      </c>
      <c r="G52" s="396">
        <v>75630.649999999994</v>
      </c>
      <c r="H52" s="386">
        <v>75630.649999999994</v>
      </c>
      <c r="I52" t="s">
        <v>827</v>
      </c>
    </row>
    <row r="53" spans="1:9" ht="15">
      <c r="A53" s="382" t="s">
        <v>353</v>
      </c>
      <c r="B53" s="382"/>
      <c r="C53" s="382" t="s">
        <v>381</v>
      </c>
      <c r="D53" s="382" t="s">
        <v>218</v>
      </c>
      <c r="E53" s="382" t="s">
        <v>281</v>
      </c>
      <c r="F53" s="382">
        <v>27.15</v>
      </c>
      <c r="G53" s="396">
        <v>149026.17000000001</v>
      </c>
      <c r="H53" s="386">
        <v>149026.17000000001</v>
      </c>
      <c r="I53" t="s">
        <v>827</v>
      </c>
    </row>
    <row r="54" spans="1:9" ht="15">
      <c r="A54" s="382" t="s">
        <v>791</v>
      </c>
      <c r="B54" s="382"/>
      <c r="C54" s="382" t="s">
        <v>381</v>
      </c>
      <c r="D54" s="382" t="s">
        <v>218</v>
      </c>
      <c r="E54" s="382" t="s">
        <v>281</v>
      </c>
      <c r="F54" s="382">
        <v>27.15</v>
      </c>
      <c r="G54" s="396">
        <v>1012263</v>
      </c>
      <c r="H54" s="386">
        <v>1012263</v>
      </c>
      <c r="I54" t="s">
        <v>827</v>
      </c>
    </row>
    <row r="55" spans="1:9" ht="15">
      <c r="A55" s="382" t="s">
        <v>344</v>
      </c>
      <c r="B55" s="382"/>
      <c r="C55" s="382" t="s">
        <v>379</v>
      </c>
      <c r="D55" s="382" t="s">
        <v>218</v>
      </c>
      <c r="E55" s="382" t="s">
        <v>281</v>
      </c>
      <c r="F55" s="382">
        <v>27.15</v>
      </c>
      <c r="G55" s="396">
        <v>8500</v>
      </c>
      <c r="H55" s="386">
        <v>8500</v>
      </c>
      <c r="I55" t="s">
        <v>827</v>
      </c>
    </row>
    <row r="56" spans="1:9" ht="15">
      <c r="A56" s="407" t="s">
        <v>344</v>
      </c>
      <c r="B56" s="407"/>
      <c r="C56" s="407" t="s">
        <v>390</v>
      </c>
      <c r="D56" s="407" t="s">
        <v>218</v>
      </c>
      <c r="E56" s="407" t="s">
        <v>281</v>
      </c>
      <c r="F56" s="407">
        <v>27.15</v>
      </c>
      <c r="G56" s="408">
        <v>31920</v>
      </c>
      <c r="H56" s="408">
        <v>31920</v>
      </c>
      <c r="I56" t="s">
        <v>828</v>
      </c>
    </row>
    <row r="57" spans="1:9" ht="15">
      <c r="A57" s="382" t="s">
        <v>354</v>
      </c>
      <c r="B57" s="382"/>
      <c r="C57" s="382" t="s">
        <v>381</v>
      </c>
      <c r="D57" s="382" t="s">
        <v>218</v>
      </c>
      <c r="E57" s="382" t="s">
        <v>281</v>
      </c>
      <c r="F57" s="382">
        <v>27.15</v>
      </c>
      <c r="G57" s="396">
        <v>951528.64999999991</v>
      </c>
      <c r="H57" s="386">
        <v>951528.64999999991</v>
      </c>
      <c r="I57" t="s">
        <v>827</v>
      </c>
    </row>
    <row r="58" spans="1:9" ht="15">
      <c r="A58" s="382" t="s">
        <v>355</v>
      </c>
      <c r="B58" s="382"/>
      <c r="C58" s="382" t="s">
        <v>381</v>
      </c>
      <c r="D58" s="382" t="s">
        <v>218</v>
      </c>
      <c r="E58" s="382" t="s">
        <v>281</v>
      </c>
      <c r="F58" s="382">
        <v>27.15</v>
      </c>
      <c r="G58" s="396">
        <v>229080.93000000002</v>
      </c>
      <c r="H58" s="386">
        <v>229080.93000000002</v>
      </c>
      <c r="I58" t="s">
        <v>827</v>
      </c>
    </row>
    <row r="59" spans="1:9" ht="15">
      <c r="A59" s="382" t="s">
        <v>371</v>
      </c>
      <c r="B59" s="382"/>
      <c r="C59" s="382" t="s">
        <v>381</v>
      </c>
      <c r="D59" s="382" t="s">
        <v>218</v>
      </c>
      <c r="E59" s="382" t="s">
        <v>281</v>
      </c>
      <c r="F59" s="382">
        <v>27.15</v>
      </c>
      <c r="G59" s="396">
        <v>795418.16</v>
      </c>
      <c r="H59" s="386">
        <v>795418.16</v>
      </c>
      <c r="I59" t="s">
        <v>827</v>
      </c>
    </row>
    <row r="60" spans="1:9" ht="15">
      <c r="A60" s="407" t="s">
        <v>801</v>
      </c>
      <c r="B60" s="407"/>
      <c r="C60" s="407" t="s">
        <v>381</v>
      </c>
      <c r="D60" s="407" t="s">
        <v>218</v>
      </c>
      <c r="E60" s="407" t="s">
        <v>281</v>
      </c>
      <c r="F60" s="407">
        <v>27.15</v>
      </c>
      <c r="G60" s="408">
        <v>196578</v>
      </c>
      <c r="H60" s="408">
        <v>196578</v>
      </c>
      <c r="I60" t="s">
        <v>828</v>
      </c>
    </row>
    <row r="61" spans="1:9" ht="15">
      <c r="A61" s="407" t="s">
        <v>376</v>
      </c>
      <c r="B61" s="407"/>
      <c r="C61" s="407" t="s">
        <v>390</v>
      </c>
      <c r="D61" s="407" t="s">
        <v>218</v>
      </c>
      <c r="E61" s="407" t="s">
        <v>281</v>
      </c>
      <c r="F61" s="407">
        <v>27.15</v>
      </c>
      <c r="G61" s="412">
        <v>-49.79</v>
      </c>
      <c r="H61" s="412">
        <v>-49.79</v>
      </c>
      <c r="I61" t="s">
        <v>828</v>
      </c>
    </row>
    <row r="62" spans="1:9" ht="15">
      <c r="A62" s="407" t="s">
        <v>356</v>
      </c>
      <c r="B62" s="407"/>
      <c r="C62" s="407" t="s">
        <v>381</v>
      </c>
      <c r="D62" s="407" t="s">
        <v>218</v>
      </c>
      <c r="E62" s="407" t="s">
        <v>281</v>
      </c>
      <c r="F62" s="407">
        <v>27.15</v>
      </c>
      <c r="G62" s="408">
        <v>276433</v>
      </c>
      <c r="H62" s="408">
        <v>276433</v>
      </c>
      <c r="I62" t="s">
        <v>828</v>
      </c>
    </row>
    <row r="63" spans="1:9" ht="15">
      <c r="A63" s="382" t="s">
        <v>339</v>
      </c>
      <c r="B63" s="382"/>
      <c r="C63" s="382" t="s">
        <v>380</v>
      </c>
      <c r="D63" s="382" t="s">
        <v>218</v>
      </c>
      <c r="E63" s="382" t="s">
        <v>281</v>
      </c>
      <c r="F63" s="382">
        <v>27.15</v>
      </c>
      <c r="G63" s="396">
        <v>2891824</v>
      </c>
      <c r="H63" s="386">
        <v>2891824</v>
      </c>
      <c r="I63" t="s">
        <v>827</v>
      </c>
    </row>
    <row r="64" spans="1:9" ht="15">
      <c r="A64" s="382" t="s">
        <v>345</v>
      </c>
      <c r="B64" s="382"/>
      <c r="C64" s="382" t="s">
        <v>379</v>
      </c>
      <c r="D64" s="382" t="s">
        <v>218</v>
      </c>
      <c r="E64" s="382" t="s">
        <v>281</v>
      </c>
      <c r="F64" s="382">
        <v>27.15</v>
      </c>
      <c r="G64" s="396">
        <v>1370889</v>
      </c>
      <c r="H64" s="386">
        <v>1370889</v>
      </c>
      <c r="I64" t="s">
        <v>827</v>
      </c>
    </row>
    <row r="65" spans="1:9" ht="15">
      <c r="A65" s="407" t="s">
        <v>345</v>
      </c>
      <c r="B65" s="407"/>
      <c r="C65" s="407" t="s">
        <v>390</v>
      </c>
      <c r="D65" s="407" t="s">
        <v>218</v>
      </c>
      <c r="E65" s="407" t="s">
        <v>281</v>
      </c>
      <c r="F65" s="407">
        <v>27.15</v>
      </c>
      <c r="G65" s="408">
        <v>802038</v>
      </c>
      <c r="H65" s="408">
        <v>802038</v>
      </c>
      <c r="I65" t="s">
        <v>828</v>
      </c>
    </row>
    <row r="66" spans="1:9" ht="15">
      <c r="A66" s="382" t="s">
        <v>351</v>
      </c>
      <c r="B66" s="382"/>
      <c r="C66" s="382" t="s">
        <v>383</v>
      </c>
      <c r="D66" s="382" t="s">
        <v>218</v>
      </c>
      <c r="E66" s="382" t="s">
        <v>281</v>
      </c>
      <c r="F66" s="382">
        <v>27.15</v>
      </c>
      <c r="G66" s="396">
        <v>24188.51</v>
      </c>
      <c r="H66" s="386">
        <v>24188.51</v>
      </c>
      <c r="I66" t="s">
        <v>827</v>
      </c>
    </row>
    <row r="67" spans="1:9" ht="15">
      <c r="A67" s="407" t="s">
        <v>351</v>
      </c>
      <c r="B67" s="407"/>
      <c r="C67" s="407" t="s">
        <v>390</v>
      </c>
      <c r="D67" s="407" t="s">
        <v>218</v>
      </c>
      <c r="E67" s="407" t="s">
        <v>281</v>
      </c>
      <c r="F67" s="407">
        <v>27.15</v>
      </c>
      <c r="G67" s="408">
        <v>-4066.2700000000013</v>
      </c>
      <c r="H67" s="408">
        <v>-4066.2700000000013</v>
      </c>
      <c r="I67" t="s">
        <v>828</v>
      </c>
    </row>
    <row r="68" spans="1:9" ht="15">
      <c r="A68" s="407" t="s">
        <v>802</v>
      </c>
      <c r="B68" s="407"/>
      <c r="C68" s="407" t="s">
        <v>381</v>
      </c>
      <c r="D68" s="407" t="s">
        <v>218</v>
      </c>
      <c r="E68" s="407" t="s">
        <v>281</v>
      </c>
      <c r="F68" s="407">
        <v>27.15</v>
      </c>
      <c r="G68" s="408">
        <v>120754.62</v>
      </c>
      <c r="H68" s="408">
        <v>120754.62</v>
      </c>
      <c r="I68" t="s">
        <v>828</v>
      </c>
    </row>
    <row r="69" spans="1:9" ht="15">
      <c r="A69" s="407" t="s">
        <v>803</v>
      </c>
      <c r="B69" s="407"/>
      <c r="C69" s="407" t="s">
        <v>390</v>
      </c>
      <c r="D69" s="407" t="s">
        <v>218</v>
      </c>
      <c r="E69" s="407" t="s">
        <v>281</v>
      </c>
      <c r="F69" s="407">
        <v>27.15</v>
      </c>
      <c r="G69" s="408">
        <v>31452.43</v>
      </c>
      <c r="H69" s="408">
        <v>31452.43</v>
      </c>
      <c r="I69" t="s">
        <v>828</v>
      </c>
    </row>
    <row r="70" spans="1:9" ht="15">
      <c r="A70" s="382" t="s">
        <v>792</v>
      </c>
      <c r="B70" s="382"/>
      <c r="C70" s="382" t="s">
        <v>382</v>
      </c>
      <c r="D70" s="382" t="s">
        <v>218</v>
      </c>
      <c r="E70" s="382" t="s">
        <v>281</v>
      </c>
      <c r="F70" s="382">
        <v>27.15</v>
      </c>
      <c r="G70" s="396">
        <v>44770.320000000007</v>
      </c>
      <c r="H70" s="386">
        <v>44770.320000000007</v>
      </c>
      <c r="I70" t="s">
        <v>827</v>
      </c>
    </row>
    <row r="71" spans="1:9" ht="15">
      <c r="A71" s="382" t="s">
        <v>362</v>
      </c>
      <c r="B71" s="382"/>
      <c r="C71" s="382" t="s">
        <v>388</v>
      </c>
      <c r="D71" s="382" t="s">
        <v>218</v>
      </c>
      <c r="E71" s="382" t="s">
        <v>281</v>
      </c>
      <c r="F71" s="382">
        <v>27.15</v>
      </c>
      <c r="G71" s="396">
        <v>51984</v>
      </c>
      <c r="H71" s="386">
        <v>51984</v>
      </c>
      <c r="I71" t="s">
        <v>827</v>
      </c>
    </row>
    <row r="72" spans="1:9" ht="15">
      <c r="A72" s="382" t="s">
        <v>363</v>
      </c>
      <c r="B72" s="382"/>
      <c r="C72" s="382" t="s">
        <v>388</v>
      </c>
      <c r="D72" s="382" t="s">
        <v>218</v>
      </c>
      <c r="E72" s="382" t="s">
        <v>281</v>
      </c>
      <c r="F72" s="382">
        <v>27.15</v>
      </c>
      <c r="G72" s="396">
        <v>1649160</v>
      </c>
      <c r="H72" s="386">
        <v>1649160</v>
      </c>
      <c r="I72" t="s">
        <v>827</v>
      </c>
    </row>
    <row r="73" spans="1:9" ht="15">
      <c r="A73" s="407" t="s">
        <v>563</v>
      </c>
      <c r="B73" s="407"/>
      <c r="C73" s="407" t="s">
        <v>390</v>
      </c>
      <c r="D73" s="407" t="s">
        <v>218</v>
      </c>
      <c r="E73" s="407" t="s">
        <v>281</v>
      </c>
      <c r="F73" s="407">
        <v>27.15</v>
      </c>
      <c r="G73" s="408">
        <v>11687</v>
      </c>
      <c r="H73" s="408">
        <v>11687</v>
      </c>
      <c r="I73" t="s">
        <v>828</v>
      </c>
    </row>
    <row r="74" spans="1:9" ht="15">
      <c r="A74" s="382" t="s">
        <v>357</v>
      </c>
      <c r="B74" s="382"/>
      <c r="C74" s="382" t="s">
        <v>381</v>
      </c>
      <c r="D74" s="382" t="s">
        <v>218</v>
      </c>
      <c r="E74" s="382" t="s">
        <v>281</v>
      </c>
      <c r="F74" s="382">
        <v>27.15</v>
      </c>
      <c r="G74" s="396">
        <v>1500</v>
      </c>
      <c r="H74" s="386">
        <v>1500</v>
      </c>
      <c r="I74" t="s">
        <v>827</v>
      </c>
    </row>
    <row r="75" spans="1:9" ht="15">
      <c r="A75" s="407" t="s">
        <v>357</v>
      </c>
      <c r="B75" s="407"/>
      <c r="C75" s="407" t="s">
        <v>390</v>
      </c>
      <c r="D75" s="407" t="s">
        <v>218</v>
      </c>
      <c r="E75" s="407" t="s">
        <v>281</v>
      </c>
      <c r="F75" s="407">
        <v>27.15</v>
      </c>
      <c r="G75" s="408">
        <v>181192</v>
      </c>
      <c r="H75" s="408">
        <v>181192</v>
      </c>
      <c r="I75" t="s">
        <v>828</v>
      </c>
    </row>
    <row r="76" spans="1:9">
      <c r="G76" s="413">
        <f>SUM(G2:G75)</f>
        <v>43414976.269999981</v>
      </c>
    </row>
    <row r="78" spans="1:9" ht="15">
      <c r="A78" s="382" t="s">
        <v>346</v>
      </c>
      <c r="B78" s="382"/>
      <c r="C78" s="382" t="s">
        <v>384</v>
      </c>
      <c r="D78" s="385" t="s">
        <v>218</v>
      </c>
      <c r="E78" s="385" t="s">
        <v>281</v>
      </c>
      <c r="F78" s="385">
        <v>27.15</v>
      </c>
      <c r="G78" s="396">
        <v>745607</v>
      </c>
      <c r="H78" s="386">
        <v>745607</v>
      </c>
      <c r="I78" t="s">
        <v>827</v>
      </c>
    </row>
    <row r="79" spans="1:9" ht="15">
      <c r="A79" s="407" t="s">
        <v>346</v>
      </c>
      <c r="B79" s="407"/>
      <c r="C79" s="407" t="s">
        <v>390</v>
      </c>
      <c r="D79" s="410" t="s">
        <v>218</v>
      </c>
      <c r="E79" s="410" t="s">
        <v>281</v>
      </c>
      <c r="F79" s="410">
        <v>27.15</v>
      </c>
      <c r="G79" s="408">
        <v>1062849</v>
      </c>
      <c r="H79" s="408">
        <v>1062849</v>
      </c>
      <c r="I79" t="s">
        <v>828</v>
      </c>
    </row>
    <row r="80" spans="1:9" ht="15">
      <c r="A80" s="407" t="s">
        <v>557</v>
      </c>
      <c r="B80" s="407"/>
      <c r="C80" s="407" t="s">
        <v>793</v>
      </c>
      <c r="D80" s="410" t="s">
        <v>218</v>
      </c>
      <c r="E80" s="410" t="s">
        <v>281</v>
      </c>
      <c r="F80" s="410">
        <v>27.15</v>
      </c>
      <c r="G80" s="408">
        <v>923499</v>
      </c>
      <c r="H80" s="408">
        <v>923499</v>
      </c>
      <c r="I80" t="s">
        <v>828</v>
      </c>
    </row>
    <row r="81" spans="1:9" ht="15">
      <c r="A81" s="407" t="s">
        <v>795</v>
      </c>
      <c r="B81" s="407"/>
      <c r="C81" s="407" t="s">
        <v>793</v>
      </c>
      <c r="D81" s="410" t="s">
        <v>218</v>
      </c>
      <c r="E81" s="410" t="s">
        <v>281</v>
      </c>
      <c r="F81" s="410">
        <v>27.15</v>
      </c>
      <c r="G81" s="408">
        <v>60567</v>
      </c>
      <c r="H81" s="408">
        <v>60567</v>
      </c>
      <c r="I81" t="s">
        <v>828</v>
      </c>
    </row>
    <row r="82" spans="1:9" ht="15">
      <c r="A82" s="382" t="s">
        <v>365</v>
      </c>
      <c r="B82" s="382"/>
      <c r="C82" s="382" t="s">
        <v>374</v>
      </c>
      <c r="D82" s="382" t="s">
        <v>218</v>
      </c>
      <c r="E82" s="382" t="s">
        <v>281</v>
      </c>
      <c r="F82" s="382">
        <v>27.15</v>
      </c>
      <c r="G82" s="396">
        <v>384010</v>
      </c>
      <c r="H82" s="386">
        <v>384010</v>
      </c>
      <c r="I82" t="s">
        <v>827</v>
      </c>
    </row>
    <row r="83" spans="1:9" ht="15">
      <c r="A83" s="407" t="s">
        <v>365</v>
      </c>
      <c r="B83" s="407"/>
      <c r="C83" s="407" t="s">
        <v>365</v>
      </c>
      <c r="D83" s="407" t="s">
        <v>218</v>
      </c>
      <c r="E83" s="407" t="s">
        <v>281</v>
      </c>
      <c r="F83" s="407">
        <v>27.15</v>
      </c>
      <c r="G83" s="411">
        <v>3148925.4</v>
      </c>
      <c r="H83" s="411">
        <v>3148925.4</v>
      </c>
      <c r="I83" t="s">
        <v>828</v>
      </c>
    </row>
    <row r="84" spans="1:9" ht="15">
      <c r="A84" s="407" t="s">
        <v>375</v>
      </c>
      <c r="B84" s="407"/>
      <c r="C84" s="407" t="s">
        <v>564</v>
      </c>
      <c r="D84" s="407" t="s">
        <v>218</v>
      </c>
      <c r="E84" s="407" t="s">
        <v>281</v>
      </c>
      <c r="F84" s="407">
        <v>27.15</v>
      </c>
      <c r="G84" s="412">
        <v>60665</v>
      </c>
      <c r="H84" s="412">
        <v>60665</v>
      </c>
      <c r="I84" t="s">
        <v>828</v>
      </c>
    </row>
    <row r="85" spans="1:9" ht="15">
      <c r="A85" s="409" t="s">
        <v>817</v>
      </c>
      <c r="B85" s="409"/>
      <c r="C85" s="409" t="s">
        <v>564</v>
      </c>
      <c r="D85" s="407" t="s">
        <v>218</v>
      </c>
      <c r="E85" s="407" t="s">
        <v>281</v>
      </c>
      <c r="F85" s="407">
        <v>27.15</v>
      </c>
      <c r="G85" s="411">
        <v>97403</v>
      </c>
      <c r="H85" s="411">
        <v>97403</v>
      </c>
      <c r="I85" t="s">
        <v>828</v>
      </c>
    </row>
    <row r="86" spans="1:9" ht="15">
      <c r="A86" s="407" t="s">
        <v>565</v>
      </c>
      <c r="B86" s="407"/>
      <c r="C86" s="407" t="s">
        <v>564</v>
      </c>
      <c r="D86" s="407" t="s">
        <v>218</v>
      </c>
      <c r="E86" s="407" t="s">
        <v>281</v>
      </c>
      <c r="F86" s="407">
        <v>27.15</v>
      </c>
      <c r="G86" s="412">
        <v>347217</v>
      </c>
      <c r="H86" s="412">
        <v>347217</v>
      </c>
      <c r="I86" t="s">
        <v>828</v>
      </c>
    </row>
    <row r="87" spans="1:9" ht="15">
      <c r="A87" s="407" t="s">
        <v>566</v>
      </c>
      <c r="B87" s="407"/>
      <c r="C87" s="407" t="s">
        <v>564</v>
      </c>
      <c r="D87" s="407" t="s">
        <v>218</v>
      </c>
      <c r="E87" s="407" t="s">
        <v>281</v>
      </c>
      <c r="F87" s="407">
        <v>27.15</v>
      </c>
      <c r="G87" s="408">
        <v>181058</v>
      </c>
      <c r="H87" s="408">
        <v>181058</v>
      </c>
      <c r="I87" t="s">
        <v>828</v>
      </c>
    </row>
    <row r="88" spans="1:9" ht="15">
      <c r="A88" s="407" t="s">
        <v>567</v>
      </c>
      <c r="B88" s="407"/>
      <c r="C88" s="407" t="s">
        <v>564</v>
      </c>
      <c r="D88" s="407" t="s">
        <v>218</v>
      </c>
      <c r="E88" s="407" t="s">
        <v>281</v>
      </c>
      <c r="F88" s="407">
        <v>27.15</v>
      </c>
      <c r="G88" s="408">
        <v>159016</v>
      </c>
      <c r="H88" s="408">
        <v>159016</v>
      </c>
      <c r="I88" t="s">
        <v>828</v>
      </c>
    </row>
    <row r="89" spans="1:9" ht="15">
      <c r="A89" s="382" t="s">
        <v>366</v>
      </c>
      <c r="B89" s="382"/>
      <c r="C89" s="382" t="s">
        <v>389</v>
      </c>
      <c r="D89" s="382" t="s">
        <v>218</v>
      </c>
      <c r="E89" s="382" t="s">
        <v>281</v>
      </c>
      <c r="F89" s="382">
        <v>27.15</v>
      </c>
      <c r="G89" s="396">
        <v>1555186.63</v>
      </c>
      <c r="H89" s="386">
        <v>1555186.63</v>
      </c>
      <c r="I89" t="s">
        <v>827</v>
      </c>
    </row>
    <row r="90" spans="1:9" ht="15">
      <c r="A90" s="407" t="s">
        <v>366</v>
      </c>
      <c r="B90" s="407"/>
      <c r="C90" s="407" t="s">
        <v>564</v>
      </c>
      <c r="D90" s="407" t="s">
        <v>218</v>
      </c>
      <c r="E90" s="407" t="s">
        <v>281</v>
      </c>
      <c r="F90" s="407">
        <v>27.15</v>
      </c>
      <c r="G90" s="408">
        <v>71910</v>
      </c>
      <c r="H90" s="408">
        <v>71910</v>
      </c>
      <c r="I90" t="s">
        <v>828</v>
      </c>
    </row>
    <row r="93" spans="1:9" ht="30">
      <c r="A93" s="146" t="s">
        <v>832</v>
      </c>
      <c r="B93" s="146" t="s">
        <v>833</v>
      </c>
      <c r="C93" s="415" t="s">
        <v>834</v>
      </c>
      <c r="D93" s="416" t="s">
        <v>835</v>
      </c>
      <c r="E93" s="417" t="s">
        <v>836</v>
      </c>
      <c r="F93" s="418" t="s">
        <v>837</v>
      </c>
    </row>
    <row r="94" spans="1:9" ht="30">
      <c r="A94" s="406" t="s">
        <v>218</v>
      </c>
      <c r="B94" s="406" t="s">
        <v>281</v>
      </c>
      <c r="C94" s="419" t="s">
        <v>379</v>
      </c>
      <c r="D94" s="419" t="s">
        <v>384</v>
      </c>
      <c r="E94" s="419" t="s">
        <v>346</v>
      </c>
      <c r="F94" s="420">
        <v>739450</v>
      </c>
    </row>
    <row r="95" spans="1:9" ht="30">
      <c r="A95" s="406" t="s">
        <v>218</v>
      </c>
      <c r="B95" s="406" t="s">
        <v>281</v>
      </c>
      <c r="C95" s="419" t="s">
        <v>390</v>
      </c>
      <c r="D95" s="419" t="s">
        <v>365</v>
      </c>
      <c r="E95" s="419" t="s">
        <v>365</v>
      </c>
      <c r="F95" s="420">
        <v>1441967.6</v>
      </c>
    </row>
    <row r="96" spans="1:9" ht="30">
      <c r="A96" s="406" t="s">
        <v>218</v>
      </c>
      <c r="B96" s="406" t="s">
        <v>281</v>
      </c>
      <c r="C96" s="419" t="s">
        <v>214</v>
      </c>
      <c r="D96" s="419" t="s">
        <v>390</v>
      </c>
      <c r="E96" s="419" t="s">
        <v>346</v>
      </c>
      <c r="F96" s="420">
        <v>965210</v>
      </c>
    </row>
    <row r="97" spans="1:6" ht="30">
      <c r="A97" s="406" t="s">
        <v>218</v>
      </c>
      <c r="B97" s="406" t="s">
        <v>281</v>
      </c>
      <c r="C97" s="419" t="s">
        <v>838</v>
      </c>
      <c r="D97" s="419" t="s">
        <v>214</v>
      </c>
      <c r="E97" s="419" t="s">
        <v>557</v>
      </c>
      <c r="F97" s="420">
        <v>680003</v>
      </c>
    </row>
    <row r="98" spans="1:6" ht="30">
      <c r="A98" s="406" t="s">
        <v>218</v>
      </c>
      <c r="B98" s="406" t="s">
        <v>281</v>
      </c>
      <c r="C98" s="419" t="s">
        <v>379</v>
      </c>
      <c r="D98" s="419" t="s">
        <v>564</v>
      </c>
      <c r="E98" s="419" t="s">
        <v>565</v>
      </c>
      <c r="F98" s="420">
        <v>382770</v>
      </c>
    </row>
    <row r="99" spans="1:6" ht="30">
      <c r="A99" s="406" t="s">
        <v>218</v>
      </c>
      <c r="B99" s="406" t="s">
        <v>281</v>
      </c>
      <c r="C99" s="419" t="s">
        <v>379</v>
      </c>
      <c r="D99" s="419" t="s">
        <v>839</v>
      </c>
      <c r="E99" s="419" t="s">
        <v>346</v>
      </c>
      <c r="F99" s="420">
        <v>245592</v>
      </c>
    </row>
    <row r="100" spans="1:6" ht="30">
      <c r="A100" s="406" t="s">
        <v>218</v>
      </c>
      <c r="B100" s="406" t="s">
        <v>281</v>
      </c>
      <c r="C100" s="419" t="s">
        <v>379</v>
      </c>
      <c r="D100" s="419" t="s">
        <v>564</v>
      </c>
      <c r="E100" s="419" t="s">
        <v>366</v>
      </c>
      <c r="F100" s="420">
        <v>200204</v>
      </c>
    </row>
    <row r="101" spans="1:6" ht="30">
      <c r="A101" s="406" t="s">
        <v>218</v>
      </c>
      <c r="B101" s="406" t="s">
        <v>281</v>
      </c>
      <c r="C101" s="419" t="s">
        <v>838</v>
      </c>
      <c r="D101" s="419" t="s">
        <v>214</v>
      </c>
      <c r="E101" s="419" t="s">
        <v>557</v>
      </c>
      <c r="F101" s="420">
        <v>174948</v>
      </c>
    </row>
    <row r="102" spans="1:6" ht="30">
      <c r="A102" s="406" t="s">
        <v>218</v>
      </c>
      <c r="B102" s="406" t="s">
        <v>281</v>
      </c>
      <c r="C102" s="419" t="s">
        <v>379</v>
      </c>
      <c r="D102" s="419" t="s">
        <v>374</v>
      </c>
      <c r="E102" s="419" t="s">
        <v>374</v>
      </c>
      <c r="F102" s="420">
        <v>140964</v>
      </c>
    </row>
    <row r="103" spans="1:6" ht="30">
      <c r="A103" s="406" t="s">
        <v>218</v>
      </c>
      <c r="B103" s="406" t="s">
        <v>281</v>
      </c>
      <c r="C103" s="419" t="s">
        <v>379</v>
      </c>
      <c r="D103" s="419" t="s">
        <v>564</v>
      </c>
      <c r="E103" s="419" t="s">
        <v>375</v>
      </c>
      <c r="F103" s="420">
        <v>123360</v>
      </c>
    </row>
    <row r="104" spans="1:6" ht="30">
      <c r="A104" s="406" t="s">
        <v>218</v>
      </c>
      <c r="B104" s="406" t="s">
        <v>281</v>
      </c>
      <c r="C104" s="419" t="s">
        <v>379</v>
      </c>
      <c r="D104" s="419" t="s">
        <v>564</v>
      </c>
      <c r="E104" s="419" t="s">
        <v>567</v>
      </c>
      <c r="F104" s="420">
        <v>117943</v>
      </c>
    </row>
    <row r="105" spans="1:6" ht="30">
      <c r="A105" s="406" t="s">
        <v>218</v>
      </c>
      <c r="B105" s="406" t="s">
        <v>281</v>
      </c>
      <c r="C105" s="419" t="s">
        <v>379</v>
      </c>
      <c r="D105" s="419" t="s">
        <v>389</v>
      </c>
      <c r="E105" s="419" t="s">
        <v>840</v>
      </c>
      <c r="F105" s="420">
        <v>99291</v>
      </c>
    </row>
    <row r="106" spans="1:6" ht="30">
      <c r="A106" s="406" t="s">
        <v>218</v>
      </c>
      <c r="B106" s="406" t="s">
        <v>281</v>
      </c>
      <c r="C106" s="419" t="s">
        <v>379</v>
      </c>
      <c r="D106" s="419" t="s">
        <v>564</v>
      </c>
      <c r="E106" s="419" t="s">
        <v>566</v>
      </c>
      <c r="F106" s="420">
        <v>71909</v>
      </c>
    </row>
    <row r="107" spans="1:6" ht="30">
      <c r="A107" s="406" t="s">
        <v>218</v>
      </c>
      <c r="B107" s="406" t="s">
        <v>281</v>
      </c>
      <c r="C107" s="419" t="s">
        <v>838</v>
      </c>
      <c r="D107" s="419" t="s">
        <v>214</v>
      </c>
      <c r="E107" s="419" t="s">
        <v>841</v>
      </c>
      <c r="F107" s="420">
        <v>50871</v>
      </c>
    </row>
    <row r="108" spans="1:6" ht="30">
      <c r="A108" s="406" t="s">
        <v>218</v>
      </c>
      <c r="B108" s="406" t="s">
        <v>281</v>
      </c>
      <c r="C108" s="419" t="s">
        <v>379</v>
      </c>
      <c r="D108" s="419" t="s">
        <v>389</v>
      </c>
      <c r="E108" s="419" t="s">
        <v>842</v>
      </c>
      <c r="F108" s="420">
        <v>19827</v>
      </c>
    </row>
    <row r="109" spans="1:6" ht="30">
      <c r="A109" s="406" t="s">
        <v>218</v>
      </c>
      <c r="B109" s="406" t="s">
        <v>281</v>
      </c>
      <c r="C109" s="419" t="s">
        <v>379</v>
      </c>
      <c r="D109" s="419" t="s">
        <v>389</v>
      </c>
      <c r="E109" s="419" t="s">
        <v>375</v>
      </c>
      <c r="F109" s="420">
        <v>17540</v>
      </c>
    </row>
    <row r="110" spans="1:6" ht="30">
      <c r="A110" s="406" t="s">
        <v>218</v>
      </c>
      <c r="B110" s="406" t="s">
        <v>281</v>
      </c>
      <c r="C110" s="419" t="s">
        <v>379</v>
      </c>
      <c r="D110" s="419" t="s">
        <v>374</v>
      </c>
      <c r="E110" s="419" t="s">
        <v>365</v>
      </c>
      <c r="F110" s="420">
        <v>338672</v>
      </c>
    </row>
    <row r="111" spans="1:6" ht="30">
      <c r="A111" s="406" t="s">
        <v>218</v>
      </c>
      <c r="B111" s="406" t="s">
        <v>281</v>
      </c>
      <c r="C111" s="419" t="s">
        <v>379</v>
      </c>
      <c r="D111" s="419" t="s">
        <v>374</v>
      </c>
      <c r="E111" s="419" t="s">
        <v>843</v>
      </c>
      <c r="F111" s="420">
        <v>8394</v>
      </c>
    </row>
    <row r="112" spans="1:6" ht="30">
      <c r="A112" s="406" t="s">
        <v>218</v>
      </c>
      <c r="B112" s="406" t="s">
        <v>281</v>
      </c>
      <c r="C112" s="419" t="s">
        <v>379</v>
      </c>
      <c r="D112" s="419" t="s">
        <v>389</v>
      </c>
      <c r="E112" s="419" t="s">
        <v>844</v>
      </c>
      <c r="F112" s="420">
        <v>46318</v>
      </c>
    </row>
    <row r="113" spans="1:6" ht="30">
      <c r="A113" s="406" t="s">
        <v>218</v>
      </c>
      <c r="B113" s="406" t="s">
        <v>281</v>
      </c>
      <c r="C113" s="419" t="s">
        <v>379</v>
      </c>
      <c r="D113" s="419" t="s">
        <v>389</v>
      </c>
      <c r="E113" s="419" t="s">
        <v>845</v>
      </c>
      <c r="F113" s="420">
        <v>40752</v>
      </c>
    </row>
    <row r="114" spans="1:6" ht="30">
      <c r="A114" s="406" t="s">
        <v>218</v>
      </c>
      <c r="B114" s="406" t="s">
        <v>281</v>
      </c>
      <c r="C114" s="419" t="s">
        <v>379</v>
      </c>
      <c r="D114" s="419" t="s">
        <v>389</v>
      </c>
      <c r="E114" s="419" t="s">
        <v>846</v>
      </c>
      <c r="F114" s="420">
        <v>176057</v>
      </c>
    </row>
    <row r="115" spans="1:6" ht="30">
      <c r="A115" s="406" t="s">
        <v>218</v>
      </c>
      <c r="B115" s="406" t="s">
        <v>281</v>
      </c>
      <c r="C115" s="419" t="s">
        <v>379</v>
      </c>
      <c r="D115" s="419" t="s">
        <v>389</v>
      </c>
      <c r="E115" s="419" t="s">
        <v>847</v>
      </c>
      <c r="F115" s="420">
        <v>13600</v>
      </c>
    </row>
    <row r="116" spans="1:6" ht="30">
      <c r="A116" s="406" t="s">
        <v>218</v>
      </c>
      <c r="B116" s="406" t="s">
        <v>281</v>
      </c>
      <c r="C116" s="419" t="s">
        <v>379</v>
      </c>
      <c r="D116" s="419" t="s">
        <v>389</v>
      </c>
      <c r="E116" s="419" t="s">
        <v>848</v>
      </c>
      <c r="F116" s="420">
        <v>216548</v>
      </c>
    </row>
    <row r="117" spans="1:6" ht="30">
      <c r="A117" s="406" t="s">
        <v>218</v>
      </c>
      <c r="B117" s="406" t="s">
        <v>281</v>
      </c>
      <c r="C117" s="419" t="s">
        <v>379</v>
      </c>
      <c r="D117" s="419" t="s">
        <v>389</v>
      </c>
      <c r="E117" s="419" t="s">
        <v>849</v>
      </c>
      <c r="F117" s="420">
        <v>138590</v>
      </c>
    </row>
    <row r="118" spans="1:6" ht="30">
      <c r="A118" s="406" t="s">
        <v>218</v>
      </c>
      <c r="B118" s="406" t="s">
        <v>281</v>
      </c>
      <c r="C118" s="419" t="s">
        <v>379</v>
      </c>
      <c r="D118" s="419" t="s">
        <v>389</v>
      </c>
      <c r="E118" s="419" t="s">
        <v>850</v>
      </c>
      <c r="F118" s="420">
        <v>115389</v>
      </c>
    </row>
    <row r="119" spans="1:6" ht="30">
      <c r="A119" s="406" t="s">
        <v>218</v>
      </c>
      <c r="B119" s="406" t="s">
        <v>281</v>
      </c>
      <c r="C119" s="419" t="s">
        <v>379</v>
      </c>
      <c r="D119" s="419" t="s">
        <v>389</v>
      </c>
      <c r="E119" s="419" t="s">
        <v>851</v>
      </c>
      <c r="F119" s="420">
        <v>143658</v>
      </c>
    </row>
    <row r="120" spans="1:6" ht="30">
      <c r="A120" s="406" t="s">
        <v>218</v>
      </c>
      <c r="B120" s="406" t="s">
        <v>281</v>
      </c>
      <c r="C120" s="419" t="s">
        <v>379</v>
      </c>
      <c r="D120" s="419" t="s">
        <v>389</v>
      </c>
      <c r="E120" s="419" t="s">
        <v>366</v>
      </c>
      <c r="F120" s="420">
        <v>439877.39</v>
      </c>
    </row>
    <row r="121" spans="1:6" ht="30">
      <c r="A121" s="406" t="s">
        <v>218</v>
      </c>
      <c r="B121" s="406" t="s">
        <v>281</v>
      </c>
      <c r="C121" s="419" t="s">
        <v>379</v>
      </c>
      <c r="D121" s="419" t="s">
        <v>389</v>
      </c>
      <c r="E121" s="419" t="s">
        <v>852</v>
      </c>
      <c r="F121" s="420">
        <v>3865</v>
      </c>
    </row>
    <row r="122" spans="1:6">
      <c r="F122" s="421">
        <f>SUM(F94:F121)</f>
        <v>7153569.9899999993</v>
      </c>
    </row>
  </sheetData>
  <sortState xmlns:xlrd2="http://schemas.microsoft.com/office/spreadsheetml/2017/richdata2" ref="A2:M89">
    <sortCondition ref="A1"/>
  </sortState>
  <dataValidations count="2">
    <dataValidation type="list" allowBlank="1" showInputMessage="1" showErrorMessage="1" sqref="B94:B121" xr:uid="{00000000-0002-0000-1C00-000000000000}">
      <formula1>OFFSET(mainheadstart,MATCH(A94,mainhead,0),1,COUNTIF(mainhead,A94),1)</formula1>
    </dataValidation>
    <dataValidation type="list" allowBlank="1" showInputMessage="1" showErrorMessage="1" sqref="A94:A121" xr:uid="{00000000-0002-0000-1C00-000001000000}">
      <formula1>IF(B94="",adf,INDEX(mainhead,MATCH(B94,adg,0)))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2"/>
  <sheetViews>
    <sheetView view="pageBreakPreview" topLeftCell="G1" zoomScaleSheetLayoutView="100" workbookViewId="0">
      <selection activeCell="B12" sqref="B12"/>
    </sheetView>
  </sheetViews>
  <sheetFormatPr defaultColWidth="9.16796875" defaultRowHeight="15"/>
  <cols>
    <col min="1" max="1" width="26.8359375" style="2" bestFit="1" customWidth="1"/>
    <col min="2" max="2" width="57.58203125" style="2" bestFit="1" customWidth="1"/>
    <col min="3" max="3" width="24.00390625" style="2" customWidth="1"/>
    <col min="4" max="16384" width="9.16796875" style="2"/>
  </cols>
  <sheetData>
    <row r="2" spans="1:3">
      <c r="A2" s="2" t="s">
        <v>143</v>
      </c>
      <c r="B2" s="6" t="s">
        <v>1364</v>
      </c>
    </row>
    <row r="3" spans="1:3">
      <c r="A3" s="2" t="s">
        <v>97</v>
      </c>
      <c r="B3" s="6" t="s">
        <v>1400</v>
      </c>
    </row>
    <row r="4" spans="1:3">
      <c r="B4" s="6"/>
    </row>
    <row r="5" spans="1:3">
      <c r="A5" s="2" t="s">
        <v>145</v>
      </c>
      <c r="B5" s="6"/>
    </row>
    <row r="6" spans="1:3">
      <c r="A6" s="2" t="s">
        <v>144</v>
      </c>
      <c r="B6" s="145"/>
    </row>
    <row r="7" spans="1:3">
      <c r="B7" s="6"/>
    </row>
    <row r="8" spans="1:3">
      <c r="A8" s="2" t="s">
        <v>146</v>
      </c>
      <c r="B8" s="6"/>
    </row>
    <row r="9" spans="1:3">
      <c r="A9" s="2" t="s">
        <v>147</v>
      </c>
      <c r="B9" s="7"/>
    </row>
    <row r="10" spans="1:3">
      <c r="B10" s="2" t="s">
        <v>540</v>
      </c>
      <c r="C10" s="2" t="s">
        <v>541</v>
      </c>
    </row>
    <row r="12" spans="1:3">
      <c r="B12" s="277"/>
      <c r="C12" s="27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Z113"/>
  <sheetViews>
    <sheetView view="pageBreakPreview" zoomScaleNormal="100" zoomScaleSheetLayoutView="100" workbookViewId="0">
      <selection activeCell="A7" sqref="A7:J7"/>
    </sheetView>
  </sheetViews>
  <sheetFormatPr defaultColWidth="9.16796875" defaultRowHeight="15"/>
  <cols>
    <col min="1" max="1" width="4.3125" style="22" customWidth="1"/>
    <col min="2" max="2" width="3.50390625" style="5" customWidth="1"/>
    <col min="3" max="6" width="10.11328125" style="1" customWidth="1"/>
    <col min="7" max="7" width="5.12109375" style="1" customWidth="1"/>
    <col min="8" max="8" width="10.11328125" style="1" customWidth="1"/>
    <col min="9" max="9" width="20.765625" style="1" customWidth="1"/>
    <col min="10" max="10" width="11.0546875" style="1" customWidth="1"/>
    <col min="11" max="13" width="11.19140625" style="1" bestFit="1" customWidth="1"/>
    <col min="14" max="14" width="11.73046875" style="1" bestFit="1" customWidth="1"/>
    <col min="15" max="16384" width="9.16796875" style="1"/>
  </cols>
  <sheetData>
    <row r="1" spans="1:16380" ht="26.25" customHeight="1">
      <c r="A1" s="898" t="s">
        <v>359</v>
      </c>
      <c r="B1" s="898"/>
      <c r="C1" s="898"/>
      <c r="D1" s="898"/>
      <c r="E1" s="898"/>
      <c r="F1" s="898"/>
      <c r="G1" s="898"/>
      <c r="H1" s="898"/>
      <c r="I1" s="898"/>
      <c r="J1" s="898"/>
    </row>
    <row r="2" spans="1:16380" ht="18.75" customHeight="1">
      <c r="A2" s="899" t="s">
        <v>93</v>
      </c>
      <c r="B2" s="899"/>
      <c r="C2" s="899"/>
      <c r="D2" s="899"/>
      <c r="E2" s="899"/>
      <c r="F2" s="899"/>
      <c r="G2" s="899"/>
      <c r="H2" s="899"/>
      <c r="I2" s="899"/>
      <c r="J2" s="899"/>
    </row>
    <row r="3" spans="1:16380" ht="15.75" customHeight="1">
      <c r="A3" s="900" t="s">
        <v>178</v>
      </c>
      <c r="B3" s="900"/>
      <c r="C3" s="900"/>
      <c r="D3" s="900"/>
      <c r="E3" s="900"/>
      <c r="F3" s="900"/>
      <c r="G3" s="900"/>
      <c r="H3" s="900"/>
      <c r="I3" s="900"/>
      <c r="J3" s="900"/>
    </row>
    <row r="4" spans="1:16380" ht="15.75" customHeight="1">
      <c r="A4" s="900" t="s">
        <v>808</v>
      </c>
      <c r="B4" s="900"/>
      <c r="C4" s="900"/>
      <c r="D4" s="900"/>
      <c r="E4" s="900"/>
      <c r="F4" s="900"/>
      <c r="G4" s="900"/>
      <c r="H4" s="900"/>
      <c r="I4" s="900"/>
      <c r="J4" s="900"/>
    </row>
    <row r="5" spans="1:16380" ht="15.75" customHeight="1">
      <c r="A5" s="900" t="s">
        <v>809</v>
      </c>
      <c r="B5" s="900"/>
      <c r="C5" s="900"/>
      <c r="D5" s="900"/>
      <c r="E5" s="900"/>
      <c r="F5" s="900"/>
      <c r="G5" s="900"/>
      <c r="H5" s="900"/>
      <c r="I5" s="900"/>
      <c r="J5" s="900"/>
    </row>
    <row r="6" spans="1:16380" ht="15.75" customHeight="1">
      <c r="A6" s="900" t="s">
        <v>177</v>
      </c>
      <c r="B6" s="900"/>
      <c r="C6" s="900"/>
      <c r="D6" s="900"/>
      <c r="E6" s="900"/>
      <c r="F6" s="900"/>
      <c r="G6" s="900"/>
      <c r="H6" s="900"/>
      <c r="I6" s="900"/>
      <c r="J6" s="900"/>
    </row>
    <row r="7" spans="1:16380" ht="5.0999999999999996" customHeight="1" thickBot="1">
      <c r="A7" s="904"/>
      <c r="B7" s="904"/>
      <c r="C7" s="904"/>
      <c r="D7" s="904"/>
      <c r="E7" s="904"/>
      <c r="F7" s="904"/>
      <c r="G7" s="904"/>
      <c r="H7" s="904"/>
      <c r="I7" s="904"/>
      <c r="J7" s="904"/>
    </row>
    <row r="8" spans="1:16380">
      <c r="B8" s="281"/>
      <c r="C8" s="281"/>
    </row>
    <row r="9" spans="1:16380" ht="15.75" customHeight="1">
      <c r="A9" s="902" t="s">
        <v>98</v>
      </c>
      <c r="B9" s="902"/>
      <c r="C9" s="902"/>
      <c r="D9" s="902"/>
      <c r="E9" s="902"/>
      <c r="F9" s="902"/>
      <c r="G9" s="902"/>
      <c r="H9" s="902"/>
      <c r="I9" s="902"/>
      <c r="J9" s="902"/>
    </row>
    <row r="10" spans="1:16380">
      <c r="A10" s="900" t="s">
        <v>99</v>
      </c>
      <c r="B10" s="900"/>
      <c r="C10" s="900"/>
      <c r="D10" s="900"/>
      <c r="E10" s="900"/>
      <c r="F10" s="900"/>
      <c r="G10" s="900"/>
      <c r="H10" s="900"/>
      <c r="I10" s="900"/>
      <c r="J10" s="900"/>
    </row>
    <row r="11" spans="1:16380" ht="15.75" customHeight="1">
      <c r="A11" s="900" t="s">
        <v>100</v>
      </c>
      <c r="B11" s="900"/>
      <c r="C11" s="900" t="s">
        <v>100</v>
      </c>
      <c r="D11" s="900"/>
      <c r="E11" s="900"/>
      <c r="F11" s="900"/>
      <c r="G11" s="900"/>
      <c r="H11" s="900"/>
      <c r="I11" s="900"/>
      <c r="J11" s="900"/>
    </row>
    <row r="12" spans="1:16380" ht="15.75" customHeight="1">
      <c r="A12" s="903" t="str">
        <f>+'Introduction '!B2</f>
        <v>Name of Company</v>
      </c>
      <c r="B12" s="903"/>
      <c r="C12" s="903" t="str">
        <f>+'Introduction '!B2</f>
        <v>Name of Company</v>
      </c>
      <c r="D12" s="903"/>
      <c r="E12" s="903"/>
      <c r="F12" s="903"/>
      <c r="G12" s="903"/>
      <c r="H12" s="903"/>
      <c r="I12" s="903"/>
      <c r="J12" s="903"/>
    </row>
    <row r="13" spans="1:16380" ht="15.75" customHeight="1">
      <c r="A13" s="903" t="str">
        <f>'Introduction '!B3</f>
        <v>CIN -</v>
      </c>
      <c r="B13" s="903"/>
      <c r="C13" s="903" t="str">
        <f>+'Introduction '!B3</f>
        <v>CIN -</v>
      </c>
      <c r="D13" s="903"/>
      <c r="E13" s="903"/>
      <c r="F13" s="903"/>
      <c r="G13" s="903"/>
      <c r="H13" s="903"/>
      <c r="I13" s="903"/>
      <c r="J13" s="903"/>
    </row>
    <row r="14" spans="1:16380">
      <c r="A14" s="900"/>
      <c r="B14" s="900"/>
      <c r="C14" s="900" t="s">
        <v>101</v>
      </c>
      <c r="D14" s="900"/>
      <c r="E14" s="900" t="s">
        <v>102</v>
      </c>
      <c r="F14" s="900"/>
      <c r="G14" s="900"/>
      <c r="H14" s="900"/>
      <c r="I14" s="900"/>
      <c r="J14" s="900"/>
    </row>
    <row r="15" spans="1:16380" ht="20.100000000000001" customHeight="1">
      <c r="A15" s="901" t="s">
        <v>103</v>
      </c>
      <c r="B15" s="901"/>
      <c r="C15" s="901"/>
      <c r="D15" s="901"/>
      <c r="E15" s="901"/>
      <c r="F15" s="901"/>
      <c r="G15" s="901"/>
      <c r="H15" s="901"/>
      <c r="I15" s="901"/>
      <c r="J15" s="901"/>
    </row>
    <row r="16" spans="1:16380" ht="89.25" customHeight="1">
      <c r="A16" s="894" t="s">
        <v>807</v>
      </c>
      <c r="B16" s="894"/>
      <c r="C16" s="894" t="s">
        <v>104</v>
      </c>
      <c r="D16" s="894"/>
      <c r="E16" s="894"/>
      <c r="F16" s="894"/>
      <c r="G16" s="894"/>
      <c r="H16" s="894"/>
      <c r="I16" s="894"/>
      <c r="J16" s="894"/>
      <c r="K16" s="281"/>
      <c r="L16" s="900"/>
      <c r="M16" s="900"/>
      <c r="N16" s="900"/>
      <c r="O16" s="900"/>
      <c r="P16" s="900"/>
      <c r="Q16" s="900"/>
      <c r="R16" s="900"/>
      <c r="S16" s="900"/>
      <c r="T16" s="900"/>
      <c r="U16" s="900"/>
      <c r="V16" s="900"/>
      <c r="W16" s="900"/>
      <c r="X16" s="900"/>
      <c r="Y16" s="900"/>
      <c r="Z16" s="900"/>
      <c r="AA16" s="900"/>
      <c r="AB16" s="900"/>
      <c r="AC16" s="900"/>
      <c r="AD16" s="900"/>
      <c r="AE16" s="900"/>
      <c r="AF16" s="900"/>
      <c r="AG16" s="900"/>
      <c r="AH16" s="900"/>
      <c r="AI16" s="900"/>
      <c r="AJ16" s="900"/>
      <c r="AK16" s="900"/>
      <c r="AL16" s="900"/>
      <c r="AM16" s="900"/>
      <c r="AN16" s="900"/>
      <c r="AO16" s="900"/>
      <c r="AP16" s="900"/>
      <c r="AQ16" s="900"/>
      <c r="AR16" s="900"/>
      <c r="AS16" s="900"/>
      <c r="AT16" s="900"/>
      <c r="AU16" s="900"/>
      <c r="AV16" s="900"/>
      <c r="AW16" s="900"/>
      <c r="AX16" s="900"/>
      <c r="AY16" s="900"/>
      <c r="AZ16" s="900"/>
      <c r="BA16" s="900"/>
      <c r="BB16" s="900"/>
      <c r="BC16" s="900"/>
      <c r="BD16" s="900"/>
      <c r="BE16" s="900"/>
      <c r="BF16" s="900"/>
      <c r="BG16" s="900"/>
      <c r="BH16" s="900"/>
      <c r="BI16" s="900"/>
      <c r="BJ16" s="900"/>
      <c r="BK16" s="900"/>
      <c r="BL16" s="900"/>
      <c r="BM16" s="900"/>
      <c r="BN16" s="900"/>
      <c r="BO16" s="900"/>
      <c r="BP16" s="900"/>
      <c r="BQ16" s="900"/>
      <c r="BR16" s="900"/>
      <c r="BS16" s="900"/>
      <c r="BT16" s="900"/>
      <c r="BU16" s="900"/>
      <c r="BV16" s="900"/>
      <c r="BW16" s="900"/>
      <c r="BX16" s="900"/>
      <c r="BY16" s="900"/>
      <c r="BZ16" s="900"/>
      <c r="CA16" s="900"/>
      <c r="CB16" s="900"/>
      <c r="CC16" s="900"/>
      <c r="CD16" s="900"/>
      <c r="CE16" s="900"/>
      <c r="CF16" s="900"/>
      <c r="CG16" s="900"/>
      <c r="CH16" s="900"/>
      <c r="CI16" s="900"/>
      <c r="CJ16" s="900"/>
      <c r="CK16" s="900"/>
      <c r="CL16" s="900"/>
      <c r="CM16" s="900"/>
      <c r="CN16" s="900"/>
      <c r="CO16" s="900"/>
      <c r="CP16" s="900"/>
      <c r="CQ16" s="900"/>
      <c r="CR16" s="900"/>
      <c r="CS16" s="900"/>
      <c r="CT16" s="900"/>
      <c r="CU16" s="900"/>
      <c r="CV16" s="900"/>
      <c r="CW16" s="900"/>
      <c r="CX16" s="900"/>
      <c r="CY16" s="900"/>
      <c r="CZ16" s="900"/>
      <c r="DA16" s="900"/>
      <c r="DB16" s="900"/>
      <c r="DC16" s="900"/>
      <c r="DD16" s="900"/>
      <c r="DE16" s="900"/>
      <c r="DF16" s="900"/>
      <c r="DG16" s="900"/>
      <c r="DH16" s="900"/>
      <c r="DI16" s="900"/>
      <c r="DJ16" s="900"/>
      <c r="DK16" s="900"/>
      <c r="DL16" s="900"/>
      <c r="DM16" s="900"/>
      <c r="DN16" s="900"/>
      <c r="DO16" s="900"/>
      <c r="DP16" s="900"/>
      <c r="DQ16" s="900"/>
      <c r="DR16" s="900"/>
      <c r="DS16" s="900"/>
      <c r="DT16" s="900"/>
      <c r="DU16" s="900"/>
      <c r="DV16" s="900"/>
      <c r="DW16" s="900"/>
      <c r="DX16" s="900"/>
      <c r="DY16" s="900"/>
      <c r="DZ16" s="900"/>
      <c r="EA16" s="900"/>
      <c r="EB16" s="900"/>
      <c r="EC16" s="900"/>
      <c r="ED16" s="900"/>
      <c r="EE16" s="900"/>
      <c r="EF16" s="900"/>
      <c r="EG16" s="900"/>
      <c r="EH16" s="900"/>
      <c r="EI16" s="900"/>
      <c r="EJ16" s="900"/>
      <c r="EK16" s="900"/>
      <c r="EL16" s="900"/>
      <c r="EM16" s="900"/>
      <c r="EN16" s="900"/>
      <c r="EO16" s="900"/>
      <c r="EP16" s="900"/>
      <c r="EQ16" s="900"/>
      <c r="ER16" s="900"/>
      <c r="ES16" s="900"/>
      <c r="ET16" s="900"/>
      <c r="EU16" s="900"/>
      <c r="EV16" s="900"/>
      <c r="EW16" s="900"/>
      <c r="EX16" s="900"/>
      <c r="EY16" s="900"/>
      <c r="EZ16" s="900"/>
      <c r="FA16" s="900"/>
      <c r="FB16" s="900"/>
      <c r="FC16" s="900"/>
      <c r="FD16" s="900"/>
      <c r="FE16" s="900"/>
      <c r="FF16" s="900"/>
      <c r="FG16" s="900"/>
      <c r="FH16" s="900"/>
      <c r="FI16" s="900"/>
      <c r="FJ16" s="900"/>
      <c r="FK16" s="900"/>
      <c r="FL16" s="900"/>
      <c r="FM16" s="900"/>
      <c r="FN16" s="900"/>
      <c r="FO16" s="900"/>
      <c r="FP16" s="900"/>
      <c r="FQ16" s="900"/>
      <c r="FR16" s="900"/>
      <c r="FS16" s="900"/>
      <c r="FT16" s="900"/>
      <c r="FU16" s="900"/>
      <c r="FV16" s="900"/>
      <c r="FW16" s="900"/>
      <c r="FX16" s="900"/>
      <c r="FY16" s="900"/>
      <c r="FZ16" s="900"/>
      <c r="GA16" s="900"/>
      <c r="GB16" s="900"/>
      <c r="GC16" s="900"/>
      <c r="GD16" s="900"/>
      <c r="GE16" s="900"/>
      <c r="GF16" s="900"/>
      <c r="GG16" s="900"/>
      <c r="GH16" s="900"/>
      <c r="GI16" s="900"/>
      <c r="GJ16" s="900"/>
      <c r="GK16" s="900"/>
      <c r="GL16" s="900"/>
      <c r="GM16" s="900"/>
      <c r="GN16" s="900"/>
      <c r="GO16" s="900"/>
      <c r="GP16" s="900"/>
      <c r="GQ16" s="900"/>
      <c r="GR16" s="900"/>
      <c r="GS16" s="900"/>
      <c r="GT16" s="900"/>
      <c r="GU16" s="900"/>
      <c r="GV16" s="900"/>
      <c r="GW16" s="900"/>
      <c r="GX16" s="900"/>
      <c r="GY16" s="900"/>
      <c r="GZ16" s="900"/>
      <c r="HA16" s="900"/>
      <c r="HB16" s="900"/>
      <c r="HC16" s="900"/>
      <c r="HD16" s="900"/>
      <c r="HE16" s="900"/>
      <c r="HF16" s="900"/>
      <c r="HG16" s="900"/>
      <c r="HH16" s="900"/>
      <c r="HI16" s="900"/>
      <c r="HJ16" s="900"/>
      <c r="HK16" s="900"/>
      <c r="HL16" s="900"/>
      <c r="HM16" s="900"/>
      <c r="HN16" s="900"/>
      <c r="HO16" s="900"/>
      <c r="HP16" s="900"/>
      <c r="HQ16" s="900"/>
      <c r="HR16" s="900"/>
      <c r="HS16" s="900"/>
      <c r="HT16" s="900"/>
      <c r="HU16" s="900"/>
      <c r="HV16" s="900"/>
      <c r="HW16" s="900"/>
      <c r="HX16" s="900"/>
      <c r="HY16" s="900"/>
      <c r="HZ16" s="900"/>
      <c r="IA16" s="900"/>
      <c r="IB16" s="900"/>
      <c r="IC16" s="900"/>
      <c r="ID16" s="900"/>
      <c r="IE16" s="900"/>
      <c r="IF16" s="900"/>
      <c r="IG16" s="900"/>
      <c r="IH16" s="900"/>
      <c r="II16" s="900"/>
      <c r="IJ16" s="900"/>
      <c r="IK16" s="900"/>
      <c r="IL16" s="900"/>
      <c r="IM16" s="900"/>
      <c r="IN16" s="900"/>
      <c r="IO16" s="900"/>
      <c r="IP16" s="900"/>
      <c r="IQ16" s="900"/>
      <c r="IR16" s="900"/>
      <c r="IS16" s="900"/>
      <c r="IT16" s="900"/>
      <c r="IU16" s="900"/>
      <c r="IV16" s="900"/>
      <c r="IW16" s="900"/>
      <c r="IX16" s="900"/>
      <c r="IY16" s="900"/>
      <c r="IZ16" s="900"/>
      <c r="JA16" s="900"/>
      <c r="JB16" s="900"/>
      <c r="JC16" s="900"/>
      <c r="JD16" s="900"/>
      <c r="JE16" s="900"/>
      <c r="JF16" s="900"/>
      <c r="JG16" s="900"/>
      <c r="JH16" s="900"/>
      <c r="JI16" s="900"/>
      <c r="JJ16" s="900"/>
      <c r="JK16" s="900"/>
      <c r="JL16" s="900"/>
      <c r="JM16" s="900"/>
      <c r="JN16" s="900"/>
      <c r="JO16" s="900"/>
      <c r="JP16" s="900"/>
      <c r="JQ16" s="900"/>
      <c r="JR16" s="900"/>
      <c r="JS16" s="900"/>
      <c r="JT16" s="900"/>
      <c r="JU16" s="900"/>
      <c r="JV16" s="900"/>
      <c r="JW16" s="900"/>
      <c r="JX16" s="900"/>
      <c r="JY16" s="900"/>
      <c r="JZ16" s="900"/>
      <c r="KA16" s="900"/>
      <c r="KB16" s="900"/>
      <c r="KC16" s="900"/>
      <c r="KD16" s="900"/>
      <c r="KE16" s="900"/>
      <c r="KF16" s="900"/>
      <c r="KG16" s="900"/>
      <c r="KH16" s="900"/>
      <c r="KI16" s="900"/>
      <c r="KJ16" s="900"/>
      <c r="KK16" s="900"/>
      <c r="KL16" s="900"/>
      <c r="KM16" s="900"/>
      <c r="KN16" s="900"/>
      <c r="KO16" s="900"/>
      <c r="KP16" s="900"/>
      <c r="KQ16" s="900"/>
      <c r="KR16" s="900"/>
      <c r="KS16" s="900"/>
      <c r="KT16" s="900"/>
      <c r="KU16" s="900"/>
      <c r="KV16" s="900"/>
      <c r="KW16" s="900"/>
      <c r="KX16" s="900"/>
      <c r="KY16" s="900"/>
      <c r="KZ16" s="900"/>
      <c r="LA16" s="900"/>
      <c r="LB16" s="900"/>
      <c r="LC16" s="900"/>
      <c r="LD16" s="900"/>
      <c r="LE16" s="900"/>
      <c r="LF16" s="900"/>
      <c r="LG16" s="900"/>
      <c r="LH16" s="900"/>
      <c r="LI16" s="900"/>
      <c r="LJ16" s="900"/>
      <c r="LK16" s="900"/>
      <c r="LL16" s="900"/>
      <c r="LM16" s="900"/>
      <c r="LN16" s="900"/>
      <c r="LO16" s="900"/>
      <c r="LP16" s="900"/>
      <c r="LQ16" s="900"/>
      <c r="LR16" s="900"/>
      <c r="LS16" s="900"/>
      <c r="LT16" s="900"/>
      <c r="LU16" s="900"/>
      <c r="LV16" s="900"/>
      <c r="LW16" s="900"/>
      <c r="LX16" s="900"/>
      <c r="LY16" s="900"/>
      <c r="LZ16" s="900"/>
      <c r="MA16" s="900"/>
      <c r="MB16" s="900"/>
      <c r="MC16" s="900"/>
      <c r="MD16" s="900"/>
      <c r="ME16" s="900"/>
      <c r="MF16" s="900"/>
      <c r="MG16" s="900"/>
      <c r="MH16" s="900"/>
      <c r="MI16" s="900"/>
      <c r="MJ16" s="900"/>
      <c r="MK16" s="900"/>
      <c r="ML16" s="900"/>
      <c r="MM16" s="900"/>
      <c r="MN16" s="900"/>
      <c r="MO16" s="900"/>
      <c r="MP16" s="900"/>
      <c r="MQ16" s="900"/>
      <c r="MR16" s="900"/>
      <c r="MS16" s="900"/>
      <c r="MT16" s="900"/>
      <c r="MU16" s="900"/>
      <c r="MV16" s="900"/>
      <c r="MW16" s="900"/>
      <c r="MX16" s="900"/>
      <c r="MY16" s="900"/>
      <c r="MZ16" s="900"/>
      <c r="NA16" s="900"/>
      <c r="NB16" s="900"/>
      <c r="NC16" s="900"/>
      <c r="ND16" s="900"/>
      <c r="NE16" s="900"/>
      <c r="NF16" s="900"/>
      <c r="NG16" s="900"/>
      <c r="NH16" s="900"/>
      <c r="NI16" s="900"/>
      <c r="NJ16" s="900"/>
      <c r="NK16" s="900"/>
      <c r="NL16" s="900"/>
      <c r="NM16" s="900"/>
      <c r="NN16" s="900"/>
      <c r="NO16" s="900"/>
      <c r="NP16" s="900"/>
      <c r="NQ16" s="900"/>
      <c r="NR16" s="900"/>
      <c r="NS16" s="900"/>
      <c r="NT16" s="900"/>
      <c r="NU16" s="900"/>
      <c r="NV16" s="900"/>
      <c r="NW16" s="900"/>
      <c r="NX16" s="900"/>
      <c r="NY16" s="900"/>
      <c r="NZ16" s="900"/>
      <c r="OA16" s="900"/>
      <c r="OB16" s="900"/>
      <c r="OC16" s="900"/>
      <c r="OD16" s="900"/>
      <c r="OE16" s="900"/>
      <c r="OF16" s="900"/>
      <c r="OG16" s="900"/>
      <c r="OH16" s="900"/>
      <c r="OI16" s="900"/>
      <c r="OJ16" s="900"/>
      <c r="OK16" s="900"/>
      <c r="OL16" s="900"/>
      <c r="OM16" s="900"/>
      <c r="ON16" s="900"/>
      <c r="OO16" s="900"/>
      <c r="OP16" s="900"/>
      <c r="OQ16" s="900"/>
      <c r="OR16" s="900"/>
      <c r="OS16" s="900"/>
      <c r="OT16" s="900"/>
      <c r="OU16" s="900"/>
      <c r="OV16" s="900"/>
      <c r="OW16" s="900"/>
      <c r="OX16" s="900"/>
      <c r="OY16" s="900"/>
      <c r="OZ16" s="900"/>
      <c r="PA16" s="900"/>
      <c r="PB16" s="900"/>
      <c r="PC16" s="900"/>
      <c r="PD16" s="900"/>
      <c r="PE16" s="900"/>
      <c r="PF16" s="900"/>
      <c r="PG16" s="900"/>
      <c r="PH16" s="900"/>
      <c r="PI16" s="900"/>
      <c r="PJ16" s="900"/>
      <c r="PK16" s="900"/>
      <c r="PL16" s="900"/>
      <c r="PM16" s="900"/>
      <c r="PN16" s="900"/>
      <c r="PO16" s="900"/>
      <c r="PP16" s="900"/>
      <c r="PQ16" s="900"/>
      <c r="PR16" s="900"/>
      <c r="PS16" s="900"/>
      <c r="PT16" s="900"/>
      <c r="PU16" s="900"/>
      <c r="PV16" s="900"/>
      <c r="PW16" s="900"/>
      <c r="PX16" s="900"/>
      <c r="PY16" s="900"/>
      <c r="PZ16" s="900"/>
      <c r="QA16" s="900"/>
      <c r="QB16" s="900"/>
      <c r="QC16" s="900"/>
      <c r="QD16" s="900"/>
      <c r="QE16" s="900"/>
      <c r="QF16" s="900"/>
      <c r="QG16" s="900"/>
      <c r="QH16" s="900"/>
      <c r="QI16" s="900"/>
      <c r="QJ16" s="900"/>
      <c r="QK16" s="900"/>
      <c r="QL16" s="900"/>
      <c r="QM16" s="900"/>
      <c r="QN16" s="900"/>
      <c r="QO16" s="900"/>
      <c r="QP16" s="900"/>
      <c r="QQ16" s="900"/>
      <c r="QR16" s="900"/>
      <c r="QS16" s="900"/>
      <c r="QT16" s="900"/>
      <c r="QU16" s="900"/>
      <c r="QV16" s="900"/>
      <c r="QW16" s="900"/>
      <c r="QX16" s="900"/>
      <c r="QY16" s="900"/>
      <c r="QZ16" s="900"/>
      <c r="RA16" s="900"/>
      <c r="RB16" s="900"/>
      <c r="RC16" s="900"/>
      <c r="RD16" s="900"/>
      <c r="RE16" s="900"/>
      <c r="RF16" s="900"/>
      <c r="RG16" s="900"/>
      <c r="RH16" s="900"/>
      <c r="RI16" s="900"/>
      <c r="RJ16" s="900"/>
      <c r="RK16" s="900"/>
      <c r="RL16" s="900"/>
      <c r="RM16" s="900"/>
      <c r="RN16" s="900"/>
      <c r="RO16" s="900"/>
      <c r="RP16" s="900"/>
      <c r="RQ16" s="900"/>
      <c r="RR16" s="900"/>
      <c r="RS16" s="900"/>
      <c r="RT16" s="900"/>
      <c r="RU16" s="900"/>
      <c r="RV16" s="900"/>
      <c r="RW16" s="900"/>
      <c r="RX16" s="900"/>
      <c r="RY16" s="900"/>
      <c r="RZ16" s="900"/>
      <c r="SA16" s="900"/>
      <c r="SB16" s="900"/>
      <c r="SC16" s="900"/>
      <c r="SD16" s="900"/>
      <c r="SE16" s="900"/>
      <c r="SF16" s="900"/>
      <c r="SG16" s="900"/>
      <c r="SH16" s="900"/>
      <c r="SI16" s="900"/>
      <c r="SJ16" s="900"/>
      <c r="SK16" s="900"/>
      <c r="SL16" s="900"/>
      <c r="SM16" s="900"/>
      <c r="SN16" s="900"/>
      <c r="SO16" s="900"/>
      <c r="SP16" s="900"/>
      <c r="SQ16" s="900"/>
      <c r="SR16" s="900"/>
      <c r="SS16" s="900"/>
      <c r="ST16" s="900"/>
      <c r="SU16" s="900"/>
      <c r="SV16" s="900"/>
      <c r="SW16" s="900"/>
      <c r="SX16" s="900"/>
      <c r="SY16" s="900"/>
      <c r="SZ16" s="900"/>
      <c r="TA16" s="900"/>
      <c r="TB16" s="900"/>
      <c r="TC16" s="900"/>
      <c r="TD16" s="900"/>
      <c r="TE16" s="900"/>
      <c r="TF16" s="900"/>
      <c r="TG16" s="900"/>
      <c r="TH16" s="900"/>
      <c r="TI16" s="900"/>
      <c r="TJ16" s="900"/>
      <c r="TK16" s="900"/>
      <c r="TL16" s="900"/>
      <c r="TM16" s="900"/>
      <c r="TN16" s="900"/>
      <c r="TO16" s="900"/>
      <c r="TP16" s="900"/>
      <c r="TQ16" s="900"/>
      <c r="TR16" s="900"/>
      <c r="TS16" s="900"/>
      <c r="TT16" s="900"/>
      <c r="TU16" s="900"/>
      <c r="TV16" s="900"/>
      <c r="TW16" s="900"/>
      <c r="TX16" s="900"/>
      <c r="TY16" s="900"/>
      <c r="TZ16" s="900"/>
      <c r="UA16" s="900"/>
      <c r="UB16" s="900"/>
      <c r="UC16" s="900"/>
      <c r="UD16" s="900"/>
      <c r="UE16" s="900"/>
      <c r="UF16" s="900"/>
      <c r="UG16" s="900"/>
      <c r="UH16" s="900"/>
      <c r="UI16" s="900"/>
      <c r="UJ16" s="900"/>
      <c r="UK16" s="900"/>
      <c r="UL16" s="900"/>
      <c r="UM16" s="900"/>
      <c r="UN16" s="900"/>
      <c r="UO16" s="900"/>
      <c r="UP16" s="900"/>
      <c r="UQ16" s="900"/>
      <c r="UR16" s="900"/>
      <c r="US16" s="900"/>
      <c r="UT16" s="900"/>
      <c r="UU16" s="900"/>
      <c r="UV16" s="900"/>
      <c r="UW16" s="900"/>
      <c r="UX16" s="900"/>
      <c r="UY16" s="900"/>
      <c r="UZ16" s="900"/>
      <c r="VA16" s="900"/>
      <c r="VB16" s="900"/>
      <c r="VC16" s="900"/>
      <c r="VD16" s="900"/>
      <c r="VE16" s="900"/>
      <c r="VF16" s="900"/>
      <c r="VG16" s="900"/>
      <c r="VH16" s="900"/>
      <c r="VI16" s="900"/>
      <c r="VJ16" s="900"/>
      <c r="VK16" s="900"/>
      <c r="VL16" s="900"/>
      <c r="VM16" s="900"/>
      <c r="VN16" s="900"/>
      <c r="VO16" s="900"/>
      <c r="VP16" s="900"/>
      <c r="VQ16" s="900"/>
      <c r="VR16" s="900"/>
      <c r="VS16" s="900"/>
      <c r="VT16" s="900"/>
      <c r="VU16" s="900"/>
      <c r="VV16" s="900"/>
      <c r="VW16" s="900"/>
      <c r="VX16" s="900"/>
      <c r="VY16" s="900"/>
      <c r="VZ16" s="900"/>
      <c r="WA16" s="900"/>
      <c r="WB16" s="900"/>
      <c r="WC16" s="900"/>
      <c r="WD16" s="900"/>
      <c r="WE16" s="900"/>
      <c r="WF16" s="900"/>
      <c r="WG16" s="900"/>
      <c r="WH16" s="900"/>
      <c r="WI16" s="900"/>
      <c r="WJ16" s="900"/>
      <c r="WK16" s="900"/>
      <c r="WL16" s="900"/>
      <c r="WM16" s="900"/>
      <c r="WN16" s="900"/>
      <c r="WO16" s="900"/>
      <c r="WP16" s="900"/>
      <c r="WQ16" s="900"/>
      <c r="WR16" s="900"/>
      <c r="WS16" s="900"/>
      <c r="WT16" s="900"/>
      <c r="WU16" s="900"/>
      <c r="WV16" s="900"/>
      <c r="WW16" s="900"/>
      <c r="WX16" s="900"/>
      <c r="WY16" s="900"/>
      <c r="WZ16" s="900"/>
      <c r="XA16" s="900"/>
      <c r="XB16" s="900"/>
      <c r="XC16" s="900"/>
      <c r="XD16" s="900"/>
      <c r="XE16" s="900"/>
      <c r="XF16" s="900"/>
      <c r="XG16" s="900"/>
      <c r="XH16" s="900"/>
      <c r="XI16" s="900"/>
      <c r="XJ16" s="900"/>
      <c r="XK16" s="900"/>
      <c r="XL16" s="900"/>
      <c r="XM16" s="900"/>
      <c r="XN16" s="900"/>
      <c r="XO16" s="900"/>
      <c r="XP16" s="900"/>
      <c r="XQ16" s="900"/>
      <c r="XR16" s="900"/>
      <c r="XS16" s="900"/>
      <c r="XT16" s="900"/>
      <c r="XU16" s="900"/>
      <c r="XV16" s="900"/>
      <c r="XW16" s="900"/>
      <c r="XX16" s="900"/>
      <c r="XY16" s="900"/>
      <c r="XZ16" s="900"/>
      <c r="YA16" s="900"/>
      <c r="YB16" s="900"/>
      <c r="YC16" s="900"/>
      <c r="YD16" s="900"/>
      <c r="YE16" s="900"/>
      <c r="YF16" s="900"/>
      <c r="YG16" s="900"/>
      <c r="YH16" s="900"/>
      <c r="YI16" s="900"/>
      <c r="YJ16" s="900"/>
      <c r="YK16" s="900"/>
      <c r="YL16" s="900"/>
      <c r="YM16" s="900"/>
      <c r="YN16" s="900"/>
      <c r="YO16" s="900"/>
      <c r="YP16" s="900"/>
      <c r="YQ16" s="900"/>
      <c r="YR16" s="900"/>
      <c r="YS16" s="900"/>
      <c r="YT16" s="900"/>
      <c r="YU16" s="900"/>
      <c r="YV16" s="900"/>
      <c r="YW16" s="900"/>
      <c r="YX16" s="900"/>
      <c r="YY16" s="900"/>
      <c r="YZ16" s="900"/>
      <c r="ZA16" s="900"/>
      <c r="ZB16" s="900"/>
      <c r="ZC16" s="900"/>
      <c r="ZD16" s="900"/>
      <c r="ZE16" s="900"/>
      <c r="ZF16" s="900"/>
      <c r="ZG16" s="900"/>
      <c r="ZH16" s="900"/>
      <c r="ZI16" s="900"/>
      <c r="ZJ16" s="900"/>
      <c r="ZK16" s="900"/>
      <c r="ZL16" s="900"/>
      <c r="ZM16" s="900"/>
      <c r="ZN16" s="900"/>
      <c r="ZO16" s="900"/>
      <c r="ZP16" s="900"/>
      <c r="ZQ16" s="900"/>
      <c r="ZR16" s="900"/>
      <c r="ZS16" s="900"/>
      <c r="ZT16" s="900"/>
      <c r="ZU16" s="900"/>
      <c r="ZV16" s="900"/>
      <c r="ZW16" s="900"/>
      <c r="ZX16" s="900"/>
      <c r="ZY16" s="900"/>
      <c r="ZZ16" s="900"/>
      <c r="AAA16" s="900"/>
      <c r="AAB16" s="900"/>
      <c r="AAC16" s="900"/>
      <c r="AAD16" s="900"/>
      <c r="AAE16" s="900"/>
      <c r="AAF16" s="900"/>
      <c r="AAG16" s="900"/>
      <c r="AAH16" s="900"/>
      <c r="AAI16" s="900"/>
      <c r="AAJ16" s="900"/>
      <c r="AAK16" s="900"/>
      <c r="AAL16" s="900"/>
      <c r="AAM16" s="900"/>
      <c r="AAN16" s="900"/>
      <c r="AAO16" s="900"/>
      <c r="AAP16" s="900"/>
      <c r="AAQ16" s="900"/>
      <c r="AAR16" s="900"/>
      <c r="AAS16" s="900"/>
      <c r="AAT16" s="900"/>
      <c r="AAU16" s="900"/>
      <c r="AAV16" s="900"/>
      <c r="AAW16" s="900"/>
      <c r="AAX16" s="900"/>
      <c r="AAY16" s="900"/>
      <c r="AAZ16" s="900"/>
      <c r="ABA16" s="900"/>
      <c r="ABB16" s="900"/>
      <c r="ABC16" s="900"/>
      <c r="ABD16" s="900"/>
      <c r="ABE16" s="900"/>
      <c r="ABF16" s="900"/>
      <c r="ABG16" s="900"/>
      <c r="ABH16" s="900"/>
      <c r="ABI16" s="900"/>
      <c r="ABJ16" s="900"/>
      <c r="ABK16" s="900"/>
      <c r="ABL16" s="900"/>
      <c r="ABM16" s="900"/>
      <c r="ABN16" s="900"/>
      <c r="ABO16" s="900"/>
      <c r="ABP16" s="900"/>
      <c r="ABQ16" s="900"/>
      <c r="ABR16" s="900"/>
      <c r="ABS16" s="900"/>
      <c r="ABT16" s="900"/>
      <c r="ABU16" s="900"/>
      <c r="ABV16" s="900"/>
      <c r="ABW16" s="900"/>
      <c r="ABX16" s="900"/>
      <c r="ABY16" s="900"/>
      <c r="ABZ16" s="900"/>
      <c r="ACA16" s="900"/>
      <c r="ACB16" s="900"/>
      <c r="ACC16" s="900"/>
      <c r="ACD16" s="900"/>
      <c r="ACE16" s="900"/>
      <c r="ACF16" s="900"/>
      <c r="ACG16" s="900"/>
      <c r="ACH16" s="900"/>
      <c r="ACI16" s="900"/>
      <c r="ACJ16" s="900"/>
      <c r="ACK16" s="900"/>
      <c r="ACL16" s="900"/>
      <c r="ACM16" s="900"/>
      <c r="ACN16" s="900"/>
      <c r="ACO16" s="900"/>
      <c r="ACP16" s="900"/>
      <c r="ACQ16" s="900"/>
      <c r="ACR16" s="900"/>
      <c r="ACS16" s="900"/>
      <c r="ACT16" s="900"/>
      <c r="ACU16" s="900"/>
      <c r="ACV16" s="900"/>
      <c r="ACW16" s="900"/>
      <c r="ACX16" s="900"/>
      <c r="ACY16" s="900"/>
      <c r="ACZ16" s="900"/>
      <c r="ADA16" s="900"/>
      <c r="ADB16" s="900"/>
      <c r="ADC16" s="900"/>
      <c r="ADD16" s="900"/>
      <c r="ADE16" s="900"/>
      <c r="ADF16" s="900"/>
      <c r="ADG16" s="900"/>
      <c r="ADH16" s="900"/>
      <c r="ADI16" s="900"/>
      <c r="ADJ16" s="900"/>
      <c r="ADK16" s="900"/>
      <c r="ADL16" s="900"/>
      <c r="ADM16" s="900"/>
      <c r="ADN16" s="900"/>
      <c r="ADO16" s="900"/>
      <c r="ADP16" s="900"/>
      <c r="ADQ16" s="900"/>
      <c r="ADR16" s="900"/>
      <c r="ADS16" s="900"/>
      <c r="ADT16" s="900"/>
      <c r="ADU16" s="900"/>
      <c r="ADV16" s="900"/>
      <c r="ADW16" s="900"/>
      <c r="ADX16" s="900"/>
      <c r="ADY16" s="900"/>
      <c r="ADZ16" s="900"/>
      <c r="AEA16" s="900"/>
      <c r="AEB16" s="900"/>
      <c r="AEC16" s="900"/>
      <c r="AED16" s="900"/>
      <c r="AEE16" s="900"/>
      <c r="AEF16" s="900"/>
      <c r="AEG16" s="900"/>
      <c r="AEH16" s="900"/>
      <c r="AEI16" s="900"/>
      <c r="AEJ16" s="900"/>
      <c r="AEK16" s="900"/>
      <c r="AEL16" s="900"/>
      <c r="AEM16" s="900"/>
      <c r="AEN16" s="900"/>
      <c r="AEO16" s="900"/>
      <c r="AEP16" s="900"/>
      <c r="AEQ16" s="900"/>
      <c r="AER16" s="900"/>
      <c r="AES16" s="900"/>
      <c r="AET16" s="900"/>
      <c r="AEU16" s="900"/>
      <c r="AEV16" s="900"/>
      <c r="AEW16" s="900"/>
      <c r="AEX16" s="900"/>
      <c r="AEY16" s="900"/>
      <c r="AEZ16" s="900"/>
      <c r="AFA16" s="900"/>
      <c r="AFB16" s="900"/>
      <c r="AFC16" s="900"/>
      <c r="AFD16" s="900"/>
      <c r="AFE16" s="900"/>
      <c r="AFF16" s="900"/>
      <c r="AFG16" s="900"/>
      <c r="AFH16" s="900"/>
      <c r="AFI16" s="900"/>
      <c r="AFJ16" s="900"/>
      <c r="AFK16" s="900"/>
      <c r="AFL16" s="900"/>
      <c r="AFM16" s="900"/>
      <c r="AFN16" s="900"/>
      <c r="AFO16" s="900"/>
      <c r="AFP16" s="900"/>
      <c r="AFQ16" s="900"/>
      <c r="AFR16" s="900"/>
      <c r="AFS16" s="900"/>
      <c r="AFT16" s="900"/>
      <c r="AFU16" s="900"/>
      <c r="AFV16" s="900"/>
      <c r="AFW16" s="900"/>
      <c r="AFX16" s="900"/>
      <c r="AFY16" s="900"/>
      <c r="AFZ16" s="900"/>
      <c r="AGA16" s="900"/>
      <c r="AGB16" s="900"/>
      <c r="AGC16" s="900"/>
      <c r="AGD16" s="900"/>
      <c r="AGE16" s="900"/>
      <c r="AGF16" s="900"/>
      <c r="AGG16" s="900"/>
      <c r="AGH16" s="900"/>
      <c r="AGI16" s="900"/>
      <c r="AGJ16" s="900"/>
      <c r="AGK16" s="900"/>
      <c r="AGL16" s="900"/>
      <c r="AGM16" s="900"/>
      <c r="AGN16" s="900"/>
      <c r="AGO16" s="900"/>
      <c r="AGP16" s="900"/>
      <c r="AGQ16" s="900"/>
      <c r="AGR16" s="900"/>
      <c r="AGS16" s="900"/>
      <c r="AGT16" s="900"/>
      <c r="AGU16" s="900"/>
      <c r="AGV16" s="900"/>
      <c r="AGW16" s="900"/>
      <c r="AGX16" s="900"/>
      <c r="AGY16" s="900"/>
      <c r="AGZ16" s="900"/>
      <c r="AHA16" s="900"/>
      <c r="AHB16" s="900"/>
      <c r="AHC16" s="900"/>
      <c r="AHD16" s="900"/>
      <c r="AHE16" s="900"/>
      <c r="AHF16" s="900"/>
      <c r="AHG16" s="900"/>
      <c r="AHH16" s="900"/>
      <c r="AHI16" s="900"/>
      <c r="AHJ16" s="900"/>
      <c r="AHK16" s="900"/>
      <c r="AHL16" s="900"/>
      <c r="AHM16" s="900"/>
      <c r="AHN16" s="900"/>
      <c r="AHO16" s="900"/>
      <c r="AHP16" s="900"/>
      <c r="AHQ16" s="900"/>
      <c r="AHR16" s="900"/>
      <c r="AHS16" s="900"/>
      <c r="AHT16" s="900"/>
      <c r="AHU16" s="900"/>
      <c r="AHV16" s="900"/>
      <c r="AHW16" s="900"/>
      <c r="AHX16" s="900"/>
      <c r="AHY16" s="900"/>
      <c r="AHZ16" s="900"/>
      <c r="AIA16" s="900"/>
      <c r="AIB16" s="900"/>
      <c r="AIC16" s="900"/>
      <c r="AID16" s="900"/>
      <c r="AIE16" s="900"/>
      <c r="AIF16" s="900"/>
      <c r="AIG16" s="900"/>
      <c r="AIH16" s="900"/>
      <c r="AII16" s="900"/>
      <c r="AIJ16" s="900"/>
      <c r="AIK16" s="900"/>
      <c r="AIL16" s="900"/>
      <c r="AIM16" s="900"/>
      <c r="AIN16" s="900"/>
      <c r="AIO16" s="900"/>
      <c r="AIP16" s="900"/>
      <c r="AIQ16" s="900"/>
      <c r="AIR16" s="900"/>
      <c r="AIS16" s="900"/>
      <c r="AIT16" s="900"/>
      <c r="AIU16" s="900"/>
      <c r="AIV16" s="900"/>
      <c r="AIW16" s="900"/>
      <c r="AIX16" s="900"/>
      <c r="AIY16" s="900"/>
      <c r="AIZ16" s="900"/>
      <c r="AJA16" s="900"/>
      <c r="AJB16" s="900"/>
      <c r="AJC16" s="900"/>
      <c r="AJD16" s="900"/>
      <c r="AJE16" s="900"/>
      <c r="AJF16" s="900"/>
      <c r="AJG16" s="900"/>
      <c r="AJH16" s="900"/>
      <c r="AJI16" s="900"/>
      <c r="AJJ16" s="900"/>
      <c r="AJK16" s="900"/>
      <c r="AJL16" s="900"/>
      <c r="AJM16" s="900"/>
      <c r="AJN16" s="900"/>
      <c r="AJO16" s="900"/>
      <c r="AJP16" s="900"/>
      <c r="AJQ16" s="900"/>
      <c r="AJR16" s="900"/>
      <c r="AJS16" s="900"/>
      <c r="AJT16" s="900"/>
      <c r="AJU16" s="900"/>
      <c r="AJV16" s="900"/>
      <c r="AJW16" s="900"/>
      <c r="AJX16" s="900"/>
      <c r="AJY16" s="900"/>
      <c r="AJZ16" s="900"/>
      <c r="AKA16" s="900"/>
      <c r="AKB16" s="900"/>
      <c r="AKC16" s="900"/>
      <c r="AKD16" s="900"/>
      <c r="AKE16" s="900"/>
      <c r="AKF16" s="900"/>
      <c r="AKG16" s="900"/>
      <c r="AKH16" s="900"/>
      <c r="AKI16" s="900"/>
      <c r="AKJ16" s="900"/>
      <c r="AKK16" s="900"/>
      <c r="AKL16" s="900"/>
      <c r="AKM16" s="900"/>
      <c r="AKN16" s="900"/>
      <c r="AKO16" s="900"/>
      <c r="AKP16" s="900"/>
      <c r="AKQ16" s="900"/>
      <c r="AKR16" s="900"/>
      <c r="AKS16" s="900"/>
      <c r="AKT16" s="900"/>
      <c r="AKU16" s="900"/>
      <c r="AKV16" s="900"/>
      <c r="AKW16" s="900"/>
      <c r="AKX16" s="900"/>
      <c r="AKY16" s="900"/>
      <c r="AKZ16" s="900"/>
      <c r="ALA16" s="900"/>
      <c r="ALB16" s="900"/>
      <c r="ALC16" s="900"/>
      <c r="ALD16" s="900"/>
      <c r="ALE16" s="900"/>
      <c r="ALF16" s="900"/>
      <c r="ALG16" s="900"/>
      <c r="ALH16" s="900"/>
      <c r="ALI16" s="900"/>
      <c r="ALJ16" s="900"/>
      <c r="ALK16" s="900"/>
      <c r="ALL16" s="900"/>
      <c r="ALM16" s="900"/>
      <c r="ALN16" s="900"/>
      <c r="ALO16" s="900"/>
      <c r="ALP16" s="900"/>
      <c r="ALQ16" s="900"/>
      <c r="ALR16" s="900"/>
      <c r="ALS16" s="900"/>
      <c r="ALT16" s="900"/>
      <c r="ALU16" s="900"/>
      <c r="ALV16" s="900"/>
      <c r="ALW16" s="900"/>
      <c r="ALX16" s="900"/>
      <c r="ALY16" s="900"/>
      <c r="ALZ16" s="900"/>
      <c r="AMA16" s="900"/>
      <c r="AMB16" s="900"/>
      <c r="AMC16" s="900"/>
      <c r="AMD16" s="900"/>
      <c r="AME16" s="900"/>
      <c r="AMF16" s="900"/>
      <c r="AMG16" s="900"/>
      <c r="AMH16" s="900"/>
      <c r="AMI16" s="900"/>
      <c r="AMJ16" s="900"/>
      <c r="AMK16" s="900"/>
      <c r="AML16" s="900"/>
      <c r="AMM16" s="900"/>
      <c r="AMN16" s="900"/>
      <c r="AMO16" s="900"/>
      <c r="AMP16" s="900"/>
      <c r="AMQ16" s="900"/>
      <c r="AMR16" s="900"/>
      <c r="AMS16" s="900"/>
      <c r="AMT16" s="900"/>
      <c r="AMU16" s="900"/>
      <c r="AMV16" s="900"/>
      <c r="AMW16" s="900"/>
      <c r="AMX16" s="900"/>
      <c r="AMY16" s="900"/>
      <c r="AMZ16" s="900"/>
      <c r="ANA16" s="900"/>
      <c r="ANB16" s="900"/>
      <c r="ANC16" s="900"/>
      <c r="AND16" s="900"/>
      <c r="ANE16" s="900"/>
      <c r="ANF16" s="900"/>
      <c r="ANG16" s="900"/>
      <c r="ANH16" s="900"/>
      <c r="ANI16" s="900"/>
      <c r="ANJ16" s="900"/>
      <c r="ANK16" s="900"/>
      <c r="ANL16" s="900"/>
      <c r="ANM16" s="900"/>
      <c r="ANN16" s="900"/>
      <c r="ANO16" s="900"/>
      <c r="ANP16" s="900"/>
      <c r="ANQ16" s="900"/>
      <c r="ANR16" s="900"/>
      <c r="ANS16" s="900"/>
      <c r="ANT16" s="900"/>
      <c r="ANU16" s="900"/>
      <c r="ANV16" s="900"/>
      <c r="ANW16" s="900"/>
      <c r="ANX16" s="900"/>
      <c r="ANY16" s="900"/>
      <c r="ANZ16" s="900"/>
      <c r="AOA16" s="900"/>
      <c r="AOB16" s="900"/>
      <c r="AOC16" s="900"/>
      <c r="AOD16" s="900"/>
      <c r="AOE16" s="900"/>
      <c r="AOF16" s="900"/>
      <c r="AOG16" s="900"/>
      <c r="AOH16" s="900"/>
      <c r="AOI16" s="900"/>
      <c r="AOJ16" s="900"/>
      <c r="AOK16" s="900"/>
      <c r="AOL16" s="900"/>
      <c r="AOM16" s="900"/>
      <c r="AON16" s="900"/>
      <c r="AOO16" s="900"/>
      <c r="AOP16" s="900"/>
      <c r="AOQ16" s="900"/>
      <c r="AOR16" s="900"/>
      <c r="AOS16" s="900"/>
      <c r="AOT16" s="900"/>
      <c r="AOU16" s="900"/>
      <c r="AOV16" s="900"/>
      <c r="AOW16" s="900"/>
      <c r="AOX16" s="900"/>
      <c r="AOY16" s="900"/>
      <c r="AOZ16" s="900"/>
      <c r="APA16" s="900"/>
      <c r="APB16" s="900"/>
      <c r="APC16" s="900"/>
      <c r="APD16" s="900"/>
      <c r="APE16" s="900"/>
      <c r="APF16" s="900"/>
      <c r="APG16" s="900"/>
      <c r="APH16" s="900"/>
      <c r="API16" s="900"/>
      <c r="APJ16" s="900"/>
      <c r="APK16" s="900"/>
      <c r="APL16" s="900"/>
      <c r="APM16" s="900"/>
      <c r="APN16" s="900"/>
      <c r="APO16" s="900"/>
      <c r="APP16" s="900"/>
      <c r="APQ16" s="900"/>
      <c r="APR16" s="900"/>
      <c r="APS16" s="900"/>
      <c r="APT16" s="900"/>
      <c r="APU16" s="900"/>
      <c r="APV16" s="900"/>
      <c r="APW16" s="900"/>
      <c r="APX16" s="900"/>
      <c r="APY16" s="900"/>
      <c r="APZ16" s="900"/>
      <c r="AQA16" s="900"/>
      <c r="AQB16" s="900"/>
      <c r="AQC16" s="900"/>
      <c r="AQD16" s="900"/>
      <c r="AQE16" s="900"/>
      <c r="AQF16" s="900"/>
      <c r="AQG16" s="900"/>
      <c r="AQH16" s="900"/>
      <c r="AQI16" s="900"/>
      <c r="AQJ16" s="900"/>
      <c r="AQK16" s="900"/>
      <c r="AQL16" s="900"/>
      <c r="AQM16" s="900"/>
      <c r="AQN16" s="900"/>
      <c r="AQO16" s="900"/>
      <c r="AQP16" s="900"/>
      <c r="AQQ16" s="900"/>
      <c r="AQR16" s="900"/>
      <c r="AQS16" s="900"/>
      <c r="AQT16" s="900"/>
      <c r="AQU16" s="900"/>
      <c r="AQV16" s="900"/>
      <c r="AQW16" s="900"/>
      <c r="AQX16" s="900"/>
      <c r="AQY16" s="900"/>
      <c r="AQZ16" s="900"/>
      <c r="ARA16" s="900"/>
      <c r="ARB16" s="900"/>
      <c r="ARC16" s="900"/>
      <c r="ARD16" s="900"/>
      <c r="ARE16" s="900"/>
      <c r="ARF16" s="900"/>
      <c r="ARG16" s="900"/>
      <c r="ARH16" s="900"/>
      <c r="ARI16" s="900"/>
      <c r="ARJ16" s="900"/>
      <c r="ARK16" s="900"/>
      <c r="ARL16" s="900"/>
      <c r="ARM16" s="900"/>
      <c r="ARN16" s="900"/>
      <c r="ARO16" s="900"/>
      <c r="ARP16" s="900"/>
      <c r="ARQ16" s="900"/>
      <c r="ARR16" s="900"/>
      <c r="ARS16" s="900"/>
      <c r="ART16" s="900"/>
      <c r="ARU16" s="900"/>
      <c r="ARV16" s="900"/>
      <c r="ARW16" s="900"/>
      <c r="ARX16" s="900"/>
      <c r="ARY16" s="900"/>
      <c r="ARZ16" s="900"/>
      <c r="ASA16" s="900"/>
      <c r="ASB16" s="900"/>
      <c r="ASC16" s="900"/>
      <c r="ASD16" s="900"/>
      <c r="ASE16" s="900"/>
      <c r="ASF16" s="900"/>
      <c r="ASG16" s="900"/>
      <c r="ASH16" s="900"/>
      <c r="ASI16" s="900"/>
      <c r="ASJ16" s="900"/>
      <c r="ASK16" s="900"/>
      <c r="ASL16" s="900"/>
      <c r="ASM16" s="900"/>
      <c r="ASN16" s="900"/>
      <c r="ASO16" s="900"/>
      <c r="ASP16" s="900"/>
      <c r="ASQ16" s="900"/>
      <c r="ASR16" s="900"/>
      <c r="ASS16" s="900"/>
      <c r="AST16" s="900"/>
      <c r="ASU16" s="900"/>
      <c r="ASV16" s="900"/>
      <c r="ASW16" s="900"/>
      <c r="ASX16" s="900"/>
      <c r="ASY16" s="900"/>
      <c r="ASZ16" s="900"/>
      <c r="ATA16" s="900"/>
      <c r="ATB16" s="900"/>
      <c r="ATC16" s="900"/>
      <c r="ATD16" s="900"/>
      <c r="ATE16" s="900"/>
      <c r="ATF16" s="900"/>
      <c r="ATG16" s="900"/>
      <c r="ATH16" s="900"/>
      <c r="ATI16" s="900"/>
      <c r="ATJ16" s="900"/>
      <c r="ATK16" s="900"/>
      <c r="ATL16" s="900"/>
      <c r="ATM16" s="900"/>
      <c r="ATN16" s="900"/>
      <c r="ATO16" s="900"/>
      <c r="ATP16" s="900"/>
      <c r="ATQ16" s="900"/>
      <c r="ATR16" s="900"/>
      <c r="ATS16" s="900"/>
      <c r="ATT16" s="900"/>
      <c r="ATU16" s="900"/>
      <c r="ATV16" s="900"/>
      <c r="ATW16" s="900"/>
      <c r="ATX16" s="900"/>
      <c r="ATY16" s="900"/>
      <c r="ATZ16" s="900"/>
      <c r="AUA16" s="900"/>
      <c r="AUB16" s="900"/>
      <c r="AUC16" s="900"/>
      <c r="AUD16" s="900"/>
      <c r="AUE16" s="900"/>
      <c r="AUF16" s="900"/>
      <c r="AUG16" s="900"/>
      <c r="AUH16" s="900"/>
      <c r="AUI16" s="900"/>
      <c r="AUJ16" s="900"/>
      <c r="AUK16" s="900"/>
      <c r="AUL16" s="900"/>
      <c r="AUM16" s="900"/>
      <c r="AUN16" s="900"/>
      <c r="AUO16" s="900"/>
      <c r="AUP16" s="900"/>
      <c r="AUQ16" s="900"/>
      <c r="AUR16" s="900"/>
      <c r="AUS16" s="900"/>
      <c r="AUT16" s="900"/>
      <c r="AUU16" s="900"/>
      <c r="AUV16" s="900"/>
      <c r="AUW16" s="900"/>
      <c r="AUX16" s="900"/>
      <c r="AUY16" s="900"/>
      <c r="AUZ16" s="900"/>
      <c r="AVA16" s="900"/>
      <c r="AVB16" s="900"/>
      <c r="AVC16" s="900"/>
      <c r="AVD16" s="900"/>
      <c r="AVE16" s="900"/>
      <c r="AVF16" s="900"/>
      <c r="AVG16" s="900"/>
      <c r="AVH16" s="900"/>
      <c r="AVI16" s="900"/>
      <c r="AVJ16" s="900"/>
      <c r="AVK16" s="900"/>
      <c r="AVL16" s="900"/>
      <c r="AVM16" s="900"/>
      <c r="AVN16" s="900"/>
      <c r="AVO16" s="900"/>
      <c r="AVP16" s="900"/>
      <c r="AVQ16" s="900"/>
      <c r="AVR16" s="900"/>
      <c r="AVS16" s="900"/>
      <c r="AVT16" s="900"/>
      <c r="AVU16" s="900"/>
      <c r="AVV16" s="900"/>
      <c r="AVW16" s="900"/>
      <c r="AVX16" s="900"/>
      <c r="AVY16" s="900"/>
      <c r="AVZ16" s="900"/>
      <c r="AWA16" s="900"/>
      <c r="AWB16" s="900"/>
      <c r="AWC16" s="900"/>
      <c r="AWD16" s="900"/>
      <c r="AWE16" s="900"/>
      <c r="AWF16" s="900"/>
      <c r="AWG16" s="900"/>
      <c r="AWH16" s="900"/>
      <c r="AWI16" s="900"/>
      <c r="AWJ16" s="900"/>
      <c r="AWK16" s="900"/>
      <c r="AWL16" s="900"/>
      <c r="AWM16" s="900"/>
      <c r="AWN16" s="900"/>
      <c r="AWO16" s="900"/>
      <c r="AWP16" s="900"/>
      <c r="AWQ16" s="900"/>
      <c r="AWR16" s="900"/>
      <c r="AWS16" s="900"/>
      <c r="AWT16" s="900"/>
      <c r="AWU16" s="900"/>
      <c r="AWV16" s="900"/>
      <c r="AWW16" s="900"/>
      <c r="AWX16" s="900"/>
      <c r="AWY16" s="900"/>
      <c r="AWZ16" s="900"/>
      <c r="AXA16" s="900"/>
      <c r="AXB16" s="900"/>
      <c r="AXC16" s="900"/>
      <c r="AXD16" s="900"/>
      <c r="AXE16" s="900"/>
      <c r="AXF16" s="900"/>
      <c r="AXG16" s="900"/>
      <c r="AXH16" s="900"/>
      <c r="AXI16" s="900"/>
      <c r="AXJ16" s="900"/>
      <c r="AXK16" s="900"/>
      <c r="AXL16" s="900"/>
      <c r="AXM16" s="900"/>
      <c r="AXN16" s="900"/>
      <c r="AXO16" s="900"/>
      <c r="AXP16" s="900"/>
      <c r="AXQ16" s="900"/>
      <c r="AXR16" s="900"/>
      <c r="AXS16" s="900"/>
      <c r="AXT16" s="900"/>
      <c r="AXU16" s="900"/>
      <c r="AXV16" s="900"/>
      <c r="AXW16" s="900"/>
      <c r="AXX16" s="900"/>
      <c r="AXY16" s="900"/>
      <c r="AXZ16" s="900"/>
      <c r="AYA16" s="900"/>
      <c r="AYB16" s="900"/>
      <c r="AYC16" s="900"/>
      <c r="AYD16" s="900"/>
      <c r="AYE16" s="900"/>
      <c r="AYF16" s="900"/>
      <c r="AYG16" s="900"/>
      <c r="AYH16" s="900"/>
      <c r="AYI16" s="900"/>
      <c r="AYJ16" s="900"/>
      <c r="AYK16" s="900"/>
      <c r="AYL16" s="900"/>
      <c r="AYM16" s="900"/>
      <c r="AYN16" s="900"/>
      <c r="AYO16" s="900"/>
      <c r="AYP16" s="900"/>
      <c r="AYQ16" s="900"/>
      <c r="AYR16" s="900"/>
      <c r="AYS16" s="900"/>
      <c r="AYT16" s="900"/>
      <c r="AYU16" s="900"/>
      <c r="AYV16" s="900"/>
      <c r="AYW16" s="900"/>
      <c r="AYX16" s="900"/>
      <c r="AYY16" s="900"/>
      <c r="AYZ16" s="900"/>
      <c r="AZA16" s="900"/>
      <c r="AZB16" s="900"/>
      <c r="AZC16" s="900"/>
      <c r="AZD16" s="900"/>
      <c r="AZE16" s="900"/>
      <c r="AZF16" s="900"/>
      <c r="AZG16" s="900"/>
      <c r="AZH16" s="900"/>
      <c r="AZI16" s="900"/>
      <c r="AZJ16" s="900"/>
      <c r="AZK16" s="900"/>
      <c r="AZL16" s="900"/>
      <c r="AZM16" s="900"/>
      <c r="AZN16" s="900"/>
      <c r="AZO16" s="900"/>
      <c r="AZP16" s="900"/>
      <c r="AZQ16" s="900"/>
      <c r="AZR16" s="900"/>
      <c r="AZS16" s="900"/>
      <c r="AZT16" s="900"/>
      <c r="AZU16" s="900"/>
      <c r="AZV16" s="900"/>
      <c r="AZW16" s="900"/>
      <c r="AZX16" s="900"/>
      <c r="AZY16" s="900"/>
      <c r="AZZ16" s="900"/>
      <c r="BAA16" s="900"/>
      <c r="BAB16" s="900"/>
      <c r="BAC16" s="900"/>
      <c r="BAD16" s="900"/>
      <c r="BAE16" s="900"/>
      <c r="BAF16" s="900"/>
      <c r="BAG16" s="900"/>
      <c r="BAH16" s="900"/>
      <c r="BAI16" s="900"/>
      <c r="BAJ16" s="900"/>
      <c r="BAK16" s="900"/>
      <c r="BAL16" s="900"/>
      <c r="BAM16" s="900"/>
      <c r="BAN16" s="900"/>
      <c r="BAO16" s="900"/>
      <c r="BAP16" s="900"/>
      <c r="BAQ16" s="900"/>
      <c r="BAR16" s="900"/>
      <c r="BAS16" s="900"/>
      <c r="BAT16" s="900"/>
      <c r="BAU16" s="900"/>
      <c r="BAV16" s="900"/>
      <c r="BAW16" s="900"/>
      <c r="BAX16" s="900"/>
      <c r="BAY16" s="900"/>
      <c r="BAZ16" s="900"/>
      <c r="BBA16" s="900"/>
      <c r="BBB16" s="900"/>
      <c r="BBC16" s="900"/>
      <c r="BBD16" s="900"/>
      <c r="BBE16" s="900"/>
      <c r="BBF16" s="900"/>
      <c r="BBG16" s="900"/>
      <c r="BBH16" s="900"/>
      <c r="BBI16" s="900"/>
      <c r="BBJ16" s="900"/>
      <c r="BBK16" s="900"/>
      <c r="BBL16" s="900"/>
      <c r="BBM16" s="900"/>
      <c r="BBN16" s="900"/>
      <c r="BBO16" s="900"/>
      <c r="BBP16" s="900"/>
      <c r="BBQ16" s="900"/>
      <c r="BBR16" s="900"/>
      <c r="BBS16" s="900"/>
      <c r="BBT16" s="900"/>
      <c r="BBU16" s="900"/>
      <c r="BBV16" s="900"/>
      <c r="BBW16" s="900"/>
      <c r="BBX16" s="900"/>
      <c r="BBY16" s="900"/>
      <c r="BBZ16" s="900"/>
      <c r="BCA16" s="900"/>
      <c r="BCB16" s="900"/>
      <c r="BCC16" s="900"/>
      <c r="BCD16" s="900"/>
      <c r="BCE16" s="900"/>
      <c r="BCF16" s="900"/>
      <c r="BCG16" s="900"/>
      <c r="BCH16" s="900"/>
      <c r="BCI16" s="900"/>
      <c r="BCJ16" s="900"/>
      <c r="BCK16" s="900"/>
      <c r="BCL16" s="900"/>
      <c r="BCM16" s="900"/>
      <c r="BCN16" s="900"/>
      <c r="BCO16" s="900"/>
      <c r="BCP16" s="900"/>
      <c r="BCQ16" s="900"/>
      <c r="BCR16" s="900"/>
      <c r="BCS16" s="900"/>
      <c r="BCT16" s="900"/>
      <c r="BCU16" s="900"/>
      <c r="BCV16" s="900"/>
      <c r="BCW16" s="900"/>
      <c r="BCX16" s="900"/>
      <c r="BCY16" s="900"/>
      <c r="BCZ16" s="900"/>
      <c r="BDA16" s="900"/>
      <c r="BDB16" s="900"/>
      <c r="BDC16" s="900"/>
      <c r="BDD16" s="900"/>
      <c r="BDE16" s="900"/>
      <c r="BDF16" s="900"/>
      <c r="BDG16" s="900"/>
      <c r="BDH16" s="900"/>
      <c r="BDI16" s="900"/>
      <c r="BDJ16" s="900"/>
      <c r="BDK16" s="900"/>
      <c r="BDL16" s="900"/>
      <c r="BDM16" s="900"/>
      <c r="BDN16" s="900"/>
      <c r="BDO16" s="900"/>
      <c r="BDP16" s="900"/>
      <c r="BDQ16" s="900"/>
      <c r="BDR16" s="900"/>
      <c r="BDS16" s="900"/>
      <c r="BDT16" s="900"/>
      <c r="BDU16" s="900"/>
      <c r="BDV16" s="900"/>
      <c r="BDW16" s="900"/>
      <c r="BDX16" s="900"/>
      <c r="BDY16" s="900"/>
      <c r="BDZ16" s="900"/>
      <c r="BEA16" s="900"/>
      <c r="BEB16" s="900"/>
      <c r="BEC16" s="900"/>
      <c r="BED16" s="900"/>
      <c r="BEE16" s="900"/>
      <c r="BEF16" s="900"/>
      <c r="BEG16" s="900"/>
      <c r="BEH16" s="900"/>
      <c r="BEI16" s="900"/>
      <c r="BEJ16" s="900"/>
      <c r="BEK16" s="900"/>
      <c r="BEL16" s="900"/>
      <c r="BEM16" s="900"/>
      <c r="BEN16" s="900"/>
      <c r="BEO16" s="900"/>
      <c r="BEP16" s="900"/>
      <c r="BEQ16" s="900"/>
      <c r="BER16" s="900"/>
      <c r="BES16" s="900"/>
      <c r="BET16" s="900"/>
      <c r="BEU16" s="900"/>
      <c r="BEV16" s="900"/>
      <c r="BEW16" s="900"/>
      <c r="BEX16" s="900"/>
      <c r="BEY16" s="900"/>
      <c r="BEZ16" s="900"/>
      <c r="BFA16" s="900"/>
      <c r="BFB16" s="900"/>
      <c r="BFC16" s="900"/>
      <c r="BFD16" s="900"/>
      <c r="BFE16" s="900"/>
      <c r="BFF16" s="900"/>
      <c r="BFG16" s="900"/>
      <c r="BFH16" s="900"/>
      <c r="BFI16" s="900"/>
      <c r="BFJ16" s="900"/>
      <c r="BFK16" s="900"/>
      <c r="BFL16" s="900"/>
      <c r="BFM16" s="900"/>
      <c r="BFN16" s="900"/>
      <c r="BFO16" s="900"/>
      <c r="BFP16" s="900"/>
      <c r="BFQ16" s="900"/>
      <c r="BFR16" s="900"/>
      <c r="BFS16" s="900"/>
      <c r="BFT16" s="900"/>
      <c r="BFU16" s="900"/>
      <c r="BFV16" s="900"/>
      <c r="BFW16" s="900"/>
      <c r="BFX16" s="900"/>
      <c r="BFY16" s="900"/>
      <c r="BFZ16" s="900"/>
      <c r="BGA16" s="900"/>
      <c r="BGB16" s="900"/>
      <c r="BGC16" s="900"/>
      <c r="BGD16" s="900"/>
      <c r="BGE16" s="900"/>
      <c r="BGF16" s="900"/>
      <c r="BGG16" s="900"/>
      <c r="BGH16" s="900"/>
      <c r="BGI16" s="900"/>
      <c r="BGJ16" s="900"/>
      <c r="BGK16" s="900"/>
      <c r="BGL16" s="900"/>
      <c r="BGM16" s="900"/>
      <c r="BGN16" s="900"/>
      <c r="BGO16" s="900"/>
      <c r="BGP16" s="900"/>
      <c r="BGQ16" s="900"/>
      <c r="BGR16" s="900"/>
      <c r="BGS16" s="900"/>
      <c r="BGT16" s="900"/>
      <c r="BGU16" s="900"/>
      <c r="BGV16" s="900"/>
      <c r="BGW16" s="900"/>
      <c r="BGX16" s="900"/>
      <c r="BGY16" s="900"/>
      <c r="BGZ16" s="900"/>
      <c r="BHA16" s="900"/>
      <c r="BHB16" s="900"/>
      <c r="BHC16" s="900"/>
      <c r="BHD16" s="900"/>
      <c r="BHE16" s="900"/>
      <c r="BHF16" s="900"/>
      <c r="BHG16" s="900"/>
      <c r="BHH16" s="900"/>
      <c r="BHI16" s="900"/>
      <c r="BHJ16" s="900"/>
      <c r="BHK16" s="900"/>
      <c r="BHL16" s="900"/>
      <c r="BHM16" s="900"/>
      <c r="BHN16" s="900"/>
      <c r="BHO16" s="900"/>
      <c r="BHP16" s="900"/>
      <c r="BHQ16" s="900"/>
      <c r="BHR16" s="900"/>
      <c r="BHS16" s="900"/>
      <c r="BHT16" s="900"/>
      <c r="BHU16" s="900"/>
      <c r="BHV16" s="900"/>
      <c r="BHW16" s="900"/>
      <c r="BHX16" s="900"/>
      <c r="BHY16" s="900"/>
      <c r="BHZ16" s="900"/>
      <c r="BIA16" s="900"/>
      <c r="BIB16" s="900"/>
      <c r="BIC16" s="900"/>
      <c r="BID16" s="900"/>
      <c r="BIE16" s="900"/>
      <c r="BIF16" s="900"/>
      <c r="BIG16" s="900"/>
      <c r="BIH16" s="900"/>
      <c r="BII16" s="900"/>
      <c r="BIJ16" s="900"/>
      <c r="BIK16" s="900"/>
      <c r="BIL16" s="900"/>
      <c r="BIM16" s="900"/>
      <c r="BIN16" s="900"/>
      <c r="BIO16" s="900"/>
      <c r="BIP16" s="900"/>
      <c r="BIQ16" s="900"/>
      <c r="BIR16" s="900"/>
      <c r="BIS16" s="900"/>
      <c r="BIT16" s="900"/>
      <c r="BIU16" s="900"/>
      <c r="BIV16" s="900"/>
      <c r="BIW16" s="900"/>
      <c r="BIX16" s="900"/>
      <c r="BIY16" s="900"/>
      <c r="BIZ16" s="900"/>
      <c r="BJA16" s="900"/>
      <c r="BJB16" s="900"/>
      <c r="BJC16" s="900"/>
      <c r="BJD16" s="900"/>
      <c r="BJE16" s="900"/>
      <c r="BJF16" s="900"/>
      <c r="BJG16" s="900"/>
      <c r="BJH16" s="900"/>
      <c r="BJI16" s="900"/>
      <c r="BJJ16" s="900"/>
      <c r="BJK16" s="900"/>
      <c r="BJL16" s="900"/>
      <c r="BJM16" s="900"/>
      <c r="BJN16" s="900"/>
      <c r="BJO16" s="900"/>
      <c r="BJP16" s="900"/>
      <c r="BJQ16" s="900"/>
      <c r="BJR16" s="900"/>
      <c r="BJS16" s="900"/>
      <c r="BJT16" s="900"/>
      <c r="BJU16" s="900"/>
      <c r="BJV16" s="900"/>
      <c r="BJW16" s="900"/>
      <c r="BJX16" s="900"/>
      <c r="BJY16" s="900"/>
      <c r="BJZ16" s="900"/>
      <c r="BKA16" s="900"/>
      <c r="BKB16" s="900"/>
      <c r="BKC16" s="900"/>
      <c r="BKD16" s="900"/>
      <c r="BKE16" s="900"/>
      <c r="BKF16" s="900"/>
      <c r="BKG16" s="900"/>
      <c r="BKH16" s="900"/>
      <c r="BKI16" s="900"/>
      <c r="BKJ16" s="900"/>
      <c r="BKK16" s="900"/>
      <c r="BKL16" s="900"/>
      <c r="BKM16" s="900"/>
      <c r="BKN16" s="900"/>
      <c r="BKO16" s="900"/>
      <c r="BKP16" s="900"/>
      <c r="BKQ16" s="900"/>
      <c r="BKR16" s="900"/>
      <c r="BKS16" s="900"/>
      <c r="BKT16" s="900"/>
      <c r="BKU16" s="900"/>
      <c r="BKV16" s="900"/>
      <c r="BKW16" s="900"/>
      <c r="BKX16" s="900"/>
      <c r="BKY16" s="900"/>
      <c r="BKZ16" s="900"/>
      <c r="BLA16" s="900"/>
      <c r="BLB16" s="900"/>
      <c r="BLC16" s="900"/>
      <c r="BLD16" s="900"/>
      <c r="BLE16" s="900"/>
      <c r="BLF16" s="900"/>
      <c r="BLG16" s="900"/>
      <c r="BLH16" s="900"/>
      <c r="BLI16" s="900"/>
      <c r="BLJ16" s="900"/>
      <c r="BLK16" s="900"/>
      <c r="BLL16" s="900"/>
      <c r="BLM16" s="900"/>
      <c r="BLN16" s="900"/>
      <c r="BLO16" s="900"/>
      <c r="BLP16" s="900"/>
      <c r="BLQ16" s="900"/>
      <c r="BLR16" s="900"/>
      <c r="BLS16" s="900"/>
      <c r="BLT16" s="900"/>
      <c r="BLU16" s="900"/>
      <c r="BLV16" s="900"/>
      <c r="BLW16" s="900"/>
      <c r="BLX16" s="900"/>
      <c r="BLY16" s="900"/>
      <c r="BLZ16" s="900"/>
      <c r="BMA16" s="900"/>
      <c r="BMB16" s="900"/>
      <c r="BMC16" s="900"/>
      <c r="BMD16" s="900"/>
      <c r="BME16" s="900"/>
      <c r="BMF16" s="900"/>
      <c r="BMG16" s="900"/>
      <c r="BMH16" s="900"/>
      <c r="BMI16" s="900"/>
      <c r="BMJ16" s="900"/>
      <c r="BMK16" s="900"/>
      <c r="BML16" s="900"/>
      <c r="BMM16" s="900"/>
      <c r="BMN16" s="900"/>
      <c r="BMO16" s="900"/>
      <c r="BMP16" s="900"/>
      <c r="BMQ16" s="900"/>
      <c r="BMR16" s="900"/>
      <c r="BMS16" s="900"/>
      <c r="BMT16" s="900"/>
      <c r="BMU16" s="900"/>
      <c r="BMV16" s="900"/>
      <c r="BMW16" s="900"/>
      <c r="BMX16" s="900"/>
      <c r="BMY16" s="900"/>
      <c r="BMZ16" s="900"/>
      <c r="BNA16" s="900"/>
      <c r="BNB16" s="900"/>
      <c r="BNC16" s="900"/>
      <c r="BND16" s="900"/>
      <c r="BNE16" s="900"/>
      <c r="BNF16" s="900"/>
      <c r="BNG16" s="900"/>
      <c r="BNH16" s="900"/>
      <c r="BNI16" s="900"/>
      <c r="BNJ16" s="900"/>
      <c r="BNK16" s="900"/>
      <c r="BNL16" s="900"/>
      <c r="BNM16" s="900"/>
      <c r="BNN16" s="900"/>
      <c r="BNO16" s="900"/>
      <c r="BNP16" s="900"/>
      <c r="BNQ16" s="900"/>
      <c r="BNR16" s="900"/>
      <c r="BNS16" s="900"/>
      <c r="BNT16" s="900"/>
      <c r="BNU16" s="900"/>
      <c r="BNV16" s="900"/>
      <c r="BNW16" s="900"/>
      <c r="BNX16" s="900"/>
      <c r="BNY16" s="900"/>
      <c r="BNZ16" s="900"/>
      <c r="BOA16" s="900"/>
      <c r="BOB16" s="900"/>
      <c r="BOC16" s="900"/>
      <c r="BOD16" s="900"/>
      <c r="BOE16" s="900"/>
      <c r="BOF16" s="900"/>
      <c r="BOG16" s="900"/>
      <c r="BOH16" s="900"/>
      <c r="BOI16" s="900"/>
      <c r="BOJ16" s="900"/>
      <c r="BOK16" s="900"/>
      <c r="BOL16" s="900"/>
      <c r="BOM16" s="900"/>
      <c r="BON16" s="900"/>
      <c r="BOO16" s="900"/>
      <c r="BOP16" s="900"/>
      <c r="BOQ16" s="900"/>
      <c r="BOR16" s="900"/>
      <c r="BOS16" s="900"/>
      <c r="BOT16" s="900"/>
      <c r="BOU16" s="900"/>
      <c r="BOV16" s="900"/>
      <c r="BOW16" s="900"/>
      <c r="BOX16" s="900"/>
      <c r="BOY16" s="900"/>
      <c r="BOZ16" s="900"/>
      <c r="BPA16" s="900"/>
      <c r="BPB16" s="900"/>
      <c r="BPC16" s="900"/>
      <c r="BPD16" s="900"/>
      <c r="BPE16" s="900"/>
      <c r="BPF16" s="900"/>
      <c r="BPG16" s="900"/>
      <c r="BPH16" s="900"/>
      <c r="BPI16" s="900"/>
      <c r="BPJ16" s="900"/>
      <c r="BPK16" s="900"/>
      <c r="BPL16" s="900"/>
      <c r="BPM16" s="900"/>
      <c r="BPN16" s="900"/>
      <c r="BPO16" s="900"/>
      <c r="BPP16" s="900"/>
      <c r="BPQ16" s="900"/>
      <c r="BPR16" s="900"/>
      <c r="BPS16" s="900"/>
      <c r="BPT16" s="900"/>
      <c r="BPU16" s="900"/>
      <c r="BPV16" s="900"/>
      <c r="BPW16" s="900"/>
      <c r="BPX16" s="900"/>
      <c r="BPY16" s="900"/>
      <c r="BPZ16" s="900"/>
      <c r="BQA16" s="900"/>
      <c r="BQB16" s="900"/>
      <c r="BQC16" s="900"/>
      <c r="BQD16" s="900"/>
      <c r="BQE16" s="900"/>
      <c r="BQF16" s="900"/>
      <c r="BQG16" s="900"/>
      <c r="BQH16" s="900"/>
      <c r="BQI16" s="900"/>
      <c r="BQJ16" s="900"/>
      <c r="BQK16" s="900"/>
      <c r="BQL16" s="900"/>
      <c r="BQM16" s="900"/>
      <c r="BQN16" s="900"/>
      <c r="BQO16" s="900"/>
      <c r="BQP16" s="900"/>
      <c r="BQQ16" s="900"/>
      <c r="BQR16" s="900"/>
      <c r="BQS16" s="900"/>
      <c r="BQT16" s="900"/>
      <c r="BQU16" s="900"/>
      <c r="BQV16" s="900"/>
      <c r="BQW16" s="900"/>
      <c r="BQX16" s="900"/>
      <c r="BQY16" s="900"/>
      <c r="BQZ16" s="900"/>
      <c r="BRA16" s="900"/>
      <c r="BRB16" s="900"/>
      <c r="BRC16" s="900"/>
      <c r="BRD16" s="900"/>
      <c r="BRE16" s="900"/>
      <c r="BRF16" s="900"/>
      <c r="BRG16" s="900"/>
      <c r="BRH16" s="900"/>
      <c r="BRI16" s="900"/>
      <c r="BRJ16" s="900"/>
      <c r="BRK16" s="900"/>
      <c r="BRL16" s="900"/>
      <c r="BRM16" s="900"/>
      <c r="BRN16" s="900"/>
      <c r="BRO16" s="900"/>
      <c r="BRP16" s="900"/>
      <c r="BRQ16" s="900"/>
      <c r="BRR16" s="900"/>
      <c r="BRS16" s="900"/>
      <c r="BRT16" s="900"/>
      <c r="BRU16" s="900"/>
      <c r="BRV16" s="900"/>
      <c r="BRW16" s="900"/>
      <c r="BRX16" s="900"/>
      <c r="BRY16" s="900"/>
      <c r="BRZ16" s="900"/>
      <c r="BSA16" s="900"/>
      <c r="BSB16" s="900"/>
      <c r="BSC16" s="900"/>
      <c r="BSD16" s="900"/>
      <c r="BSE16" s="900"/>
      <c r="BSF16" s="900"/>
      <c r="BSG16" s="900"/>
      <c r="BSH16" s="900"/>
      <c r="BSI16" s="900"/>
      <c r="BSJ16" s="900"/>
      <c r="BSK16" s="900"/>
      <c r="BSL16" s="900"/>
      <c r="BSM16" s="900"/>
      <c r="BSN16" s="900"/>
      <c r="BSO16" s="900"/>
      <c r="BSP16" s="900"/>
      <c r="BSQ16" s="900"/>
      <c r="BSR16" s="900"/>
      <c r="BSS16" s="900"/>
      <c r="BST16" s="900"/>
      <c r="BSU16" s="900"/>
      <c r="BSV16" s="900"/>
      <c r="BSW16" s="900"/>
      <c r="BSX16" s="900"/>
      <c r="BSY16" s="900"/>
      <c r="BSZ16" s="900"/>
      <c r="BTA16" s="900"/>
      <c r="BTB16" s="900"/>
      <c r="BTC16" s="900"/>
      <c r="BTD16" s="900"/>
      <c r="BTE16" s="900"/>
      <c r="BTF16" s="900"/>
      <c r="BTG16" s="900"/>
      <c r="BTH16" s="900"/>
      <c r="BTI16" s="900"/>
      <c r="BTJ16" s="900"/>
      <c r="BTK16" s="900"/>
      <c r="BTL16" s="900"/>
      <c r="BTM16" s="900"/>
      <c r="BTN16" s="900"/>
      <c r="BTO16" s="900"/>
      <c r="BTP16" s="900"/>
      <c r="BTQ16" s="900"/>
      <c r="BTR16" s="900"/>
      <c r="BTS16" s="900"/>
      <c r="BTT16" s="900"/>
      <c r="BTU16" s="900"/>
      <c r="BTV16" s="900"/>
      <c r="BTW16" s="900"/>
      <c r="BTX16" s="900"/>
      <c r="BTY16" s="900"/>
      <c r="BTZ16" s="900"/>
      <c r="BUA16" s="900"/>
      <c r="BUB16" s="900"/>
      <c r="BUC16" s="900"/>
      <c r="BUD16" s="900"/>
      <c r="BUE16" s="900"/>
      <c r="BUF16" s="900"/>
      <c r="BUG16" s="900"/>
      <c r="BUH16" s="900"/>
      <c r="BUI16" s="900"/>
      <c r="BUJ16" s="900"/>
      <c r="BUK16" s="900"/>
      <c r="BUL16" s="900"/>
      <c r="BUM16" s="900"/>
      <c r="BUN16" s="900"/>
      <c r="BUO16" s="900"/>
      <c r="BUP16" s="900"/>
      <c r="BUQ16" s="900"/>
      <c r="BUR16" s="900"/>
      <c r="BUS16" s="900"/>
      <c r="BUT16" s="900"/>
      <c r="BUU16" s="900"/>
      <c r="BUV16" s="900"/>
      <c r="BUW16" s="900"/>
      <c r="BUX16" s="900"/>
      <c r="BUY16" s="900"/>
      <c r="BUZ16" s="900"/>
      <c r="BVA16" s="900"/>
      <c r="BVB16" s="900"/>
      <c r="BVC16" s="900"/>
      <c r="BVD16" s="900"/>
      <c r="BVE16" s="900"/>
      <c r="BVF16" s="900"/>
      <c r="BVG16" s="900"/>
      <c r="BVH16" s="900"/>
      <c r="BVI16" s="900"/>
      <c r="BVJ16" s="900"/>
      <c r="BVK16" s="900"/>
      <c r="BVL16" s="900"/>
      <c r="BVM16" s="900"/>
      <c r="BVN16" s="900"/>
      <c r="BVO16" s="900"/>
      <c r="BVP16" s="900"/>
      <c r="BVQ16" s="900"/>
      <c r="BVR16" s="900"/>
      <c r="BVS16" s="900"/>
      <c r="BVT16" s="900"/>
      <c r="BVU16" s="900"/>
      <c r="BVV16" s="900"/>
      <c r="BVW16" s="900"/>
      <c r="BVX16" s="900"/>
      <c r="BVY16" s="900"/>
      <c r="BVZ16" s="900"/>
      <c r="BWA16" s="900"/>
      <c r="BWB16" s="900"/>
      <c r="BWC16" s="900"/>
      <c r="BWD16" s="900"/>
      <c r="BWE16" s="900"/>
      <c r="BWF16" s="900"/>
      <c r="BWG16" s="900"/>
      <c r="BWH16" s="900"/>
      <c r="BWI16" s="900"/>
      <c r="BWJ16" s="900"/>
      <c r="BWK16" s="900"/>
      <c r="BWL16" s="900"/>
      <c r="BWM16" s="900"/>
      <c r="BWN16" s="900"/>
      <c r="BWO16" s="900"/>
      <c r="BWP16" s="900"/>
      <c r="BWQ16" s="900"/>
      <c r="BWR16" s="900"/>
      <c r="BWS16" s="900"/>
      <c r="BWT16" s="900"/>
      <c r="BWU16" s="900"/>
      <c r="BWV16" s="900"/>
      <c r="BWW16" s="900"/>
      <c r="BWX16" s="900"/>
      <c r="BWY16" s="900"/>
      <c r="BWZ16" s="900"/>
      <c r="BXA16" s="900"/>
      <c r="BXB16" s="900"/>
      <c r="BXC16" s="900"/>
      <c r="BXD16" s="900"/>
      <c r="BXE16" s="900"/>
      <c r="BXF16" s="900"/>
      <c r="BXG16" s="900"/>
      <c r="BXH16" s="900"/>
      <c r="BXI16" s="900"/>
      <c r="BXJ16" s="900"/>
      <c r="BXK16" s="900"/>
      <c r="BXL16" s="900"/>
      <c r="BXM16" s="900"/>
      <c r="BXN16" s="900"/>
      <c r="BXO16" s="900"/>
      <c r="BXP16" s="900"/>
      <c r="BXQ16" s="900"/>
      <c r="BXR16" s="900"/>
      <c r="BXS16" s="900"/>
      <c r="BXT16" s="900"/>
      <c r="BXU16" s="900"/>
      <c r="BXV16" s="900"/>
      <c r="BXW16" s="900"/>
      <c r="BXX16" s="900"/>
      <c r="BXY16" s="900"/>
      <c r="BXZ16" s="900"/>
      <c r="BYA16" s="900"/>
      <c r="BYB16" s="900"/>
      <c r="BYC16" s="900"/>
      <c r="BYD16" s="900"/>
      <c r="BYE16" s="900"/>
      <c r="BYF16" s="900"/>
      <c r="BYG16" s="900"/>
      <c r="BYH16" s="900"/>
      <c r="BYI16" s="900"/>
      <c r="BYJ16" s="900"/>
      <c r="BYK16" s="900"/>
      <c r="BYL16" s="900"/>
      <c r="BYM16" s="900"/>
      <c r="BYN16" s="900"/>
      <c r="BYO16" s="900"/>
      <c r="BYP16" s="900"/>
      <c r="BYQ16" s="900"/>
      <c r="BYR16" s="900"/>
      <c r="BYS16" s="900"/>
      <c r="BYT16" s="900"/>
      <c r="BYU16" s="900"/>
      <c r="BYV16" s="900"/>
      <c r="BYW16" s="900"/>
      <c r="BYX16" s="900"/>
      <c r="BYY16" s="900"/>
      <c r="BYZ16" s="900"/>
      <c r="BZA16" s="900"/>
      <c r="BZB16" s="900"/>
      <c r="BZC16" s="900"/>
      <c r="BZD16" s="900"/>
      <c r="BZE16" s="900"/>
      <c r="BZF16" s="900"/>
      <c r="BZG16" s="900"/>
      <c r="BZH16" s="900"/>
      <c r="BZI16" s="900"/>
      <c r="BZJ16" s="900"/>
      <c r="BZK16" s="900"/>
      <c r="BZL16" s="900"/>
      <c r="BZM16" s="900"/>
      <c r="BZN16" s="900"/>
      <c r="BZO16" s="900"/>
      <c r="BZP16" s="900"/>
      <c r="BZQ16" s="900"/>
      <c r="BZR16" s="900"/>
      <c r="BZS16" s="900"/>
      <c r="BZT16" s="900"/>
      <c r="BZU16" s="900"/>
      <c r="BZV16" s="900"/>
      <c r="BZW16" s="900"/>
      <c r="BZX16" s="900"/>
      <c r="BZY16" s="900"/>
      <c r="BZZ16" s="900"/>
      <c r="CAA16" s="900"/>
      <c r="CAB16" s="900"/>
      <c r="CAC16" s="900"/>
      <c r="CAD16" s="900"/>
      <c r="CAE16" s="900"/>
      <c r="CAF16" s="900"/>
      <c r="CAG16" s="900"/>
      <c r="CAH16" s="900"/>
      <c r="CAI16" s="900"/>
      <c r="CAJ16" s="900"/>
      <c r="CAK16" s="900"/>
      <c r="CAL16" s="900"/>
      <c r="CAM16" s="900"/>
      <c r="CAN16" s="900"/>
      <c r="CAO16" s="900"/>
      <c r="CAP16" s="900"/>
      <c r="CAQ16" s="900"/>
      <c r="CAR16" s="900"/>
      <c r="CAS16" s="900"/>
      <c r="CAT16" s="900"/>
      <c r="CAU16" s="900"/>
      <c r="CAV16" s="900"/>
      <c r="CAW16" s="900"/>
      <c r="CAX16" s="900"/>
      <c r="CAY16" s="900"/>
      <c r="CAZ16" s="900"/>
      <c r="CBA16" s="900"/>
      <c r="CBB16" s="900"/>
      <c r="CBC16" s="900"/>
      <c r="CBD16" s="900"/>
      <c r="CBE16" s="900"/>
      <c r="CBF16" s="900"/>
      <c r="CBG16" s="900"/>
      <c r="CBH16" s="900"/>
      <c r="CBI16" s="900"/>
      <c r="CBJ16" s="900"/>
      <c r="CBK16" s="900"/>
      <c r="CBL16" s="900"/>
      <c r="CBM16" s="900"/>
      <c r="CBN16" s="900"/>
      <c r="CBO16" s="900"/>
      <c r="CBP16" s="900"/>
      <c r="CBQ16" s="900"/>
      <c r="CBR16" s="900"/>
      <c r="CBS16" s="900"/>
      <c r="CBT16" s="900"/>
      <c r="CBU16" s="900"/>
      <c r="CBV16" s="900"/>
      <c r="CBW16" s="900"/>
      <c r="CBX16" s="900"/>
      <c r="CBY16" s="900"/>
      <c r="CBZ16" s="900"/>
      <c r="CCA16" s="900"/>
      <c r="CCB16" s="900"/>
      <c r="CCC16" s="900"/>
      <c r="CCD16" s="900"/>
      <c r="CCE16" s="900"/>
      <c r="CCF16" s="900"/>
      <c r="CCG16" s="900"/>
      <c r="CCH16" s="900"/>
      <c r="CCI16" s="900"/>
      <c r="CCJ16" s="900"/>
      <c r="CCK16" s="900"/>
      <c r="CCL16" s="900"/>
      <c r="CCM16" s="900"/>
      <c r="CCN16" s="900"/>
      <c r="CCO16" s="900"/>
      <c r="CCP16" s="900"/>
      <c r="CCQ16" s="900"/>
      <c r="CCR16" s="900"/>
      <c r="CCS16" s="900"/>
      <c r="CCT16" s="900"/>
      <c r="CCU16" s="900"/>
      <c r="CCV16" s="900"/>
      <c r="CCW16" s="900"/>
      <c r="CCX16" s="900"/>
      <c r="CCY16" s="900"/>
      <c r="CCZ16" s="900"/>
      <c r="CDA16" s="900"/>
      <c r="CDB16" s="900"/>
      <c r="CDC16" s="900"/>
      <c r="CDD16" s="900"/>
      <c r="CDE16" s="900"/>
      <c r="CDF16" s="900"/>
      <c r="CDG16" s="900"/>
      <c r="CDH16" s="900"/>
      <c r="CDI16" s="900"/>
      <c r="CDJ16" s="900"/>
      <c r="CDK16" s="900"/>
      <c r="CDL16" s="900"/>
      <c r="CDM16" s="900"/>
      <c r="CDN16" s="900"/>
      <c r="CDO16" s="900"/>
      <c r="CDP16" s="900"/>
      <c r="CDQ16" s="900"/>
      <c r="CDR16" s="900"/>
      <c r="CDS16" s="900"/>
      <c r="CDT16" s="900"/>
      <c r="CDU16" s="900"/>
      <c r="CDV16" s="900"/>
      <c r="CDW16" s="900"/>
      <c r="CDX16" s="900"/>
      <c r="CDY16" s="900"/>
      <c r="CDZ16" s="900"/>
      <c r="CEA16" s="900"/>
      <c r="CEB16" s="900"/>
      <c r="CEC16" s="900"/>
      <c r="CED16" s="900"/>
      <c r="CEE16" s="900"/>
      <c r="CEF16" s="900"/>
      <c r="CEG16" s="900"/>
      <c r="CEH16" s="900"/>
      <c r="CEI16" s="900"/>
      <c r="CEJ16" s="900"/>
      <c r="CEK16" s="900"/>
      <c r="CEL16" s="900"/>
      <c r="CEM16" s="900"/>
      <c r="CEN16" s="900"/>
      <c r="CEO16" s="900"/>
      <c r="CEP16" s="900"/>
      <c r="CEQ16" s="900"/>
      <c r="CER16" s="900"/>
      <c r="CES16" s="900"/>
      <c r="CET16" s="900"/>
      <c r="CEU16" s="900"/>
      <c r="CEV16" s="900"/>
      <c r="CEW16" s="900"/>
      <c r="CEX16" s="900"/>
      <c r="CEY16" s="900"/>
      <c r="CEZ16" s="900"/>
      <c r="CFA16" s="900"/>
      <c r="CFB16" s="900"/>
      <c r="CFC16" s="900"/>
      <c r="CFD16" s="900"/>
      <c r="CFE16" s="900"/>
      <c r="CFF16" s="900"/>
      <c r="CFG16" s="900"/>
      <c r="CFH16" s="900"/>
      <c r="CFI16" s="900"/>
      <c r="CFJ16" s="900"/>
      <c r="CFK16" s="900"/>
      <c r="CFL16" s="900"/>
      <c r="CFM16" s="900"/>
      <c r="CFN16" s="900"/>
      <c r="CFO16" s="900"/>
      <c r="CFP16" s="900"/>
      <c r="CFQ16" s="900"/>
      <c r="CFR16" s="900"/>
      <c r="CFS16" s="900"/>
      <c r="CFT16" s="900"/>
      <c r="CFU16" s="900"/>
      <c r="CFV16" s="900"/>
      <c r="CFW16" s="900"/>
      <c r="CFX16" s="900"/>
      <c r="CFY16" s="900"/>
      <c r="CFZ16" s="900"/>
      <c r="CGA16" s="900"/>
      <c r="CGB16" s="900"/>
      <c r="CGC16" s="900"/>
      <c r="CGD16" s="900"/>
      <c r="CGE16" s="900"/>
      <c r="CGF16" s="900"/>
      <c r="CGG16" s="900"/>
      <c r="CGH16" s="900"/>
      <c r="CGI16" s="900"/>
      <c r="CGJ16" s="900"/>
      <c r="CGK16" s="900"/>
      <c r="CGL16" s="900"/>
      <c r="CGM16" s="900"/>
      <c r="CGN16" s="900"/>
      <c r="CGO16" s="900"/>
      <c r="CGP16" s="900"/>
      <c r="CGQ16" s="900"/>
      <c r="CGR16" s="900"/>
      <c r="CGS16" s="900"/>
      <c r="CGT16" s="900"/>
      <c r="CGU16" s="900"/>
      <c r="CGV16" s="900"/>
      <c r="CGW16" s="900"/>
      <c r="CGX16" s="900"/>
      <c r="CGY16" s="900"/>
      <c r="CGZ16" s="900"/>
      <c r="CHA16" s="900"/>
      <c r="CHB16" s="900"/>
      <c r="CHC16" s="900"/>
      <c r="CHD16" s="900"/>
      <c r="CHE16" s="900"/>
      <c r="CHF16" s="900"/>
      <c r="CHG16" s="900"/>
      <c r="CHH16" s="900"/>
      <c r="CHI16" s="900"/>
      <c r="CHJ16" s="900"/>
      <c r="CHK16" s="900"/>
      <c r="CHL16" s="900"/>
      <c r="CHM16" s="900"/>
      <c r="CHN16" s="900"/>
      <c r="CHO16" s="900"/>
      <c r="CHP16" s="900"/>
      <c r="CHQ16" s="900"/>
      <c r="CHR16" s="900"/>
      <c r="CHS16" s="900"/>
      <c r="CHT16" s="900"/>
      <c r="CHU16" s="900"/>
      <c r="CHV16" s="900"/>
      <c r="CHW16" s="900"/>
      <c r="CHX16" s="900"/>
      <c r="CHY16" s="900"/>
      <c r="CHZ16" s="900"/>
      <c r="CIA16" s="900"/>
      <c r="CIB16" s="900"/>
      <c r="CIC16" s="900"/>
      <c r="CID16" s="900"/>
      <c r="CIE16" s="900"/>
      <c r="CIF16" s="900"/>
      <c r="CIG16" s="900"/>
      <c r="CIH16" s="900"/>
      <c r="CII16" s="900"/>
      <c r="CIJ16" s="900"/>
      <c r="CIK16" s="900"/>
      <c r="CIL16" s="900"/>
      <c r="CIM16" s="900"/>
      <c r="CIN16" s="900"/>
      <c r="CIO16" s="900"/>
      <c r="CIP16" s="900"/>
      <c r="CIQ16" s="900"/>
      <c r="CIR16" s="900"/>
      <c r="CIS16" s="900"/>
      <c r="CIT16" s="900"/>
      <c r="CIU16" s="900"/>
      <c r="CIV16" s="900"/>
      <c r="CIW16" s="900"/>
      <c r="CIX16" s="900"/>
      <c r="CIY16" s="900"/>
      <c r="CIZ16" s="900"/>
      <c r="CJA16" s="900"/>
      <c r="CJB16" s="900"/>
      <c r="CJC16" s="900"/>
      <c r="CJD16" s="900"/>
      <c r="CJE16" s="900"/>
      <c r="CJF16" s="900"/>
      <c r="CJG16" s="900"/>
      <c r="CJH16" s="900"/>
      <c r="CJI16" s="900"/>
      <c r="CJJ16" s="900"/>
      <c r="CJK16" s="900"/>
      <c r="CJL16" s="900"/>
      <c r="CJM16" s="900"/>
      <c r="CJN16" s="900"/>
      <c r="CJO16" s="900"/>
      <c r="CJP16" s="900"/>
      <c r="CJQ16" s="900"/>
      <c r="CJR16" s="900"/>
      <c r="CJS16" s="900"/>
      <c r="CJT16" s="900"/>
      <c r="CJU16" s="900"/>
      <c r="CJV16" s="900"/>
      <c r="CJW16" s="900"/>
      <c r="CJX16" s="900"/>
      <c r="CJY16" s="900"/>
      <c r="CJZ16" s="900"/>
      <c r="CKA16" s="900"/>
      <c r="CKB16" s="900"/>
      <c r="CKC16" s="900"/>
      <c r="CKD16" s="900"/>
      <c r="CKE16" s="900"/>
      <c r="CKF16" s="900"/>
      <c r="CKG16" s="900"/>
      <c r="CKH16" s="900"/>
      <c r="CKI16" s="900"/>
      <c r="CKJ16" s="900"/>
      <c r="CKK16" s="900"/>
      <c r="CKL16" s="900"/>
      <c r="CKM16" s="900"/>
      <c r="CKN16" s="900"/>
      <c r="CKO16" s="900"/>
      <c r="CKP16" s="900"/>
      <c r="CKQ16" s="900"/>
      <c r="CKR16" s="900"/>
      <c r="CKS16" s="900"/>
      <c r="CKT16" s="900"/>
      <c r="CKU16" s="900"/>
      <c r="CKV16" s="900"/>
      <c r="CKW16" s="900"/>
      <c r="CKX16" s="900"/>
      <c r="CKY16" s="900"/>
      <c r="CKZ16" s="900"/>
      <c r="CLA16" s="900"/>
      <c r="CLB16" s="900"/>
      <c r="CLC16" s="900"/>
      <c r="CLD16" s="900"/>
      <c r="CLE16" s="900"/>
      <c r="CLF16" s="900"/>
      <c r="CLG16" s="900"/>
      <c r="CLH16" s="900"/>
      <c r="CLI16" s="900"/>
      <c r="CLJ16" s="900"/>
      <c r="CLK16" s="900"/>
      <c r="CLL16" s="900"/>
      <c r="CLM16" s="900"/>
      <c r="CLN16" s="900"/>
      <c r="CLO16" s="900"/>
      <c r="CLP16" s="900"/>
      <c r="CLQ16" s="900"/>
      <c r="CLR16" s="900"/>
      <c r="CLS16" s="900"/>
      <c r="CLT16" s="900"/>
      <c r="CLU16" s="900"/>
      <c r="CLV16" s="900"/>
      <c r="CLW16" s="900"/>
      <c r="CLX16" s="900"/>
      <c r="CLY16" s="900"/>
      <c r="CLZ16" s="900"/>
      <c r="CMA16" s="900"/>
      <c r="CMB16" s="900"/>
      <c r="CMC16" s="900"/>
      <c r="CMD16" s="900"/>
      <c r="CME16" s="900"/>
      <c r="CMF16" s="900"/>
      <c r="CMG16" s="900"/>
      <c r="CMH16" s="900"/>
      <c r="CMI16" s="900"/>
      <c r="CMJ16" s="900"/>
      <c r="CMK16" s="900"/>
      <c r="CML16" s="900"/>
      <c r="CMM16" s="900"/>
      <c r="CMN16" s="900"/>
      <c r="CMO16" s="900"/>
      <c r="CMP16" s="900"/>
      <c r="CMQ16" s="900"/>
      <c r="CMR16" s="900"/>
      <c r="CMS16" s="900"/>
      <c r="CMT16" s="900"/>
      <c r="CMU16" s="900"/>
      <c r="CMV16" s="900"/>
      <c r="CMW16" s="900"/>
      <c r="CMX16" s="900"/>
      <c r="CMY16" s="900"/>
      <c r="CMZ16" s="900"/>
      <c r="CNA16" s="900"/>
      <c r="CNB16" s="900"/>
      <c r="CNC16" s="900"/>
      <c r="CND16" s="900"/>
      <c r="CNE16" s="900"/>
      <c r="CNF16" s="900"/>
      <c r="CNG16" s="900"/>
      <c r="CNH16" s="900"/>
      <c r="CNI16" s="900"/>
      <c r="CNJ16" s="900"/>
      <c r="CNK16" s="900"/>
      <c r="CNL16" s="900"/>
      <c r="CNM16" s="900"/>
      <c r="CNN16" s="900"/>
      <c r="CNO16" s="900"/>
      <c r="CNP16" s="900"/>
      <c r="CNQ16" s="900"/>
      <c r="CNR16" s="900"/>
      <c r="CNS16" s="900"/>
      <c r="CNT16" s="900"/>
      <c r="CNU16" s="900"/>
      <c r="CNV16" s="900"/>
      <c r="CNW16" s="900"/>
      <c r="CNX16" s="900"/>
      <c r="CNY16" s="900"/>
      <c r="CNZ16" s="900"/>
      <c r="COA16" s="900"/>
      <c r="COB16" s="900"/>
      <c r="COC16" s="900"/>
      <c r="COD16" s="900"/>
      <c r="COE16" s="900"/>
      <c r="COF16" s="900"/>
      <c r="COG16" s="900"/>
      <c r="COH16" s="900"/>
      <c r="COI16" s="900"/>
      <c r="COJ16" s="900"/>
      <c r="COK16" s="900"/>
      <c r="COL16" s="900"/>
      <c r="COM16" s="900"/>
      <c r="CON16" s="900"/>
      <c r="COO16" s="900"/>
      <c r="COP16" s="900"/>
      <c r="COQ16" s="900"/>
      <c r="COR16" s="900"/>
      <c r="COS16" s="900"/>
      <c r="COT16" s="900"/>
      <c r="COU16" s="900"/>
      <c r="COV16" s="900"/>
      <c r="COW16" s="900"/>
      <c r="COX16" s="900"/>
      <c r="COY16" s="900"/>
      <c r="COZ16" s="900"/>
      <c r="CPA16" s="900"/>
      <c r="CPB16" s="900"/>
      <c r="CPC16" s="900"/>
      <c r="CPD16" s="900"/>
      <c r="CPE16" s="900"/>
      <c r="CPF16" s="900"/>
      <c r="CPG16" s="900"/>
      <c r="CPH16" s="900"/>
      <c r="CPI16" s="900"/>
      <c r="CPJ16" s="900"/>
      <c r="CPK16" s="900"/>
      <c r="CPL16" s="900"/>
      <c r="CPM16" s="900"/>
      <c r="CPN16" s="900"/>
      <c r="CPO16" s="900"/>
      <c r="CPP16" s="900"/>
      <c r="CPQ16" s="900"/>
      <c r="CPR16" s="900"/>
      <c r="CPS16" s="900"/>
      <c r="CPT16" s="900"/>
      <c r="CPU16" s="900"/>
      <c r="CPV16" s="900"/>
      <c r="CPW16" s="900"/>
      <c r="CPX16" s="900"/>
      <c r="CPY16" s="900"/>
      <c r="CPZ16" s="900"/>
      <c r="CQA16" s="900"/>
      <c r="CQB16" s="900"/>
      <c r="CQC16" s="900"/>
      <c r="CQD16" s="900"/>
      <c r="CQE16" s="900"/>
      <c r="CQF16" s="900"/>
      <c r="CQG16" s="900"/>
      <c r="CQH16" s="900"/>
      <c r="CQI16" s="900"/>
      <c r="CQJ16" s="900"/>
      <c r="CQK16" s="900"/>
      <c r="CQL16" s="900"/>
      <c r="CQM16" s="900"/>
      <c r="CQN16" s="900"/>
      <c r="CQO16" s="900"/>
      <c r="CQP16" s="900"/>
      <c r="CQQ16" s="900"/>
      <c r="CQR16" s="900"/>
      <c r="CQS16" s="900"/>
      <c r="CQT16" s="900"/>
      <c r="CQU16" s="900"/>
      <c r="CQV16" s="900"/>
      <c r="CQW16" s="900"/>
      <c r="CQX16" s="900"/>
      <c r="CQY16" s="900"/>
      <c r="CQZ16" s="900"/>
      <c r="CRA16" s="900"/>
      <c r="CRB16" s="900"/>
      <c r="CRC16" s="900"/>
      <c r="CRD16" s="900"/>
      <c r="CRE16" s="900"/>
      <c r="CRF16" s="900"/>
      <c r="CRG16" s="900"/>
      <c r="CRH16" s="900"/>
      <c r="CRI16" s="900"/>
      <c r="CRJ16" s="900"/>
      <c r="CRK16" s="900"/>
      <c r="CRL16" s="900"/>
      <c r="CRM16" s="900"/>
      <c r="CRN16" s="900"/>
      <c r="CRO16" s="900"/>
      <c r="CRP16" s="900"/>
      <c r="CRQ16" s="900"/>
      <c r="CRR16" s="900"/>
      <c r="CRS16" s="900"/>
      <c r="CRT16" s="900"/>
      <c r="CRU16" s="900"/>
      <c r="CRV16" s="900"/>
      <c r="CRW16" s="900"/>
      <c r="CRX16" s="900"/>
      <c r="CRY16" s="900"/>
      <c r="CRZ16" s="900"/>
      <c r="CSA16" s="900"/>
      <c r="CSB16" s="900"/>
      <c r="CSC16" s="900"/>
      <c r="CSD16" s="900"/>
      <c r="CSE16" s="900"/>
      <c r="CSF16" s="900"/>
      <c r="CSG16" s="900"/>
      <c r="CSH16" s="900"/>
      <c r="CSI16" s="900"/>
      <c r="CSJ16" s="900"/>
      <c r="CSK16" s="900"/>
      <c r="CSL16" s="900"/>
      <c r="CSM16" s="900"/>
      <c r="CSN16" s="900"/>
      <c r="CSO16" s="900"/>
      <c r="CSP16" s="900"/>
      <c r="CSQ16" s="900"/>
      <c r="CSR16" s="900"/>
      <c r="CSS16" s="900"/>
      <c r="CST16" s="900"/>
      <c r="CSU16" s="900"/>
      <c r="CSV16" s="900"/>
      <c r="CSW16" s="900"/>
      <c r="CSX16" s="900"/>
      <c r="CSY16" s="900"/>
      <c r="CSZ16" s="900"/>
      <c r="CTA16" s="900"/>
      <c r="CTB16" s="900"/>
      <c r="CTC16" s="900"/>
      <c r="CTD16" s="900"/>
      <c r="CTE16" s="900"/>
      <c r="CTF16" s="900"/>
      <c r="CTG16" s="900"/>
      <c r="CTH16" s="900"/>
      <c r="CTI16" s="900"/>
      <c r="CTJ16" s="900"/>
      <c r="CTK16" s="900"/>
      <c r="CTL16" s="900"/>
      <c r="CTM16" s="900"/>
      <c r="CTN16" s="900"/>
      <c r="CTO16" s="900"/>
      <c r="CTP16" s="900"/>
      <c r="CTQ16" s="900"/>
      <c r="CTR16" s="900"/>
      <c r="CTS16" s="900"/>
      <c r="CTT16" s="900"/>
      <c r="CTU16" s="900"/>
      <c r="CTV16" s="900"/>
      <c r="CTW16" s="900"/>
      <c r="CTX16" s="900"/>
      <c r="CTY16" s="900"/>
      <c r="CTZ16" s="900"/>
      <c r="CUA16" s="900"/>
      <c r="CUB16" s="900"/>
      <c r="CUC16" s="900"/>
      <c r="CUD16" s="900"/>
      <c r="CUE16" s="900"/>
      <c r="CUF16" s="900"/>
      <c r="CUG16" s="900"/>
      <c r="CUH16" s="900"/>
      <c r="CUI16" s="900"/>
      <c r="CUJ16" s="900"/>
      <c r="CUK16" s="900"/>
      <c r="CUL16" s="900"/>
      <c r="CUM16" s="900"/>
      <c r="CUN16" s="900"/>
      <c r="CUO16" s="900"/>
      <c r="CUP16" s="900"/>
      <c r="CUQ16" s="900"/>
      <c r="CUR16" s="900"/>
      <c r="CUS16" s="900"/>
      <c r="CUT16" s="900"/>
      <c r="CUU16" s="900"/>
      <c r="CUV16" s="900"/>
      <c r="CUW16" s="900"/>
      <c r="CUX16" s="900"/>
      <c r="CUY16" s="900"/>
      <c r="CUZ16" s="900"/>
      <c r="CVA16" s="900"/>
      <c r="CVB16" s="900"/>
      <c r="CVC16" s="900"/>
      <c r="CVD16" s="900"/>
      <c r="CVE16" s="900"/>
      <c r="CVF16" s="900"/>
      <c r="CVG16" s="900"/>
      <c r="CVH16" s="900"/>
      <c r="CVI16" s="900"/>
      <c r="CVJ16" s="900"/>
      <c r="CVK16" s="900"/>
      <c r="CVL16" s="900"/>
      <c r="CVM16" s="900"/>
      <c r="CVN16" s="900"/>
      <c r="CVO16" s="900"/>
      <c r="CVP16" s="900"/>
      <c r="CVQ16" s="900"/>
      <c r="CVR16" s="900"/>
      <c r="CVS16" s="900"/>
      <c r="CVT16" s="900"/>
      <c r="CVU16" s="900"/>
      <c r="CVV16" s="900"/>
      <c r="CVW16" s="900"/>
      <c r="CVX16" s="900"/>
      <c r="CVY16" s="900"/>
      <c r="CVZ16" s="900"/>
      <c r="CWA16" s="900"/>
      <c r="CWB16" s="900"/>
      <c r="CWC16" s="900"/>
      <c r="CWD16" s="900"/>
      <c r="CWE16" s="900"/>
      <c r="CWF16" s="900"/>
      <c r="CWG16" s="900"/>
      <c r="CWH16" s="900"/>
      <c r="CWI16" s="900"/>
      <c r="CWJ16" s="900"/>
      <c r="CWK16" s="900"/>
      <c r="CWL16" s="900"/>
      <c r="CWM16" s="900"/>
      <c r="CWN16" s="900"/>
      <c r="CWO16" s="900"/>
      <c r="CWP16" s="900"/>
      <c r="CWQ16" s="900"/>
      <c r="CWR16" s="900"/>
      <c r="CWS16" s="900"/>
      <c r="CWT16" s="900"/>
      <c r="CWU16" s="900"/>
      <c r="CWV16" s="900"/>
      <c r="CWW16" s="900"/>
      <c r="CWX16" s="900"/>
      <c r="CWY16" s="900"/>
      <c r="CWZ16" s="900"/>
      <c r="CXA16" s="900"/>
      <c r="CXB16" s="900"/>
      <c r="CXC16" s="900"/>
      <c r="CXD16" s="900"/>
      <c r="CXE16" s="900"/>
      <c r="CXF16" s="900"/>
      <c r="CXG16" s="900"/>
      <c r="CXH16" s="900"/>
      <c r="CXI16" s="900"/>
      <c r="CXJ16" s="900"/>
      <c r="CXK16" s="900"/>
      <c r="CXL16" s="900"/>
      <c r="CXM16" s="900"/>
      <c r="CXN16" s="900"/>
      <c r="CXO16" s="900"/>
      <c r="CXP16" s="900"/>
      <c r="CXQ16" s="900"/>
      <c r="CXR16" s="900"/>
      <c r="CXS16" s="900"/>
      <c r="CXT16" s="900"/>
      <c r="CXU16" s="900"/>
      <c r="CXV16" s="900"/>
      <c r="CXW16" s="900"/>
      <c r="CXX16" s="900"/>
      <c r="CXY16" s="900"/>
      <c r="CXZ16" s="900"/>
      <c r="CYA16" s="900"/>
      <c r="CYB16" s="900"/>
      <c r="CYC16" s="900"/>
      <c r="CYD16" s="900"/>
      <c r="CYE16" s="900"/>
      <c r="CYF16" s="900"/>
      <c r="CYG16" s="900"/>
      <c r="CYH16" s="900"/>
      <c r="CYI16" s="900"/>
      <c r="CYJ16" s="900"/>
      <c r="CYK16" s="900"/>
      <c r="CYL16" s="900"/>
      <c r="CYM16" s="900"/>
      <c r="CYN16" s="900"/>
      <c r="CYO16" s="900"/>
      <c r="CYP16" s="900"/>
      <c r="CYQ16" s="900"/>
      <c r="CYR16" s="900"/>
      <c r="CYS16" s="900"/>
      <c r="CYT16" s="900"/>
      <c r="CYU16" s="900"/>
      <c r="CYV16" s="900"/>
      <c r="CYW16" s="900"/>
      <c r="CYX16" s="900"/>
      <c r="CYY16" s="900"/>
      <c r="CYZ16" s="900"/>
      <c r="CZA16" s="900"/>
      <c r="CZB16" s="900"/>
      <c r="CZC16" s="900"/>
      <c r="CZD16" s="900"/>
      <c r="CZE16" s="900"/>
      <c r="CZF16" s="900"/>
      <c r="CZG16" s="900"/>
      <c r="CZH16" s="900"/>
      <c r="CZI16" s="900"/>
      <c r="CZJ16" s="900"/>
      <c r="CZK16" s="900"/>
      <c r="CZL16" s="900"/>
      <c r="CZM16" s="900"/>
      <c r="CZN16" s="900"/>
      <c r="CZO16" s="900"/>
      <c r="CZP16" s="900"/>
      <c r="CZQ16" s="900"/>
      <c r="CZR16" s="900"/>
      <c r="CZS16" s="900"/>
      <c r="CZT16" s="900"/>
      <c r="CZU16" s="900"/>
      <c r="CZV16" s="900"/>
      <c r="CZW16" s="900"/>
      <c r="CZX16" s="900"/>
      <c r="CZY16" s="900"/>
      <c r="CZZ16" s="900"/>
      <c r="DAA16" s="900"/>
      <c r="DAB16" s="900"/>
      <c r="DAC16" s="900"/>
      <c r="DAD16" s="900"/>
      <c r="DAE16" s="900"/>
      <c r="DAF16" s="900"/>
      <c r="DAG16" s="900"/>
      <c r="DAH16" s="900"/>
      <c r="DAI16" s="900"/>
      <c r="DAJ16" s="900"/>
      <c r="DAK16" s="900"/>
      <c r="DAL16" s="900"/>
      <c r="DAM16" s="900"/>
      <c r="DAN16" s="900"/>
      <c r="DAO16" s="900"/>
      <c r="DAP16" s="900"/>
      <c r="DAQ16" s="900"/>
      <c r="DAR16" s="900"/>
      <c r="DAS16" s="900"/>
      <c r="DAT16" s="900"/>
      <c r="DAU16" s="900"/>
      <c r="DAV16" s="900"/>
      <c r="DAW16" s="900"/>
      <c r="DAX16" s="900"/>
      <c r="DAY16" s="900"/>
      <c r="DAZ16" s="900"/>
      <c r="DBA16" s="900"/>
      <c r="DBB16" s="900"/>
      <c r="DBC16" s="900"/>
      <c r="DBD16" s="900"/>
      <c r="DBE16" s="900"/>
      <c r="DBF16" s="900"/>
      <c r="DBG16" s="900"/>
      <c r="DBH16" s="900"/>
      <c r="DBI16" s="900"/>
      <c r="DBJ16" s="900"/>
      <c r="DBK16" s="900"/>
      <c r="DBL16" s="900"/>
      <c r="DBM16" s="900"/>
      <c r="DBN16" s="900"/>
      <c r="DBO16" s="900"/>
      <c r="DBP16" s="900"/>
      <c r="DBQ16" s="900"/>
      <c r="DBR16" s="900"/>
      <c r="DBS16" s="900"/>
      <c r="DBT16" s="900"/>
      <c r="DBU16" s="900"/>
      <c r="DBV16" s="900"/>
      <c r="DBW16" s="900"/>
      <c r="DBX16" s="900"/>
      <c r="DBY16" s="900"/>
      <c r="DBZ16" s="900"/>
      <c r="DCA16" s="900"/>
      <c r="DCB16" s="900"/>
      <c r="DCC16" s="900"/>
      <c r="DCD16" s="900"/>
      <c r="DCE16" s="900"/>
      <c r="DCF16" s="900"/>
      <c r="DCG16" s="900"/>
      <c r="DCH16" s="900"/>
      <c r="DCI16" s="900"/>
      <c r="DCJ16" s="900"/>
      <c r="DCK16" s="900"/>
      <c r="DCL16" s="900"/>
      <c r="DCM16" s="900"/>
      <c r="DCN16" s="900"/>
      <c r="DCO16" s="900"/>
      <c r="DCP16" s="900"/>
      <c r="DCQ16" s="900"/>
      <c r="DCR16" s="900"/>
      <c r="DCS16" s="900"/>
      <c r="DCT16" s="900"/>
      <c r="DCU16" s="900"/>
      <c r="DCV16" s="900"/>
      <c r="DCW16" s="900"/>
      <c r="DCX16" s="900"/>
      <c r="DCY16" s="900"/>
      <c r="DCZ16" s="900"/>
      <c r="DDA16" s="900"/>
      <c r="DDB16" s="900"/>
      <c r="DDC16" s="900"/>
      <c r="DDD16" s="900"/>
      <c r="DDE16" s="900"/>
      <c r="DDF16" s="900"/>
      <c r="DDG16" s="900"/>
      <c r="DDH16" s="900"/>
      <c r="DDI16" s="900"/>
      <c r="DDJ16" s="900"/>
      <c r="DDK16" s="900"/>
      <c r="DDL16" s="900"/>
      <c r="DDM16" s="900"/>
      <c r="DDN16" s="900"/>
      <c r="DDO16" s="900"/>
      <c r="DDP16" s="900"/>
      <c r="DDQ16" s="900"/>
      <c r="DDR16" s="900"/>
      <c r="DDS16" s="900"/>
      <c r="DDT16" s="900"/>
      <c r="DDU16" s="900"/>
      <c r="DDV16" s="900"/>
      <c r="DDW16" s="900"/>
      <c r="DDX16" s="900"/>
      <c r="DDY16" s="900"/>
      <c r="DDZ16" s="900"/>
      <c r="DEA16" s="900"/>
      <c r="DEB16" s="900"/>
      <c r="DEC16" s="900"/>
      <c r="DED16" s="900"/>
      <c r="DEE16" s="900"/>
      <c r="DEF16" s="900"/>
      <c r="DEG16" s="900"/>
      <c r="DEH16" s="900"/>
      <c r="DEI16" s="900"/>
      <c r="DEJ16" s="900"/>
      <c r="DEK16" s="900"/>
      <c r="DEL16" s="900"/>
      <c r="DEM16" s="900"/>
      <c r="DEN16" s="900"/>
      <c r="DEO16" s="900"/>
      <c r="DEP16" s="900"/>
      <c r="DEQ16" s="900"/>
      <c r="DER16" s="900"/>
      <c r="DES16" s="900"/>
      <c r="DET16" s="900"/>
      <c r="DEU16" s="900"/>
      <c r="DEV16" s="900"/>
      <c r="DEW16" s="900"/>
      <c r="DEX16" s="900"/>
      <c r="DEY16" s="900"/>
      <c r="DEZ16" s="900"/>
      <c r="DFA16" s="900"/>
      <c r="DFB16" s="900"/>
      <c r="DFC16" s="900"/>
      <c r="DFD16" s="900"/>
      <c r="DFE16" s="900"/>
      <c r="DFF16" s="900"/>
      <c r="DFG16" s="900"/>
      <c r="DFH16" s="900"/>
      <c r="DFI16" s="900"/>
      <c r="DFJ16" s="900"/>
      <c r="DFK16" s="900"/>
      <c r="DFL16" s="900"/>
      <c r="DFM16" s="900"/>
      <c r="DFN16" s="900"/>
      <c r="DFO16" s="900"/>
      <c r="DFP16" s="900"/>
      <c r="DFQ16" s="900"/>
      <c r="DFR16" s="900"/>
      <c r="DFS16" s="900"/>
      <c r="DFT16" s="900"/>
      <c r="DFU16" s="900"/>
      <c r="DFV16" s="900"/>
      <c r="DFW16" s="900"/>
      <c r="DFX16" s="900"/>
      <c r="DFY16" s="900"/>
      <c r="DFZ16" s="900"/>
      <c r="DGA16" s="900"/>
      <c r="DGB16" s="900"/>
      <c r="DGC16" s="900"/>
      <c r="DGD16" s="900"/>
      <c r="DGE16" s="900"/>
      <c r="DGF16" s="900"/>
      <c r="DGG16" s="900"/>
      <c r="DGH16" s="900"/>
      <c r="DGI16" s="900"/>
      <c r="DGJ16" s="900"/>
      <c r="DGK16" s="900"/>
      <c r="DGL16" s="900"/>
      <c r="DGM16" s="900"/>
      <c r="DGN16" s="900"/>
      <c r="DGO16" s="900"/>
      <c r="DGP16" s="900"/>
      <c r="DGQ16" s="900"/>
      <c r="DGR16" s="900"/>
      <c r="DGS16" s="900"/>
      <c r="DGT16" s="900"/>
      <c r="DGU16" s="900"/>
      <c r="DGV16" s="900"/>
      <c r="DGW16" s="900"/>
      <c r="DGX16" s="900"/>
      <c r="DGY16" s="900"/>
      <c r="DGZ16" s="900"/>
      <c r="DHA16" s="900"/>
      <c r="DHB16" s="900"/>
      <c r="DHC16" s="900"/>
      <c r="DHD16" s="900"/>
      <c r="DHE16" s="900"/>
      <c r="DHF16" s="900"/>
      <c r="DHG16" s="900"/>
      <c r="DHH16" s="900"/>
      <c r="DHI16" s="900"/>
      <c r="DHJ16" s="900"/>
      <c r="DHK16" s="900"/>
      <c r="DHL16" s="900"/>
      <c r="DHM16" s="900"/>
      <c r="DHN16" s="900"/>
      <c r="DHO16" s="900"/>
      <c r="DHP16" s="900"/>
      <c r="DHQ16" s="900"/>
      <c r="DHR16" s="900"/>
      <c r="DHS16" s="900"/>
      <c r="DHT16" s="900"/>
      <c r="DHU16" s="900"/>
      <c r="DHV16" s="900"/>
      <c r="DHW16" s="900"/>
      <c r="DHX16" s="900"/>
      <c r="DHY16" s="900"/>
      <c r="DHZ16" s="900"/>
      <c r="DIA16" s="900"/>
      <c r="DIB16" s="900"/>
      <c r="DIC16" s="900"/>
      <c r="DID16" s="900"/>
      <c r="DIE16" s="900"/>
      <c r="DIF16" s="900"/>
      <c r="DIG16" s="900"/>
      <c r="DIH16" s="900"/>
      <c r="DII16" s="900"/>
      <c r="DIJ16" s="900"/>
      <c r="DIK16" s="900"/>
      <c r="DIL16" s="900"/>
      <c r="DIM16" s="900"/>
      <c r="DIN16" s="900"/>
      <c r="DIO16" s="900"/>
      <c r="DIP16" s="900"/>
      <c r="DIQ16" s="900"/>
      <c r="DIR16" s="900"/>
      <c r="DIS16" s="900"/>
      <c r="DIT16" s="900"/>
      <c r="DIU16" s="900"/>
      <c r="DIV16" s="900"/>
      <c r="DIW16" s="900"/>
      <c r="DIX16" s="900"/>
      <c r="DIY16" s="900"/>
      <c r="DIZ16" s="900"/>
      <c r="DJA16" s="900"/>
      <c r="DJB16" s="900"/>
      <c r="DJC16" s="900"/>
      <c r="DJD16" s="900"/>
      <c r="DJE16" s="900"/>
      <c r="DJF16" s="900"/>
      <c r="DJG16" s="900"/>
      <c r="DJH16" s="900"/>
      <c r="DJI16" s="900"/>
      <c r="DJJ16" s="900"/>
      <c r="DJK16" s="900"/>
      <c r="DJL16" s="900"/>
      <c r="DJM16" s="900"/>
      <c r="DJN16" s="900"/>
      <c r="DJO16" s="900"/>
      <c r="DJP16" s="900"/>
      <c r="DJQ16" s="900"/>
      <c r="DJR16" s="900"/>
      <c r="DJS16" s="900"/>
      <c r="DJT16" s="900"/>
      <c r="DJU16" s="900"/>
      <c r="DJV16" s="900"/>
      <c r="DJW16" s="900"/>
      <c r="DJX16" s="900"/>
      <c r="DJY16" s="900"/>
      <c r="DJZ16" s="900"/>
      <c r="DKA16" s="900"/>
      <c r="DKB16" s="900"/>
      <c r="DKC16" s="900"/>
      <c r="DKD16" s="900"/>
      <c r="DKE16" s="900"/>
      <c r="DKF16" s="900"/>
      <c r="DKG16" s="900"/>
      <c r="DKH16" s="900"/>
      <c r="DKI16" s="900"/>
      <c r="DKJ16" s="900"/>
      <c r="DKK16" s="900"/>
      <c r="DKL16" s="900"/>
      <c r="DKM16" s="900"/>
      <c r="DKN16" s="900"/>
      <c r="DKO16" s="900"/>
      <c r="DKP16" s="900"/>
      <c r="DKQ16" s="900"/>
      <c r="DKR16" s="900"/>
      <c r="DKS16" s="900"/>
      <c r="DKT16" s="900"/>
      <c r="DKU16" s="900"/>
      <c r="DKV16" s="900"/>
      <c r="DKW16" s="900"/>
      <c r="DKX16" s="900"/>
      <c r="DKY16" s="900"/>
      <c r="DKZ16" s="900"/>
      <c r="DLA16" s="900"/>
      <c r="DLB16" s="900"/>
      <c r="DLC16" s="900"/>
      <c r="DLD16" s="900"/>
      <c r="DLE16" s="900"/>
      <c r="DLF16" s="900"/>
      <c r="DLG16" s="900"/>
      <c r="DLH16" s="900"/>
      <c r="DLI16" s="900"/>
      <c r="DLJ16" s="900"/>
      <c r="DLK16" s="900"/>
      <c r="DLL16" s="900"/>
      <c r="DLM16" s="900"/>
      <c r="DLN16" s="900"/>
      <c r="DLO16" s="900"/>
      <c r="DLP16" s="900"/>
      <c r="DLQ16" s="900"/>
      <c r="DLR16" s="900"/>
      <c r="DLS16" s="900"/>
      <c r="DLT16" s="900"/>
      <c r="DLU16" s="900"/>
      <c r="DLV16" s="900"/>
      <c r="DLW16" s="900"/>
      <c r="DLX16" s="900"/>
      <c r="DLY16" s="900"/>
      <c r="DLZ16" s="900"/>
      <c r="DMA16" s="900"/>
      <c r="DMB16" s="900"/>
      <c r="DMC16" s="900"/>
      <c r="DMD16" s="900"/>
      <c r="DME16" s="900"/>
      <c r="DMF16" s="900"/>
      <c r="DMG16" s="900"/>
      <c r="DMH16" s="900"/>
      <c r="DMI16" s="900"/>
      <c r="DMJ16" s="900"/>
      <c r="DMK16" s="900"/>
      <c r="DML16" s="900"/>
      <c r="DMM16" s="900"/>
      <c r="DMN16" s="900"/>
      <c r="DMO16" s="900"/>
      <c r="DMP16" s="900"/>
      <c r="DMQ16" s="900"/>
      <c r="DMR16" s="900"/>
      <c r="DMS16" s="900"/>
      <c r="DMT16" s="900"/>
      <c r="DMU16" s="900"/>
      <c r="DMV16" s="900"/>
      <c r="DMW16" s="900"/>
      <c r="DMX16" s="900"/>
      <c r="DMY16" s="900"/>
      <c r="DMZ16" s="900"/>
      <c r="DNA16" s="900"/>
      <c r="DNB16" s="900"/>
      <c r="DNC16" s="900"/>
      <c r="DND16" s="900"/>
      <c r="DNE16" s="900"/>
      <c r="DNF16" s="900"/>
      <c r="DNG16" s="900"/>
      <c r="DNH16" s="900"/>
      <c r="DNI16" s="900"/>
      <c r="DNJ16" s="900"/>
      <c r="DNK16" s="900"/>
      <c r="DNL16" s="900"/>
      <c r="DNM16" s="900"/>
      <c r="DNN16" s="900"/>
      <c r="DNO16" s="900"/>
      <c r="DNP16" s="900"/>
      <c r="DNQ16" s="900"/>
      <c r="DNR16" s="900"/>
      <c r="DNS16" s="900"/>
      <c r="DNT16" s="900"/>
      <c r="DNU16" s="900"/>
      <c r="DNV16" s="900"/>
      <c r="DNW16" s="900"/>
      <c r="DNX16" s="900"/>
      <c r="DNY16" s="900"/>
      <c r="DNZ16" s="900"/>
      <c r="DOA16" s="900"/>
      <c r="DOB16" s="900"/>
      <c r="DOC16" s="900"/>
      <c r="DOD16" s="900"/>
      <c r="DOE16" s="900"/>
      <c r="DOF16" s="900"/>
      <c r="DOG16" s="900"/>
      <c r="DOH16" s="900"/>
      <c r="DOI16" s="900"/>
      <c r="DOJ16" s="900"/>
      <c r="DOK16" s="900"/>
      <c r="DOL16" s="900"/>
      <c r="DOM16" s="900"/>
      <c r="DON16" s="900"/>
      <c r="DOO16" s="900"/>
      <c r="DOP16" s="900"/>
      <c r="DOQ16" s="900"/>
      <c r="DOR16" s="900"/>
      <c r="DOS16" s="900"/>
      <c r="DOT16" s="900"/>
      <c r="DOU16" s="900"/>
      <c r="DOV16" s="900"/>
      <c r="DOW16" s="900"/>
      <c r="DOX16" s="900"/>
      <c r="DOY16" s="900"/>
      <c r="DOZ16" s="900"/>
      <c r="DPA16" s="900"/>
      <c r="DPB16" s="900"/>
      <c r="DPC16" s="900"/>
      <c r="DPD16" s="900"/>
      <c r="DPE16" s="900"/>
      <c r="DPF16" s="900"/>
      <c r="DPG16" s="900"/>
      <c r="DPH16" s="900"/>
      <c r="DPI16" s="900"/>
      <c r="DPJ16" s="900"/>
      <c r="DPK16" s="900"/>
      <c r="DPL16" s="900"/>
      <c r="DPM16" s="900"/>
      <c r="DPN16" s="900"/>
      <c r="DPO16" s="900"/>
      <c r="DPP16" s="900"/>
      <c r="DPQ16" s="900"/>
      <c r="DPR16" s="900"/>
      <c r="DPS16" s="900"/>
      <c r="DPT16" s="900"/>
      <c r="DPU16" s="900"/>
      <c r="DPV16" s="900"/>
      <c r="DPW16" s="900"/>
      <c r="DPX16" s="900"/>
      <c r="DPY16" s="900"/>
      <c r="DPZ16" s="900"/>
      <c r="DQA16" s="900"/>
      <c r="DQB16" s="900"/>
      <c r="DQC16" s="900"/>
      <c r="DQD16" s="900"/>
      <c r="DQE16" s="900"/>
      <c r="DQF16" s="900"/>
      <c r="DQG16" s="900"/>
      <c r="DQH16" s="900"/>
      <c r="DQI16" s="900"/>
      <c r="DQJ16" s="900"/>
      <c r="DQK16" s="900"/>
      <c r="DQL16" s="900"/>
      <c r="DQM16" s="900"/>
      <c r="DQN16" s="900"/>
      <c r="DQO16" s="900"/>
      <c r="DQP16" s="900"/>
      <c r="DQQ16" s="900"/>
      <c r="DQR16" s="900"/>
      <c r="DQS16" s="900"/>
      <c r="DQT16" s="900"/>
      <c r="DQU16" s="900"/>
      <c r="DQV16" s="900"/>
      <c r="DQW16" s="900"/>
      <c r="DQX16" s="900"/>
      <c r="DQY16" s="900"/>
      <c r="DQZ16" s="900"/>
      <c r="DRA16" s="900"/>
      <c r="DRB16" s="900"/>
      <c r="DRC16" s="900"/>
      <c r="DRD16" s="900"/>
      <c r="DRE16" s="900"/>
      <c r="DRF16" s="900"/>
      <c r="DRG16" s="900"/>
      <c r="DRH16" s="900"/>
      <c r="DRI16" s="900"/>
      <c r="DRJ16" s="900"/>
      <c r="DRK16" s="900"/>
      <c r="DRL16" s="900"/>
      <c r="DRM16" s="900"/>
      <c r="DRN16" s="900"/>
      <c r="DRO16" s="900"/>
      <c r="DRP16" s="900"/>
      <c r="DRQ16" s="900"/>
      <c r="DRR16" s="900"/>
      <c r="DRS16" s="900"/>
      <c r="DRT16" s="900"/>
      <c r="DRU16" s="900"/>
      <c r="DRV16" s="900"/>
      <c r="DRW16" s="900"/>
      <c r="DRX16" s="900"/>
      <c r="DRY16" s="900"/>
      <c r="DRZ16" s="900"/>
      <c r="DSA16" s="900"/>
      <c r="DSB16" s="900"/>
      <c r="DSC16" s="900"/>
      <c r="DSD16" s="900"/>
      <c r="DSE16" s="900"/>
      <c r="DSF16" s="900"/>
      <c r="DSG16" s="900"/>
      <c r="DSH16" s="900"/>
      <c r="DSI16" s="900"/>
      <c r="DSJ16" s="900"/>
      <c r="DSK16" s="900"/>
      <c r="DSL16" s="900"/>
      <c r="DSM16" s="900"/>
      <c r="DSN16" s="900"/>
      <c r="DSO16" s="900"/>
      <c r="DSP16" s="900"/>
      <c r="DSQ16" s="900"/>
      <c r="DSR16" s="900"/>
      <c r="DSS16" s="900"/>
      <c r="DST16" s="900"/>
      <c r="DSU16" s="900"/>
      <c r="DSV16" s="900"/>
      <c r="DSW16" s="900"/>
      <c r="DSX16" s="900"/>
      <c r="DSY16" s="900"/>
      <c r="DSZ16" s="900"/>
      <c r="DTA16" s="900"/>
      <c r="DTB16" s="900"/>
      <c r="DTC16" s="900"/>
      <c r="DTD16" s="900"/>
      <c r="DTE16" s="900"/>
      <c r="DTF16" s="900"/>
      <c r="DTG16" s="900"/>
      <c r="DTH16" s="900"/>
      <c r="DTI16" s="900"/>
      <c r="DTJ16" s="900"/>
      <c r="DTK16" s="900"/>
      <c r="DTL16" s="900"/>
      <c r="DTM16" s="900"/>
      <c r="DTN16" s="900"/>
      <c r="DTO16" s="900"/>
      <c r="DTP16" s="900"/>
      <c r="DTQ16" s="900"/>
      <c r="DTR16" s="900"/>
      <c r="DTS16" s="900"/>
      <c r="DTT16" s="900"/>
      <c r="DTU16" s="900"/>
      <c r="DTV16" s="900"/>
      <c r="DTW16" s="900"/>
      <c r="DTX16" s="900"/>
      <c r="DTY16" s="900"/>
      <c r="DTZ16" s="900"/>
      <c r="DUA16" s="900"/>
      <c r="DUB16" s="900"/>
      <c r="DUC16" s="900"/>
      <c r="DUD16" s="900"/>
      <c r="DUE16" s="900"/>
      <c r="DUF16" s="900"/>
      <c r="DUG16" s="900"/>
      <c r="DUH16" s="900"/>
      <c r="DUI16" s="900"/>
      <c r="DUJ16" s="900"/>
      <c r="DUK16" s="900"/>
      <c r="DUL16" s="900"/>
      <c r="DUM16" s="900"/>
      <c r="DUN16" s="900"/>
      <c r="DUO16" s="900"/>
      <c r="DUP16" s="900"/>
      <c r="DUQ16" s="900"/>
      <c r="DUR16" s="900"/>
      <c r="DUS16" s="900"/>
      <c r="DUT16" s="900"/>
      <c r="DUU16" s="900"/>
      <c r="DUV16" s="900"/>
      <c r="DUW16" s="900"/>
      <c r="DUX16" s="900"/>
      <c r="DUY16" s="900"/>
      <c r="DUZ16" s="900"/>
      <c r="DVA16" s="900"/>
      <c r="DVB16" s="900"/>
      <c r="DVC16" s="900"/>
      <c r="DVD16" s="900"/>
      <c r="DVE16" s="900"/>
      <c r="DVF16" s="900"/>
      <c r="DVG16" s="900"/>
      <c r="DVH16" s="900"/>
      <c r="DVI16" s="900"/>
      <c r="DVJ16" s="900"/>
      <c r="DVK16" s="900"/>
      <c r="DVL16" s="900"/>
      <c r="DVM16" s="900"/>
      <c r="DVN16" s="900"/>
      <c r="DVO16" s="900"/>
      <c r="DVP16" s="900"/>
      <c r="DVQ16" s="900"/>
      <c r="DVR16" s="900"/>
      <c r="DVS16" s="900"/>
      <c r="DVT16" s="900"/>
      <c r="DVU16" s="900"/>
      <c r="DVV16" s="900"/>
      <c r="DVW16" s="900"/>
      <c r="DVX16" s="900"/>
      <c r="DVY16" s="900"/>
      <c r="DVZ16" s="900"/>
      <c r="DWA16" s="900"/>
      <c r="DWB16" s="900"/>
      <c r="DWC16" s="900"/>
      <c r="DWD16" s="900"/>
      <c r="DWE16" s="900"/>
      <c r="DWF16" s="900"/>
      <c r="DWG16" s="900"/>
      <c r="DWH16" s="900"/>
      <c r="DWI16" s="900"/>
      <c r="DWJ16" s="900"/>
      <c r="DWK16" s="900"/>
      <c r="DWL16" s="900"/>
      <c r="DWM16" s="900"/>
      <c r="DWN16" s="900"/>
      <c r="DWO16" s="900"/>
      <c r="DWP16" s="900"/>
      <c r="DWQ16" s="900"/>
      <c r="DWR16" s="900"/>
      <c r="DWS16" s="900"/>
      <c r="DWT16" s="900"/>
      <c r="DWU16" s="900"/>
      <c r="DWV16" s="900"/>
      <c r="DWW16" s="900"/>
      <c r="DWX16" s="900"/>
      <c r="DWY16" s="900"/>
      <c r="DWZ16" s="900"/>
      <c r="DXA16" s="900"/>
      <c r="DXB16" s="900"/>
      <c r="DXC16" s="900"/>
      <c r="DXD16" s="900"/>
      <c r="DXE16" s="900"/>
      <c r="DXF16" s="900"/>
      <c r="DXG16" s="900"/>
      <c r="DXH16" s="900"/>
      <c r="DXI16" s="900"/>
      <c r="DXJ16" s="900"/>
      <c r="DXK16" s="900"/>
      <c r="DXL16" s="900"/>
      <c r="DXM16" s="900"/>
      <c r="DXN16" s="900"/>
      <c r="DXO16" s="900"/>
      <c r="DXP16" s="900"/>
      <c r="DXQ16" s="900"/>
      <c r="DXR16" s="900"/>
      <c r="DXS16" s="900"/>
      <c r="DXT16" s="900"/>
      <c r="DXU16" s="900"/>
      <c r="DXV16" s="900"/>
      <c r="DXW16" s="900"/>
      <c r="DXX16" s="900"/>
      <c r="DXY16" s="900"/>
      <c r="DXZ16" s="900"/>
      <c r="DYA16" s="900"/>
      <c r="DYB16" s="900"/>
      <c r="DYC16" s="900"/>
      <c r="DYD16" s="900"/>
      <c r="DYE16" s="900"/>
      <c r="DYF16" s="900"/>
      <c r="DYG16" s="900"/>
      <c r="DYH16" s="900"/>
      <c r="DYI16" s="900"/>
      <c r="DYJ16" s="900"/>
      <c r="DYK16" s="900"/>
      <c r="DYL16" s="900"/>
      <c r="DYM16" s="900"/>
      <c r="DYN16" s="900"/>
      <c r="DYO16" s="900"/>
      <c r="DYP16" s="900"/>
      <c r="DYQ16" s="900"/>
      <c r="DYR16" s="900"/>
      <c r="DYS16" s="900"/>
      <c r="DYT16" s="900"/>
      <c r="DYU16" s="900"/>
      <c r="DYV16" s="900"/>
      <c r="DYW16" s="900"/>
      <c r="DYX16" s="900"/>
      <c r="DYY16" s="900"/>
      <c r="DYZ16" s="900"/>
      <c r="DZA16" s="900"/>
      <c r="DZB16" s="900"/>
      <c r="DZC16" s="900"/>
      <c r="DZD16" s="900"/>
      <c r="DZE16" s="900"/>
      <c r="DZF16" s="900"/>
      <c r="DZG16" s="900"/>
      <c r="DZH16" s="900"/>
      <c r="DZI16" s="900"/>
      <c r="DZJ16" s="900"/>
      <c r="DZK16" s="900"/>
      <c r="DZL16" s="900"/>
      <c r="DZM16" s="900"/>
      <c r="DZN16" s="900"/>
      <c r="DZO16" s="900"/>
      <c r="DZP16" s="900"/>
      <c r="DZQ16" s="900"/>
      <c r="DZR16" s="900"/>
      <c r="DZS16" s="900"/>
      <c r="DZT16" s="900"/>
      <c r="DZU16" s="900"/>
      <c r="DZV16" s="900"/>
      <c r="DZW16" s="900"/>
      <c r="DZX16" s="900"/>
      <c r="DZY16" s="900"/>
      <c r="DZZ16" s="900"/>
      <c r="EAA16" s="900"/>
      <c r="EAB16" s="900"/>
      <c r="EAC16" s="900"/>
      <c r="EAD16" s="900"/>
      <c r="EAE16" s="900"/>
      <c r="EAF16" s="900"/>
      <c r="EAG16" s="900"/>
      <c r="EAH16" s="900"/>
      <c r="EAI16" s="900"/>
      <c r="EAJ16" s="900"/>
      <c r="EAK16" s="900"/>
      <c r="EAL16" s="900"/>
      <c r="EAM16" s="900"/>
      <c r="EAN16" s="900"/>
      <c r="EAO16" s="900"/>
      <c r="EAP16" s="900"/>
      <c r="EAQ16" s="900"/>
      <c r="EAR16" s="900"/>
      <c r="EAS16" s="900"/>
      <c r="EAT16" s="900"/>
      <c r="EAU16" s="900"/>
      <c r="EAV16" s="900"/>
      <c r="EAW16" s="900"/>
      <c r="EAX16" s="900"/>
      <c r="EAY16" s="900"/>
      <c r="EAZ16" s="900"/>
      <c r="EBA16" s="900"/>
      <c r="EBB16" s="900"/>
      <c r="EBC16" s="900"/>
      <c r="EBD16" s="900"/>
      <c r="EBE16" s="900"/>
      <c r="EBF16" s="900"/>
      <c r="EBG16" s="900"/>
      <c r="EBH16" s="900"/>
      <c r="EBI16" s="900"/>
      <c r="EBJ16" s="900"/>
      <c r="EBK16" s="900"/>
      <c r="EBL16" s="900"/>
      <c r="EBM16" s="900"/>
      <c r="EBN16" s="900"/>
      <c r="EBO16" s="900"/>
      <c r="EBP16" s="900"/>
      <c r="EBQ16" s="900"/>
      <c r="EBR16" s="900"/>
      <c r="EBS16" s="900"/>
      <c r="EBT16" s="900"/>
      <c r="EBU16" s="900"/>
      <c r="EBV16" s="900"/>
      <c r="EBW16" s="900"/>
      <c r="EBX16" s="900"/>
      <c r="EBY16" s="900"/>
      <c r="EBZ16" s="900"/>
      <c r="ECA16" s="900"/>
      <c r="ECB16" s="900"/>
      <c r="ECC16" s="900"/>
      <c r="ECD16" s="900"/>
      <c r="ECE16" s="900"/>
      <c r="ECF16" s="900"/>
      <c r="ECG16" s="900"/>
      <c r="ECH16" s="900"/>
      <c r="ECI16" s="900"/>
      <c r="ECJ16" s="900"/>
      <c r="ECK16" s="900"/>
      <c r="ECL16" s="900"/>
      <c r="ECM16" s="900"/>
      <c r="ECN16" s="900"/>
      <c r="ECO16" s="900"/>
      <c r="ECP16" s="900"/>
      <c r="ECQ16" s="900"/>
      <c r="ECR16" s="900"/>
      <c r="ECS16" s="900"/>
      <c r="ECT16" s="900"/>
      <c r="ECU16" s="900"/>
      <c r="ECV16" s="900"/>
      <c r="ECW16" s="900"/>
      <c r="ECX16" s="900"/>
      <c r="ECY16" s="900"/>
      <c r="ECZ16" s="900"/>
      <c r="EDA16" s="900"/>
      <c r="EDB16" s="900"/>
      <c r="EDC16" s="900"/>
      <c r="EDD16" s="900"/>
      <c r="EDE16" s="900"/>
      <c r="EDF16" s="900"/>
      <c r="EDG16" s="900"/>
      <c r="EDH16" s="900"/>
      <c r="EDI16" s="900"/>
      <c r="EDJ16" s="900"/>
      <c r="EDK16" s="900"/>
      <c r="EDL16" s="900"/>
      <c r="EDM16" s="900"/>
      <c r="EDN16" s="900"/>
      <c r="EDO16" s="900"/>
      <c r="EDP16" s="900"/>
      <c r="EDQ16" s="900"/>
      <c r="EDR16" s="900"/>
      <c r="EDS16" s="900"/>
      <c r="EDT16" s="900"/>
      <c r="EDU16" s="900"/>
      <c r="EDV16" s="900"/>
      <c r="EDW16" s="900"/>
      <c r="EDX16" s="900"/>
      <c r="EDY16" s="900"/>
      <c r="EDZ16" s="900"/>
      <c r="EEA16" s="900"/>
      <c r="EEB16" s="900"/>
      <c r="EEC16" s="900"/>
      <c r="EED16" s="900"/>
      <c r="EEE16" s="900"/>
      <c r="EEF16" s="900"/>
      <c r="EEG16" s="900"/>
      <c r="EEH16" s="900"/>
      <c r="EEI16" s="900"/>
      <c r="EEJ16" s="900"/>
      <c r="EEK16" s="900"/>
      <c r="EEL16" s="900"/>
      <c r="EEM16" s="900"/>
      <c r="EEN16" s="900"/>
      <c r="EEO16" s="900"/>
      <c r="EEP16" s="900"/>
      <c r="EEQ16" s="900"/>
      <c r="EER16" s="900"/>
      <c r="EES16" s="900"/>
      <c r="EET16" s="900"/>
      <c r="EEU16" s="900"/>
      <c r="EEV16" s="900"/>
      <c r="EEW16" s="900"/>
      <c r="EEX16" s="900"/>
      <c r="EEY16" s="900"/>
      <c r="EEZ16" s="900"/>
      <c r="EFA16" s="900"/>
      <c r="EFB16" s="900"/>
      <c r="EFC16" s="900"/>
      <c r="EFD16" s="900"/>
      <c r="EFE16" s="900"/>
      <c r="EFF16" s="900"/>
      <c r="EFG16" s="900"/>
      <c r="EFH16" s="900"/>
      <c r="EFI16" s="900"/>
      <c r="EFJ16" s="900"/>
      <c r="EFK16" s="900"/>
      <c r="EFL16" s="900"/>
      <c r="EFM16" s="900"/>
      <c r="EFN16" s="900"/>
      <c r="EFO16" s="900"/>
      <c r="EFP16" s="900"/>
      <c r="EFQ16" s="900"/>
      <c r="EFR16" s="900"/>
      <c r="EFS16" s="900"/>
      <c r="EFT16" s="900"/>
      <c r="EFU16" s="900"/>
      <c r="EFV16" s="900"/>
      <c r="EFW16" s="900"/>
      <c r="EFX16" s="900"/>
      <c r="EFY16" s="900"/>
      <c r="EFZ16" s="900"/>
      <c r="EGA16" s="900"/>
      <c r="EGB16" s="900"/>
      <c r="EGC16" s="900"/>
      <c r="EGD16" s="900"/>
      <c r="EGE16" s="900"/>
      <c r="EGF16" s="900"/>
      <c r="EGG16" s="900"/>
      <c r="EGH16" s="900"/>
      <c r="EGI16" s="900"/>
      <c r="EGJ16" s="900"/>
      <c r="EGK16" s="900"/>
      <c r="EGL16" s="900"/>
      <c r="EGM16" s="900"/>
      <c r="EGN16" s="900"/>
      <c r="EGO16" s="900"/>
      <c r="EGP16" s="900"/>
      <c r="EGQ16" s="900"/>
      <c r="EGR16" s="900"/>
      <c r="EGS16" s="900"/>
      <c r="EGT16" s="900"/>
      <c r="EGU16" s="900"/>
      <c r="EGV16" s="900"/>
      <c r="EGW16" s="900"/>
      <c r="EGX16" s="900"/>
      <c r="EGY16" s="900"/>
      <c r="EGZ16" s="900"/>
      <c r="EHA16" s="900"/>
      <c r="EHB16" s="900"/>
      <c r="EHC16" s="900"/>
      <c r="EHD16" s="900"/>
      <c r="EHE16" s="900"/>
      <c r="EHF16" s="900"/>
      <c r="EHG16" s="900"/>
      <c r="EHH16" s="900"/>
      <c r="EHI16" s="900"/>
      <c r="EHJ16" s="900"/>
      <c r="EHK16" s="900"/>
      <c r="EHL16" s="900"/>
      <c r="EHM16" s="900"/>
      <c r="EHN16" s="900"/>
      <c r="EHO16" s="900"/>
      <c r="EHP16" s="900"/>
      <c r="EHQ16" s="900"/>
      <c r="EHR16" s="900"/>
      <c r="EHS16" s="900"/>
      <c r="EHT16" s="900"/>
      <c r="EHU16" s="900"/>
      <c r="EHV16" s="900"/>
      <c r="EHW16" s="900"/>
      <c r="EHX16" s="900"/>
      <c r="EHY16" s="900"/>
      <c r="EHZ16" s="900"/>
      <c r="EIA16" s="900"/>
      <c r="EIB16" s="900"/>
      <c r="EIC16" s="900"/>
      <c r="EID16" s="900"/>
      <c r="EIE16" s="900"/>
      <c r="EIF16" s="900"/>
      <c r="EIG16" s="900"/>
      <c r="EIH16" s="900"/>
      <c r="EII16" s="900"/>
      <c r="EIJ16" s="900"/>
      <c r="EIK16" s="900"/>
      <c r="EIL16" s="900"/>
      <c r="EIM16" s="900"/>
      <c r="EIN16" s="900"/>
      <c r="EIO16" s="900"/>
      <c r="EIP16" s="900"/>
      <c r="EIQ16" s="900"/>
      <c r="EIR16" s="900"/>
      <c r="EIS16" s="900"/>
      <c r="EIT16" s="900"/>
      <c r="EIU16" s="900"/>
      <c r="EIV16" s="900"/>
      <c r="EIW16" s="900"/>
      <c r="EIX16" s="900"/>
      <c r="EIY16" s="900"/>
      <c r="EIZ16" s="900"/>
      <c r="EJA16" s="900"/>
      <c r="EJB16" s="900"/>
      <c r="EJC16" s="900"/>
      <c r="EJD16" s="900"/>
      <c r="EJE16" s="900"/>
      <c r="EJF16" s="900"/>
      <c r="EJG16" s="900"/>
      <c r="EJH16" s="900"/>
      <c r="EJI16" s="900"/>
      <c r="EJJ16" s="900"/>
      <c r="EJK16" s="900"/>
      <c r="EJL16" s="900"/>
      <c r="EJM16" s="900"/>
      <c r="EJN16" s="900"/>
      <c r="EJO16" s="900"/>
      <c r="EJP16" s="900"/>
      <c r="EJQ16" s="900"/>
      <c r="EJR16" s="900"/>
      <c r="EJS16" s="900"/>
      <c r="EJT16" s="900"/>
      <c r="EJU16" s="900"/>
      <c r="EJV16" s="900"/>
      <c r="EJW16" s="900"/>
      <c r="EJX16" s="900"/>
      <c r="EJY16" s="900"/>
      <c r="EJZ16" s="900"/>
      <c r="EKA16" s="900"/>
      <c r="EKB16" s="900"/>
      <c r="EKC16" s="900"/>
      <c r="EKD16" s="900"/>
      <c r="EKE16" s="900"/>
      <c r="EKF16" s="900"/>
      <c r="EKG16" s="900"/>
      <c r="EKH16" s="900"/>
      <c r="EKI16" s="900"/>
      <c r="EKJ16" s="900"/>
      <c r="EKK16" s="900"/>
      <c r="EKL16" s="900"/>
      <c r="EKM16" s="900"/>
      <c r="EKN16" s="900"/>
      <c r="EKO16" s="900"/>
      <c r="EKP16" s="900"/>
      <c r="EKQ16" s="900"/>
      <c r="EKR16" s="900"/>
      <c r="EKS16" s="900"/>
      <c r="EKT16" s="900"/>
      <c r="EKU16" s="900"/>
      <c r="EKV16" s="900"/>
      <c r="EKW16" s="900"/>
      <c r="EKX16" s="900"/>
      <c r="EKY16" s="900"/>
      <c r="EKZ16" s="900"/>
      <c r="ELA16" s="900"/>
      <c r="ELB16" s="900"/>
      <c r="ELC16" s="900"/>
      <c r="ELD16" s="900"/>
      <c r="ELE16" s="900"/>
      <c r="ELF16" s="900"/>
      <c r="ELG16" s="900"/>
      <c r="ELH16" s="900"/>
      <c r="ELI16" s="900"/>
      <c r="ELJ16" s="900"/>
      <c r="ELK16" s="900"/>
      <c r="ELL16" s="900"/>
      <c r="ELM16" s="900"/>
      <c r="ELN16" s="900"/>
      <c r="ELO16" s="900"/>
      <c r="ELP16" s="900"/>
      <c r="ELQ16" s="900"/>
      <c r="ELR16" s="900"/>
      <c r="ELS16" s="900"/>
      <c r="ELT16" s="900"/>
      <c r="ELU16" s="900"/>
      <c r="ELV16" s="900"/>
      <c r="ELW16" s="900"/>
      <c r="ELX16" s="900"/>
      <c r="ELY16" s="900"/>
      <c r="ELZ16" s="900"/>
      <c r="EMA16" s="900"/>
      <c r="EMB16" s="900"/>
      <c r="EMC16" s="900"/>
      <c r="EMD16" s="900"/>
      <c r="EME16" s="900"/>
      <c r="EMF16" s="900"/>
      <c r="EMG16" s="900"/>
      <c r="EMH16" s="900"/>
      <c r="EMI16" s="900"/>
      <c r="EMJ16" s="900"/>
      <c r="EMK16" s="900"/>
      <c r="EML16" s="900"/>
      <c r="EMM16" s="900"/>
      <c r="EMN16" s="900"/>
      <c r="EMO16" s="900"/>
      <c r="EMP16" s="900"/>
      <c r="EMQ16" s="900"/>
      <c r="EMR16" s="900"/>
      <c r="EMS16" s="900"/>
      <c r="EMT16" s="900"/>
      <c r="EMU16" s="900"/>
      <c r="EMV16" s="900"/>
      <c r="EMW16" s="900"/>
      <c r="EMX16" s="900"/>
      <c r="EMY16" s="900"/>
      <c r="EMZ16" s="900"/>
      <c r="ENA16" s="900"/>
      <c r="ENB16" s="900"/>
      <c r="ENC16" s="900"/>
      <c r="END16" s="900"/>
      <c r="ENE16" s="900"/>
      <c r="ENF16" s="900"/>
      <c r="ENG16" s="900"/>
      <c r="ENH16" s="900"/>
      <c r="ENI16" s="900"/>
      <c r="ENJ16" s="900"/>
      <c r="ENK16" s="900"/>
      <c r="ENL16" s="900"/>
      <c r="ENM16" s="900"/>
      <c r="ENN16" s="900"/>
      <c r="ENO16" s="900"/>
      <c r="ENP16" s="900"/>
      <c r="ENQ16" s="900"/>
      <c r="ENR16" s="900"/>
      <c r="ENS16" s="900"/>
      <c r="ENT16" s="900"/>
      <c r="ENU16" s="900"/>
      <c r="ENV16" s="900"/>
      <c r="ENW16" s="900"/>
      <c r="ENX16" s="900"/>
      <c r="ENY16" s="900"/>
      <c r="ENZ16" s="900"/>
      <c r="EOA16" s="900"/>
      <c r="EOB16" s="900"/>
      <c r="EOC16" s="900"/>
      <c r="EOD16" s="900"/>
      <c r="EOE16" s="900"/>
      <c r="EOF16" s="900"/>
      <c r="EOG16" s="900"/>
      <c r="EOH16" s="900"/>
      <c r="EOI16" s="900"/>
      <c r="EOJ16" s="900"/>
      <c r="EOK16" s="900"/>
      <c r="EOL16" s="900"/>
      <c r="EOM16" s="900"/>
      <c r="EON16" s="900"/>
      <c r="EOO16" s="900"/>
      <c r="EOP16" s="900"/>
      <c r="EOQ16" s="900"/>
      <c r="EOR16" s="900"/>
      <c r="EOS16" s="900"/>
      <c r="EOT16" s="900"/>
      <c r="EOU16" s="900"/>
      <c r="EOV16" s="900"/>
      <c r="EOW16" s="900"/>
      <c r="EOX16" s="900"/>
      <c r="EOY16" s="900"/>
      <c r="EOZ16" s="900"/>
      <c r="EPA16" s="900"/>
      <c r="EPB16" s="900"/>
      <c r="EPC16" s="900"/>
      <c r="EPD16" s="900"/>
      <c r="EPE16" s="900"/>
      <c r="EPF16" s="900"/>
      <c r="EPG16" s="900"/>
      <c r="EPH16" s="900"/>
      <c r="EPI16" s="900"/>
      <c r="EPJ16" s="900"/>
      <c r="EPK16" s="900"/>
      <c r="EPL16" s="900"/>
      <c r="EPM16" s="900"/>
      <c r="EPN16" s="900"/>
      <c r="EPO16" s="900"/>
      <c r="EPP16" s="900"/>
      <c r="EPQ16" s="900"/>
      <c r="EPR16" s="900"/>
      <c r="EPS16" s="900"/>
      <c r="EPT16" s="900"/>
      <c r="EPU16" s="900"/>
      <c r="EPV16" s="900"/>
      <c r="EPW16" s="900"/>
      <c r="EPX16" s="900"/>
      <c r="EPY16" s="900"/>
      <c r="EPZ16" s="900"/>
      <c r="EQA16" s="900"/>
      <c r="EQB16" s="900"/>
      <c r="EQC16" s="900"/>
      <c r="EQD16" s="900"/>
      <c r="EQE16" s="900"/>
      <c r="EQF16" s="900"/>
      <c r="EQG16" s="900"/>
      <c r="EQH16" s="900"/>
      <c r="EQI16" s="900"/>
      <c r="EQJ16" s="900"/>
      <c r="EQK16" s="900"/>
      <c r="EQL16" s="900"/>
      <c r="EQM16" s="900"/>
      <c r="EQN16" s="900"/>
      <c r="EQO16" s="900"/>
      <c r="EQP16" s="900"/>
      <c r="EQQ16" s="900"/>
      <c r="EQR16" s="900"/>
      <c r="EQS16" s="900"/>
      <c r="EQT16" s="900"/>
      <c r="EQU16" s="900"/>
      <c r="EQV16" s="900"/>
      <c r="EQW16" s="900"/>
      <c r="EQX16" s="900"/>
      <c r="EQY16" s="900"/>
      <c r="EQZ16" s="900"/>
      <c r="ERA16" s="900"/>
      <c r="ERB16" s="900"/>
      <c r="ERC16" s="900"/>
      <c r="ERD16" s="900"/>
      <c r="ERE16" s="900"/>
      <c r="ERF16" s="900"/>
      <c r="ERG16" s="900"/>
      <c r="ERH16" s="900"/>
      <c r="ERI16" s="900"/>
      <c r="ERJ16" s="900"/>
      <c r="ERK16" s="900"/>
      <c r="ERL16" s="900"/>
      <c r="ERM16" s="900"/>
      <c r="ERN16" s="900"/>
      <c r="ERO16" s="900"/>
      <c r="ERP16" s="900"/>
      <c r="ERQ16" s="900"/>
      <c r="ERR16" s="900"/>
      <c r="ERS16" s="900"/>
      <c r="ERT16" s="900"/>
      <c r="ERU16" s="900"/>
      <c r="ERV16" s="900"/>
      <c r="ERW16" s="900"/>
      <c r="ERX16" s="900"/>
      <c r="ERY16" s="900"/>
      <c r="ERZ16" s="900"/>
      <c r="ESA16" s="900"/>
      <c r="ESB16" s="900"/>
      <c r="ESC16" s="900"/>
      <c r="ESD16" s="900"/>
      <c r="ESE16" s="900"/>
      <c r="ESF16" s="900"/>
      <c r="ESG16" s="900"/>
      <c r="ESH16" s="900"/>
      <c r="ESI16" s="900"/>
      <c r="ESJ16" s="900"/>
      <c r="ESK16" s="900"/>
      <c r="ESL16" s="900"/>
      <c r="ESM16" s="900"/>
      <c r="ESN16" s="900"/>
      <c r="ESO16" s="900"/>
      <c r="ESP16" s="900"/>
      <c r="ESQ16" s="900"/>
      <c r="ESR16" s="900"/>
      <c r="ESS16" s="900"/>
      <c r="EST16" s="900"/>
      <c r="ESU16" s="900"/>
      <c r="ESV16" s="900"/>
      <c r="ESW16" s="900"/>
      <c r="ESX16" s="900"/>
      <c r="ESY16" s="900"/>
      <c r="ESZ16" s="900"/>
      <c r="ETA16" s="900"/>
      <c r="ETB16" s="900"/>
      <c r="ETC16" s="900"/>
      <c r="ETD16" s="900"/>
      <c r="ETE16" s="900"/>
      <c r="ETF16" s="900"/>
      <c r="ETG16" s="900"/>
      <c r="ETH16" s="900"/>
      <c r="ETI16" s="900"/>
      <c r="ETJ16" s="900"/>
      <c r="ETK16" s="900"/>
      <c r="ETL16" s="900"/>
      <c r="ETM16" s="900"/>
      <c r="ETN16" s="900"/>
      <c r="ETO16" s="900"/>
      <c r="ETP16" s="900"/>
      <c r="ETQ16" s="900"/>
      <c r="ETR16" s="900"/>
      <c r="ETS16" s="900"/>
      <c r="ETT16" s="900"/>
      <c r="ETU16" s="900"/>
      <c r="ETV16" s="900"/>
      <c r="ETW16" s="900"/>
      <c r="ETX16" s="900"/>
      <c r="ETY16" s="900"/>
      <c r="ETZ16" s="900"/>
      <c r="EUA16" s="900"/>
      <c r="EUB16" s="900"/>
      <c r="EUC16" s="900"/>
      <c r="EUD16" s="900"/>
      <c r="EUE16" s="900"/>
      <c r="EUF16" s="900"/>
      <c r="EUG16" s="900"/>
      <c r="EUH16" s="900"/>
      <c r="EUI16" s="900"/>
      <c r="EUJ16" s="900"/>
      <c r="EUK16" s="900"/>
      <c r="EUL16" s="900"/>
      <c r="EUM16" s="900"/>
      <c r="EUN16" s="900"/>
      <c r="EUO16" s="900"/>
      <c r="EUP16" s="900"/>
      <c r="EUQ16" s="900"/>
      <c r="EUR16" s="900"/>
      <c r="EUS16" s="900"/>
      <c r="EUT16" s="900"/>
      <c r="EUU16" s="900"/>
      <c r="EUV16" s="900"/>
      <c r="EUW16" s="900"/>
      <c r="EUX16" s="900"/>
      <c r="EUY16" s="900"/>
      <c r="EUZ16" s="900"/>
      <c r="EVA16" s="900"/>
      <c r="EVB16" s="900"/>
      <c r="EVC16" s="900"/>
      <c r="EVD16" s="900"/>
      <c r="EVE16" s="900"/>
      <c r="EVF16" s="900"/>
      <c r="EVG16" s="900"/>
      <c r="EVH16" s="900"/>
      <c r="EVI16" s="900"/>
      <c r="EVJ16" s="900"/>
      <c r="EVK16" s="900"/>
      <c r="EVL16" s="900"/>
      <c r="EVM16" s="900"/>
      <c r="EVN16" s="900"/>
      <c r="EVO16" s="900"/>
      <c r="EVP16" s="900"/>
      <c r="EVQ16" s="900"/>
      <c r="EVR16" s="900"/>
      <c r="EVS16" s="900"/>
      <c r="EVT16" s="900"/>
      <c r="EVU16" s="900"/>
      <c r="EVV16" s="900"/>
      <c r="EVW16" s="900"/>
      <c r="EVX16" s="900"/>
      <c r="EVY16" s="900"/>
      <c r="EVZ16" s="900"/>
      <c r="EWA16" s="900"/>
      <c r="EWB16" s="900"/>
      <c r="EWC16" s="900"/>
      <c r="EWD16" s="900"/>
      <c r="EWE16" s="900"/>
      <c r="EWF16" s="900"/>
      <c r="EWG16" s="900"/>
      <c r="EWH16" s="900"/>
      <c r="EWI16" s="900"/>
      <c r="EWJ16" s="900"/>
      <c r="EWK16" s="900"/>
      <c r="EWL16" s="900"/>
      <c r="EWM16" s="900"/>
      <c r="EWN16" s="900"/>
      <c r="EWO16" s="900"/>
      <c r="EWP16" s="900"/>
      <c r="EWQ16" s="900"/>
      <c r="EWR16" s="900"/>
      <c r="EWS16" s="900"/>
      <c r="EWT16" s="900"/>
      <c r="EWU16" s="900"/>
      <c r="EWV16" s="900"/>
      <c r="EWW16" s="900"/>
      <c r="EWX16" s="900"/>
      <c r="EWY16" s="900"/>
      <c r="EWZ16" s="900"/>
      <c r="EXA16" s="900"/>
      <c r="EXB16" s="900"/>
      <c r="EXC16" s="900"/>
      <c r="EXD16" s="900"/>
      <c r="EXE16" s="900"/>
      <c r="EXF16" s="900"/>
      <c r="EXG16" s="900"/>
      <c r="EXH16" s="900"/>
      <c r="EXI16" s="900"/>
      <c r="EXJ16" s="900"/>
      <c r="EXK16" s="900"/>
      <c r="EXL16" s="900"/>
      <c r="EXM16" s="900"/>
      <c r="EXN16" s="900"/>
      <c r="EXO16" s="900"/>
      <c r="EXP16" s="900"/>
      <c r="EXQ16" s="900"/>
      <c r="EXR16" s="900"/>
      <c r="EXS16" s="900"/>
      <c r="EXT16" s="900"/>
      <c r="EXU16" s="900"/>
      <c r="EXV16" s="900"/>
      <c r="EXW16" s="900"/>
      <c r="EXX16" s="900"/>
      <c r="EXY16" s="900"/>
      <c r="EXZ16" s="900"/>
      <c r="EYA16" s="900"/>
      <c r="EYB16" s="900"/>
      <c r="EYC16" s="900"/>
      <c r="EYD16" s="900"/>
      <c r="EYE16" s="900"/>
      <c r="EYF16" s="900"/>
      <c r="EYG16" s="900"/>
      <c r="EYH16" s="900"/>
      <c r="EYI16" s="900"/>
      <c r="EYJ16" s="900"/>
      <c r="EYK16" s="900"/>
      <c r="EYL16" s="900"/>
      <c r="EYM16" s="900"/>
      <c r="EYN16" s="900"/>
      <c r="EYO16" s="900"/>
      <c r="EYP16" s="900"/>
      <c r="EYQ16" s="900"/>
      <c r="EYR16" s="900"/>
      <c r="EYS16" s="900"/>
      <c r="EYT16" s="900"/>
      <c r="EYU16" s="900"/>
      <c r="EYV16" s="900"/>
      <c r="EYW16" s="900"/>
      <c r="EYX16" s="900"/>
      <c r="EYY16" s="900"/>
      <c r="EYZ16" s="900"/>
      <c r="EZA16" s="900"/>
      <c r="EZB16" s="900"/>
      <c r="EZC16" s="900"/>
      <c r="EZD16" s="900"/>
      <c r="EZE16" s="900"/>
      <c r="EZF16" s="900"/>
      <c r="EZG16" s="900"/>
      <c r="EZH16" s="900"/>
      <c r="EZI16" s="900"/>
      <c r="EZJ16" s="900"/>
      <c r="EZK16" s="900"/>
      <c r="EZL16" s="900"/>
      <c r="EZM16" s="900"/>
      <c r="EZN16" s="900"/>
      <c r="EZO16" s="900"/>
      <c r="EZP16" s="900"/>
      <c r="EZQ16" s="900"/>
      <c r="EZR16" s="900"/>
      <c r="EZS16" s="900"/>
      <c r="EZT16" s="900"/>
      <c r="EZU16" s="900"/>
      <c r="EZV16" s="900"/>
      <c r="EZW16" s="900"/>
      <c r="EZX16" s="900"/>
      <c r="EZY16" s="900"/>
      <c r="EZZ16" s="900"/>
      <c r="FAA16" s="900"/>
      <c r="FAB16" s="900"/>
      <c r="FAC16" s="900"/>
      <c r="FAD16" s="900"/>
      <c r="FAE16" s="900"/>
      <c r="FAF16" s="900"/>
      <c r="FAG16" s="900"/>
      <c r="FAH16" s="900"/>
      <c r="FAI16" s="900"/>
      <c r="FAJ16" s="900"/>
      <c r="FAK16" s="900"/>
      <c r="FAL16" s="900"/>
      <c r="FAM16" s="900"/>
      <c r="FAN16" s="900"/>
      <c r="FAO16" s="900"/>
      <c r="FAP16" s="900"/>
      <c r="FAQ16" s="900"/>
      <c r="FAR16" s="900"/>
      <c r="FAS16" s="900"/>
      <c r="FAT16" s="900"/>
      <c r="FAU16" s="900"/>
      <c r="FAV16" s="900"/>
      <c r="FAW16" s="900"/>
      <c r="FAX16" s="900"/>
      <c r="FAY16" s="900"/>
      <c r="FAZ16" s="900"/>
      <c r="FBA16" s="900"/>
      <c r="FBB16" s="900"/>
      <c r="FBC16" s="900"/>
      <c r="FBD16" s="900"/>
      <c r="FBE16" s="900"/>
      <c r="FBF16" s="900"/>
      <c r="FBG16" s="900"/>
      <c r="FBH16" s="900"/>
      <c r="FBI16" s="900"/>
      <c r="FBJ16" s="900"/>
      <c r="FBK16" s="900"/>
      <c r="FBL16" s="900"/>
      <c r="FBM16" s="900"/>
      <c r="FBN16" s="900"/>
      <c r="FBO16" s="900"/>
      <c r="FBP16" s="900"/>
      <c r="FBQ16" s="900"/>
      <c r="FBR16" s="900"/>
      <c r="FBS16" s="900"/>
      <c r="FBT16" s="900"/>
      <c r="FBU16" s="900"/>
      <c r="FBV16" s="900"/>
      <c r="FBW16" s="900"/>
      <c r="FBX16" s="900"/>
      <c r="FBY16" s="900"/>
      <c r="FBZ16" s="900"/>
      <c r="FCA16" s="900"/>
      <c r="FCB16" s="900"/>
      <c r="FCC16" s="900"/>
      <c r="FCD16" s="900"/>
      <c r="FCE16" s="900"/>
      <c r="FCF16" s="900"/>
      <c r="FCG16" s="900"/>
      <c r="FCH16" s="900"/>
      <c r="FCI16" s="900"/>
      <c r="FCJ16" s="900"/>
      <c r="FCK16" s="900"/>
      <c r="FCL16" s="900"/>
      <c r="FCM16" s="900"/>
      <c r="FCN16" s="900"/>
      <c r="FCO16" s="900"/>
      <c r="FCP16" s="900"/>
      <c r="FCQ16" s="900"/>
      <c r="FCR16" s="900"/>
      <c r="FCS16" s="900"/>
      <c r="FCT16" s="900"/>
      <c r="FCU16" s="900"/>
      <c r="FCV16" s="900"/>
      <c r="FCW16" s="900"/>
      <c r="FCX16" s="900"/>
      <c r="FCY16" s="900"/>
      <c r="FCZ16" s="900"/>
      <c r="FDA16" s="900"/>
      <c r="FDB16" s="900"/>
      <c r="FDC16" s="900"/>
      <c r="FDD16" s="900"/>
      <c r="FDE16" s="900"/>
      <c r="FDF16" s="900"/>
      <c r="FDG16" s="900"/>
      <c r="FDH16" s="900"/>
      <c r="FDI16" s="900"/>
      <c r="FDJ16" s="900"/>
      <c r="FDK16" s="900"/>
      <c r="FDL16" s="900"/>
      <c r="FDM16" s="900"/>
      <c r="FDN16" s="900"/>
      <c r="FDO16" s="900"/>
      <c r="FDP16" s="900"/>
      <c r="FDQ16" s="900"/>
      <c r="FDR16" s="900"/>
      <c r="FDS16" s="900"/>
      <c r="FDT16" s="900"/>
      <c r="FDU16" s="900"/>
      <c r="FDV16" s="900"/>
      <c r="FDW16" s="900"/>
      <c r="FDX16" s="900"/>
      <c r="FDY16" s="900"/>
      <c r="FDZ16" s="900"/>
      <c r="FEA16" s="900"/>
      <c r="FEB16" s="900"/>
      <c r="FEC16" s="900"/>
      <c r="FED16" s="900"/>
      <c r="FEE16" s="900"/>
      <c r="FEF16" s="900"/>
      <c r="FEG16" s="900"/>
      <c r="FEH16" s="900"/>
      <c r="FEI16" s="900"/>
      <c r="FEJ16" s="900"/>
      <c r="FEK16" s="900"/>
      <c r="FEL16" s="900"/>
      <c r="FEM16" s="900"/>
      <c r="FEN16" s="900"/>
      <c r="FEO16" s="900"/>
      <c r="FEP16" s="900"/>
      <c r="FEQ16" s="900"/>
      <c r="FER16" s="900"/>
      <c r="FES16" s="900"/>
      <c r="FET16" s="900"/>
      <c r="FEU16" s="900"/>
      <c r="FEV16" s="900"/>
      <c r="FEW16" s="900"/>
      <c r="FEX16" s="900"/>
      <c r="FEY16" s="900"/>
      <c r="FEZ16" s="900"/>
      <c r="FFA16" s="900"/>
      <c r="FFB16" s="900"/>
      <c r="FFC16" s="900"/>
      <c r="FFD16" s="900"/>
      <c r="FFE16" s="900"/>
      <c r="FFF16" s="900"/>
      <c r="FFG16" s="900"/>
      <c r="FFH16" s="900"/>
      <c r="FFI16" s="900"/>
      <c r="FFJ16" s="900"/>
      <c r="FFK16" s="900"/>
      <c r="FFL16" s="900"/>
      <c r="FFM16" s="900"/>
      <c r="FFN16" s="900"/>
      <c r="FFO16" s="900"/>
      <c r="FFP16" s="900"/>
      <c r="FFQ16" s="900"/>
      <c r="FFR16" s="900"/>
      <c r="FFS16" s="900"/>
      <c r="FFT16" s="900"/>
      <c r="FFU16" s="900"/>
      <c r="FFV16" s="900"/>
      <c r="FFW16" s="900"/>
      <c r="FFX16" s="900"/>
      <c r="FFY16" s="900"/>
      <c r="FFZ16" s="900"/>
      <c r="FGA16" s="900"/>
      <c r="FGB16" s="900"/>
      <c r="FGC16" s="900"/>
      <c r="FGD16" s="900"/>
      <c r="FGE16" s="900"/>
      <c r="FGF16" s="900"/>
      <c r="FGG16" s="900"/>
      <c r="FGH16" s="900"/>
      <c r="FGI16" s="900"/>
      <c r="FGJ16" s="900"/>
      <c r="FGK16" s="900"/>
      <c r="FGL16" s="900"/>
      <c r="FGM16" s="900"/>
      <c r="FGN16" s="900"/>
      <c r="FGO16" s="900"/>
      <c r="FGP16" s="900"/>
      <c r="FGQ16" s="900"/>
      <c r="FGR16" s="900"/>
      <c r="FGS16" s="900"/>
      <c r="FGT16" s="900"/>
      <c r="FGU16" s="900"/>
      <c r="FGV16" s="900"/>
      <c r="FGW16" s="900"/>
      <c r="FGX16" s="900"/>
      <c r="FGY16" s="900"/>
      <c r="FGZ16" s="900"/>
      <c r="FHA16" s="900"/>
      <c r="FHB16" s="900"/>
      <c r="FHC16" s="900"/>
      <c r="FHD16" s="900"/>
      <c r="FHE16" s="900"/>
      <c r="FHF16" s="900"/>
      <c r="FHG16" s="900"/>
      <c r="FHH16" s="900"/>
      <c r="FHI16" s="900"/>
      <c r="FHJ16" s="900"/>
      <c r="FHK16" s="900"/>
      <c r="FHL16" s="900"/>
      <c r="FHM16" s="900"/>
      <c r="FHN16" s="900"/>
      <c r="FHO16" s="900"/>
      <c r="FHP16" s="900"/>
      <c r="FHQ16" s="900"/>
      <c r="FHR16" s="900"/>
      <c r="FHS16" s="900"/>
      <c r="FHT16" s="900"/>
      <c r="FHU16" s="900"/>
      <c r="FHV16" s="900"/>
      <c r="FHW16" s="900"/>
      <c r="FHX16" s="900"/>
      <c r="FHY16" s="900"/>
      <c r="FHZ16" s="900"/>
      <c r="FIA16" s="900"/>
      <c r="FIB16" s="900"/>
      <c r="FIC16" s="900"/>
      <c r="FID16" s="900"/>
      <c r="FIE16" s="900"/>
      <c r="FIF16" s="900"/>
      <c r="FIG16" s="900"/>
      <c r="FIH16" s="900"/>
      <c r="FII16" s="900"/>
      <c r="FIJ16" s="900"/>
      <c r="FIK16" s="900"/>
      <c r="FIL16" s="900"/>
      <c r="FIM16" s="900"/>
      <c r="FIN16" s="900"/>
      <c r="FIO16" s="900"/>
      <c r="FIP16" s="900"/>
      <c r="FIQ16" s="900"/>
      <c r="FIR16" s="900"/>
      <c r="FIS16" s="900"/>
      <c r="FIT16" s="900"/>
      <c r="FIU16" s="900"/>
      <c r="FIV16" s="900"/>
      <c r="FIW16" s="900"/>
      <c r="FIX16" s="900"/>
      <c r="FIY16" s="900"/>
      <c r="FIZ16" s="900"/>
      <c r="FJA16" s="900"/>
      <c r="FJB16" s="900"/>
      <c r="FJC16" s="900"/>
      <c r="FJD16" s="900"/>
      <c r="FJE16" s="900"/>
      <c r="FJF16" s="900"/>
      <c r="FJG16" s="900"/>
      <c r="FJH16" s="900"/>
      <c r="FJI16" s="900"/>
      <c r="FJJ16" s="900"/>
      <c r="FJK16" s="900"/>
      <c r="FJL16" s="900"/>
      <c r="FJM16" s="900"/>
      <c r="FJN16" s="900"/>
      <c r="FJO16" s="900"/>
      <c r="FJP16" s="900"/>
      <c r="FJQ16" s="900"/>
      <c r="FJR16" s="900"/>
      <c r="FJS16" s="900"/>
      <c r="FJT16" s="900"/>
      <c r="FJU16" s="900"/>
      <c r="FJV16" s="900"/>
      <c r="FJW16" s="900"/>
      <c r="FJX16" s="900"/>
      <c r="FJY16" s="900"/>
      <c r="FJZ16" s="900"/>
      <c r="FKA16" s="900"/>
      <c r="FKB16" s="900"/>
      <c r="FKC16" s="900"/>
      <c r="FKD16" s="900"/>
      <c r="FKE16" s="900"/>
      <c r="FKF16" s="900"/>
      <c r="FKG16" s="900"/>
      <c r="FKH16" s="900"/>
      <c r="FKI16" s="900"/>
      <c r="FKJ16" s="900"/>
      <c r="FKK16" s="900"/>
      <c r="FKL16" s="900"/>
      <c r="FKM16" s="900"/>
      <c r="FKN16" s="900"/>
      <c r="FKO16" s="900"/>
      <c r="FKP16" s="900"/>
      <c r="FKQ16" s="900"/>
      <c r="FKR16" s="900"/>
      <c r="FKS16" s="900"/>
      <c r="FKT16" s="900"/>
      <c r="FKU16" s="900"/>
      <c r="FKV16" s="900"/>
      <c r="FKW16" s="900"/>
      <c r="FKX16" s="900"/>
      <c r="FKY16" s="900"/>
      <c r="FKZ16" s="900"/>
      <c r="FLA16" s="900"/>
      <c r="FLB16" s="900"/>
      <c r="FLC16" s="900"/>
      <c r="FLD16" s="900"/>
      <c r="FLE16" s="900"/>
      <c r="FLF16" s="900"/>
      <c r="FLG16" s="900"/>
      <c r="FLH16" s="900"/>
      <c r="FLI16" s="900"/>
      <c r="FLJ16" s="900"/>
      <c r="FLK16" s="900"/>
      <c r="FLL16" s="900"/>
      <c r="FLM16" s="900"/>
      <c r="FLN16" s="900"/>
      <c r="FLO16" s="900"/>
      <c r="FLP16" s="900"/>
      <c r="FLQ16" s="900"/>
      <c r="FLR16" s="900"/>
      <c r="FLS16" s="900"/>
      <c r="FLT16" s="900"/>
      <c r="FLU16" s="900"/>
      <c r="FLV16" s="900"/>
      <c r="FLW16" s="900"/>
      <c r="FLX16" s="900"/>
      <c r="FLY16" s="900"/>
      <c r="FLZ16" s="900"/>
      <c r="FMA16" s="900"/>
      <c r="FMB16" s="900"/>
      <c r="FMC16" s="900"/>
      <c r="FMD16" s="900"/>
      <c r="FME16" s="900"/>
      <c r="FMF16" s="900"/>
      <c r="FMG16" s="900"/>
      <c r="FMH16" s="900"/>
      <c r="FMI16" s="900"/>
      <c r="FMJ16" s="900"/>
      <c r="FMK16" s="900"/>
      <c r="FML16" s="900"/>
      <c r="FMM16" s="900"/>
      <c r="FMN16" s="900"/>
      <c r="FMO16" s="900"/>
      <c r="FMP16" s="900"/>
      <c r="FMQ16" s="900"/>
      <c r="FMR16" s="900"/>
      <c r="FMS16" s="900"/>
      <c r="FMT16" s="900"/>
      <c r="FMU16" s="900"/>
      <c r="FMV16" s="900"/>
      <c r="FMW16" s="900"/>
      <c r="FMX16" s="900"/>
      <c r="FMY16" s="900"/>
      <c r="FMZ16" s="900"/>
      <c r="FNA16" s="900"/>
      <c r="FNB16" s="900"/>
      <c r="FNC16" s="900"/>
      <c r="FND16" s="900"/>
      <c r="FNE16" s="900"/>
      <c r="FNF16" s="900"/>
      <c r="FNG16" s="900"/>
      <c r="FNH16" s="900"/>
      <c r="FNI16" s="900"/>
      <c r="FNJ16" s="900"/>
      <c r="FNK16" s="900"/>
      <c r="FNL16" s="900"/>
      <c r="FNM16" s="900"/>
      <c r="FNN16" s="900"/>
      <c r="FNO16" s="900"/>
      <c r="FNP16" s="900"/>
      <c r="FNQ16" s="900"/>
      <c r="FNR16" s="900"/>
      <c r="FNS16" s="900"/>
      <c r="FNT16" s="900"/>
      <c r="FNU16" s="900"/>
      <c r="FNV16" s="900"/>
      <c r="FNW16" s="900"/>
      <c r="FNX16" s="900"/>
      <c r="FNY16" s="900"/>
      <c r="FNZ16" s="900"/>
      <c r="FOA16" s="900"/>
      <c r="FOB16" s="900"/>
      <c r="FOC16" s="900"/>
      <c r="FOD16" s="900"/>
      <c r="FOE16" s="900"/>
      <c r="FOF16" s="900"/>
      <c r="FOG16" s="900"/>
      <c r="FOH16" s="900"/>
      <c r="FOI16" s="900"/>
      <c r="FOJ16" s="900"/>
      <c r="FOK16" s="900"/>
      <c r="FOL16" s="900"/>
      <c r="FOM16" s="900"/>
      <c r="FON16" s="900"/>
      <c r="FOO16" s="900"/>
      <c r="FOP16" s="900"/>
      <c r="FOQ16" s="900"/>
      <c r="FOR16" s="900"/>
      <c r="FOS16" s="900"/>
      <c r="FOT16" s="900"/>
      <c r="FOU16" s="900"/>
      <c r="FOV16" s="900"/>
      <c r="FOW16" s="900"/>
      <c r="FOX16" s="900"/>
      <c r="FOY16" s="900"/>
      <c r="FOZ16" s="900"/>
      <c r="FPA16" s="900"/>
      <c r="FPB16" s="900"/>
      <c r="FPC16" s="900"/>
      <c r="FPD16" s="900"/>
      <c r="FPE16" s="900"/>
      <c r="FPF16" s="900"/>
      <c r="FPG16" s="900"/>
      <c r="FPH16" s="900"/>
      <c r="FPI16" s="900"/>
      <c r="FPJ16" s="900"/>
      <c r="FPK16" s="900"/>
      <c r="FPL16" s="900"/>
      <c r="FPM16" s="900"/>
      <c r="FPN16" s="900"/>
      <c r="FPO16" s="900"/>
      <c r="FPP16" s="900"/>
      <c r="FPQ16" s="900"/>
      <c r="FPR16" s="900"/>
      <c r="FPS16" s="900"/>
      <c r="FPT16" s="900"/>
      <c r="FPU16" s="900"/>
      <c r="FPV16" s="900"/>
      <c r="FPW16" s="900"/>
      <c r="FPX16" s="900"/>
      <c r="FPY16" s="900"/>
      <c r="FPZ16" s="900"/>
      <c r="FQA16" s="900"/>
      <c r="FQB16" s="900"/>
      <c r="FQC16" s="900"/>
      <c r="FQD16" s="900"/>
      <c r="FQE16" s="900"/>
      <c r="FQF16" s="900"/>
      <c r="FQG16" s="900"/>
      <c r="FQH16" s="900"/>
      <c r="FQI16" s="900"/>
      <c r="FQJ16" s="900"/>
      <c r="FQK16" s="900"/>
      <c r="FQL16" s="900"/>
      <c r="FQM16" s="900"/>
      <c r="FQN16" s="900"/>
      <c r="FQO16" s="900"/>
      <c r="FQP16" s="900"/>
      <c r="FQQ16" s="900"/>
      <c r="FQR16" s="900"/>
      <c r="FQS16" s="900"/>
      <c r="FQT16" s="900"/>
      <c r="FQU16" s="900"/>
      <c r="FQV16" s="900"/>
      <c r="FQW16" s="900"/>
      <c r="FQX16" s="900"/>
      <c r="FQY16" s="900"/>
      <c r="FQZ16" s="900"/>
      <c r="FRA16" s="900"/>
      <c r="FRB16" s="900"/>
      <c r="FRC16" s="900"/>
      <c r="FRD16" s="900"/>
      <c r="FRE16" s="900"/>
      <c r="FRF16" s="900"/>
      <c r="FRG16" s="900"/>
      <c r="FRH16" s="900"/>
      <c r="FRI16" s="900"/>
      <c r="FRJ16" s="900"/>
      <c r="FRK16" s="900"/>
      <c r="FRL16" s="900"/>
      <c r="FRM16" s="900"/>
      <c r="FRN16" s="900"/>
      <c r="FRO16" s="900"/>
      <c r="FRP16" s="900"/>
      <c r="FRQ16" s="900"/>
      <c r="FRR16" s="900"/>
      <c r="FRS16" s="900"/>
      <c r="FRT16" s="900"/>
      <c r="FRU16" s="900"/>
      <c r="FRV16" s="900"/>
      <c r="FRW16" s="900"/>
      <c r="FRX16" s="900"/>
      <c r="FRY16" s="900"/>
      <c r="FRZ16" s="900"/>
      <c r="FSA16" s="900"/>
      <c r="FSB16" s="900"/>
      <c r="FSC16" s="900"/>
      <c r="FSD16" s="900"/>
      <c r="FSE16" s="900"/>
      <c r="FSF16" s="900"/>
      <c r="FSG16" s="900"/>
      <c r="FSH16" s="900"/>
      <c r="FSI16" s="900"/>
      <c r="FSJ16" s="900"/>
      <c r="FSK16" s="900"/>
      <c r="FSL16" s="900"/>
      <c r="FSM16" s="900"/>
      <c r="FSN16" s="900"/>
      <c r="FSO16" s="900"/>
      <c r="FSP16" s="900"/>
      <c r="FSQ16" s="900"/>
      <c r="FSR16" s="900"/>
      <c r="FSS16" s="900"/>
      <c r="FST16" s="900"/>
      <c r="FSU16" s="900"/>
      <c r="FSV16" s="900"/>
      <c r="FSW16" s="900"/>
      <c r="FSX16" s="900"/>
      <c r="FSY16" s="900"/>
      <c r="FSZ16" s="900"/>
      <c r="FTA16" s="900"/>
      <c r="FTB16" s="900"/>
      <c r="FTC16" s="900"/>
      <c r="FTD16" s="900"/>
      <c r="FTE16" s="900"/>
      <c r="FTF16" s="900"/>
      <c r="FTG16" s="900"/>
      <c r="FTH16" s="900"/>
      <c r="FTI16" s="900"/>
      <c r="FTJ16" s="900"/>
      <c r="FTK16" s="900"/>
      <c r="FTL16" s="900"/>
      <c r="FTM16" s="900"/>
      <c r="FTN16" s="900"/>
      <c r="FTO16" s="900"/>
      <c r="FTP16" s="900"/>
      <c r="FTQ16" s="900"/>
      <c r="FTR16" s="900"/>
      <c r="FTS16" s="900"/>
      <c r="FTT16" s="900"/>
      <c r="FTU16" s="900"/>
      <c r="FTV16" s="900"/>
      <c r="FTW16" s="900"/>
      <c r="FTX16" s="900"/>
      <c r="FTY16" s="900"/>
      <c r="FTZ16" s="900"/>
      <c r="FUA16" s="900"/>
      <c r="FUB16" s="900"/>
      <c r="FUC16" s="900"/>
      <c r="FUD16" s="900"/>
      <c r="FUE16" s="900"/>
      <c r="FUF16" s="900"/>
      <c r="FUG16" s="900"/>
      <c r="FUH16" s="900"/>
      <c r="FUI16" s="900"/>
      <c r="FUJ16" s="900"/>
      <c r="FUK16" s="900"/>
      <c r="FUL16" s="900"/>
      <c r="FUM16" s="900"/>
      <c r="FUN16" s="900"/>
      <c r="FUO16" s="900"/>
      <c r="FUP16" s="900"/>
      <c r="FUQ16" s="900"/>
      <c r="FUR16" s="900"/>
      <c r="FUS16" s="900"/>
      <c r="FUT16" s="900"/>
      <c r="FUU16" s="900"/>
      <c r="FUV16" s="900"/>
      <c r="FUW16" s="900"/>
      <c r="FUX16" s="900"/>
      <c r="FUY16" s="900"/>
      <c r="FUZ16" s="900"/>
      <c r="FVA16" s="900"/>
      <c r="FVB16" s="900"/>
      <c r="FVC16" s="900"/>
      <c r="FVD16" s="900"/>
      <c r="FVE16" s="900"/>
      <c r="FVF16" s="900"/>
      <c r="FVG16" s="900"/>
      <c r="FVH16" s="900"/>
      <c r="FVI16" s="900"/>
      <c r="FVJ16" s="900"/>
      <c r="FVK16" s="900"/>
      <c r="FVL16" s="900"/>
      <c r="FVM16" s="900"/>
      <c r="FVN16" s="900"/>
      <c r="FVO16" s="900"/>
      <c r="FVP16" s="900"/>
      <c r="FVQ16" s="900"/>
      <c r="FVR16" s="900"/>
      <c r="FVS16" s="900"/>
      <c r="FVT16" s="900"/>
      <c r="FVU16" s="900"/>
      <c r="FVV16" s="900"/>
      <c r="FVW16" s="900"/>
      <c r="FVX16" s="900"/>
      <c r="FVY16" s="900"/>
      <c r="FVZ16" s="900"/>
      <c r="FWA16" s="900"/>
      <c r="FWB16" s="900"/>
      <c r="FWC16" s="900"/>
      <c r="FWD16" s="900"/>
      <c r="FWE16" s="900"/>
      <c r="FWF16" s="900"/>
      <c r="FWG16" s="900"/>
      <c r="FWH16" s="900"/>
      <c r="FWI16" s="900"/>
      <c r="FWJ16" s="900"/>
      <c r="FWK16" s="900"/>
      <c r="FWL16" s="900"/>
      <c r="FWM16" s="900"/>
      <c r="FWN16" s="900"/>
      <c r="FWO16" s="900"/>
      <c r="FWP16" s="900"/>
      <c r="FWQ16" s="900"/>
      <c r="FWR16" s="900"/>
      <c r="FWS16" s="900"/>
      <c r="FWT16" s="900"/>
      <c r="FWU16" s="900"/>
      <c r="FWV16" s="900"/>
      <c r="FWW16" s="900"/>
      <c r="FWX16" s="900"/>
      <c r="FWY16" s="900"/>
      <c r="FWZ16" s="900"/>
      <c r="FXA16" s="900"/>
      <c r="FXB16" s="900"/>
      <c r="FXC16" s="900"/>
      <c r="FXD16" s="900"/>
      <c r="FXE16" s="900"/>
      <c r="FXF16" s="900"/>
      <c r="FXG16" s="900"/>
      <c r="FXH16" s="900"/>
      <c r="FXI16" s="900"/>
      <c r="FXJ16" s="900"/>
      <c r="FXK16" s="900"/>
      <c r="FXL16" s="900"/>
      <c r="FXM16" s="900"/>
      <c r="FXN16" s="900"/>
      <c r="FXO16" s="900"/>
      <c r="FXP16" s="900"/>
      <c r="FXQ16" s="900"/>
      <c r="FXR16" s="900"/>
      <c r="FXS16" s="900"/>
      <c r="FXT16" s="900"/>
      <c r="FXU16" s="900"/>
      <c r="FXV16" s="900"/>
      <c r="FXW16" s="900"/>
      <c r="FXX16" s="900"/>
      <c r="FXY16" s="900"/>
      <c r="FXZ16" s="900"/>
      <c r="FYA16" s="900"/>
      <c r="FYB16" s="900"/>
      <c r="FYC16" s="900"/>
      <c r="FYD16" s="900"/>
      <c r="FYE16" s="900"/>
      <c r="FYF16" s="900"/>
      <c r="FYG16" s="900"/>
      <c r="FYH16" s="900"/>
      <c r="FYI16" s="900"/>
      <c r="FYJ16" s="900"/>
      <c r="FYK16" s="900"/>
      <c r="FYL16" s="900"/>
      <c r="FYM16" s="900"/>
      <c r="FYN16" s="900"/>
      <c r="FYO16" s="900"/>
      <c r="FYP16" s="900"/>
      <c r="FYQ16" s="900"/>
      <c r="FYR16" s="900"/>
      <c r="FYS16" s="900"/>
      <c r="FYT16" s="900"/>
      <c r="FYU16" s="900"/>
      <c r="FYV16" s="900"/>
      <c r="FYW16" s="900"/>
      <c r="FYX16" s="900"/>
      <c r="FYY16" s="900"/>
      <c r="FYZ16" s="900"/>
      <c r="FZA16" s="900"/>
      <c r="FZB16" s="900"/>
      <c r="FZC16" s="900"/>
      <c r="FZD16" s="900"/>
      <c r="FZE16" s="900"/>
      <c r="FZF16" s="900"/>
      <c r="FZG16" s="900"/>
      <c r="FZH16" s="900"/>
      <c r="FZI16" s="900"/>
      <c r="FZJ16" s="900"/>
      <c r="FZK16" s="900"/>
      <c r="FZL16" s="900"/>
      <c r="FZM16" s="900"/>
      <c r="FZN16" s="900"/>
      <c r="FZO16" s="900"/>
      <c r="FZP16" s="900"/>
      <c r="FZQ16" s="900"/>
      <c r="FZR16" s="900"/>
      <c r="FZS16" s="900"/>
      <c r="FZT16" s="900"/>
      <c r="FZU16" s="900"/>
      <c r="FZV16" s="900"/>
      <c r="FZW16" s="900"/>
      <c r="FZX16" s="900"/>
      <c r="FZY16" s="900"/>
      <c r="FZZ16" s="900"/>
      <c r="GAA16" s="900"/>
      <c r="GAB16" s="900"/>
      <c r="GAC16" s="900"/>
      <c r="GAD16" s="900"/>
      <c r="GAE16" s="900"/>
      <c r="GAF16" s="900"/>
      <c r="GAG16" s="900"/>
      <c r="GAH16" s="900"/>
      <c r="GAI16" s="900"/>
      <c r="GAJ16" s="900"/>
      <c r="GAK16" s="900"/>
      <c r="GAL16" s="900"/>
      <c r="GAM16" s="900"/>
      <c r="GAN16" s="900"/>
      <c r="GAO16" s="900"/>
      <c r="GAP16" s="900"/>
      <c r="GAQ16" s="900"/>
      <c r="GAR16" s="900"/>
      <c r="GAS16" s="900"/>
      <c r="GAT16" s="900"/>
      <c r="GAU16" s="900"/>
      <c r="GAV16" s="900"/>
      <c r="GAW16" s="900"/>
      <c r="GAX16" s="900"/>
      <c r="GAY16" s="900"/>
      <c r="GAZ16" s="900"/>
      <c r="GBA16" s="900"/>
      <c r="GBB16" s="900"/>
      <c r="GBC16" s="900"/>
      <c r="GBD16" s="900"/>
      <c r="GBE16" s="900"/>
      <c r="GBF16" s="900"/>
      <c r="GBG16" s="900"/>
      <c r="GBH16" s="900"/>
      <c r="GBI16" s="900"/>
      <c r="GBJ16" s="900"/>
      <c r="GBK16" s="900"/>
      <c r="GBL16" s="900"/>
      <c r="GBM16" s="900"/>
      <c r="GBN16" s="900"/>
      <c r="GBO16" s="900"/>
      <c r="GBP16" s="900"/>
      <c r="GBQ16" s="900"/>
      <c r="GBR16" s="900"/>
      <c r="GBS16" s="900"/>
      <c r="GBT16" s="900"/>
      <c r="GBU16" s="900"/>
      <c r="GBV16" s="900"/>
      <c r="GBW16" s="900"/>
      <c r="GBX16" s="900"/>
      <c r="GBY16" s="900"/>
      <c r="GBZ16" s="900"/>
      <c r="GCA16" s="900"/>
      <c r="GCB16" s="900"/>
      <c r="GCC16" s="900"/>
      <c r="GCD16" s="900"/>
      <c r="GCE16" s="900"/>
      <c r="GCF16" s="900"/>
      <c r="GCG16" s="900"/>
      <c r="GCH16" s="900"/>
      <c r="GCI16" s="900"/>
      <c r="GCJ16" s="900"/>
      <c r="GCK16" s="900"/>
      <c r="GCL16" s="900"/>
      <c r="GCM16" s="900"/>
      <c r="GCN16" s="900"/>
      <c r="GCO16" s="900"/>
      <c r="GCP16" s="900"/>
      <c r="GCQ16" s="900"/>
      <c r="GCR16" s="900"/>
      <c r="GCS16" s="900"/>
      <c r="GCT16" s="900"/>
      <c r="GCU16" s="900"/>
      <c r="GCV16" s="900"/>
      <c r="GCW16" s="900"/>
      <c r="GCX16" s="900"/>
      <c r="GCY16" s="900"/>
      <c r="GCZ16" s="900"/>
      <c r="GDA16" s="900"/>
      <c r="GDB16" s="900"/>
      <c r="GDC16" s="900"/>
      <c r="GDD16" s="900"/>
      <c r="GDE16" s="900"/>
      <c r="GDF16" s="900"/>
      <c r="GDG16" s="900"/>
      <c r="GDH16" s="900"/>
      <c r="GDI16" s="900"/>
      <c r="GDJ16" s="900"/>
      <c r="GDK16" s="900"/>
      <c r="GDL16" s="900"/>
      <c r="GDM16" s="900"/>
      <c r="GDN16" s="900"/>
      <c r="GDO16" s="900"/>
      <c r="GDP16" s="900"/>
      <c r="GDQ16" s="900"/>
      <c r="GDR16" s="900"/>
      <c r="GDS16" s="900"/>
      <c r="GDT16" s="900"/>
      <c r="GDU16" s="900"/>
      <c r="GDV16" s="900"/>
      <c r="GDW16" s="900"/>
      <c r="GDX16" s="900"/>
      <c r="GDY16" s="900"/>
      <c r="GDZ16" s="900"/>
      <c r="GEA16" s="900"/>
      <c r="GEB16" s="900"/>
      <c r="GEC16" s="900"/>
      <c r="GED16" s="900"/>
      <c r="GEE16" s="900"/>
      <c r="GEF16" s="900"/>
      <c r="GEG16" s="900"/>
      <c r="GEH16" s="900"/>
      <c r="GEI16" s="900"/>
      <c r="GEJ16" s="900"/>
      <c r="GEK16" s="900"/>
      <c r="GEL16" s="900"/>
      <c r="GEM16" s="900"/>
      <c r="GEN16" s="900"/>
      <c r="GEO16" s="900"/>
      <c r="GEP16" s="900"/>
      <c r="GEQ16" s="900"/>
      <c r="GER16" s="900"/>
      <c r="GES16" s="900"/>
      <c r="GET16" s="900"/>
      <c r="GEU16" s="900"/>
      <c r="GEV16" s="900"/>
      <c r="GEW16" s="900"/>
      <c r="GEX16" s="900"/>
      <c r="GEY16" s="900"/>
      <c r="GEZ16" s="900"/>
      <c r="GFA16" s="900"/>
      <c r="GFB16" s="900"/>
      <c r="GFC16" s="900"/>
      <c r="GFD16" s="900"/>
      <c r="GFE16" s="900"/>
      <c r="GFF16" s="900"/>
      <c r="GFG16" s="900"/>
      <c r="GFH16" s="900"/>
      <c r="GFI16" s="900"/>
      <c r="GFJ16" s="900"/>
      <c r="GFK16" s="900"/>
      <c r="GFL16" s="900"/>
      <c r="GFM16" s="900"/>
      <c r="GFN16" s="900"/>
      <c r="GFO16" s="900"/>
      <c r="GFP16" s="900"/>
      <c r="GFQ16" s="900"/>
      <c r="GFR16" s="900"/>
      <c r="GFS16" s="900"/>
      <c r="GFT16" s="900"/>
      <c r="GFU16" s="900"/>
      <c r="GFV16" s="900"/>
      <c r="GFW16" s="900"/>
      <c r="GFX16" s="900"/>
      <c r="GFY16" s="900"/>
      <c r="GFZ16" s="900"/>
      <c r="GGA16" s="900"/>
      <c r="GGB16" s="900"/>
      <c r="GGC16" s="900"/>
      <c r="GGD16" s="900"/>
      <c r="GGE16" s="900"/>
      <c r="GGF16" s="900"/>
      <c r="GGG16" s="900"/>
      <c r="GGH16" s="900"/>
      <c r="GGI16" s="900"/>
      <c r="GGJ16" s="900"/>
      <c r="GGK16" s="900"/>
      <c r="GGL16" s="900"/>
      <c r="GGM16" s="900"/>
      <c r="GGN16" s="900"/>
      <c r="GGO16" s="900"/>
      <c r="GGP16" s="900"/>
      <c r="GGQ16" s="900"/>
      <c r="GGR16" s="900"/>
      <c r="GGS16" s="900"/>
      <c r="GGT16" s="900"/>
      <c r="GGU16" s="900"/>
      <c r="GGV16" s="900"/>
      <c r="GGW16" s="900"/>
      <c r="GGX16" s="900"/>
      <c r="GGY16" s="900"/>
      <c r="GGZ16" s="900"/>
      <c r="GHA16" s="900"/>
      <c r="GHB16" s="900"/>
      <c r="GHC16" s="900"/>
      <c r="GHD16" s="900"/>
      <c r="GHE16" s="900"/>
      <c r="GHF16" s="900"/>
      <c r="GHG16" s="900"/>
      <c r="GHH16" s="900"/>
      <c r="GHI16" s="900"/>
      <c r="GHJ16" s="900"/>
      <c r="GHK16" s="900"/>
      <c r="GHL16" s="900"/>
      <c r="GHM16" s="900"/>
      <c r="GHN16" s="900"/>
      <c r="GHO16" s="900"/>
      <c r="GHP16" s="900"/>
      <c r="GHQ16" s="900"/>
      <c r="GHR16" s="900"/>
      <c r="GHS16" s="900"/>
      <c r="GHT16" s="900"/>
      <c r="GHU16" s="900"/>
      <c r="GHV16" s="900"/>
      <c r="GHW16" s="900"/>
      <c r="GHX16" s="900"/>
      <c r="GHY16" s="900"/>
      <c r="GHZ16" s="900"/>
      <c r="GIA16" s="900"/>
      <c r="GIB16" s="900"/>
      <c r="GIC16" s="900"/>
      <c r="GID16" s="900"/>
      <c r="GIE16" s="900"/>
      <c r="GIF16" s="900"/>
      <c r="GIG16" s="900"/>
      <c r="GIH16" s="900"/>
      <c r="GII16" s="900"/>
      <c r="GIJ16" s="900"/>
      <c r="GIK16" s="900"/>
      <c r="GIL16" s="900"/>
      <c r="GIM16" s="900"/>
      <c r="GIN16" s="900"/>
      <c r="GIO16" s="900"/>
      <c r="GIP16" s="900"/>
      <c r="GIQ16" s="900"/>
      <c r="GIR16" s="900"/>
      <c r="GIS16" s="900"/>
      <c r="GIT16" s="900"/>
      <c r="GIU16" s="900"/>
      <c r="GIV16" s="900"/>
      <c r="GIW16" s="900"/>
      <c r="GIX16" s="900"/>
      <c r="GIY16" s="900"/>
      <c r="GIZ16" s="900"/>
      <c r="GJA16" s="900"/>
      <c r="GJB16" s="900"/>
      <c r="GJC16" s="900"/>
      <c r="GJD16" s="900"/>
      <c r="GJE16" s="900"/>
      <c r="GJF16" s="900"/>
      <c r="GJG16" s="900"/>
      <c r="GJH16" s="900"/>
      <c r="GJI16" s="900"/>
      <c r="GJJ16" s="900"/>
      <c r="GJK16" s="900"/>
      <c r="GJL16" s="900"/>
      <c r="GJM16" s="900"/>
      <c r="GJN16" s="900"/>
      <c r="GJO16" s="900"/>
      <c r="GJP16" s="900"/>
      <c r="GJQ16" s="900"/>
      <c r="GJR16" s="900"/>
      <c r="GJS16" s="900"/>
      <c r="GJT16" s="900"/>
      <c r="GJU16" s="900"/>
      <c r="GJV16" s="900"/>
      <c r="GJW16" s="900"/>
      <c r="GJX16" s="900"/>
      <c r="GJY16" s="900"/>
      <c r="GJZ16" s="900"/>
      <c r="GKA16" s="900"/>
      <c r="GKB16" s="900"/>
      <c r="GKC16" s="900"/>
      <c r="GKD16" s="900"/>
      <c r="GKE16" s="900"/>
      <c r="GKF16" s="900"/>
      <c r="GKG16" s="900"/>
      <c r="GKH16" s="900"/>
      <c r="GKI16" s="900"/>
      <c r="GKJ16" s="900"/>
      <c r="GKK16" s="900"/>
      <c r="GKL16" s="900"/>
      <c r="GKM16" s="900"/>
      <c r="GKN16" s="900"/>
      <c r="GKO16" s="900"/>
      <c r="GKP16" s="900"/>
      <c r="GKQ16" s="900"/>
      <c r="GKR16" s="900"/>
      <c r="GKS16" s="900"/>
      <c r="GKT16" s="900"/>
      <c r="GKU16" s="900"/>
      <c r="GKV16" s="900"/>
      <c r="GKW16" s="900"/>
      <c r="GKX16" s="900"/>
      <c r="GKY16" s="900"/>
      <c r="GKZ16" s="900"/>
      <c r="GLA16" s="900"/>
      <c r="GLB16" s="900"/>
      <c r="GLC16" s="900"/>
      <c r="GLD16" s="900"/>
      <c r="GLE16" s="900"/>
      <c r="GLF16" s="900"/>
      <c r="GLG16" s="900"/>
      <c r="GLH16" s="900"/>
      <c r="GLI16" s="900"/>
      <c r="GLJ16" s="900"/>
      <c r="GLK16" s="900"/>
      <c r="GLL16" s="900"/>
      <c r="GLM16" s="900"/>
      <c r="GLN16" s="900"/>
      <c r="GLO16" s="900"/>
      <c r="GLP16" s="900"/>
      <c r="GLQ16" s="900"/>
      <c r="GLR16" s="900"/>
      <c r="GLS16" s="900"/>
      <c r="GLT16" s="900"/>
      <c r="GLU16" s="900"/>
      <c r="GLV16" s="900"/>
      <c r="GLW16" s="900"/>
      <c r="GLX16" s="900"/>
      <c r="GLY16" s="900"/>
      <c r="GLZ16" s="900"/>
      <c r="GMA16" s="900"/>
      <c r="GMB16" s="900"/>
      <c r="GMC16" s="900"/>
      <c r="GMD16" s="900"/>
      <c r="GME16" s="900"/>
      <c r="GMF16" s="900"/>
      <c r="GMG16" s="900"/>
      <c r="GMH16" s="900"/>
      <c r="GMI16" s="900"/>
      <c r="GMJ16" s="900"/>
      <c r="GMK16" s="900"/>
      <c r="GML16" s="900"/>
      <c r="GMM16" s="900"/>
      <c r="GMN16" s="900"/>
      <c r="GMO16" s="900"/>
      <c r="GMP16" s="900"/>
      <c r="GMQ16" s="900"/>
      <c r="GMR16" s="900"/>
      <c r="GMS16" s="900"/>
      <c r="GMT16" s="900"/>
      <c r="GMU16" s="900"/>
      <c r="GMV16" s="900"/>
      <c r="GMW16" s="900"/>
      <c r="GMX16" s="900"/>
      <c r="GMY16" s="900"/>
      <c r="GMZ16" s="900"/>
      <c r="GNA16" s="900"/>
      <c r="GNB16" s="900"/>
      <c r="GNC16" s="900"/>
      <c r="GND16" s="900"/>
      <c r="GNE16" s="900"/>
      <c r="GNF16" s="900"/>
      <c r="GNG16" s="900"/>
      <c r="GNH16" s="900"/>
      <c r="GNI16" s="900"/>
      <c r="GNJ16" s="900"/>
      <c r="GNK16" s="900"/>
      <c r="GNL16" s="900"/>
      <c r="GNM16" s="900"/>
      <c r="GNN16" s="900"/>
      <c r="GNO16" s="900"/>
      <c r="GNP16" s="900"/>
      <c r="GNQ16" s="900"/>
      <c r="GNR16" s="900"/>
      <c r="GNS16" s="900"/>
      <c r="GNT16" s="900"/>
      <c r="GNU16" s="900"/>
      <c r="GNV16" s="900"/>
      <c r="GNW16" s="900"/>
      <c r="GNX16" s="900"/>
      <c r="GNY16" s="900"/>
      <c r="GNZ16" s="900"/>
      <c r="GOA16" s="900"/>
      <c r="GOB16" s="900"/>
      <c r="GOC16" s="900"/>
      <c r="GOD16" s="900"/>
      <c r="GOE16" s="900"/>
      <c r="GOF16" s="900"/>
      <c r="GOG16" s="900"/>
      <c r="GOH16" s="900"/>
      <c r="GOI16" s="900"/>
      <c r="GOJ16" s="900"/>
      <c r="GOK16" s="900"/>
      <c r="GOL16" s="900"/>
      <c r="GOM16" s="900"/>
      <c r="GON16" s="900"/>
      <c r="GOO16" s="900"/>
      <c r="GOP16" s="900"/>
      <c r="GOQ16" s="900"/>
      <c r="GOR16" s="900"/>
      <c r="GOS16" s="900"/>
      <c r="GOT16" s="900"/>
      <c r="GOU16" s="900"/>
      <c r="GOV16" s="900"/>
      <c r="GOW16" s="900"/>
      <c r="GOX16" s="900"/>
      <c r="GOY16" s="900"/>
      <c r="GOZ16" s="900"/>
      <c r="GPA16" s="900"/>
      <c r="GPB16" s="900"/>
      <c r="GPC16" s="900"/>
      <c r="GPD16" s="900"/>
      <c r="GPE16" s="900"/>
      <c r="GPF16" s="900"/>
      <c r="GPG16" s="900"/>
      <c r="GPH16" s="900"/>
      <c r="GPI16" s="900"/>
      <c r="GPJ16" s="900"/>
      <c r="GPK16" s="900"/>
      <c r="GPL16" s="900"/>
      <c r="GPM16" s="900"/>
      <c r="GPN16" s="900"/>
      <c r="GPO16" s="900"/>
      <c r="GPP16" s="900"/>
      <c r="GPQ16" s="900"/>
      <c r="GPR16" s="900"/>
      <c r="GPS16" s="900"/>
      <c r="GPT16" s="900"/>
      <c r="GPU16" s="900"/>
      <c r="GPV16" s="900"/>
      <c r="GPW16" s="900"/>
      <c r="GPX16" s="900"/>
      <c r="GPY16" s="900"/>
      <c r="GPZ16" s="900"/>
      <c r="GQA16" s="900"/>
      <c r="GQB16" s="900"/>
      <c r="GQC16" s="900"/>
      <c r="GQD16" s="900"/>
      <c r="GQE16" s="900"/>
      <c r="GQF16" s="900"/>
      <c r="GQG16" s="900"/>
      <c r="GQH16" s="900"/>
      <c r="GQI16" s="900"/>
      <c r="GQJ16" s="900"/>
      <c r="GQK16" s="900"/>
      <c r="GQL16" s="900"/>
      <c r="GQM16" s="900"/>
      <c r="GQN16" s="900"/>
      <c r="GQO16" s="900"/>
      <c r="GQP16" s="900"/>
      <c r="GQQ16" s="900"/>
      <c r="GQR16" s="900"/>
      <c r="GQS16" s="900"/>
      <c r="GQT16" s="900"/>
      <c r="GQU16" s="900"/>
      <c r="GQV16" s="900"/>
      <c r="GQW16" s="900"/>
      <c r="GQX16" s="900"/>
      <c r="GQY16" s="900"/>
      <c r="GQZ16" s="900"/>
      <c r="GRA16" s="900"/>
      <c r="GRB16" s="900"/>
      <c r="GRC16" s="900"/>
      <c r="GRD16" s="900"/>
      <c r="GRE16" s="900"/>
      <c r="GRF16" s="900"/>
      <c r="GRG16" s="900"/>
      <c r="GRH16" s="900"/>
      <c r="GRI16" s="900"/>
      <c r="GRJ16" s="900"/>
      <c r="GRK16" s="900"/>
      <c r="GRL16" s="900"/>
      <c r="GRM16" s="900"/>
      <c r="GRN16" s="900"/>
      <c r="GRO16" s="900"/>
      <c r="GRP16" s="900"/>
      <c r="GRQ16" s="900"/>
      <c r="GRR16" s="900"/>
      <c r="GRS16" s="900"/>
      <c r="GRT16" s="900"/>
      <c r="GRU16" s="900"/>
      <c r="GRV16" s="900"/>
      <c r="GRW16" s="900"/>
      <c r="GRX16" s="900"/>
      <c r="GRY16" s="900"/>
      <c r="GRZ16" s="900"/>
      <c r="GSA16" s="900"/>
      <c r="GSB16" s="900"/>
      <c r="GSC16" s="900"/>
      <c r="GSD16" s="900"/>
      <c r="GSE16" s="900"/>
      <c r="GSF16" s="900"/>
      <c r="GSG16" s="900"/>
      <c r="GSH16" s="900"/>
      <c r="GSI16" s="900"/>
      <c r="GSJ16" s="900"/>
      <c r="GSK16" s="900"/>
      <c r="GSL16" s="900"/>
      <c r="GSM16" s="900"/>
      <c r="GSN16" s="900"/>
      <c r="GSO16" s="900"/>
      <c r="GSP16" s="900"/>
      <c r="GSQ16" s="900"/>
      <c r="GSR16" s="900"/>
      <c r="GSS16" s="900"/>
      <c r="GST16" s="900"/>
      <c r="GSU16" s="900"/>
      <c r="GSV16" s="900"/>
      <c r="GSW16" s="900"/>
      <c r="GSX16" s="900"/>
      <c r="GSY16" s="900"/>
      <c r="GSZ16" s="900"/>
      <c r="GTA16" s="900"/>
      <c r="GTB16" s="900"/>
      <c r="GTC16" s="900"/>
      <c r="GTD16" s="900"/>
      <c r="GTE16" s="900"/>
      <c r="GTF16" s="900"/>
      <c r="GTG16" s="900"/>
      <c r="GTH16" s="900"/>
      <c r="GTI16" s="900"/>
      <c r="GTJ16" s="900"/>
      <c r="GTK16" s="900"/>
      <c r="GTL16" s="900"/>
      <c r="GTM16" s="900"/>
      <c r="GTN16" s="900"/>
      <c r="GTO16" s="900"/>
      <c r="GTP16" s="900"/>
      <c r="GTQ16" s="900"/>
      <c r="GTR16" s="900"/>
      <c r="GTS16" s="900"/>
      <c r="GTT16" s="900"/>
      <c r="GTU16" s="900"/>
      <c r="GTV16" s="900"/>
      <c r="GTW16" s="900"/>
      <c r="GTX16" s="900"/>
      <c r="GTY16" s="900"/>
      <c r="GTZ16" s="900"/>
      <c r="GUA16" s="900"/>
      <c r="GUB16" s="900"/>
      <c r="GUC16" s="900"/>
      <c r="GUD16" s="900"/>
      <c r="GUE16" s="900"/>
      <c r="GUF16" s="900"/>
      <c r="GUG16" s="900"/>
      <c r="GUH16" s="900"/>
      <c r="GUI16" s="900"/>
      <c r="GUJ16" s="900"/>
      <c r="GUK16" s="900"/>
      <c r="GUL16" s="900"/>
      <c r="GUM16" s="900"/>
      <c r="GUN16" s="900"/>
      <c r="GUO16" s="900"/>
      <c r="GUP16" s="900"/>
      <c r="GUQ16" s="900"/>
      <c r="GUR16" s="900"/>
      <c r="GUS16" s="900"/>
      <c r="GUT16" s="900"/>
      <c r="GUU16" s="900"/>
      <c r="GUV16" s="900"/>
      <c r="GUW16" s="900"/>
      <c r="GUX16" s="900"/>
      <c r="GUY16" s="900"/>
      <c r="GUZ16" s="900"/>
      <c r="GVA16" s="900"/>
      <c r="GVB16" s="900"/>
      <c r="GVC16" s="900"/>
      <c r="GVD16" s="900"/>
      <c r="GVE16" s="900"/>
      <c r="GVF16" s="900"/>
      <c r="GVG16" s="900"/>
      <c r="GVH16" s="900"/>
      <c r="GVI16" s="900"/>
      <c r="GVJ16" s="900"/>
      <c r="GVK16" s="900"/>
      <c r="GVL16" s="900"/>
      <c r="GVM16" s="900"/>
      <c r="GVN16" s="900"/>
      <c r="GVO16" s="900"/>
      <c r="GVP16" s="900"/>
      <c r="GVQ16" s="900"/>
      <c r="GVR16" s="900"/>
      <c r="GVS16" s="900"/>
      <c r="GVT16" s="900"/>
      <c r="GVU16" s="900"/>
      <c r="GVV16" s="900"/>
      <c r="GVW16" s="900"/>
      <c r="GVX16" s="900"/>
      <c r="GVY16" s="900"/>
      <c r="GVZ16" s="900"/>
      <c r="GWA16" s="900"/>
      <c r="GWB16" s="900"/>
      <c r="GWC16" s="900"/>
      <c r="GWD16" s="900"/>
      <c r="GWE16" s="900"/>
      <c r="GWF16" s="900"/>
      <c r="GWG16" s="900"/>
      <c r="GWH16" s="900"/>
      <c r="GWI16" s="900"/>
      <c r="GWJ16" s="900"/>
      <c r="GWK16" s="900"/>
      <c r="GWL16" s="900"/>
      <c r="GWM16" s="900"/>
      <c r="GWN16" s="900"/>
      <c r="GWO16" s="900"/>
      <c r="GWP16" s="900"/>
      <c r="GWQ16" s="900"/>
      <c r="GWR16" s="900"/>
      <c r="GWS16" s="900"/>
      <c r="GWT16" s="900"/>
      <c r="GWU16" s="900"/>
      <c r="GWV16" s="900"/>
      <c r="GWW16" s="900"/>
      <c r="GWX16" s="900"/>
      <c r="GWY16" s="900"/>
      <c r="GWZ16" s="900"/>
      <c r="GXA16" s="900"/>
      <c r="GXB16" s="900"/>
      <c r="GXC16" s="900"/>
      <c r="GXD16" s="900"/>
      <c r="GXE16" s="900"/>
      <c r="GXF16" s="900"/>
      <c r="GXG16" s="900"/>
      <c r="GXH16" s="900"/>
      <c r="GXI16" s="900"/>
      <c r="GXJ16" s="900"/>
      <c r="GXK16" s="900"/>
      <c r="GXL16" s="900"/>
      <c r="GXM16" s="900"/>
      <c r="GXN16" s="900"/>
      <c r="GXO16" s="900"/>
      <c r="GXP16" s="900"/>
      <c r="GXQ16" s="900"/>
      <c r="GXR16" s="900"/>
      <c r="GXS16" s="900"/>
      <c r="GXT16" s="900"/>
      <c r="GXU16" s="900"/>
      <c r="GXV16" s="900"/>
      <c r="GXW16" s="900"/>
      <c r="GXX16" s="900"/>
      <c r="GXY16" s="900"/>
      <c r="GXZ16" s="900"/>
      <c r="GYA16" s="900"/>
      <c r="GYB16" s="900"/>
      <c r="GYC16" s="900"/>
      <c r="GYD16" s="900"/>
      <c r="GYE16" s="900"/>
      <c r="GYF16" s="900"/>
      <c r="GYG16" s="900"/>
      <c r="GYH16" s="900"/>
      <c r="GYI16" s="900"/>
      <c r="GYJ16" s="900"/>
      <c r="GYK16" s="900"/>
      <c r="GYL16" s="900"/>
      <c r="GYM16" s="900"/>
      <c r="GYN16" s="900"/>
      <c r="GYO16" s="900"/>
      <c r="GYP16" s="900"/>
      <c r="GYQ16" s="900"/>
      <c r="GYR16" s="900"/>
      <c r="GYS16" s="900"/>
      <c r="GYT16" s="900"/>
      <c r="GYU16" s="900"/>
      <c r="GYV16" s="900"/>
      <c r="GYW16" s="900"/>
      <c r="GYX16" s="900"/>
      <c r="GYY16" s="900"/>
      <c r="GYZ16" s="900"/>
      <c r="GZA16" s="900"/>
      <c r="GZB16" s="900"/>
      <c r="GZC16" s="900"/>
      <c r="GZD16" s="900"/>
      <c r="GZE16" s="900"/>
      <c r="GZF16" s="900"/>
      <c r="GZG16" s="900"/>
      <c r="GZH16" s="900"/>
      <c r="GZI16" s="900"/>
      <c r="GZJ16" s="900"/>
      <c r="GZK16" s="900"/>
      <c r="GZL16" s="900"/>
      <c r="GZM16" s="900"/>
      <c r="GZN16" s="900"/>
      <c r="GZO16" s="900"/>
      <c r="GZP16" s="900"/>
      <c r="GZQ16" s="900"/>
      <c r="GZR16" s="900"/>
      <c r="GZS16" s="900"/>
      <c r="GZT16" s="900"/>
      <c r="GZU16" s="900"/>
      <c r="GZV16" s="900"/>
      <c r="GZW16" s="900"/>
      <c r="GZX16" s="900"/>
      <c r="GZY16" s="900"/>
      <c r="GZZ16" s="900"/>
      <c r="HAA16" s="900"/>
      <c r="HAB16" s="900"/>
      <c r="HAC16" s="900"/>
      <c r="HAD16" s="900"/>
      <c r="HAE16" s="900"/>
      <c r="HAF16" s="900"/>
      <c r="HAG16" s="900"/>
      <c r="HAH16" s="900"/>
      <c r="HAI16" s="900"/>
      <c r="HAJ16" s="900"/>
      <c r="HAK16" s="900"/>
      <c r="HAL16" s="900"/>
      <c r="HAM16" s="900"/>
      <c r="HAN16" s="900"/>
      <c r="HAO16" s="900"/>
      <c r="HAP16" s="900"/>
      <c r="HAQ16" s="900"/>
      <c r="HAR16" s="900"/>
      <c r="HAS16" s="900"/>
      <c r="HAT16" s="900"/>
      <c r="HAU16" s="900"/>
      <c r="HAV16" s="900"/>
      <c r="HAW16" s="900"/>
      <c r="HAX16" s="900"/>
      <c r="HAY16" s="900"/>
      <c r="HAZ16" s="900"/>
      <c r="HBA16" s="900"/>
      <c r="HBB16" s="900"/>
      <c r="HBC16" s="900"/>
      <c r="HBD16" s="900"/>
      <c r="HBE16" s="900"/>
      <c r="HBF16" s="900"/>
      <c r="HBG16" s="900"/>
      <c r="HBH16" s="900"/>
      <c r="HBI16" s="900"/>
      <c r="HBJ16" s="900"/>
      <c r="HBK16" s="900"/>
      <c r="HBL16" s="900"/>
      <c r="HBM16" s="900"/>
      <c r="HBN16" s="900"/>
      <c r="HBO16" s="900"/>
      <c r="HBP16" s="900"/>
      <c r="HBQ16" s="900"/>
      <c r="HBR16" s="900"/>
      <c r="HBS16" s="900"/>
      <c r="HBT16" s="900"/>
      <c r="HBU16" s="900"/>
      <c r="HBV16" s="900"/>
      <c r="HBW16" s="900"/>
      <c r="HBX16" s="900"/>
      <c r="HBY16" s="900"/>
      <c r="HBZ16" s="900"/>
      <c r="HCA16" s="900"/>
      <c r="HCB16" s="900"/>
      <c r="HCC16" s="900"/>
      <c r="HCD16" s="900"/>
      <c r="HCE16" s="900"/>
      <c r="HCF16" s="900"/>
      <c r="HCG16" s="900"/>
      <c r="HCH16" s="900"/>
      <c r="HCI16" s="900"/>
      <c r="HCJ16" s="900"/>
      <c r="HCK16" s="900"/>
      <c r="HCL16" s="900"/>
      <c r="HCM16" s="900"/>
      <c r="HCN16" s="900"/>
      <c r="HCO16" s="900"/>
      <c r="HCP16" s="900"/>
      <c r="HCQ16" s="900"/>
      <c r="HCR16" s="900"/>
      <c r="HCS16" s="900"/>
      <c r="HCT16" s="900"/>
      <c r="HCU16" s="900"/>
      <c r="HCV16" s="900"/>
      <c r="HCW16" s="900"/>
      <c r="HCX16" s="900"/>
      <c r="HCY16" s="900"/>
      <c r="HCZ16" s="900"/>
      <c r="HDA16" s="900"/>
      <c r="HDB16" s="900"/>
      <c r="HDC16" s="900"/>
      <c r="HDD16" s="900"/>
      <c r="HDE16" s="900"/>
      <c r="HDF16" s="900"/>
      <c r="HDG16" s="900"/>
      <c r="HDH16" s="900"/>
      <c r="HDI16" s="900"/>
      <c r="HDJ16" s="900"/>
      <c r="HDK16" s="900"/>
      <c r="HDL16" s="900"/>
      <c r="HDM16" s="900"/>
      <c r="HDN16" s="900"/>
      <c r="HDO16" s="900"/>
      <c r="HDP16" s="900"/>
      <c r="HDQ16" s="900"/>
      <c r="HDR16" s="900"/>
      <c r="HDS16" s="900"/>
      <c r="HDT16" s="900"/>
      <c r="HDU16" s="900"/>
      <c r="HDV16" s="900"/>
      <c r="HDW16" s="900"/>
      <c r="HDX16" s="900"/>
      <c r="HDY16" s="900"/>
      <c r="HDZ16" s="900"/>
      <c r="HEA16" s="900"/>
      <c r="HEB16" s="900"/>
      <c r="HEC16" s="900"/>
      <c r="HED16" s="900"/>
      <c r="HEE16" s="900"/>
      <c r="HEF16" s="900"/>
      <c r="HEG16" s="900"/>
      <c r="HEH16" s="900"/>
      <c r="HEI16" s="900"/>
      <c r="HEJ16" s="900"/>
      <c r="HEK16" s="900"/>
      <c r="HEL16" s="900"/>
      <c r="HEM16" s="900"/>
      <c r="HEN16" s="900"/>
      <c r="HEO16" s="900"/>
      <c r="HEP16" s="900"/>
      <c r="HEQ16" s="900"/>
      <c r="HER16" s="900"/>
      <c r="HES16" s="900"/>
      <c r="HET16" s="900"/>
      <c r="HEU16" s="900"/>
      <c r="HEV16" s="900"/>
      <c r="HEW16" s="900"/>
      <c r="HEX16" s="900"/>
      <c r="HEY16" s="900"/>
      <c r="HEZ16" s="900"/>
      <c r="HFA16" s="900"/>
      <c r="HFB16" s="900"/>
      <c r="HFC16" s="900"/>
      <c r="HFD16" s="900"/>
      <c r="HFE16" s="900"/>
      <c r="HFF16" s="900"/>
      <c r="HFG16" s="900"/>
      <c r="HFH16" s="900"/>
      <c r="HFI16" s="900"/>
      <c r="HFJ16" s="900"/>
      <c r="HFK16" s="900"/>
      <c r="HFL16" s="900"/>
      <c r="HFM16" s="900"/>
      <c r="HFN16" s="900"/>
      <c r="HFO16" s="900"/>
      <c r="HFP16" s="900"/>
      <c r="HFQ16" s="900"/>
      <c r="HFR16" s="900"/>
      <c r="HFS16" s="900"/>
      <c r="HFT16" s="900"/>
      <c r="HFU16" s="900"/>
      <c r="HFV16" s="900"/>
      <c r="HFW16" s="900"/>
      <c r="HFX16" s="900"/>
      <c r="HFY16" s="900"/>
      <c r="HFZ16" s="900"/>
      <c r="HGA16" s="900"/>
      <c r="HGB16" s="900"/>
      <c r="HGC16" s="900"/>
      <c r="HGD16" s="900"/>
      <c r="HGE16" s="900"/>
      <c r="HGF16" s="900"/>
      <c r="HGG16" s="900"/>
      <c r="HGH16" s="900"/>
      <c r="HGI16" s="900"/>
      <c r="HGJ16" s="900"/>
      <c r="HGK16" s="900"/>
      <c r="HGL16" s="900"/>
      <c r="HGM16" s="900"/>
      <c r="HGN16" s="900"/>
      <c r="HGO16" s="900"/>
      <c r="HGP16" s="900"/>
      <c r="HGQ16" s="900"/>
      <c r="HGR16" s="900"/>
      <c r="HGS16" s="900"/>
      <c r="HGT16" s="900"/>
      <c r="HGU16" s="900"/>
      <c r="HGV16" s="900"/>
      <c r="HGW16" s="900"/>
      <c r="HGX16" s="900"/>
      <c r="HGY16" s="900"/>
      <c r="HGZ16" s="900"/>
      <c r="HHA16" s="900"/>
      <c r="HHB16" s="900"/>
      <c r="HHC16" s="900"/>
      <c r="HHD16" s="900"/>
      <c r="HHE16" s="900"/>
      <c r="HHF16" s="900"/>
      <c r="HHG16" s="900"/>
      <c r="HHH16" s="900"/>
      <c r="HHI16" s="900"/>
      <c r="HHJ16" s="900"/>
      <c r="HHK16" s="900"/>
      <c r="HHL16" s="900"/>
      <c r="HHM16" s="900"/>
      <c r="HHN16" s="900"/>
      <c r="HHO16" s="900"/>
      <c r="HHP16" s="900"/>
      <c r="HHQ16" s="900"/>
      <c r="HHR16" s="900"/>
      <c r="HHS16" s="900"/>
      <c r="HHT16" s="900"/>
      <c r="HHU16" s="900"/>
      <c r="HHV16" s="900"/>
      <c r="HHW16" s="900"/>
      <c r="HHX16" s="900"/>
      <c r="HHY16" s="900"/>
      <c r="HHZ16" s="900"/>
      <c r="HIA16" s="900"/>
      <c r="HIB16" s="900"/>
      <c r="HIC16" s="900"/>
      <c r="HID16" s="900"/>
      <c r="HIE16" s="900"/>
      <c r="HIF16" s="900"/>
      <c r="HIG16" s="900"/>
      <c r="HIH16" s="900"/>
      <c r="HII16" s="900"/>
      <c r="HIJ16" s="900"/>
      <c r="HIK16" s="900"/>
      <c r="HIL16" s="900"/>
      <c r="HIM16" s="900"/>
      <c r="HIN16" s="900"/>
      <c r="HIO16" s="900"/>
      <c r="HIP16" s="900"/>
      <c r="HIQ16" s="900"/>
      <c r="HIR16" s="900"/>
      <c r="HIS16" s="900"/>
      <c r="HIT16" s="900"/>
      <c r="HIU16" s="900"/>
      <c r="HIV16" s="900"/>
      <c r="HIW16" s="900"/>
      <c r="HIX16" s="900"/>
      <c r="HIY16" s="900"/>
      <c r="HIZ16" s="900"/>
      <c r="HJA16" s="900"/>
      <c r="HJB16" s="900"/>
      <c r="HJC16" s="900"/>
      <c r="HJD16" s="900"/>
      <c r="HJE16" s="900"/>
      <c r="HJF16" s="900"/>
      <c r="HJG16" s="900"/>
      <c r="HJH16" s="900"/>
      <c r="HJI16" s="900"/>
      <c r="HJJ16" s="900"/>
      <c r="HJK16" s="900"/>
      <c r="HJL16" s="900"/>
      <c r="HJM16" s="900"/>
      <c r="HJN16" s="900"/>
      <c r="HJO16" s="900"/>
      <c r="HJP16" s="900"/>
      <c r="HJQ16" s="900"/>
      <c r="HJR16" s="900"/>
      <c r="HJS16" s="900"/>
      <c r="HJT16" s="900"/>
      <c r="HJU16" s="900"/>
      <c r="HJV16" s="900"/>
      <c r="HJW16" s="900"/>
      <c r="HJX16" s="900"/>
      <c r="HJY16" s="900"/>
      <c r="HJZ16" s="900"/>
      <c r="HKA16" s="900"/>
      <c r="HKB16" s="900"/>
      <c r="HKC16" s="900"/>
      <c r="HKD16" s="900"/>
      <c r="HKE16" s="900"/>
      <c r="HKF16" s="900"/>
      <c r="HKG16" s="900"/>
      <c r="HKH16" s="900"/>
      <c r="HKI16" s="900"/>
      <c r="HKJ16" s="900"/>
      <c r="HKK16" s="900"/>
      <c r="HKL16" s="900"/>
      <c r="HKM16" s="900"/>
      <c r="HKN16" s="900"/>
      <c r="HKO16" s="900"/>
      <c r="HKP16" s="900"/>
      <c r="HKQ16" s="900"/>
      <c r="HKR16" s="900"/>
      <c r="HKS16" s="900"/>
      <c r="HKT16" s="900"/>
      <c r="HKU16" s="900"/>
      <c r="HKV16" s="900"/>
      <c r="HKW16" s="900"/>
      <c r="HKX16" s="900"/>
      <c r="HKY16" s="900"/>
      <c r="HKZ16" s="900"/>
      <c r="HLA16" s="900"/>
      <c r="HLB16" s="900"/>
      <c r="HLC16" s="900"/>
      <c r="HLD16" s="900"/>
      <c r="HLE16" s="900"/>
      <c r="HLF16" s="900"/>
      <c r="HLG16" s="900"/>
      <c r="HLH16" s="900"/>
      <c r="HLI16" s="900"/>
      <c r="HLJ16" s="900"/>
      <c r="HLK16" s="900"/>
      <c r="HLL16" s="900"/>
      <c r="HLM16" s="900"/>
      <c r="HLN16" s="900"/>
      <c r="HLO16" s="900"/>
      <c r="HLP16" s="900"/>
      <c r="HLQ16" s="900"/>
      <c r="HLR16" s="900"/>
      <c r="HLS16" s="900"/>
      <c r="HLT16" s="900"/>
      <c r="HLU16" s="900"/>
      <c r="HLV16" s="900"/>
      <c r="HLW16" s="900"/>
      <c r="HLX16" s="900"/>
      <c r="HLY16" s="900"/>
      <c r="HLZ16" s="900"/>
      <c r="HMA16" s="900"/>
      <c r="HMB16" s="900"/>
      <c r="HMC16" s="900"/>
      <c r="HMD16" s="900"/>
      <c r="HME16" s="900"/>
      <c r="HMF16" s="900"/>
      <c r="HMG16" s="900"/>
      <c r="HMH16" s="900"/>
      <c r="HMI16" s="900"/>
      <c r="HMJ16" s="900"/>
      <c r="HMK16" s="900"/>
      <c r="HML16" s="900"/>
      <c r="HMM16" s="900"/>
      <c r="HMN16" s="900"/>
      <c r="HMO16" s="900"/>
      <c r="HMP16" s="900"/>
      <c r="HMQ16" s="900"/>
      <c r="HMR16" s="900"/>
      <c r="HMS16" s="900"/>
      <c r="HMT16" s="900"/>
      <c r="HMU16" s="900"/>
      <c r="HMV16" s="900"/>
      <c r="HMW16" s="900"/>
      <c r="HMX16" s="900"/>
      <c r="HMY16" s="900"/>
      <c r="HMZ16" s="900"/>
      <c r="HNA16" s="900"/>
      <c r="HNB16" s="900"/>
      <c r="HNC16" s="900"/>
      <c r="HND16" s="900"/>
      <c r="HNE16" s="900"/>
      <c r="HNF16" s="900"/>
      <c r="HNG16" s="900"/>
      <c r="HNH16" s="900"/>
      <c r="HNI16" s="900"/>
      <c r="HNJ16" s="900"/>
      <c r="HNK16" s="900"/>
      <c r="HNL16" s="900"/>
      <c r="HNM16" s="900"/>
      <c r="HNN16" s="900"/>
      <c r="HNO16" s="900"/>
      <c r="HNP16" s="900"/>
      <c r="HNQ16" s="900"/>
      <c r="HNR16" s="900"/>
      <c r="HNS16" s="900"/>
      <c r="HNT16" s="900"/>
      <c r="HNU16" s="900"/>
      <c r="HNV16" s="900"/>
      <c r="HNW16" s="900"/>
      <c r="HNX16" s="900"/>
      <c r="HNY16" s="900"/>
      <c r="HNZ16" s="900"/>
      <c r="HOA16" s="900"/>
      <c r="HOB16" s="900"/>
      <c r="HOC16" s="900"/>
      <c r="HOD16" s="900"/>
      <c r="HOE16" s="900"/>
      <c r="HOF16" s="900"/>
      <c r="HOG16" s="900"/>
      <c r="HOH16" s="900"/>
      <c r="HOI16" s="900"/>
      <c r="HOJ16" s="900"/>
      <c r="HOK16" s="900"/>
      <c r="HOL16" s="900"/>
      <c r="HOM16" s="900"/>
      <c r="HON16" s="900"/>
      <c r="HOO16" s="900"/>
      <c r="HOP16" s="900"/>
      <c r="HOQ16" s="900"/>
      <c r="HOR16" s="900"/>
      <c r="HOS16" s="900"/>
      <c r="HOT16" s="900"/>
      <c r="HOU16" s="900"/>
      <c r="HOV16" s="900"/>
      <c r="HOW16" s="900"/>
      <c r="HOX16" s="900"/>
      <c r="HOY16" s="900"/>
      <c r="HOZ16" s="900"/>
      <c r="HPA16" s="900"/>
      <c r="HPB16" s="900"/>
      <c r="HPC16" s="900"/>
      <c r="HPD16" s="900"/>
      <c r="HPE16" s="900"/>
      <c r="HPF16" s="900"/>
      <c r="HPG16" s="900"/>
      <c r="HPH16" s="900"/>
      <c r="HPI16" s="900"/>
      <c r="HPJ16" s="900"/>
      <c r="HPK16" s="900"/>
      <c r="HPL16" s="900"/>
      <c r="HPM16" s="900"/>
      <c r="HPN16" s="900"/>
      <c r="HPO16" s="900"/>
      <c r="HPP16" s="900"/>
      <c r="HPQ16" s="900"/>
      <c r="HPR16" s="900"/>
      <c r="HPS16" s="900"/>
      <c r="HPT16" s="900"/>
      <c r="HPU16" s="900"/>
      <c r="HPV16" s="900"/>
      <c r="HPW16" s="900"/>
      <c r="HPX16" s="900"/>
      <c r="HPY16" s="900"/>
      <c r="HPZ16" s="900"/>
      <c r="HQA16" s="900"/>
      <c r="HQB16" s="900"/>
      <c r="HQC16" s="900"/>
      <c r="HQD16" s="900"/>
      <c r="HQE16" s="900"/>
      <c r="HQF16" s="900"/>
      <c r="HQG16" s="900"/>
      <c r="HQH16" s="900"/>
      <c r="HQI16" s="900"/>
      <c r="HQJ16" s="900"/>
      <c r="HQK16" s="900"/>
      <c r="HQL16" s="900"/>
      <c r="HQM16" s="900"/>
      <c r="HQN16" s="900"/>
      <c r="HQO16" s="900"/>
      <c r="HQP16" s="900"/>
      <c r="HQQ16" s="900"/>
      <c r="HQR16" s="900"/>
      <c r="HQS16" s="900"/>
      <c r="HQT16" s="900"/>
      <c r="HQU16" s="900"/>
      <c r="HQV16" s="900"/>
      <c r="HQW16" s="900"/>
      <c r="HQX16" s="900"/>
      <c r="HQY16" s="900"/>
      <c r="HQZ16" s="900"/>
      <c r="HRA16" s="900"/>
      <c r="HRB16" s="900"/>
      <c r="HRC16" s="900"/>
      <c r="HRD16" s="900"/>
      <c r="HRE16" s="900"/>
      <c r="HRF16" s="900"/>
      <c r="HRG16" s="900"/>
      <c r="HRH16" s="900"/>
      <c r="HRI16" s="900"/>
      <c r="HRJ16" s="900"/>
      <c r="HRK16" s="900"/>
      <c r="HRL16" s="900"/>
      <c r="HRM16" s="900"/>
      <c r="HRN16" s="900"/>
      <c r="HRO16" s="900"/>
      <c r="HRP16" s="900"/>
      <c r="HRQ16" s="900"/>
      <c r="HRR16" s="900"/>
      <c r="HRS16" s="900"/>
      <c r="HRT16" s="900"/>
      <c r="HRU16" s="900"/>
      <c r="HRV16" s="900"/>
      <c r="HRW16" s="900"/>
      <c r="HRX16" s="900"/>
      <c r="HRY16" s="900"/>
      <c r="HRZ16" s="900"/>
      <c r="HSA16" s="900"/>
      <c r="HSB16" s="900"/>
      <c r="HSC16" s="900"/>
      <c r="HSD16" s="900"/>
      <c r="HSE16" s="900"/>
      <c r="HSF16" s="900"/>
      <c r="HSG16" s="900"/>
      <c r="HSH16" s="900"/>
      <c r="HSI16" s="900"/>
      <c r="HSJ16" s="900"/>
      <c r="HSK16" s="900"/>
      <c r="HSL16" s="900"/>
      <c r="HSM16" s="900"/>
      <c r="HSN16" s="900"/>
      <c r="HSO16" s="900"/>
      <c r="HSP16" s="900"/>
      <c r="HSQ16" s="900"/>
      <c r="HSR16" s="900"/>
      <c r="HSS16" s="900"/>
      <c r="HST16" s="900"/>
      <c r="HSU16" s="900"/>
      <c r="HSV16" s="900"/>
      <c r="HSW16" s="900"/>
      <c r="HSX16" s="900"/>
      <c r="HSY16" s="900"/>
      <c r="HSZ16" s="900"/>
      <c r="HTA16" s="900"/>
      <c r="HTB16" s="900"/>
      <c r="HTC16" s="900"/>
      <c r="HTD16" s="900"/>
      <c r="HTE16" s="900"/>
      <c r="HTF16" s="900"/>
      <c r="HTG16" s="900"/>
      <c r="HTH16" s="900"/>
      <c r="HTI16" s="900"/>
      <c r="HTJ16" s="900"/>
      <c r="HTK16" s="900"/>
      <c r="HTL16" s="900"/>
      <c r="HTM16" s="900"/>
      <c r="HTN16" s="900"/>
      <c r="HTO16" s="900"/>
      <c r="HTP16" s="900"/>
      <c r="HTQ16" s="900"/>
      <c r="HTR16" s="900"/>
      <c r="HTS16" s="900"/>
      <c r="HTT16" s="900"/>
      <c r="HTU16" s="900"/>
      <c r="HTV16" s="900"/>
      <c r="HTW16" s="900"/>
      <c r="HTX16" s="900"/>
      <c r="HTY16" s="900"/>
      <c r="HTZ16" s="900"/>
      <c r="HUA16" s="900"/>
      <c r="HUB16" s="900"/>
      <c r="HUC16" s="900"/>
      <c r="HUD16" s="900"/>
      <c r="HUE16" s="900"/>
      <c r="HUF16" s="900"/>
      <c r="HUG16" s="900"/>
      <c r="HUH16" s="900"/>
      <c r="HUI16" s="900"/>
      <c r="HUJ16" s="900"/>
      <c r="HUK16" s="900"/>
      <c r="HUL16" s="900"/>
      <c r="HUM16" s="900"/>
      <c r="HUN16" s="900"/>
      <c r="HUO16" s="900"/>
      <c r="HUP16" s="900"/>
      <c r="HUQ16" s="900"/>
      <c r="HUR16" s="900"/>
      <c r="HUS16" s="900"/>
      <c r="HUT16" s="900"/>
      <c r="HUU16" s="900"/>
      <c r="HUV16" s="900"/>
      <c r="HUW16" s="900"/>
      <c r="HUX16" s="900"/>
      <c r="HUY16" s="900"/>
      <c r="HUZ16" s="900"/>
      <c r="HVA16" s="900"/>
      <c r="HVB16" s="900"/>
      <c r="HVC16" s="900"/>
      <c r="HVD16" s="900"/>
      <c r="HVE16" s="900"/>
      <c r="HVF16" s="900"/>
      <c r="HVG16" s="900"/>
      <c r="HVH16" s="900"/>
      <c r="HVI16" s="900"/>
      <c r="HVJ16" s="900"/>
      <c r="HVK16" s="900"/>
      <c r="HVL16" s="900"/>
      <c r="HVM16" s="900"/>
      <c r="HVN16" s="900"/>
      <c r="HVO16" s="900"/>
      <c r="HVP16" s="900"/>
      <c r="HVQ16" s="900"/>
      <c r="HVR16" s="900"/>
      <c r="HVS16" s="900"/>
      <c r="HVT16" s="900"/>
      <c r="HVU16" s="900"/>
      <c r="HVV16" s="900"/>
      <c r="HVW16" s="900"/>
      <c r="HVX16" s="900"/>
      <c r="HVY16" s="900"/>
      <c r="HVZ16" s="900"/>
      <c r="HWA16" s="900"/>
      <c r="HWB16" s="900"/>
      <c r="HWC16" s="900"/>
      <c r="HWD16" s="900"/>
      <c r="HWE16" s="900"/>
      <c r="HWF16" s="900"/>
      <c r="HWG16" s="900"/>
      <c r="HWH16" s="900"/>
      <c r="HWI16" s="900"/>
      <c r="HWJ16" s="900"/>
      <c r="HWK16" s="900"/>
      <c r="HWL16" s="900"/>
      <c r="HWM16" s="900"/>
      <c r="HWN16" s="900"/>
      <c r="HWO16" s="900"/>
      <c r="HWP16" s="900"/>
      <c r="HWQ16" s="900"/>
      <c r="HWR16" s="900"/>
      <c r="HWS16" s="900"/>
      <c r="HWT16" s="900"/>
      <c r="HWU16" s="900"/>
      <c r="HWV16" s="900"/>
      <c r="HWW16" s="900"/>
      <c r="HWX16" s="900"/>
      <c r="HWY16" s="900"/>
      <c r="HWZ16" s="900"/>
      <c r="HXA16" s="900"/>
      <c r="HXB16" s="900"/>
      <c r="HXC16" s="900"/>
      <c r="HXD16" s="900"/>
      <c r="HXE16" s="900"/>
      <c r="HXF16" s="900"/>
      <c r="HXG16" s="900"/>
      <c r="HXH16" s="900"/>
      <c r="HXI16" s="900"/>
      <c r="HXJ16" s="900"/>
      <c r="HXK16" s="900"/>
      <c r="HXL16" s="900"/>
      <c r="HXM16" s="900"/>
      <c r="HXN16" s="900"/>
      <c r="HXO16" s="900"/>
      <c r="HXP16" s="900"/>
      <c r="HXQ16" s="900"/>
      <c r="HXR16" s="900"/>
      <c r="HXS16" s="900"/>
      <c r="HXT16" s="900"/>
      <c r="HXU16" s="900"/>
      <c r="HXV16" s="900"/>
      <c r="HXW16" s="900"/>
      <c r="HXX16" s="900"/>
      <c r="HXY16" s="900"/>
      <c r="HXZ16" s="900"/>
      <c r="HYA16" s="900"/>
      <c r="HYB16" s="900"/>
      <c r="HYC16" s="900"/>
      <c r="HYD16" s="900"/>
      <c r="HYE16" s="900"/>
      <c r="HYF16" s="900"/>
      <c r="HYG16" s="900"/>
      <c r="HYH16" s="900"/>
      <c r="HYI16" s="900"/>
      <c r="HYJ16" s="900"/>
      <c r="HYK16" s="900"/>
      <c r="HYL16" s="900"/>
      <c r="HYM16" s="900"/>
      <c r="HYN16" s="900"/>
      <c r="HYO16" s="900"/>
      <c r="HYP16" s="900"/>
      <c r="HYQ16" s="900"/>
      <c r="HYR16" s="900"/>
      <c r="HYS16" s="900"/>
      <c r="HYT16" s="900"/>
      <c r="HYU16" s="900"/>
      <c r="HYV16" s="900"/>
      <c r="HYW16" s="900"/>
      <c r="HYX16" s="900"/>
      <c r="HYY16" s="900"/>
      <c r="HYZ16" s="900"/>
      <c r="HZA16" s="900"/>
      <c r="HZB16" s="900"/>
      <c r="HZC16" s="900"/>
      <c r="HZD16" s="900"/>
      <c r="HZE16" s="900"/>
      <c r="HZF16" s="900"/>
      <c r="HZG16" s="900"/>
      <c r="HZH16" s="900"/>
      <c r="HZI16" s="900"/>
      <c r="HZJ16" s="900"/>
      <c r="HZK16" s="900"/>
      <c r="HZL16" s="900"/>
      <c r="HZM16" s="900"/>
      <c r="HZN16" s="900"/>
      <c r="HZO16" s="900"/>
      <c r="HZP16" s="900"/>
      <c r="HZQ16" s="900"/>
      <c r="HZR16" s="900"/>
      <c r="HZS16" s="900"/>
      <c r="HZT16" s="900"/>
      <c r="HZU16" s="900"/>
      <c r="HZV16" s="900"/>
      <c r="HZW16" s="900"/>
      <c r="HZX16" s="900"/>
      <c r="HZY16" s="900"/>
      <c r="HZZ16" s="900"/>
      <c r="IAA16" s="900"/>
      <c r="IAB16" s="900"/>
      <c r="IAC16" s="900"/>
      <c r="IAD16" s="900"/>
      <c r="IAE16" s="900"/>
      <c r="IAF16" s="900"/>
      <c r="IAG16" s="900"/>
      <c r="IAH16" s="900"/>
      <c r="IAI16" s="900"/>
      <c r="IAJ16" s="900"/>
      <c r="IAK16" s="900"/>
      <c r="IAL16" s="900"/>
      <c r="IAM16" s="900"/>
      <c r="IAN16" s="900"/>
      <c r="IAO16" s="900"/>
      <c r="IAP16" s="900"/>
      <c r="IAQ16" s="900"/>
      <c r="IAR16" s="900"/>
      <c r="IAS16" s="900"/>
      <c r="IAT16" s="900"/>
      <c r="IAU16" s="900"/>
      <c r="IAV16" s="900"/>
      <c r="IAW16" s="900"/>
      <c r="IAX16" s="900"/>
      <c r="IAY16" s="900"/>
      <c r="IAZ16" s="900"/>
      <c r="IBA16" s="900"/>
      <c r="IBB16" s="900"/>
      <c r="IBC16" s="900"/>
      <c r="IBD16" s="900"/>
      <c r="IBE16" s="900"/>
      <c r="IBF16" s="900"/>
      <c r="IBG16" s="900"/>
      <c r="IBH16" s="900"/>
      <c r="IBI16" s="900"/>
      <c r="IBJ16" s="900"/>
      <c r="IBK16" s="900"/>
      <c r="IBL16" s="900"/>
      <c r="IBM16" s="900"/>
      <c r="IBN16" s="900"/>
      <c r="IBO16" s="900"/>
      <c r="IBP16" s="900"/>
      <c r="IBQ16" s="900"/>
      <c r="IBR16" s="900"/>
      <c r="IBS16" s="900"/>
      <c r="IBT16" s="900"/>
      <c r="IBU16" s="900"/>
      <c r="IBV16" s="900"/>
      <c r="IBW16" s="900"/>
      <c r="IBX16" s="900"/>
      <c r="IBY16" s="900"/>
      <c r="IBZ16" s="900"/>
      <c r="ICA16" s="900"/>
      <c r="ICB16" s="900"/>
      <c r="ICC16" s="900"/>
      <c r="ICD16" s="900"/>
      <c r="ICE16" s="900"/>
      <c r="ICF16" s="900"/>
      <c r="ICG16" s="900"/>
      <c r="ICH16" s="900"/>
      <c r="ICI16" s="900"/>
      <c r="ICJ16" s="900"/>
      <c r="ICK16" s="900"/>
      <c r="ICL16" s="900"/>
      <c r="ICM16" s="900"/>
      <c r="ICN16" s="900"/>
      <c r="ICO16" s="900"/>
      <c r="ICP16" s="900"/>
      <c r="ICQ16" s="900"/>
      <c r="ICR16" s="900"/>
      <c r="ICS16" s="900"/>
      <c r="ICT16" s="900"/>
      <c r="ICU16" s="900"/>
      <c r="ICV16" s="900"/>
      <c r="ICW16" s="900"/>
      <c r="ICX16" s="900"/>
      <c r="ICY16" s="900"/>
      <c r="ICZ16" s="900"/>
      <c r="IDA16" s="900"/>
      <c r="IDB16" s="900"/>
      <c r="IDC16" s="900"/>
      <c r="IDD16" s="900"/>
      <c r="IDE16" s="900"/>
      <c r="IDF16" s="900"/>
      <c r="IDG16" s="900"/>
      <c r="IDH16" s="900"/>
      <c r="IDI16" s="900"/>
      <c r="IDJ16" s="900"/>
      <c r="IDK16" s="900"/>
      <c r="IDL16" s="900"/>
      <c r="IDM16" s="900"/>
      <c r="IDN16" s="900"/>
      <c r="IDO16" s="900"/>
      <c r="IDP16" s="900"/>
      <c r="IDQ16" s="900"/>
      <c r="IDR16" s="900"/>
      <c r="IDS16" s="900"/>
      <c r="IDT16" s="900"/>
      <c r="IDU16" s="900"/>
      <c r="IDV16" s="900"/>
      <c r="IDW16" s="900"/>
      <c r="IDX16" s="900"/>
      <c r="IDY16" s="900"/>
      <c r="IDZ16" s="900"/>
      <c r="IEA16" s="900"/>
      <c r="IEB16" s="900"/>
      <c r="IEC16" s="900"/>
      <c r="IED16" s="900"/>
      <c r="IEE16" s="900"/>
      <c r="IEF16" s="900"/>
      <c r="IEG16" s="900"/>
      <c r="IEH16" s="900"/>
      <c r="IEI16" s="900"/>
      <c r="IEJ16" s="900"/>
      <c r="IEK16" s="900"/>
      <c r="IEL16" s="900"/>
      <c r="IEM16" s="900"/>
      <c r="IEN16" s="900"/>
      <c r="IEO16" s="900"/>
      <c r="IEP16" s="900"/>
      <c r="IEQ16" s="900"/>
      <c r="IER16" s="900"/>
      <c r="IES16" s="900"/>
      <c r="IET16" s="900"/>
      <c r="IEU16" s="900"/>
      <c r="IEV16" s="900"/>
      <c r="IEW16" s="900"/>
      <c r="IEX16" s="900"/>
      <c r="IEY16" s="900"/>
      <c r="IEZ16" s="900"/>
      <c r="IFA16" s="900"/>
      <c r="IFB16" s="900"/>
      <c r="IFC16" s="900"/>
      <c r="IFD16" s="900"/>
      <c r="IFE16" s="900"/>
      <c r="IFF16" s="900"/>
      <c r="IFG16" s="900"/>
      <c r="IFH16" s="900"/>
      <c r="IFI16" s="900"/>
      <c r="IFJ16" s="900"/>
      <c r="IFK16" s="900"/>
      <c r="IFL16" s="900"/>
      <c r="IFM16" s="900"/>
      <c r="IFN16" s="900"/>
      <c r="IFO16" s="900"/>
      <c r="IFP16" s="900"/>
      <c r="IFQ16" s="900"/>
      <c r="IFR16" s="900"/>
      <c r="IFS16" s="900"/>
      <c r="IFT16" s="900"/>
      <c r="IFU16" s="900"/>
      <c r="IFV16" s="900"/>
      <c r="IFW16" s="900"/>
      <c r="IFX16" s="900"/>
      <c r="IFY16" s="900"/>
      <c r="IFZ16" s="900"/>
      <c r="IGA16" s="900"/>
      <c r="IGB16" s="900"/>
      <c r="IGC16" s="900"/>
      <c r="IGD16" s="900"/>
      <c r="IGE16" s="900"/>
      <c r="IGF16" s="900"/>
      <c r="IGG16" s="900"/>
      <c r="IGH16" s="900"/>
      <c r="IGI16" s="900"/>
      <c r="IGJ16" s="900"/>
      <c r="IGK16" s="900"/>
      <c r="IGL16" s="900"/>
      <c r="IGM16" s="900"/>
      <c r="IGN16" s="900"/>
      <c r="IGO16" s="900"/>
      <c r="IGP16" s="900"/>
      <c r="IGQ16" s="900"/>
      <c r="IGR16" s="900"/>
      <c r="IGS16" s="900"/>
      <c r="IGT16" s="900"/>
      <c r="IGU16" s="900"/>
      <c r="IGV16" s="900"/>
      <c r="IGW16" s="900"/>
      <c r="IGX16" s="900"/>
      <c r="IGY16" s="900"/>
      <c r="IGZ16" s="900"/>
      <c r="IHA16" s="900"/>
      <c r="IHB16" s="900"/>
      <c r="IHC16" s="900"/>
      <c r="IHD16" s="900"/>
      <c r="IHE16" s="900"/>
      <c r="IHF16" s="900"/>
      <c r="IHG16" s="900"/>
      <c r="IHH16" s="900"/>
      <c r="IHI16" s="900"/>
      <c r="IHJ16" s="900"/>
      <c r="IHK16" s="900"/>
      <c r="IHL16" s="900"/>
      <c r="IHM16" s="900"/>
      <c r="IHN16" s="900"/>
      <c r="IHO16" s="900"/>
      <c r="IHP16" s="900"/>
      <c r="IHQ16" s="900"/>
      <c r="IHR16" s="900"/>
      <c r="IHS16" s="900"/>
      <c r="IHT16" s="900"/>
      <c r="IHU16" s="900"/>
      <c r="IHV16" s="900"/>
      <c r="IHW16" s="900"/>
      <c r="IHX16" s="900"/>
      <c r="IHY16" s="900"/>
      <c r="IHZ16" s="900"/>
      <c r="IIA16" s="900"/>
      <c r="IIB16" s="900"/>
      <c r="IIC16" s="900"/>
      <c r="IID16" s="900"/>
      <c r="IIE16" s="900"/>
      <c r="IIF16" s="900"/>
      <c r="IIG16" s="900"/>
      <c r="IIH16" s="900"/>
      <c r="III16" s="900"/>
      <c r="IIJ16" s="900"/>
      <c r="IIK16" s="900"/>
      <c r="IIL16" s="900"/>
      <c r="IIM16" s="900"/>
      <c r="IIN16" s="900"/>
      <c r="IIO16" s="900"/>
      <c r="IIP16" s="900"/>
      <c r="IIQ16" s="900"/>
      <c r="IIR16" s="900"/>
      <c r="IIS16" s="900"/>
      <c r="IIT16" s="900"/>
      <c r="IIU16" s="900"/>
      <c r="IIV16" s="900"/>
      <c r="IIW16" s="900"/>
      <c r="IIX16" s="900"/>
      <c r="IIY16" s="900"/>
      <c r="IIZ16" s="900"/>
      <c r="IJA16" s="900"/>
      <c r="IJB16" s="900"/>
      <c r="IJC16" s="900"/>
      <c r="IJD16" s="900"/>
      <c r="IJE16" s="900"/>
      <c r="IJF16" s="900"/>
      <c r="IJG16" s="900"/>
      <c r="IJH16" s="900"/>
      <c r="IJI16" s="900"/>
      <c r="IJJ16" s="900"/>
      <c r="IJK16" s="900"/>
      <c r="IJL16" s="900"/>
      <c r="IJM16" s="900"/>
      <c r="IJN16" s="900"/>
      <c r="IJO16" s="900"/>
      <c r="IJP16" s="900"/>
      <c r="IJQ16" s="900"/>
      <c r="IJR16" s="900"/>
      <c r="IJS16" s="900"/>
      <c r="IJT16" s="900"/>
      <c r="IJU16" s="900"/>
      <c r="IJV16" s="900"/>
      <c r="IJW16" s="900"/>
      <c r="IJX16" s="900"/>
      <c r="IJY16" s="900"/>
      <c r="IJZ16" s="900"/>
      <c r="IKA16" s="900"/>
      <c r="IKB16" s="900"/>
      <c r="IKC16" s="900"/>
      <c r="IKD16" s="900"/>
      <c r="IKE16" s="900"/>
      <c r="IKF16" s="900"/>
      <c r="IKG16" s="900"/>
      <c r="IKH16" s="900"/>
      <c r="IKI16" s="900"/>
      <c r="IKJ16" s="900"/>
      <c r="IKK16" s="900"/>
      <c r="IKL16" s="900"/>
      <c r="IKM16" s="900"/>
      <c r="IKN16" s="900"/>
      <c r="IKO16" s="900"/>
      <c r="IKP16" s="900"/>
      <c r="IKQ16" s="900"/>
      <c r="IKR16" s="900"/>
      <c r="IKS16" s="900"/>
      <c r="IKT16" s="900"/>
      <c r="IKU16" s="900"/>
      <c r="IKV16" s="900"/>
      <c r="IKW16" s="900"/>
      <c r="IKX16" s="900"/>
      <c r="IKY16" s="900"/>
      <c r="IKZ16" s="900"/>
      <c r="ILA16" s="900"/>
      <c r="ILB16" s="900"/>
      <c r="ILC16" s="900"/>
      <c r="ILD16" s="900"/>
      <c r="ILE16" s="900"/>
      <c r="ILF16" s="900"/>
      <c r="ILG16" s="900"/>
      <c r="ILH16" s="900"/>
      <c r="ILI16" s="900"/>
      <c r="ILJ16" s="900"/>
      <c r="ILK16" s="900"/>
      <c r="ILL16" s="900"/>
      <c r="ILM16" s="900"/>
      <c r="ILN16" s="900"/>
      <c r="ILO16" s="900"/>
      <c r="ILP16" s="900"/>
      <c r="ILQ16" s="900"/>
      <c r="ILR16" s="900"/>
      <c r="ILS16" s="900"/>
      <c r="ILT16" s="900"/>
      <c r="ILU16" s="900"/>
      <c r="ILV16" s="900"/>
      <c r="ILW16" s="900"/>
      <c r="ILX16" s="900"/>
      <c r="ILY16" s="900"/>
      <c r="ILZ16" s="900"/>
      <c r="IMA16" s="900"/>
      <c r="IMB16" s="900"/>
      <c r="IMC16" s="900"/>
      <c r="IMD16" s="900"/>
      <c r="IME16" s="900"/>
      <c r="IMF16" s="900"/>
      <c r="IMG16" s="900"/>
      <c r="IMH16" s="900"/>
      <c r="IMI16" s="900"/>
      <c r="IMJ16" s="900"/>
      <c r="IMK16" s="900"/>
      <c r="IML16" s="900"/>
      <c r="IMM16" s="900"/>
      <c r="IMN16" s="900"/>
      <c r="IMO16" s="900"/>
      <c r="IMP16" s="900"/>
      <c r="IMQ16" s="900"/>
      <c r="IMR16" s="900"/>
      <c r="IMS16" s="900"/>
      <c r="IMT16" s="900"/>
      <c r="IMU16" s="900"/>
      <c r="IMV16" s="900"/>
      <c r="IMW16" s="900"/>
      <c r="IMX16" s="900"/>
      <c r="IMY16" s="900"/>
      <c r="IMZ16" s="900"/>
      <c r="INA16" s="900"/>
      <c r="INB16" s="900"/>
      <c r="INC16" s="900"/>
      <c r="IND16" s="900"/>
      <c r="INE16" s="900"/>
      <c r="INF16" s="900"/>
      <c r="ING16" s="900"/>
      <c r="INH16" s="900"/>
      <c r="INI16" s="900"/>
      <c r="INJ16" s="900"/>
      <c r="INK16" s="900"/>
      <c r="INL16" s="900"/>
      <c r="INM16" s="900"/>
      <c r="INN16" s="900"/>
      <c r="INO16" s="900"/>
      <c r="INP16" s="900"/>
      <c r="INQ16" s="900"/>
      <c r="INR16" s="900"/>
      <c r="INS16" s="900"/>
      <c r="INT16" s="900"/>
      <c r="INU16" s="900"/>
      <c r="INV16" s="900"/>
      <c r="INW16" s="900"/>
      <c r="INX16" s="900"/>
      <c r="INY16" s="900"/>
      <c r="INZ16" s="900"/>
      <c r="IOA16" s="900"/>
      <c r="IOB16" s="900"/>
      <c r="IOC16" s="900"/>
      <c r="IOD16" s="900"/>
      <c r="IOE16" s="900"/>
      <c r="IOF16" s="900"/>
      <c r="IOG16" s="900"/>
      <c r="IOH16" s="900"/>
      <c r="IOI16" s="900"/>
      <c r="IOJ16" s="900"/>
      <c r="IOK16" s="900"/>
      <c r="IOL16" s="900"/>
      <c r="IOM16" s="900"/>
      <c r="ION16" s="900"/>
      <c r="IOO16" s="900"/>
      <c r="IOP16" s="900"/>
      <c r="IOQ16" s="900"/>
      <c r="IOR16" s="900"/>
      <c r="IOS16" s="900"/>
      <c r="IOT16" s="900"/>
      <c r="IOU16" s="900"/>
      <c r="IOV16" s="900"/>
      <c r="IOW16" s="900"/>
      <c r="IOX16" s="900"/>
      <c r="IOY16" s="900"/>
      <c r="IOZ16" s="900"/>
      <c r="IPA16" s="900"/>
      <c r="IPB16" s="900"/>
      <c r="IPC16" s="900"/>
      <c r="IPD16" s="900"/>
      <c r="IPE16" s="900"/>
      <c r="IPF16" s="900"/>
      <c r="IPG16" s="900"/>
      <c r="IPH16" s="900"/>
      <c r="IPI16" s="900"/>
      <c r="IPJ16" s="900"/>
      <c r="IPK16" s="900"/>
      <c r="IPL16" s="900"/>
      <c r="IPM16" s="900"/>
      <c r="IPN16" s="900"/>
      <c r="IPO16" s="900"/>
      <c r="IPP16" s="900"/>
      <c r="IPQ16" s="900"/>
      <c r="IPR16" s="900"/>
      <c r="IPS16" s="900"/>
      <c r="IPT16" s="900"/>
      <c r="IPU16" s="900"/>
      <c r="IPV16" s="900"/>
      <c r="IPW16" s="900"/>
      <c r="IPX16" s="900"/>
      <c r="IPY16" s="900"/>
      <c r="IPZ16" s="900"/>
      <c r="IQA16" s="900"/>
      <c r="IQB16" s="900"/>
      <c r="IQC16" s="900"/>
      <c r="IQD16" s="900"/>
      <c r="IQE16" s="900"/>
      <c r="IQF16" s="900"/>
      <c r="IQG16" s="900"/>
      <c r="IQH16" s="900"/>
      <c r="IQI16" s="900"/>
      <c r="IQJ16" s="900"/>
      <c r="IQK16" s="900"/>
      <c r="IQL16" s="900"/>
      <c r="IQM16" s="900"/>
      <c r="IQN16" s="900"/>
      <c r="IQO16" s="900"/>
      <c r="IQP16" s="900"/>
      <c r="IQQ16" s="900"/>
      <c r="IQR16" s="900"/>
      <c r="IQS16" s="900"/>
      <c r="IQT16" s="900"/>
      <c r="IQU16" s="900"/>
      <c r="IQV16" s="900"/>
      <c r="IQW16" s="900"/>
      <c r="IQX16" s="900"/>
      <c r="IQY16" s="900"/>
      <c r="IQZ16" s="900"/>
      <c r="IRA16" s="900"/>
      <c r="IRB16" s="900"/>
      <c r="IRC16" s="900"/>
      <c r="IRD16" s="900"/>
      <c r="IRE16" s="900"/>
      <c r="IRF16" s="900"/>
      <c r="IRG16" s="900"/>
      <c r="IRH16" s="900"/>
      <c r="IRI16" s="900"/>
      <c r="IRJ16" s="900"/>
      <c r="IRK16" s="900"/>
      <c r="IRL16" s="900"/>
      <c r="IRM16" s="900"/>
      <c r="IRN16" s="900"/>
      <c r="IRO16" s="900"/>
      <c r="IRP16" s="900"/>
      <c r="IRQ16" s="900"/>
      <c r="IRR16" s="900"/>
      <c r="IRS16" s="900"/>
      <c r="IRT16" s="900"/>
      <c r="IRU16" s="900"/>
      <c r="IRV16" s="900"/>
      <c r="IRW16" s="900"/>
      <c r="IRX16" s="900"/>
      <c r="IRY16" s="900"/>
      <c r="IRZ16" s="900"/>
      <c r="ISA16" s="900"/>
      <c r="ISB16" s="900"/>
      <c r="ISC16" s="900"/>
      <c r="ISD16" s="900"/>
      <c r="ISE16" s="900"/>
      <c r="ISF16" s="900"/>
      <c r="ISG16" s="900"/>
      <c r="ISH16" s="900"/>
      <c r="ISI16" s="900"/>
      <c r="ISJ16" s="900"/>
      <c r="ISK16" s="900"/>
      <c r="ISL16" s="900"/>
      <c r="ISM16" s="900"/>
      <c r="ISN16" s="900"/>
      <c r="ISO16" s="900"/>
      <c r="ISP16" s="900"/>
      <c r="ISQ16" s="900"/>
      <c r="ISR16" s="900"/>
      <c r="ISS16" s="900"/>
      <c r="IST16" s="900"/>
      <c r="ISU16" s="900"/>
      <c r="ISV16" s="900"/>
      <c r="ISW16" s="900"/>
      <c r="ISX16" s="900"/>
      <c r="ISY16" s="900"/>
      <c r="ISZ16" s="900"/>
      <c r="ITA16" s="900"/>
      <c r="ITB16" s="900"/>
      <c r="ITC16" s="900"/>
      <c r="ITD16" s="900"/>
      <c r="ITE16" s="900"/>
      <c r="ITF16" s="900"/>
      <c r="ITG16" s="900"/>
      <c r="ITH16" s="900"/>
      <c r="ITI16" s="900"/>
      <c r="ITJ16" s="900"/>
      <c r="ITK16" s="900"/>
      <c r="ITL16" s="900"/>
      <c r="ITM16" s="900"/>
      <c r="ITN16" s="900"/>
      <c r="ITO16" s="900"/>
      <c r="ITP16" s="900"/>
      <c r="ITQ16" s="900"/>
      <c r="ITR16" s="900"/>
      <c r="ITS16" s="900"/>
      <c r="ITT16" s="900"/>
      <c r="ITU16" s="900"/>
      <c r="ITV16" s="900"/>
      <c r="ITW16" s="900"/>
      <c r="ITX16" s="900"/>
      <c r="ITY16" s="900"/>
      <c r="ITZ16" s="900"/>
      <c r="IUA16" s="900"/>
      <c r="IUB16" s="900"/>
      <c r="IUC16" s="900"/>
      <c r="IUD16" s="900"/>
      <c r="IUE16" s="900"/>
      <c r="IUF16" s="900"/>
      <c r="IUG16" s="900"/>
      <c r="IUH16" s="900"/>
      <c r="IUI16" s="900"/>
      <c r="IUJ16" s="900"/>
      <c r="IUK16" s="900"/>
      <c r="IUL16" s="900"/>
      <c r="IUM16" s="900"/>
      <c r="IUN16" s="900"/>
      <c r="IUO16" s="900"/>
      <c r="IUP16" s="900"/>
      <c r="IUQ16" s="900"/>
      <c r="IUR16" s="900"/>
      <c r="IUS16" s="900"/>
      <c r="IUT16" s="900"/>
      <c r="IUU16" s="900"/>
      <c r="IUV16" s="900"/>
      <c r="IUW16" s="900"/>
      <c r="IUX16" s="900"/>
      <c r="IUY16" s="900"/>
      <c r="IUZ16" s="900"/>
      <c r="IVA16" s="900"/>
      <c r="IVB16" s="900"/>
      <c r="IVC16" s="900"/>
      <c r="IVD16" s="900"/>
      <c r="IVE16" s="900"/>
      <c r="IVF16" s="900"/>
      <c r="IVG16" s="900"/>
      <c r="IVH16" s="900"/>
      <c r="IVI16" s="900"/>
      <c r="IVJ16" s="900"/>
      <c r="IVK16" s="900"/>
      <c r="IVL16" s="900"/>
      <c r="IVM16" s="900"/>
      <c r="IVN16" s="900"/>
      <c r="IVO16" s="900"/>
      <c r="IVP16" s="900"/>
      <c r="IVQ16" s="900"/>
      <c r="IVR16" s="900"/>
      <c r="IVS16" s="900"/>
      <c r="IVT16" s="900"/>
      <c r="IVU16" s="900"/>
      <c r="IVV16" s="900"/>
      <c r="IVW16" s="900"/>
      <c r="IVX16" s="900"/>
      <c r="IVY16" s="900"/>
      <c r="IVZ16" s="900"/>
      <c r="IWA16" s="900"/>
      <c r="IWB16" s="900"/>
      <c r="IWC16" s="900"/>
      <c r="IWD16" s="900"/>
      <c r="IWE16" s="900"/>
      <c r="IWF16" s="900"/>
      <c r="IWG16" s="900"/>
      <c r="IWH16" s="900"/>
      <c r="IWI16" s="900"/>
      <c r="IWJ16" s="900"/>
      <c r="IWK16" s="900"/>
      <c r="IWL16" s="900"/>
      <c r="IWM16" s="900"/>
      <c r="IWN16" s="900"/>
      <c r="IWO16" s="900"/>
      <c r="IWP16" s="900"/>
      <c r="IWQ16" s="900"/>
      <c r="IWR16" s="900"/>
      <c r="IWS16" s="900"/>
      <c r="IWT16" s="900"/>
      <c r="IWU16" s="900"/>
      <c r="IWV16" s="900"/>
      <c r="IWW16" s="900"/>
      <c r="IWX16" s="900"/>
      <c r="IWY16" s="900"/>
      <c r="IWZ16" s="900"/>
      <c r="IXA16" s="900"/>
      <c r="IXB16" s="900"/>
      <c r="IXC16" s="900"/>
      <c r="IXD16" s="900"/>
      <c r="IXE16" s="900"/>
      <c r="IXF16" s="900"/>
      <c r="IXG16" s="900"/>
      <c r="IXH16" s="900"/>
      <c r="IXI16" s="900"/>
      <c r="IXJ16" s="900"/>
      <c r="IXK16" s="900"/>
      <c r="IXL16" s="900"/>
      <c r="IXM16" s="900"/>
      <c r="IXN16" s="900"/>
      <c r="IXO16" s="900"/>
      <c r="IXP16" s="900"/>
      <c r="IXQ16" s="900"/>
      <c r="IXR16" s="900"/>
      <c r="IXS16" s="900"/>
      <c r="IXT16" s="900"/>
      <c r="IXU16" s="900"/>
      <c r="IXV16" s="900"/>
      <c r="IXW16" s="900"/>
      <c r="IXX16" s="900"/>
      <c r="IXY16" s="900"/>
      <c r="IXZ16" s="900"/>
      <c r="IYA16" s="900"/>
      <c r="IYB16" s="900"/>
      <c r="IYC16" s="900"/>
      <c r="IYD16" s="900"/>
      <c r="IYE16" s="900"/>
      <c r="IYF16" s="900"/>
      <c r="IYG16" s="900"/>
      <c r="IYH16" s="900"/>
      <c r="IYI16" s="900"/>
      <c r="IYJ16" s="900"/>
      <c r="IYK16" s="900"/>
      <c r="IYL16" s="900"/>
      <c r="IYM16" s="900"/>
      <c r="IYN16" s="900"/>
      <c r="IYO16" s="900"/>
      <c r="IYP16" s="900"/>
      <c r="IYQ16" s="900"/>
      <c r="IYR16" s="900"/>
      <c r="IYS16" s="900"/>
      <c r="IYT16" s="900"/>
      <c r="IYU16" s="900"/>
      <c r="IYV16" s="900"/>
      <c r="IYW16" s="900"/>
      <c r="IYX16" s="900"/>
      <c r="IYY16" s="900"/>
      <c r="IYZ16" s="900"/>
      <c r="IZA16" s="900"/>
      <c r="IZB16" s="900"/>
      <c r="IZC16" s="900"/>
      <c r="IZD16" s="900"/>
      <c r="IZE16" s="900"/>
      <c r="IZF16" s="900"/>
      <c r="IZG16" s="900"/>
      <c r="IZH16" s="900"/>
      <c r="IZI16" s="900"/>
      <c r="IZJ16" s="900"/>
      <c r="IZK16" s="900"/>
      <c r="IZL16" s="900"/>
      <c r="IZM16" s="900"/>
      <c r="IZN16" s="900"/>
      <c r="IZO16" s="900"/>
      <c r="IZP16" s="900"/>
      <c r="IZQ16" s="900"/>
      <c r="IZR16" s="900"/>
      <c r="IZS16" s="900"/>
      <c r="IZT16" s="900"/>
      <c r="IZU16" s="900"/>
      <c r="IZV16" s="900"/>
      <c r="IZW16" s="900"/>
      <c r="IZX16" s="900"/>
      <c r="IZY16" s="900"/>
      <c r="IZZ16" s="900"/>
      <c r="JAA16" s="900"/>
      <c r="JAB16" s="900"/>
      <c r="JAC16" s="900"/>
      <c r="JAD16" s="900"/>
      <c r="JAE16" s="900"/>
      <c r="JAF16" s="900"/>
      <c r="JAG16" s="900"/>
      <c r="JAH16" s="900"/>
      <c r="JAI16" s="900"/>
      <c r="JAJ16" s="900"/>
      <c r="JAK16" s="900"/>
      <c r="JAL16" s="900"/>
      <c r="JAM16" s="900"/>
      <c r="JAN16" s="900"/>
      <c r="JAO16" s="900"/>
      <c r="JAP16" s="900"/>
      <c r="JAQ16" s="900"/>
      <c r="JAR16" s="900"/>
      <c r="JAS16" s="900"/>
      <c r="JAT16" s="900"/>
      <c r="JAU16" s="900"/>
      <c r="JAV16" s="900"/>
      <c r="JAW16" s="900"/>
      <c r="JAX16" s="900"/>
      <c r="JAY16" s="900"/>
      <c r="JAZ16" s="900"/>
      <c r="JBA16" s="900"/>
      <c r="JBB16" s="900"/>
      <c r="JBC16" s="900"/>
      <c r="JBD16" s="900"/>
      <c r="JBE16" s="900"/>
      <c r="JBF16" s="900"/>
      <c r="JBG16" s="900"/>
      <c r="JBH16" s="900"/>
      <c r="JBI16" s="900"/>
      <c r="JBJ16" s="900"/>
      <c r="JBK16" s="900"/>
      <c r="JBL16" s="900"/>
      <c r="JBM16" s="900"/>
      <c r="JBN16" s="900"/>
      <c r="JBO16" s="900"/>
      <c r="JBP16" s="900"/>
      <c r="JBQ16" s="900"/>
      <c r="JBR16" s="900"/>
      <c r="JBS16" s="900"/>
      <c r="JBT16" s="900"/>
      <c r="JBU16" s="900"/>
      <c r="JBV16" s="900"/>
      <c r="JBW16" s="900"/>
      <c r="JBX16" s="900"/>
      <c r="JBY16" s="900"/>
      <c r="JBZ16" s="900"/>
      <c r="JCA16" s="900"/>
      <c r="JCB16" s="900"/>
      <c r="JCC16" s="900"/>
      <c r="JCD16" s="900"/>
      <c r="JCE16" s="900"/>
      <c r="JCF16" s="900"/>
      <c r="JCG16" s="900"/>
      <c r="JCH16" s="900"/>
      <c r="JCI16" s="900"/>
      <c r="JCJ16" s="900"/>
      <c r="JCK16" s="900"/>
      <c r="JCL16" s="900"/>
      <c r="JCM16" s="900"/>
      <c r="JCN16" s="900"/>
      <c r="JCO16" s="900"/>
      <c r="JCP16" s="900"/>
      <c r="JCQ16" s="900"/>
      <c r="JCR16" s="900"/>
      <c r="JCS16" s="900"/>
      <c r="JCT16" s="900"/>
      <c r="JCU16" s="900"/>
      <c r="JCV16" s="900"/>
      <c r="JCW16" s="900"/>
      <c r="JCX16" s="900"/>
      <c r="JCY16" s="900"/>
      <c r="JCZ16" s="900"/>
      <c r="JDA16" s="900"/>
      <c r="JDB16" s="900"/>
      <c r="JDC16" s="900"/>
      <c r="JDD16" s="900"/>
      <c r="JDE16" s="900"/>
      <c r="JDF16" s="900"/>
      <c r="JDG16" s="900"/>
      <c r="JDH16" s="900"/>
      <c r="JDI16" s="900"/>
      <c r="JDJ16" s="900"/>
      <c r="JDK16" s="900"/>
      <c r="JDL16" s="900"/>
      <c r="JDM16" s="900"/>
      <c r="JDN16" s="900"/>
      <c r="JDO16" s="900"/>
      <c r="JDP16" s="900"/>
      <c r="JDQ16" s="900"/>
      <c r="JDR16" s="900"/>
      <c r="JDS16" s="900"/>
      <c r="JDT16" s="900"/>
      <c r="JDU16" s="900"/>
      <c r="JDV16" s="900"/>
      <c r="JDW16" s="900"/>
      <c r="JDX16" s="900"/>
      <c r="JDY16" s="900"/>
      <c r="JDZ16" s="900"/>
      <c r="JEA16" s="900"/>
      <c r="JEB16" s="900"/>
      <c r="JEC16" s="900"/>
      <c r="JED16" s="900"/>
      <c r="JEE16" s="900"/>
      <c r="JEF16" s="900"/>
      <c r="JEG16" s="900"/>
      <c r="JEH16" s="900"/>
      <c r="JEI16" s="900"/>
      <c r="JEJ16" s="900"/>
      <c r="JEK16" s="900"/>
      <c r="JEL16" s="900"/>
      <c r="JEM16" s="900"/>
      <c r="JEN16" s="900"/>
      <c r="JEO16" s="900"/>
      <c r="JEP16" s="900"/>
      <c r="JEQ16" s="900"/>
      <c r="JER16" s="900"/>
      <c r="JES16" s="900"/>
      <c r="JET16" s="900"/>
      <c r="JEU16" s="900"/>
      <c r="JEV16" s="900"/>
      <c r="JEW16" s="900"/>
      <c r="JEX16" s="900"/>
      <c r="JEY16" s="900"/>
      <c r="JEZ16" s="900"/>
      <c r="JFA16" s="900"/>
      <c r="JFB16" s="900"/>
      <c r="JFC16" s="900"/>
      <c r="JFD16" s="900"/>
      <c r="JFE16" s="900"/>
      <c r="JFF16" s="900"/>
      <c r="JFG16" s="900"/>
      <c r="JFH16" s="900"/>
      <c r="JFI16" s="900"/>
      <c r="JFJ16" s="900"/>
      <c r="JFK16" s="900"/>
      <c r="JFL16" s="900"/>
      <c r="JFM16" s="900"/>
      <c r="JFN16" s="900"/>
      <c r="JFO16" s="900"/>
      <c r="JFP16" s="900"/>
      <c r="JFQ16" s="900"/>
      <c r="JFR16" s="900"/>
      <c r="JFS16" s="900"/>
      <c r="JFT16" s="900"/>
      <c r="JFU16" s="900"/>
      <c r="JFV16" s="900"/>
      <c r="JFW16" s="900"/>
      <c r="JFX16" s="900"/>
      <c r="JFY16" s="900"/>
      <c r="JFZ16" s="900"/>
      <c r="JGA16" s="900"/>
      <c r="JGB16" s="900"/>
      <c r="JGC16" s="900"/>
      <c r="JGD16" s="900"/>
      <c r="JGE16" s="900"/>
      <c r="JGF16" s="900"/>
      <c r="JGG16" s="900"/>
      <c r="JGH16" s="900"/>
      <c r="JGI16" s="900"/>
      <c r="JGJ16" s="900"/>
      <c r="JGK16" s="900"/>
      <c r="JGL16" s="900"/>
      <c r="JGM16" s="900"/>
      <c r="JGN16" s="900"/>
      <c r="JGO16" s="900"/>
      <c r="JGP16" s="900"/>
      <c r="JGQ16" s="900"/>
      <c r="JGR16" s="900"/>
      <c r="JGS16" s="900"/>
      <c r="JGT16" s="900"/>
      <c r="JGU16" s="900"/>
      <c r="JGV16" s="900"/>
      <c r="JGW16" s="900"/>
      <c r="JGX16" s="900"/>
      <c r="JGY16" s="900"/>
      <c r="JGZ16" s="900"/>
      <c r="JHA16" s="900"/>
      <c r="JHB16" s="900"/>
      <c r="JHC16" s="900"/>
      <c r="JHD16" s="900"/>
      <c r="JHE16" s="900"/>
      <c r="JHF16" s="900"/>
      <c r="JHG16" s="900"/>
      <c r="JHH16" s="900"/>
      <c r="JHI16" s="900"/>
      <c r="JHJ16" s="900"/>
      <c r="JHK16" s="900"/>
      <c r="JHL16" s="900"/>
      <c r="JHM16" s="900"/>
      <c r="JHN16" s="900"/>
      <c r="JHO16" s="900"/>
      <c r="JHP16" s="900"/>
      <c r="JHQ16" s="900"/>
      <c r="JHR16" s="900"/>
      <c r="JHS16" s="900"/>
      <c r="JHT16" s="900"/>
      <c r="JHU16" s="900"/>
      <c r="JHV16" s="900"/>
      <c r="JHW16" s="900"/>
      <c r="JHX16" s="900"/>
      <c r="JHY16" s="900"/>
      <c r="JHZ16" s="900"/>
      <c r="JIA16" s="900"/>
      <c r="JIB16" s="900"/>
      <c r="JIC16" s="900"/>
      <c r="JID16" s="900"/>
      <c r="JIE16" s="900"/>
      <c r="JIF16" s="900"/>
      <c r="JIG16" s="900"/>
      <c r="JIH16" s="900"/>
      <c r="JII16" s="900"/>
      <c r="JIJ16" s="900"/>
      <c r="JIK16" s="900"/>
      <c r="JIL16" s="900"/>
      <c r="JIM16" s="900"/>
      <c r="JIN16" s="900"/>
      <c r="JIO16" s="900"/>
      <c r="JIP16" s="900"/>
      <c r="JIQ16" s="900"/>
      <c r="JIR16" s="900"/>
      <c r="JIS16" s="900"/>
      <c r="JIT16" s="900"/>
      <c r="JIU16" s="900"/>
      <c r="JIV16" s="900"/>
      <c r="JIW16" s="900"/>
      <c r="JIX16" s="900"/>
      <c r="JIY16" s="900"/>
      <c r="JIZ16" s="900"/>
      <c r="JJA16" s="900"/>
      <c r="JJB16" s="900"/>
      <c r="JJC16" s="900"/>
      <c r="JJD16" s="900"/>
      <c r="JJE16" s="900"/>
      <c r="JJF16" s="900"/>
      <c r="JJG16" s="900"/>
      <c r="JJH16" s="900"/>
      <c r="JJI16" s="900"/>
      <c r="JJJ16" s="900"/>
      <c r="JJK16" s="900"/>
      <c r="JJL16" s="900"/>
      <c r="JJM16" s="900"/>
      <c r="JJN16" s="900"/>
      <c r="JJO16" s="900"/>
      <c r="JJP16" s="900"/>
      <c r="JJQ16" s="900"/>
      <c r="JJR16" s="900"/>
      <c r="JJS16" s="900"/>
      <c r="JJT16" s="900"/>
      <c r="JJU16" s="900"/>
      <c r="JJV16" s="900"/>
      <c r="JJW16" s="900"/>
      <c r="JJX16" s="900"/>
      <c r="JJY16" s="900"/>
      <c r="JJZ16" s="900"/>
      <c r="JKA16" s="900"/>
      <c r="JKB16" s="900"/>
      <c r="JKC16" s="900"/>
      <c r="JKD16" s="900"/>
      <c r="JKE16" s="900"/>
      <c r="JKF16" s="900"/>
      <c r="JKG16" s="900"/>
      <c r="JKH16" s="900"/>
      <c r="JKI16" s="900"/>
      <c r="JKJ16" s="900"/>
      <c r="JKK16" s="900"/>
      <c r="JKL16" s="900"/>
      <c r="JKM16" s="900"/>
      <c r="JKN16" s="900"/>
      <c r="JKO16" s="900"/>
      <c r="JKP16" s="900"/>
      <c r="JKQ16" s="900"/>
      <c r="JKR16" s="900"/>
      <c r="JKS16" s="900"/>
      <c r="JKT16" s="900"/>
      <c r="JKU16" s="900"/>
      <c r="JKV16" s="900"/>
      <c r="JKW16" s="900"/>
      <c r="JKX16" s="900"/>
      <c r="JKY16" s="900"/>
      <c r="JKZ16" s="900"/>
      <c r="JLA16" s="900"/>
      <c r="JLB16" s="900"/>
      <c r="JLC16" s="900"/>
      <c r="JLD16" s="900"/>
      <c r="JLE16" s="900"/>
      <c r="JLF16" s="900"/>
      <c r="JLG16" s="900"/>
      <c r="JLH16" s="900"/>
      <c r="JLI16" s="900"/>
      <c r="JLJ16" s="900"/>
      <c r="JLK16" s="900"/>
      <c r="JLL16" s="900"/>
      <c r="JLM16" s="900"/>
      <c r="JLN16" s="900"/>
      <c r="JLO16" s="900"/>
      <c r="JLP16" s="900"/>
      <c r="JLQ16" s="900"/>
      <c r="JLR16" s="900"/>
      <c r="JLS16" s="900"/>
      <c r="JLT16" s="900"/>
      <c r="JLU16" s="900"/>
      <c r="JLV16" s="900"/>
      <c r="JLW16" s="900"/>
      <c r="JLX16" s="900"/>
      <c r="JLY16" s="900"/>
      <c r="JLZ16" s="900"/>
      <c r="JMA16" s="900"/>
      <c r="JMB16" s="900"/>
      <c r="JMC16" s="900"/>
      <c r="JMD16" s="900"/>
      <c r="JME16" s="900"/>
      <c r="JMF16" s="900"/>
      <c r="JMG16" s="900"/>
      <c r="JMH16" s="900"/>
      <c r="JMI16" s="900"/>
      <c r="JMJ16" s="900"/>
      <c r="JMK16" s="900"/>
      <c r="JML16" s="900"/>
      <c r="JMM16" s="900"/>
      <c r="JMN16" s="900"/>
      <c r="JMO16" s="900"/>
      <c r="JMP16" s="900"/>
      <c r="JMQ16" s="900"/>
      <c r="JMR16" s="900"/>
      <c r="JMS16" s="900"/>
      <c r="JMT16" s="900"/>
      <c r="JMU16" s="900"/>
      <c r="JMV16" s="900"/>
      <c r="JMW16" s="900"/>
      <c r="JMX16" s="900"/>
      <c r="JMY16" s="900"/>
      <c r="JMZ16" s="900"/>
      <c r="JNA16" s="900"/>
      <c r="JNB16" s="900"/>
      <c r="JNC16" s="900"/>
      <c r="JND16" s="900"/>
      <c r="JNE16" s="900"/>
      <c r="JNF16" s="900"/>
      <c r="JNG16" s="900"/>
      <c r="JNH16" s="900"/>
      <c r="JNI16" s="900"/>
      <c r="JNJ16" s="900"/>
      <c r="JNK16" s="900"/>
      <c r="JNL16" s="900"/>
      <c r="JNM16" s="900"/>
      <c r="JNN16" s="900"/>
      <c r="JNO16" s="900"/>
      <c r="JNP16" s="900"/>
      <c r="JNQ16" s="900"/>
      <c r="JNR16" s="900"/>
      <c r="JNS16" s="900"/>
      <c r="JNT16" s="900"/>
      <c r="JNU16" s="900"/>
      <c r="JNV16" s="900"/>
      <c r="JNW16" s="900"/>
      <c r="JNX16" s="900"/>
      <c r="JNY16" s="900"/>
      <c r="JNZ16" s="900"/>
      <c r="JOA16" s="900"/>
      <c r="JOB16" s="900"/>
      <c r="JOC16" s="900"/>
      <c r="JOD16" s="900"/>
      <c r="JOE16" s="900"/>
      <c r="JOF16" s="900"/>
      <c r="JOG16" s="900"/>
      <c r="JOH16" s="900"/>
      <c r="JOI16" s="900"/>
      <c r="JOJ16" s="900"/>
      <c r="JOK16" s="900"/>
      <c r="JOL16" s="900"/>
      <c r="JOM16" s="900"/>
      <c r="JON16" s="900"/>
      <c r="JOO16" s="900"/>
      <c r="JOP16" s="900"/>
      <c r="JOQ16" s="900"/>
      <c r="JOR16" s="900"/>
      <c r="JOS16" s="900"/>
      <c r="JOT16" s="900"/>
      <c r="JOU16" s="900"/>
      <c r="JOV16" s="900"/>
      <c r="JOW16" s="900"/>
      <c r="JOX16" s="900"/>
      <c r="JOY16" s="900"/>
      <c r="JOZ16" s="900"/>
      <c r="JPA16" s="900"/>
      <c r="JPB16" s="900"/>
      <c r="JPC16" s="900"/>
      <c r="JPD16" s="900"/>
      <c r="JPE16" s="900"/>
      <c r="JPF16" s="900"/>
      <c r="JPG16" s="900"/>
      <c r="JPH16" s="900"/>
      <c r="JPI16" s="900"/>
      <c r="JPJ16" s="900"/>
      <c r="JPK16" s="900"/>
      <c r="JPL16" s="900"/>
      <c r="JPM16" s="900"/>
      <c r="JPN16" s="900"/>
      <c r="JPO16" s="900"/>
      <c r="JPP16" s="900"/>
      <c r="JPQ16" s="900"/>
      <c r="JPR16" s="900"/>
      <c r="JPS16" s="900"/>
      <c r="JPT16" s="900"/>
      <c r="JPU16" s="900"/>
      <c r="JPV16" s="900"/>
      <c r="JPW16" s="900"/>
      <c r="JPX16" s="900"/>
      <c r="JPY16" s="900"/>
      <c r="JPZ16" s="900"/>
      <c r="JQA16" s="900"/>
      <c r="JQB16" s="900"/>
      <c r="JQC16" s="900"/>
      <c r="JQD16" s="900"/>
      <c r="JQE16" s="900"/>
      <c r="JQF16" s="900"/>
      <c r="JQG16" s="900"/>
      <c r="JQH16" s="900"/>
      <c r="JQI16" s="900"/>
      <c r="JQJ16" s="900"/>
      <c r="JQK16" s="900"/>
      <c r="JQL16" s="900"/>
      <c r="JQM16" s="900"/>
      <c r="JQN16" s="900"/>
      <c r="JQO16" s="900"/>
      <c r="JQP16" s="900"/>
      <c r="JQQ16" s="900"/>
      <c r="JQR16" s="900"/>
      <c r="JQS16" s="900"/>
      <c r="JQT16" s="900"/>
      <c r="JQU16" s="900"/>
      <c r="JQV16" s="900"/>
      <c r="JQW16" s="900"/>
      <c r="JQX16" s="900"/>
      <c r="JQY16" s="900"/>
      <c r="JQZ16" s="900"/>
      <c r="JRA16" s="900"/>
      <c r="JRB16" s="900"/>
      <c r="JRC16" s="900"/>
      <c r="JRD16" s="900"/>
      <c r="JRE16" s="900"/>
      <c r="JRF16" s="900"/>
      <c r="JRG16" s="900"/>
      <c r="JRH16" s="900"/>
      <c r="JRI16" s="900"/>
      <c r="JRJ16" s="900"/>
      <c r="JRK16" s="900"/>
      <c r="JRL16" s="900"/>
      <c r="JRM16" s="900"/>
      <c r="JRN16" s="900"/>
      <c r="JRO16" s="900"/>
      <c r="JRP16" s="900"/>
      <c r="JRQ16" s="900"/>
      <c r="JRR16" s="900"/>
      <c r="JRS16" s="900"/>
      <c r="JRT16" s="900"/>
      <c r="JRU16" s="900"/>
      <c r="JRV16" s="900"/>
      <c r="JRW16" s="900"/>
      <c r="JRX16" s="900"/>
      <c r="JRY16" s="900"/>
      <c r="JRZ16" s="900"/>
      <c r="JSA16" s="900"/>
      <c r="JSB16" s="900"/>
      <c r="JSC16" s="900"/>
      <c r="JSD16" s="900"/>
      <c r="JSE16" s="900"/>
      <c r="JSF16" s="900"/>
      <c r="JSG16" s="900"/>
      <c r="JSH16" s="900"/>
      <c r="JSI16" s="900"/>
      <c r="JSJ16" s="900"/>
      <c r="JSK16" s="900"/>
      <c r="JSL16" s="900"/>
      <c r="JSM16" s="900"/>
      <c r="JSN16" s="900"/>
      <c r="JSO16" s="900"/>
      <c r="JSP16" s="900"/>
      <c r="JSQ16" s="900"/>
      <c r="JSR16" s="900"/>
      <c r="JSS16" s="900"/>
      <c r="JST16" s="900"/>
      <c r="JSU16" s="900"/>
      <c r="JSV16" s="900"/>
      <c r="JSW16" s="900"/>
      <c r="JSX16" s="900"/>
      <c r="JSY16" s="900"/>
      <c r="JSZ16" s="900"/>
      <c r="JTA16" s="900"/>
      <c r="JTB16" s="900"/>
      <c r="JTC16" s="900"/>
      <c r="JTD16" s="900"/>
      <c r="JTE16" s="900"/>
      <c r="JTF16" s="900"/>
      <c r="JTG16" s="900"/>
      <c r="JTH16" s="900"/>
      <c r="JTI16" s="900"/>
      <c r="JTJ16" s="900"/>
      <c r="JTK16" s="900"/>
      <c r="JTL16" s="900"/>
      <c r="JTM16" s="900"/>
      <c r="JTN16" s="900"/>
      <c r="JTO16" s="900"/>
      <c r="JTP16" s="900"/>
      <c r="JTQ16" s="900"/>
      <c r="JTR16" s="900"/>
      <c r="JTS16" s="900"/>
      <c r="JTT16" s="900"/>
      <c r="JTU16" s="900"/>
      <c r="JTV16" s="900"/>
      <c r="JTW16" s="900"/>
      <c r="JTX16" s="900"/>
      <c r="JTY16" s="900"/>
      <c r="JTZ16" s="900"/>
      <c r="JUA16" s="900"/>
      <c r="JUB16" s="900"/>
      <c r="JUC16" s="900"/>
      <c r="JUD16" s="900"/>
      <c r="JUE16" s="900"/>
      <c r="JUF16" s="900"/>
      <c r="JUG16" s="900"/>
      <c r="JUH16" s="900"/>
      <c r="JUI16" s="900"/>
      <c r="JUJ16" s="900"/>
      <c r="JUK16" s="900"/>
      <c r="JUL16" s="900"/>
      <c r="JUM16" s="900"/>
      <c r="JUN16" s="900"/>
      <c r="JUO16" s="900"/>
      <c r="JUP16" s="900"/>
      <c r="JUQ16" s="900"/>
      <c r="JUR16" s="900"/>
      <c r="JUS16" s="900"/>
      <c r="JUT16" s="900"/>
      <c r="JUU16" s="900"/>
      <c r="JUV16" s="900"/>
      <c r="JUW16" s="900"/>
      <c r="JUX16" s="900"/>
      <c r="JUY16" s="900"/>
      <c r="JUZ16" s="900"/>
      <c r="JVA16" s="900"/>
      <c r="JVB16" s="900"/>
      <c r="JVC16" s="900"/>
      <c r="JVD16" s="900"/>
      <c r="JVE16" s="900"/>
      <c r="JVF16" s="900"/>
      <c r="JVG16" s="900"/>
      <c r="JVH16" s="900"/>
      <c r="JVI16" s="900"/>
      <c r="JVJ16" s="900"/>
      <c r="JVK16" s="900"/>
      <c r="JVL16" s="900"/>
      <c r="JVM16" s="900"/>
      <c r="JVN16" s="900"/>
      <c r="JVO16" s="900"/>
      <c r="JVP16" s="900"/>
      <c r="JVQ16" s="900"/>
      <c r="JVR16" s="900"/>
      <c r="JVS16" s="900"/>
      <c r="JVT16" s="900"/>
      <c r="JVU16" s="900"/>
      <c r="JVV16" s="900"/>
      <c r="JVW16" s="900"/>
      <c r="JVX16" s="900"/>
      <c r="JVY16" s="900"/>
      <c r="JVZ16" s="900"/>
      <c r="JWA16" s="900"/>
      <c r="JWB16" s="900"/>
      <c r="JWC16" s="900"/>
      <c r="JWD16" s="900"/>
      <c r="JWE16" s="900"/>
      <c r="JWF16" s="900"/>
      <c r="JWG16" s="900"/>
      <c r="JWH16" s="900"/>
      <c r="JWI16" s="900"/>
      <c r="JWJ16" s="900"/>
      <c r="JWK16" s="900"/>
      <c r="JWL16" s="900"/>
      <c r="JWM16" s="900"/>
      <c r="JWN16" s="900"/>
      <c r="JWO16" s="900"/>
      <c r="JWP16" s="900"/>
      <c r="JWQ16" s="900"/>
      <c r="JWR16" s="900"/>
      <c r="JWS16" s="900"/>
      <c r="JWT16" s="900"/>
      <c r="JWU16" s="900"/>
      <c r="JWV16" s="900"/>
      <c r="JWW16" s="900"/>
      <c r="JWX16" s="900"/>
      <c r="JWY16" s="900"/>
      <c r="JWZ16" s="900"/>
      <c r="JXA16" s="900"/>
      <c r="JXB16" s="900"/>
      <c r="JXC16" s="900"/>
      <c r="JXD16" s="900"/>
      <c r="JXE16" s="900"/>
      <c r="JXF16" s="900"/>
      <c r="JXG16" s="900"/>
      <c r="JXH16" s="900"/>
      <c r="JXI16" s="900"/>
      <c r="JXJ16" s="900"/>
      <c r="JXK16" s="900"/>
      <c r="JXL16" s="900"/>
      <c r="JXM16" s="900"/>
      <c r="JXN16" s="900"/>
      <c r="JXO16" s="900"/>
      <c r="JXP16" s="900"/>
      <c r="JXQ16" s="900"/>
      <c r="JXR16" s="900"/>
      <c r="JXS16" s="900"/>
      <c r="JXT16" s="900"/>
      <c r="JXU16" s="900"/>
      <c r="JXV16" s="900"/>
      <c r="JXW16" s="900"/>
      <c r="JXX16" s="900"/>
      <c r="JXY16" s="900"/>
      <c r="JXZ16" s="900"/>
      <c r="JYA16" s="900"/>
      <c r="JYB16" s="900"/>
      <c r="JYC16" s="900"/>
      <c r="JYD16" s="900"/>
      <c r="JYE16" s="900"/>
      <c r="JYF16" s="900"/>
      <c r="JYG16" s="900"/>
      <c r="JYH16" s="900"/>
      <c r="JYI16" s="900"/>
      <c r="JYJ16" s="900"/>
      <c r="JYK16" s="900"/>
      <c r="JYL16" s="900"/>
      <c r="JYM16" s="900"/>
      <c r="JYN16" s="900"/>
      <c r="JYO16" s="900"/>
      <c r="JYP16" s="900"/>
      <c r="JYQ16" s="900"/>
      <c r="JYR16" s="900"/>
      <c r="JYS16" s="900"/>
      <c r="JYT16" s="900"/>
      <c r="JYU16" s="900"/>
      <c r="JYV16" s="900"/>
      <c r="JYW16" s="900"/>
      <c r="JYX16" s="900"/>
      <c r="JYY16" s="900"/>
      <c r="JYZ16" s="900"/>
      <c r="JZA16" s="900"/>
      <c r="JZB16" s="900"/>
      <c r="JZC16" s="900"/>
      <c r="JZD16" s="900"/>
      <c r="JZE16" s="900"/>
      <c r="JZF16" s="900"/>
      <c r="JZG16" s="900"/>
      <c r="JZH16" s="900"/>
      <c r="JZI16" s="900"/>
      <c r="JZJ16" s="900"/>
      <c r="JZK16" s="900"/>
      <c r="JZL16" s="900"/>
      <c r="JZM16" s="900"/>
      <c r="JZN16" s="900"/>
      <c r="JZO16" s="900"/>
      <c r="JZP16" s="900"/>
      <c r="JZQ16" s="900"/>
      <c r="JZR16" s="900"/>
      <c r="JZS16" s="900"/>
      <c r="JZT16" s="900"/>
      <c r="JZU16" s="900"/>
      <c r="JZV16" s="900"/>
      <c r="JZW16" s="900"/>
      <c r="JZX16" s="900"/>
      <c r="JZY16" s="900"/>
      <c r="JZZ16" s="900"/>
      <c r="KAA16" s="900"/>
      <c r="KAB16" s="900"/>
      <c r="KAC16" s="900"/>
      <c r="KAD16" s="900"/>
      <c r="KAE16" s="900"/>
      <c r="KAF16" s="900"/>
      <c r="KAG16" s="900"/>
      <c r="KAH16" s="900"/>
      <c r="KAI16" s="900"/>
      <c r="KAJ16" s="900"/>
      <c r="KAK16" s="900"/>
      <c r="KAL16" s="900"/>
      <c r="KAM16" s="900"/>
      <c r="KAN16" s="900"/>
      <c r="KAO16" s="900"/>
      <c r="KAP16" s="900"/>
      <c r="KAQ16" s="900"/>
      <c r="KAR16" s="900"/>
      <c r="KAS16" s="900"/>
      <c r="KAT16" s="900"/>
      <c r="KAU16" s="900"/>
      <c r="KAV16" s="900"/>
      <c r="KAW16" s="900"/>
      <c r="KAX16" s="900"/>
      <c r="KAY16" s="900"/>
      <c r="KAZ16" s="900"/>
      <c r="KBA16" s="900"/>
      <c r="KBB16" s="900"/>
      <c r="KBC16" s="900"/>
      <c r="KBD16" s="900"/>
      <c r="KBE16" s="900"/>
      <c r="KBF16" s="900"/>
      <c r="KBG16" s="900"/>
      <c r="KBH16" s="900"/>
      <c r="KBI16" s="900"/>
      <c r="KBJ16" s="900"/>
      <c r="KBK16" s="900"/>
      <c r="KBL16" s="900"/>
      <c r="KBM16" s="900"/>
      <c r="KBN16" s="900"/>
      <c r="KBO16" s="900"/>
      <c r="KBP16" s="900"/>
      <c r="KBQ16" s="900"/>
      <c r="KBR16" s="900"/>
      <c r="KBS16" s="900"/>
      <c r="KBT16" s="900"/>
      <c r="KBU16" s="900"/>
      <c r="KBV16" s="900"/>
      <c r="KBW16" s="900"/>
      <c r="KBX16" s="900"/>
      <c r="KBY16" s="900"/>
      <c r="KBZ16" s="900"/>
      <c r="KCA16" s="900"/>
      <c r="KCB16" s="900"/>
      <c r="KCC16" s="900"/>
      <c r="KCD16" s="900"/>
      <c r="KCE16" s="900"/>
      <c r="KCF16" s="900"/>
      <c r="KCG16" s="900"/>
      <c r="KCH16" s="900"/>
      <c r="KCI16" s="900"/>
      <c r="KCJ16" s="900"/>
      <c r="KCK16" s="900"/>
      <c r="KCL16" s="900"/>
      <c r="KCM16" s="900"/>
      <c r="KCN16" s="900"/>
      <c r="KCO16" s="900"/>
      <c r="KCP16" s="900"/>
      <c r="KCQ16" s="900"/>
      <c r="KCR16" s="900"/>
      <c r="KCS16" s="900"/>
      <c r="KCT16" s="900"/>
      <c r="KCU16" s="900"/>
      <c r="KCV16" s="900"/>
      <c r="KCW16" s="900"/>
      <c r="KCX16" s="900"/>
      <c r="KCY16" s="900"/>
      <c r="KCZ16" s="900"/>
      <c r="KDA16" s="900"/>
      <c r="KDB16" s="900"/>
      <c r="KDC16" s="900"/>
      <c r="KDD16" s="900"/>
      <c r="KDE16" s="900"/>
      <c r="KDF16" s="900"/>
      <c r="KDG16" s="900"/>
      <c r="KDH16" s="900"/>
      <c r="KDI16" s="900"/>
      <c r="KDJ16" s="900"/>
      <c r="KDK16" s="900"/>
      <c r="KDL16" s="900"/>
      <c r="KDM16" s="900"/>
      <c r="KDN16" s="900"/>
      <c r="KDO16" s="900"/>
      <c r="KDP16" s="900"/>
      <c r="KDQ16" s="900"/>
      <c r="KDR16" s="900"/>
      <c r="KDS16" s="900"/>
      <c r="KDT16" s="900"/>
      <c r="KDU16" s="900"/>
      <c r="KDV16" s="900"/>
      <c r="KDW16" s="900"/>
      <c r="KDX16" s="900"/>
      <c r="KDY16" s="900"/>
      <c r="KDZ16" s="900"/>
      <c r="KEA16" s="900"/>
      <c r="KEB16" s="900"/>
      <c r="KEC16" s="900"/>
      <c r="KED16" s="900"/>
      <c r="KEE16" s="900"/>
      <c r="KEF16" s="900"/>
      <c r="KEG16" s="900"/>
      <c r="KEH16" s="900"/>
      <c r="KEI16" s="900"/>
      <c r="KEJ16" s="900"/>
      <c r="KEK16" s="900"/>
      <c r="KEL16" s="900"/>
      <c r="KEM16" s="900"/>
      <c r="KEN16" s="900"/>
      <c r="KEO16" s="900"/>
      <c r="KEP16" s="900"/>
      <c r="KEQ16" s="900"/>
      <c r="KER16" s="900"/>
      <c r="KES16" s="900"/>
      <c r="KET16" s="900"/>
      <c r="KEU16" s="900"/>
      <c r="KEV16" s="900"/>
      <c r="KEW16" s="900"/>
      <c r="KEX16" s="900"/>
      <c r="KEY16" s="900"/>
      <c r="KEZ16" s="900"/>
      <c r="KFA16" s="900"/>
      <c r="KFB16" s="900"/>
      <c r="KFC16" s="900"/>
      <c r="KFD16" s="900"/>
      <c r="KFE16" s="900"/>
      <c r="KFF16" s="900"/>
      <c r="KFG16" s="900"/>
      <c r="KFH16" s="900"/>
      <c r="KFI16" s="900"/>
      <c r="KFJ16" s="900"/>
      <c r="KFK16" s="900"/>
      <c r="KFL16" s="900"/>
      <c r="KFM16" s="900"/>
      <c r="KFN16" s="900"/>
      <c r="KFO16" s="900"/>
      <c r="KFP16" s="900"/>
      <c r="KFQ16" s="900"/>
      <c r="KFR16" s="900"/>
      <c r="KFS16" s="900"/>
      <c r="KFT16" s="900"/>
      <c r="KFU16" s="900"/>
      <c r="KFV16" s="900"/>
      <c r="KFW16" s="900"/>
      <c r="KFX16" s="900"/>
      <c r="KFY16" s="900"/>
      <c r="KFZ16" s="900"/>
      <c r="KGA16" s="900"/>
      <c r="KGB16" s="900"/>
      <c r="KGC16" s="900"/>
      <c r="KGD16" s="900"/>
      <c r="KGE16" s="900"/>
      <c r="KGF16" s="900"/>
      <c r="KGG16" s="900"/>
      <c r="KGH16" s="900"/>
      <c r="KGI16" s="900"/>
      <c r="KGJ16" s="900"/>
      <c r="KGK16" s="900"/>
      <c r="KGL16" s="900"/>
      <c r="KGM16" s="900"/>
      <c r="KGN16" s="900"/>
      <c r="KGO16" s="900"/>
      <c r="KGP16" s="900"/>
      <c r="KGQ16" s="900"/>
      <c r="KGR16" s="900"/>
      <c r="KGS16" s="900"/>
      <c r="KGT16" s="900"/>
      <c r="KGU16" s="900"/>
      <c r="KGV16" s="900"/>
      <c r="KGW16" s="900"/>
      <c r="KGX16" s="900"/>
      <c r="KGY16" s="900"/>
      <c r="KGZ16" s="900"/>
      <c r="KHA16" s="900"/>
      <c r="KHB16" s="900"/>
      <c r="KHC16" s="900"/>
      <c r="KHD16" s="900"/>
      <c r="KHE16" s="900"/>
      <c r="KHF16" s="900"/>
      <c r="KHG16" s="900"/>
      <c r="KHH16" s="900"/>
      <c r="KHI16" s="900"/>
      <c r="KHJ16" s="900"/>
      <c r="KHK16" s="900"/>
      <c r="KHL16" s="900"/>
      <c r="KHM16" s="900"/>
      <c r="KHN16" s="900"/>
      <c r="KHO16" s="900"/>
      <c r="KHP16" s="900"/>
      <c r="KHQ16" s="900"/>
      <c r="KHR16" s="900"/>
      <c r="KHS16" s="900"/>
      <c r="KHT16" s="900"/>
      <c r="KHU16" s="900"/>
      <c r="KHV16" s="900"/>
      <c r="KHW16" s="900"/>
      <c r="KHX16" s="900"/>
      <c r="KHY16" s="900"/>
      <c r="KHZ16" s="900"/>
      <c r="KIA16" s="900"/>
      <c r="KIB16" s="900"/>
      <c r="KIC16" s="900"/>
      <c r="KID16" s="900"/>
      <c r="KIE16" s="900"/>
      <c r="KIF16" s="900"/>
      <c r="KIG16" s="900"/>
      <c r="KIH16" s="900"/>
      <c r="KII16" s="900"/>
      <c r="KIJ16" s="900"/>
      <c r="KIK16" s="900"/>
      <c r="KIL16" s="900"/>
      <c r="KIM16" s="900"/>
      <c r="KIN16" s="900"/>
      <c r="KIO16" s="900"/>
      <c r="KIP16" s="900"/>
      <c r="KIQ16" s="900"/>
      <c r="KIR16" s="900"/>
      <c r="KIS16" s="900"/>
      <c r="KIT16" s="900"/>
      <c r="KIU16" s="900"/>
      <c r="KIV16" s="900"/>
      <c r="KIW16" s="900"/>
      <c r="KIX16" s="900"/>
      <c r="KIY16" s="900"/>
      <c r="KIZ16" s="900"/>
      <c r="KJA16" s="900"/>
      <c r="KJB16" s="900"/>
      <c r="KJC16" s="900"/>
      <c r="KJD16" s="900"/>
      <c r="KJE16" s="900"/>
      <c r="KJF16" s="900"/>
      <c r="KJG16" s="900"/>
      <c r="KJH16" s="900"/>
      <c r="KJI16" s="900"/>
      <c r="KJJ16" s="900"/>
      <c r="KJK16" s="900"/>
      <c r="KJL16" s="900"/>
      <c r="KJM16" s="900"/>
      <c r="KJN16" s="900"/>
      <c r="KJO16" s="900"/>
      <c r="KJP16" s="900"/>
      <c r="KJQ16" s="900"/>
      <c r="KJR16" s="900"/>
      <c r="KJS16" s="900"/>
      <c r="KJT16" s="900"/>
      <c r="KJU16" s="900"/>
      <c r="KJV16" s="900"/>
      <c r="KJW16" s="900"/>
      <c r="KJX16" s="900"/>
      <c r="KJY16" s="900"/>
      <c r="KJZ16" s="900"/>
      <c r="KKA16" s="900"/>
      <c r="KKB16" s="900"/>
      <c r="KKC16" s="900"/>
      <c r="KKD16" s="900"/>
      <c r="KKE16" s="900"/>
      <c r="KKF16" s="900"/>
      <c r="KKG16" s="900"/>
      <c r="KKH16" s="900"/>
      <c r="KKI16" s="900"/>
      <c r="KKJ16" s="900"/>
      <c r="KKK16" s="900"/>
      <c r="KKL16" s="900"/>
      <c r="KKM16" s="900"/>
      <c r="KKN16" s="900"/>
      <c r="KKO16" s="900"/>
      <c r="KKP16" s="900"/>
      <c r="KKQ16" s="900"/>
      <c r="KKR16" s="900"/>
      <c r="KKS16" s="900"/>
      <c r="KKT16" s="900"/>
      <c r="KKU16" s="900"/>
      <c r="KKV16" s="900"/>
      <c r="KKW16" s="900"/>
      <c r="KKX16" s="900"/>
      <c r="KKY16" s="900"/>
      <c r="KKZ16" s="900"/>
      <c r="KLA16" s="900"/>
      <c r="KLB16" s="900"/>
      <c r="KLC16" s="900"/>
      <c r="KLD16" s="900"/>
      <c r="KLE16" s="900"/>
      <c r="KLF16" s="900"/>
      <c r="KLG16" s="900"/>
      <c r="KLH16" s="900"/>
      <c r="KLI16" s="900"/>
      <c r="KLJ16" s="900"/>
      <c r="KLK16" s="900"/>
      <c r="KLL16" s="900"/>
      <c r="KLM16" s="900"/>
      <c r="KLN16" s="900"/>
      <c r="KLO16" s="900"/>
      <c r="KLP16" s="900"/>
      <c r="KLQ16" s="900"/>
      <c r="KLR16" s="900"/>
      <c r="KLS16" s="900"/>
      <c r="KLT16" s="900"/>
      <c r="KLU16" s="900"/>
      <c r="KLV16" s="900"/>
      <c r="KLW16" s="900"/>
      <c r="KLX16" s="900"/>
      <c r="KLY16" s="900"/>
      <c r="KLZ16" s="900"/>
      <c r="KMA16" s="900"/>
      <c r="KMB16" s="900"/>
      <c r="KMC16" s="900"/>
      <c r="KMD16" s="900"/>
      <c r="KME16" s="900"/>
      <c r="KMF16" s="900"/>
      <c r="KMG16" s="900"/>
      <c r="KMH16" s="900"/>
      <c r="KMI16" s="900"/>
      <c r="KMJ16" s="900"/>
      <c r="KMK16" s="900"/>
      <c r="KML16" s="900"/>
      <c r="KMM16" s="900"/>
      <c r="KMN16" s="900"/>
      <c r="KMO16" s="900"/>
      <c r="KMP16" s="900"/>
      <c r="KMQ16" s="900"/>
      <c r="KMR16" s="900"/>
      <c r="KMS16" s="900"/>
      <c r="KMT16" s="900"/>
      <c r="KMU16" s="900"/>
      <c r="KMV16" s="900"/>
      <c r="KMW16" s="900"/>
      <c r="KMX16" s="900"/>
      <c r="KMY16" s="900"/>
      <c r="KMZ16" s="900"/>
      <c r="KNA16" s="900"/>
      <c r="KNB16" s="900"/>
      <c r="KNC16" s="900"/>
      <c r="KND16" s="900"/>
      <c r="KNE16" s="900"/>
      <c r="KNF16" s="900"/>
      <c r="KNG16" s="900"/>
      <c r="KNH16" s="900"/>
      <c r="KNI16" s="900"/>
      <c r="KNJ16" s="900"/>
      <c r="KNK16" s="900"/>
      <c r="KNL16" s="900"/>
      <c r="KNM16" s="900"/>
      <c r="KNN16" s="900"/>
      <c r="KNO16" s="900"/>
      <c r="KNP16" s="900"/>
      <c r="KNQ16" s="900"/>
      <c r="KNR16" s="900"/>
      <c r="KNS16" s="900"/>
      <c r="KNT16" s="900"/>
      <c r="KNU16" s="900"/>
      <c r="KNV16" s="900"/>
      <c r="KNW16" s="900"/>
      <c r="KNX16" s="900"/>
      <c r="KNY16" s="900"/>
      <c r="KNZ16" s="900"/>
      <c r="KOA16" s="900"/>
      <c r="KOB16" s="900"/>
      <c r="KOC16" s="900"/>
      <c r="KOD16" s="900"/>
      <c r="KOE16" s="900"/>
      <c r="KOF16" s="900"/>
      <c r="KOG16" s="900"/>
      <c r="KOH16" s="900"/>
      <c r="KOI16" s="900"/>
      <c r="KOJ16" s="900"/>
      <c r="KOK16" s="900"/>
      <c r="KOL16" s="900"/>
      <c r="KOM16" s="900"/>
      <c r="KON16" s="900"/>
      <c r="KOO16" s="900"/>
      <c r="KOP16" s="900"/>
      <c r="KOQ16" s="900"/>
      <c r="KOR16" s="900"/>
      <c r="KOS16" s="900"/>
      <c r="KOT16" s="900"/>
      <c r="KOU16" s="900"/>
      <c r="KOV16" s="900"/>
      <c r="KOW16" s="900"/>
      <c r="KOX16" s="900"/>
      <c r="KOY16" s="900"/>
      <c r="KOZ16" s="900"/>
      <c r="KPA16" s="900"/>
      <c r="KPB16" s="900"/>
      <c r="KPC16" s="900"/>
      <c r="KPD16" s="900"/>
      <c r="KPE16" s="900"/>
      <c r="KPF16" s="900"/>
      <c r="KPG16" s="900"/>
      <c r="KPH16" s="900"/>
      <c r="KPI16" s="900"/>
      <c r="KPJ16" s="900"/>
      <c r="KPK16" s="900"/>
      <c r="KPL16" s="900"/>
      <c r="KPM16" s="900"/>
      <c r="KPN16" s="900"/>
      <c r="KPO16" s="900"/>
      <c r="KPP16" s="900"/>
      <c r="KPQ16" s="900"/>
      <c r="KPR16" s="900"/>
      <c r="KPS16" s="900"/>
      <c r="KPT16" s="900"/>
      <c r="KPU16" s="900"/>
      <c r="KPV16" s="900"/>
      <c r="KPW16" s="900"/>
      <c r="KPX16" s="900"/>
      <c r="KPY16" s="900"/>
      <c r="KPZ16" s="900"/>
      <c r="KQA16" s="900"/>
      <c r="KQB16" s="900"/>
      <c r="KQC16" s="900"/>
      <c r="KQD16" s="900"/>
      <c r="KQE16" s="900"/>
      <c r="KQF16" s="900"/>
      <c r="KQG16" s="900"/>
      <c r="KQH16" s="900"/>
      <c r="KQI16" s="900"/>
      <c r="KQJ16" s="900"/>
      <c r="KQK16" s="900"/>
      <c r="KQL16" s="900"/>
      <c r="KQM16" s="900"/>
      <c r="KQN16" s="900"/>
      <c r="KQO16" s="900"/>
      <c r="KQP16" s="900"/>
      <c r="KQQ16" s="900"/>
      <c r="KQR16" s="900"/>
      <c r="KQS16" s="900"/>
      <c r="KQT16" s="900"/>
      <c r="KQU16" s="900"/>
      <c r="KQV16" s="900"/>
      <c r="KQW16" s="900"/>
      <c r="KQX16" s="900"/>
      <c r="KQY16" s="900"/>
      <c r="KQZ16" s="900"/>
      <c r="KRA16" s="900"/>
      <c r="KRB16" s="900"/>
      <c r="KRC16" s="900"/>
      <c r="KRD16" s="900"/>
      <c r="KRE16" s="900"/>
      <c r="KRF16" s="900"/>
      <c r="KRG16" s="900"/>
      <c r="KRH16" s="900"/>
      <c r="KRI16" s="900"/>
      <c r="KRJ16" s="900"/>
      <c r="KRK16" s="900"/>
      <c r="KRL16" s="900"/>
      <c r="KRM16" s="900"/>
      <c r="KRN16" s="900"/>
      <c r="KRO16" s="900"/>
      <c r="KRP16" s="900"/>
      <c r="KRQ16" s="900"/>
      <c r="KRR16" s="900"/>
      <c r="KRS16" s="900"/>
      <c r="KRT16" s="900"/>
      <c r="KRU16" s="900"/>
      <c r="KRV16" s="900"/>
      <c r="KRW16" s="900"/>
      <c r="KRX16" s="900"/>
      <c r="KRY16" s="900"/>
      <c r="KRZ16" s="900"/>
      <c r="KSA16" s="900"/>
      <c r="KSB16" s="900"/>
      <c r="KSC16" s="900"/>
      <c r="KSD16" s="900"/>
      <c r="KSE16" s="900"/>
      <c r="KSF16" s="900"/>
      <c r="KSG16" s="900"/>
      <c r="KSH16" s="900"/>
      <c r="KSI16" s="900"/>
      <c r="KSJ16" s="900"/>
      <c r="KSK16" s="900"/>
      <c r="KSL16" s="900"/>
      <c r="KSM16" s="900"/>
      <c r="KSN16" s="900"/>
      <c r="KSO16" s="900"/>
      <c r="KSP16" s="900"/>
      <c r="KSQ16" s="900"/>
      <c r="KSR16" s="900"/>
      <c r="KSS16" s="900"/>
      <c r="KST16" s="900"/>
      <c r="KSU16" s="900"/>
      <c r="KSV16" s="900"/>
      <c r="KSW16" s="900"/>
      <c r="KSX16" s="900"/>
      <c r="KSY16" s="900"/>
      <c r="KSZ16" s="900"/>
      <c r="KTA16" s="900"/>
      <c r="KTB16" s="900"/>
      <c r="KTC16" s="900"/>
      <c r="KTD16" s="900"/>
      <c r="KTE16" s="900"/>
      <c r="KTF16" s="900"/>
      <c r="KTG16" s="900"/>
      <c r="KTH16" s="900"/>
      <c r="KTI16" s="900"/>
      <c r="KTJ16" s="900"/>
      <c r="KTK16" s="900"/>
      <c r="KTL16" s="900"/>
      <c r="KTM16" s="900"/>
      <c r="KTN16" s="900"/>
      <c r="KTO16" s="900"/>
      <c r="KTP16" s="900"/>
      <c r="KTQ16" s="900"/>
      <c r="KTR16" s="900"/>
      <c r="KTS16" s="900"/>
      <c r="KTT16" s="900"/>
      <c r="KTU16" s="900"/>
      <c r="KTV16" s="900"/>
      <c r="KTW16" s="900"/>
      <c r="KTX16" s="900"/>
      <c r="KTY16" s="900"/>
      <c r="KTZ16" s="900"/>
      <c r="KUA16" s="900"/>
      <c r="KUB16" s="900"/>
      <c r="KUC16" s="900"/>
      <c r="KUD16" s="900"/>
      <c r="KUE16" s="900"/>
      <c r="KUF16" s="900"/>
      <c r="KUG16" s="900"/>
      <c r="KUH16" s="900"/>
      <c r="KUI16" s="900"/>
      <c r="KUJ16" s="900"/>
      <c r="KUK16" s="900"/>
      <c r="KUL16" s="900"/>
      <c r="KUM16" s="900"/>
      <c r="KUN16" s="900"/>
      <c r="KUO16" s="900"/>
      <c r="KUP16" s="900"/>
      <c r="KUQ16" s="900"/>
      <c r="KUR16" s="900"/>
      <c r="KUS16" s="900"/>
      <c r="KUT16" s="900"/>
      <c r="KUU16" s="900"/>
      <c r="KUV16" s="900"/>
      <c r="KUW16" s="900"/>
      <c r="KUX16" s="900"/>
      <c r="KUY16" s="900"/>
      <c r="KUZ16" s="900"/>
      <c r="KVA16" s="900"/>
      <c r="KVB16" s="900"/>
      <c r="KVC16" s="900"/>
      <c r="KVD16" s="900"/>
      <c r="KVE16" s="900"/>
      <c r="KVF16" s="900"/>
      <c r="KVG16" s="900"/>
      <c r="KVH16" s="900"/>
      <c r="KVI16" s="900"/>
      <c r="KVJ16" s="900"/>
      <c r="KVK16" s="900"/>
      <c r="KVL16" s="900"/>
      <c r="KVM16" s="900"/>
      <c r="KVN16" s="900"/>
      <c r="KVO16" s="900"/>
      <c r="KVP16" s="900"/>
      <c r="KVQ16" s="900"/>
      <c r="KVR16" s="900"/>
      <c r="KVS16" s="900"/>
      <c r="KVT16" s="900"/>
      <c r="KVU16" s="900"/>
      <c r="KVV16" s="900"/>
      <c r="KVW16" s="900"/>
      <c r="KVX16" s="900"/>
      <c r="KVY16" s="900"/>
      <c r="KVZ16" s="900"/>
      <c r="KWA16" s="900"/>
      <c r="KWB16" s="900"/>
      <c r="KWC16" s="900"/>
      <c r="KWD16" s="900"/>
      <c r="KWE16" s="900"/>
      <c r="KWF16" s="900"/>
      <c r="KWG16" s="900"/>
      <c r="KWH16" s="900"/>
      <c r="KWI16" s="900"/>
      <c r="KWJ16" s="900"/>
      <c r="KWK16" s="900"/>
      <c r="KWL16" s="900"/>
      <c r="KWM16" s="900"/>
      <c r="KWN16" s="900"/>
      <c r="KWO16" s="900"/>
      <c r="KWP16" s="900"/>
      <c r="KWQ16" s="900"/>
      <c r="KWR16" s="900"/>
      <c r="KWS16" s="900"/>
      <c r="KWT16" s="900"/>
      <c r="KWU16" s="900"/>
      <c r="KWV16" s="900"/>
      <c r="KWW16" s="900"/>
      <c r="KWX16" s="900"/>
      <c r="KWY16" s="900"/>
      <c r="KWZ16" s="900"/>
      <c r="KXA16" s="900"/>
      <c r="KXB16" s="900"/>
      <c r="KXC16" s="900"/>
      <c r="KXD16" s="900"/>
      <c r="KXE16" s="900"/>
      <c r="KXF16" s="900"/>
      <c r="KXG16" s="900"/>
      <c r="KXH16" s="900"/>
      <c r="KXI16" s="900"/>
      <c r="KXJ16" s="900"/>
      <c r="KXK16" s="900"/>
      <c r="KXL16" s="900"/>
      <c r="KXM16" s="900"/>
      <c r="KXN16" s="900"/>
      <c r="KXO16" s="900"/>
      <c r="KXP16" s="900"/>
      <c r="KXQ16" s="900"/>
      <c r="KXR16" s="900"/>
      <c r="KXS16" s="900"/>
      <c r="KXT16" s="900"/>
      <c r="KXU16" s="900"/>
      <c r="KXV16" s="900"/>
      <c r="KXW16" s="900"/>
      <c r="KXX16" s="900"/>
      <c r="KXY16" s="900"/>
      <c r="KXZ16" s="900"/>
      <c r="KYA16" s="900"/>
      <c r="KYB16" s="900"/>
      <c r="KYC16" s="900"/>
      <c r="KYD16" s="900"/>
      <c r="KYE16" s="900"/>
      <c r="KYF16" s="900"/>
      <c r="KYG16" s="900"/>
      <c r="KYH16" s="900"/>
      <c r="KYI16" s="900"/>
      <c r="KYJ16" s="900"/>
      <c r="KYK16" s="900"/>
      <c r="KYL16" s="900"/>
      <c r="KYM16" s="900"/>
      <c r="KYN16" s="900"/>
      <c r="KYO16" s="900"/>
      <c r="KYP16" s="900"/>
      <c r="KYQ16" s="900"/>
      <c r="KYR16" s="900"/>
      <c r="KYS16" s="900"/>
      <c r="KYT16" s="900"/>
      <c r="KYU16" s="900"/>
      <c r="KYV16" s="900"/>
      <c r="KYW16" s="900"/>
      <c r="KYX16" s="900"/>
      <c r="KYY16" s="900"/>
      <c r="KYZ16" s="900"/>
      <c r="KZA16" s="900"/>
      <c r="KZB16" s="900"/>
      <c r="KZC16" s="900"/>
      <c r="KZD16" s="900"/>
      <c r="KZE16" s="900"/>
      <c r="KZF16" s="900"/>
      <c r="KZG16" s="900"/>
      <c r="KZH16" s="900"/>
      <c r="KZI16" s="900"/>
      <c r="KZJ16" s="900"/>
      <c r="KZK16" s="900"/>
      <c r="KZL16" s="900"/>
      <c r="KZM16" s="900"/>
      <c r="KZN16" s="900"/>
      <c r="KZO16" s="900"/>
      <c r="KZP16" s="900"/>
      <c r="KZQ16" s="900"/>
      <c r="KZR16" s="900"/>
      <c r="KZS16" s="900"/>
      <c r="KZT16" s="900"/>
      <c r="KZU16" s="900"/>
      <c r="KZV16" s="900"/>
      <c r="KZW16" s="900"/>
      <c r="KZX16" s="900"/>
      <c r="KZY16" s="900"/>
      <c r="KZZ16" s="900"/>
      <c r="LAA16" s="900"/>
      <c r="LAB16" s="900"/>
      <c r="LAC16" s="900"/>
      <c r="LAD16" s="900"/>
      <c r="LAE16" s="900"/>
      <c r="LAF16" s="900"/>
      <c r="LAG16" s="900"/>
      <c r="LAH16" s="900"/>
      <c r="LAI16" s="900"/>
      <c r="LAJ16" s="900"/>
      <c r="LAK16" s="900"/>
      <c r="LAL16" s="900"/>
      <c r="LAM16" s="900"/>
      <c r="LAN16" s="900"/>
      <c r="LAO16" s="900"/>
      <c r="LAP16" s="900"/>
      <c r="LAQ16" s="900"/>
      <c r="LAR16" s="900"/>
      <c r="LAS16" s="900"/>
      <c r="LAT16" s="900"/>
      <c r="LAU16" s="900"/>
      <c r="LAV16" s="900"/>
      <c r="LAW16" s="900"/>
      <c r="LAX16" s="900"/>
      <c r="LAY16" s="900"/>
      <c r="LAZ16" s="900"/>
      <c r="LBA16" s="900"/>
      <c r="LBB16" s="900"/>
      <c r="LBC16" s="900"/>
      <c r="LBD16" s="900"/>
      <c r="LBE16" s="900"/>
      <c r="LBF16" s="900"/>
      <c r="LBG16" s="900"/>
      <c r="LBH16" s="900"/>
      <c r="LBI16" s="900"/>
      <c r="LBJ16" s="900"/>
      <c r="LBK16" s="900"/>
      <c r="LBL16" s="900"/>
      <c r="LBM16" s="900"/>
      <c r="LBN16" s="900"/>
      <c r="LBO16" s="900"/>
      <c r="LBP16" s="900"/>
      <c r="LBQ16" s="900"/>
      <c r="LBR16" s="900"/>
      <c r="LBS16" s="900"/>
      <c r="LBT16" s="900"/>
      <c r="LBU16" s="900"/>
      <c r="LBV16" s="900"/>
      <c r="LBW16" s="900"/>
      <c r="LBX16" s="900"/>
      <c r="LBY16" s="900"/>
      <c r="LBZ16" s="900"/>
      <c r="LCA16" s="900"/>
      <c r="LCB16" s="900"/>
      <c r="LCC16" s="900"/>
      <c r="LCD16" s="900"/>
      <c r="LCE16" s="900"/>
      <c r="LCF16" s="900"/>
      <c r="LCG16" s="900"/>
      <c r="LCH16" s="900"/>
      <c r="LCI16" s="900"/>
      <c r="LCJ16" s="900"/>
      <c r="LCK16" s="900"/>
      <c r="LCL16" s="900"/>
      <c r="LCM16" s="900"/>
      <c r="LCN16" s="900"/>
      <c r="LCO16" s="900"/>
      <c r="LCP16" s="900"/>
      <c r="LCQ16" s="900"/>
      <c r="LCR16" s="900"/>
      <c r="LCS16" s="900"/>
      <c r="LCT16" s="900"/>
      <c r="LCU16" s="900"/>
      <c r="LCV16" s="900"/>
      <c r="LCW16" s="900"/>
      <c r="LCX16" s="900"/>
      <c r="LCY16" s="900"/>
      <c r="LCZ16" s="900"/>
      <c r="LDA16" s="900"/>
      <c r="LDB16" s="900"/>
      <c r="LDC16" s="900"/>
      <c r="LDD16" s="900"/>
      <c r="LDE16" s="900"/>
      <c r="LDF16" s="900"/>
      <c r="LDG16" s="900"/>
      <c r="LDH16" s="900"/>
      <c r="LDI16" s="900"/>
      <c r="LDJ16" s="900"/>
      <c r="LDK16" s="900"/>
      <c r="LDL16" s="900"/>
      <c r="LDM16" s="900"/>
      <c r="LDN16" s="900"/>
      <c r="LDO16" s="900"/>
      <c r="LDP16" s="900"/>
      <c r="LDQ16" s="900"/>
      <c r="LDR16" s="900"/>
      <c r="LDS16" s="900"/>
      <c r="LDT16" s="900"/>
      <c r="LDU16" s="900"/>
      <c r="LDV16" s="900"/>
      <c r="LDW16" s="900"/>
      <c r="LDX16" s="900"/>
      <c r="LDY16" s="900"/>
      <c r="LDZ16" s="900"/>
      <c r="LEA16" s="900"/>
      <c r="LEB16" s="900"/>
      <c r="LEC16" s="900"/>
      <c r="LED16" s="900"/>
      <c r="LEE16" s="900"/>
      <c r="LEF16" s="900"/>
      <c r="LEG16" s="900"/>
      <c r="LEH16" s="900"/>
      <c r="LEI16" s="900"/>
      <c r="LEJ16" s="900"/>
      <c r="LEK16" s="900"/>
      <c r="LEL16" s="900"/>
      <c r="LEM16" s="900"/>
      <c r="LEN16" s="900"/>
      <c r="LEO16" s="900"/>
      <c r="LEP16" s="900"/>
      <c r="LEQ16" s="900"/>
      <c r="LER16" s="900"/>
      <c r="LES16" s="900"/>
      <c r="LET16" s="900"/>
      <c r="LEU16" s="900"/>
      <c r="LEV16" s="900"/>
      <c r="LEW16" s="900"/>
      <c r="LEX16" s="900"/>
      <c r="LEY16" s="900"/>
      <c r="LEZ16" s="900"/>
      <c r="LFA16" s="900"/>
      <c r="LFB16" s="900"/>
      <c r="LFC16" s="900"/>
      <c r="LFD16" s="900"/>
      <c r="LFE16" s="900"/>
      <c r="LFF16" s="900"/>
      <c r="LFG16" s="900"/>
      <c r="LFH16" s="900"/>
      <c r="LFI16" s="900"/>
      <c r="LFJ16" s="900"/>
      <c r="LFK16" s="900"/>
      <c r="LFL16" s="900"/>
      <c r="LFM16" s="900"/>
      <c r="LFN16" s="900"/>
      <c r="LFO16" s="900"/>
      <c r="LFP16" s="900"/>
      <c r="LFQ16" s="900"/>
      <c r="LFR16" s="900"/>
      <c r="LFS16" s="900"/>
      <c r="LFT16" s="900"/>
      <c r="LFU16" s="900"/>
      <c r="LFV16" s="900"/>
      <c r="LFW16" s="900"/>
      <c r="LFX16" s="900"/>
      <c r="LFY16" s="900"/>
      <c r="LFZ16" s="900"/>
      <c r="LGA16" s="900"/>
      <c r="LGB16" s="900"/>
      <c r="LGC16" s="900"/>
      <c r="LGD16" s="900"/>
      <c r="LGE16" s="900"/>
      <c r="LGF16" s="900"/>
      <c r="LGG16" s="900"/>
      <c r="LGH16" s="900"/>
      <c r="LGI16" s="900"/>
      <c r="LGJ16" s="900"/>
      <c r="LGK16" s="900"/>
      <c r="LGL16" s="900"/>
      <c r="LGM16" s="900"/>
      <c r="LGN16" s="900"/>
      <c r="LGO16" s="900"/>
      <c r="LGP16" s="900"/>
      <c r="LGQ16" s="900"/>
      <c r="LGR16" s="900"/>
      <c r="LGS16" s="900"/>
      <c r="LGT16" s="900"/>
      <c r="LGU16" s="900"/>
      <c r="LGV16" s="900"/>
      <c r="LGW16" s="900"/>
      <c r="LGX16" s="900"/>
      <c r="LGY16" s="900"/>
      <c r="LGZ16" s="900"/>
      <c r="LHA16" s="900"/>
      <c r="LHB16" s="900"/>
      <c r="LHC16" s="900"/>
      <c r="LHD16" s="900"/>
      <c r="LHE16" s="900"/>
      <c r="LHF16" s="900"/>
      <c r="LHG16" s="900"/>
      <c r="LHH16" s="900"/>
      <c r="LHI16" s="900"/>
      <c r="LHJ16" s="900"/>
      <c r="LHK16" s="900"/>
      <c r="LHL16" s="900"/>
      <c r="LHM16" s="900"/>
      <c r="LHN16" s="900"/>
      <c r="LHO16" s="900"/>
      <c r="LHP16" s="900"/>
      <c r="LHQ16" s="900"/>
      <c r="LHR16" s="900"/>
      <c r="LHS16" s="900"/>
      <c r="LHT16" s="900"/>
      <c r="LHU16" s="900"/>
      <c r="LHV16" s="900"/>
      <c r="LHW16" s="900"/>
      <c r="LHX16" s="900"/>
      <c r="LHY16" s="900"/>
      <c r="LHZ16" s="900"/>
      <c r="LIA16" s="900"/>
      <c r="LIB16" s="900"/>
      <c r="LIC16" s="900"/>
      <c r="LID16" s="900"/>
      <c r="LIE16" s="900"/>
      <c r="LIF16" s="900"/>
      <c r="LIG16" s="900"/>
      <c r="LIH16" s="900"/>
      <c r="LII16" s="900"/>
      <c r="LIJ16" s="900"/>
      <c r="LIK16" s="900"/>
      <c r="LIL16" s="900"/>
      <c r="LIM16" s="900"/>
      <c r="LIN16" s="900"/>
      <c r="LIO16" s="900"/>
      <c r="LIP16" s="900"/>
      <c r="LIQ16" s="900"/>
      <c r="LIR16" s="900"/>
      <c r="LIS16" s="900"/>
      <c r="LIT16" s="900"/>
      <c r="LIU16" s="900"/>
      <c r="LIV16" s="900"/>
      <c r="LIW16" s="900"/>
      <c r="LIX16" s="900"/>
      <c r="LIY16" s="900"/>
      <c r="LIZ16" s="900"/>
      <c r="LJA16" s="900"/>
      <c r="LJB16" s="900"/>
      <c r="LJC16" s="900"/>
      <c r="LJD16" s="900"/>
      <c r="LJE16" s="900"/>
      <c r="LJF16" s="900"/>
      <c r="LJG16" s="900"/>
      <c r="LJH16" s="900"/>
      <c r="LJI16" s="900"/>
      <c r="LJJ16" s="900"/>
      <c r="LJK16" s="900"/>
      <c r="LJL16" s="900"/>
      <c r="LJM16" s="900"/>
      <c r="LJN16" s="900"/>
      <c r="LJO16" s="900"/>
      <c r="LJP16" s="900"/>
      <c r="LJQ16" s="900"/>
      <c r="LJR16" s="900"/>
      <c r="LJS16" s="900"/>
      <c r="LJT16" s="900"/>
      <c r="LJU16" s="900"/>
      <c r="LJV16" s="900"/>
      <c r="LJW16" s="900"/>
      <c r="LJX16" s="900"/>
      <c r="LJY16" s="900"/>
      <c r="LJZ16" s="900"/>
      <c r="LKA16" s="900"/>
      <c r="LKB16" s="900"/>
      <c r="LKC16" s="900"/>
      <c r="LKD16" s="900"/>
      <c r="LKE16" s="900"/>
      <c r="LKF16" s="900"/>
      <c r="LKG16" s="900"/>
      <c r="LKH16" s="900"/>
      <c r="LKI16" s="900"/>
      <c r="LKJ16" s="900"/>
      <c r="LKK16" s="900"/>
      <c r="LKL16" s="900"/>
      <c r="LKM16" s="900"/>
      <c r="LKN16" s="900"/>
      <c r="LKO16" s="900"/>
      <c r="LKP16" s="900"/>
      <c r="LKQ16" s="900"/>
      <c r="LKR16" s="900"/>
      <c r="LKS16" s="900"/>
      <c r="LKT16" s="900"/>
      <c r="LKU16" s="900"/>
      <c r="LKV16" s="900"/>
      <c r="LKW16" s="900"/>
      <c r="LKX16" s="900"/>
      <c r="LKY16" s="900"/>
      <c r="LKZ16" s="900"/>
      <c r="LLA16" s="900"/>
      <c r="LLB16" s="900"/>
      <c r="LLC16" s="900"/>
      <c r="LLD16" s="900"/>
      <c r="LLE16" s="900"/>
      <c r="LLF16" s="900"/>
      <c r="LLG16" s="900"/>
      <c r="LLH16" s="900"/>
      <c r="LLI16" s="900"/>
      <c r="LLJ16" s="900"/>
      <c r="LLK16" s="900"/>
      <c r="LLL16" s="900"/>
      <c r="LLM16" s="900"/>
      <c r="LLN16" s="900"/>
      <c r="LLO16" s="900"/>
      <c r="LLP16" s="900"/>
      <c r="LLQ16" s="900"/>
      <c r="LLR16" s="900"/>
      <c r="LLS16" s="900"/>
      <c r="LLT16" s="900"/>
      <c r="LLU16" s="900"/>
      <c r="LLV16" s="900"/>
      <c r="LLW16" s="900"/>
      <c r="LLX16" s="900"/>
      <c r="LLY16" s="900"/>
      <c r="LLZ16" s="900"/>
      <c r="LMA16" s="900"/>
      <c r="LMB16" s="900"/>
      <c r="LMC16" s="900"/>
      <c r="LMD16" s="900"/>
      <c r="LME16" s="900"/>
      <c r="LMF16" s="900"/>
      <c r="LMG16" s="900"/>
      <c r="LMH16" s="900"/>
      <c r="LMI16" s="900"/>
      <c r="LMJ16" s="900"/>
      <c r="LMK16" s="900"/>
      <c r="LML16" s="900"/>
      <c r="LMM16" s="900"/>
      <c r="LMN16" s="900"/>
      <c r="LMO16" s="900"/>
      <c r="LMP16" s="900"/>
      <c r="LMQ16" s="900"/>
      <c r="LMR16" s="900"/>
      <c r="LMS16" s="900"/>
      <c r="LMT16" s="900"/>
      <c r="LMU16" s="900"/>
      <c r="LMV16" s="900"/>
      <c r="LMW16" s="900"/>
      <c r="LMX16" s="900"/>
      <c r="LMY16" s="900"/>
      <c r="LMZ16" s="900"/>
      <c r="LNA16" s="900"/>
      <c r="LNB16" s="900"/>
      <c r="LNC16" s="900"/>
      <c r="LND16" s="900"/>
      <c r="LNE16" s="900"/>
      <c r="LNF16" s="900"/>
      <c r="LNG16" s="900"/>
      <c r="LNH16" s="900"/>
      <c r="LNI16" s="900"/>
      <c r="LNJ16" s="900"/>
      <c r="LNK16" s="900"/>
      <c r="LNL16" s="900"/>
      <c r="LNM16" s="900"/>
      <c r="LNN16" s="900"/>
      <c r="LNO16" s="900"/>
      <c r="LNP16" s="900"/>
      <c r="LNQ16" s="900"/>
      <c r="LNR16" s="900"/>
      <c r="LNS16" s="900"/>
      <c r="LNT16" s="900"/>
      <c r="LNU16" s="900"/>
      <c r="LNV16" s="900"/>
      <c r="LNW16" s="900"/>
      <c r="LNX16" s="900"/>
      <c r="LNY16" s="900"/>
      <c r="LNZ16" s="900"/>
      <c r="LOA16" s="900"/>
      <c r="LOB16" s="900"/>
      <c r="LOC16" s="900"/>
      <c r="LOD16" s="900"/>
      <c r="LOE16" s="900"/>
      <c r="LOF16" s="900"/>
      <c r="LOG16" s="900"/>
      <c r="LOH16" s="900"/>
      <c r="LOI16" s="900"/>
      <c r="LOJ16" s="900"/>
      <c r="LOK16" s="900"/>
      <c r="LOL16" s="900"/>
      <c r="LOM16" s="900"/>
      <c r="LON16" s="900"/>
      <c r="LOO16" s="900"/>
      <c r="LOP16" s="900"/>
      <c r="LOQ16" s="900"/>
      <c r="LOR16" s="900"/>
      <c r="LOS16" s="900"/>
      <c r="LOT16" s="900"/>
      <c r="LOU16" s="900"/>
      <c r="LOV16" s="900"/>
      <c r="LOW16" s="900"/>
      <c r="LOX16" s="900"/>
      <c r="LOY16" s="900"/>
      <c r="LOZ16" s="900"/>
      <c r="LPA16" s="900"/>
      <c r="LPB16" s="900"/>
      <c r="LPC16" s="900"/>
      <c r="LPD16" s="900"/>
      <c r="LPE16" s="900"/>
      <c r="LPF16" s="900"/>
      <c r="LPG16" s="900"/>
      <c r="LPH16" s="900"/>
      <c r="LPI16" s="900"/>
      <c r="LPJ16" s="900"/>
      <c r="LPK16" s="900"/>
      <c r="LPL16" s="900"/>
      <c r="LPM16" s="900"/>
      <c r="LPN16" s="900"/>
      <c r="LPO16" s="900"/>
      <c r="LPP16" s="900"/>
      <c r="LPQ16" s="900"/>
      <c r="LPR16" s="900"/>
      <c r="LPS16" s="900"/>
      <c r="LPT16" s="900"/>
      <c r="LPU16" s="900"/>
      <c r="LPV16" s="900"/>
      <c r="LPW16" s="900"/>
      <c r="LPX16" s="900"/>
      <c r="LPY16" s="900"/>
      <c r="LPZ16" s="900"/>
      <c r="LQA16" s="900"/>
      <c r="LQB16" s="900"/>
      <c r="LQC16" s="900"/>
      <c r="LQD16" s="900"/>
      <c r="LQE16" s="900"/>
      <c r="LQF16" s="900"/>
      <c r="LQG16" s="900"/>
      <c r="LQH16" s="900"/>
      <c r="LQI16" s="900"/>
      <c r="LQJ16" s="900"/>
      <c r="LQK16" s="900"/>
      <c r="LQL16" s="900"/>
      <c r="LQM16" s="900"/>
      <c r="LQN16" s="900"/>
      <c r="LQO16" s="900"/>
      <c r="LQP16" s="900"/>
      <c r="LQQ16" s="900"/>
      <c r="LQR16" s="900"/>
      <c r="LQS16" s="900"/>
      <c r="LQT16" s="900"/>
      <c r="LQU16" s="900"/>
      <c r="LQV16" s="900"/>
      <c r="LQW16" s="900"/>
      <c r="LQX16" s="900"/>
      <c r="LQY16" s="900"/>
      <c r="LQZ16" s="900"/>
      <c r="LRA16" s="900"/>
      <c r="LRB16" s="900"/>
      <c r="LRC16" s="900"/>
      <c r="LRD16" s="900"/>
      <c r="LRE16" s="900"/>
      <c r="LRF16" s="900"/>
      <c r="LRG16" s="900"/>
      <c r="LRH16" s="900"/>
      <c r="LRI16" s="900"/>
      <c r="LRJ16" s="900"/>
      <c r="LRK16" s="900"/>
      <c r="LRL16" s="900"/>
      <c r="LRM16" s="900"/>
      <c r="LRN16" s="900"/>
      <c r="LRO16" s="900"/>
      <c r="LRP16" s="900"/>
      <c r="LRQ16" s="900"/>
      <c r="LRR16" s="900"/>
      <c r="LRS16" s="900"/>
      <c r="LRT16" s="900"/>
      <c r="LRU16" s="900"/>
      <c r="LRV16" s="900"/>
      <c r="LRW16" s="900"/>
      <c r="LRX16" s="900"/>
      <c r="LRY16" s="900"/>
      <c r="LRZ16" s="900"/>
      <c r="LSA16" s="900"/>
      <c r="LSB16" s="900"/>
      <c r="LSC16" s="900"/>
      <c r="LSD16" s="900"/>
      <c r="LSE16" s="900"/>
      <c r="LSF16" s="900"/>
      <c r="LSG16" s="900"/>
      <c r="LSH16" s="900"/>
      <c r="LSI16" s="900"/>
      <c r="LSJ16" s="900"/>
      <c r="LSK16" s="900"/>
      <c r="LSL16" s="900"/>
      <c r="LSM16" s="900"/>
      <c r="LSN16" s="900"/>
      <c r="LSO16" s="900"/>
      <c r="LSP16" s="900"/>
      <c r="LSQ16" s="900"/>
      <c r="LSR16" s="900"/>
      <c r="LSS16" s="900"/>
      <c r="LST16" s="900"/>
      <c r="LSU16" s="900"/>
      <c r="LSV16" s="900"/>
      <c r="LSW16" s="900"/>
      <c r="LSX16" s="900"/>
      <c r="LSY16" s="900"/>
      <c r="LSZ16" s="900"/>
      <c r="LTA16" s="900"/>
      <c r="LTB16" s="900"/>
      <c r="LTC16" s="900"/>
      <c r="LTD16" s="900"/>
      <c r="LTE16" s="900"/>
      <c r="LTF16" s="900"/>
      <c r="LTG16" s="900"/>
      <c r="LTH16" s="900"/>
      <c r="LTI16" s="900"/>
      <c r="LTJ16" s="900"/>
      <c r="LTK16" s="900"/>
      <c r="LTL16" s="900"/>
      <c r="LTM16" s="900"/>
      <c r="LTN16" s="900"/>
      <c r="LTO16" s="900"/>
      <c r="LTP16" s="900"/>
      <c r="LTQ16" s="900"/>
      <c r="LTR16" s="900"/>
      <c r="LTS16" s="900"/>
      <c r="LTT16" s="900"/>
      <c r="LTU16" s="900"/>
      <c r="LTV16" s="900"/>
      <c r="LTW16" s="900"/>
      <c r="LTX16" s="900"/>
      <c r="LTY16" s="900"/>
      <c r="LTZ16" s="900"/>
      <c r="LUA16" s="900"/>
      <c r="LUB16" s="900"/>
      <c r="LUC16" s="900"/>
      <c r="LUD16" s="900"/>
      <c r="LUE16" s="900"/>
      <c r="LUF16" s="900"/>
      <c r="LUG16" s="900"/>
      <c r="LUH16" s="900"/>
      <c r="LUI16" s="900"/>
      <c r="LUJ16" s="900"/>
      <c r="LUK16" s="900"/>
      <c r="LUL16" s="900"/>
      <c r="LUM16" s="900"/>
      <c r="LUN16" s="900"/>
      <c r="LUO16" s="900"/>
      <c r="LUP16" s="900"/>
      <c r="LUQ16" s="900"/>
      <c r="LUR16" s="900"/>
      <c r="LUS16" s="900"/>
      <c r="LUT16" s="900"/>
      <c r="LUU16" s="900"/>
      <c r="LUV16" s="900"/>
      <c r="LUW16" s="900"/>
      <c r="LUX16" s="900"/>
      <c r="LUY16" s="900"/>
      <c r="LUZ16" s="900"/>
      <c r="LVA16" s="900"/>
      <c r="LVB16" s="900"/>
      <c r="LVC16" s="900"/>
      <c r="LVD16" s="900"/>
      <c r="LVE16" s="900"/>
      <c r="LVF16" s="900"/>
      <c r="LVG16" s="900"/>
      <c r="LVH16" s="900"/>
      <c r="LVI16" s="900"/>
      <c r="LVJ16" s="900"/>
      <c r="LVK16" s="900"/>
      <c r="LVL16" s="900"/>
      <c r="LVM16" s="900"/>
      <c r="LVN16" s="900"/>
      <c r="LVO16" s="900"/>
      <c r="LVP16" s="900"/>
      <c r="LVQ16" s="900"/>
      <c r="LVR16" s="900"/>
      <c r="LVS16" s="900"/>
      <c r="LVT16" s="900"/>
      <c r="LVU16" s="900"/>
      <c r="LVV16" s="900"/>
      <c r="LVW16" s="900"/>
      <c r="LVX16" s="900"/>
      <c r="LVY16" s="900"/>
      <c r="LVZ16" s="900"/>
      <c r="LWA16" s="900"/>
      <c r="LWB16" s="900"/>
      <c r="LWC16" s="900"/>
      <c r="LWD16" s="900"/>
      <c r="LWE16" s="900"/>
      <c r="LWF16" s="900"/>
      <c r="LWG16" s="900"/>
      <c r="LWH16" s="900"/>
      <c r="LWI16" s="900"/>
      <c r="LWJ16" s="900"/>
      <c r="LWK16" s="900"/>
      <c r="LWL16" s="900"/>
      <c r="LWM16" s="900"/>
      <c r="LWN16" s="900"/>
      <c r="LWO16" s="900"/>
      <c r="LWP16" s="900"/>
      <c r="LWQ16" s="900"/>
      <c r="LWR16" s="900"/>
      <c r="LWS16" s="900"/>
      <c r="LWT16" s="900"/>
      <c r="LWU16" s="900"/>
      <c r="LWV16" s="900"/>
      <c r="LWW16" s="900"/>
      <c r="LWX16" s="900"/>
      <c r="LWY16" s="900"/>
      <c r="LWZ16" s="900"/>
      <c r="LXA16" s="900"/>
      <c r="LXB16" s="900"/>
      <c r="LXC16" s="900"/>
      <c r="LXD16" s="900"/>
      <c r="LXE16" s="900"/>
      <c r="LXF16" s="900"/>
      <c r="LXG16" s="900"/>
      <c r="LXH16" s="900"/>
      <c r="LXI16" s="900"/>
      <c r="LXJ16" s="900"/>
      <c r="LXK16" s="900"/>
      <c r="LXL16" s="900"/>
      <c r="LXM16" s="900"/>
      <c r="LXN16" s="900"/>
      <c r="LXO16" s="900"/>
      <c r="LXP16" s="900"/>
      <c r="LXQ16" s="900"/>
      <c r="LXR16" s="900"/>
      <c r="LXS16" s="900"/>
      <c r="LXT16" s="900"/>
      <c r="LXU16" s="900"/>
      <c r="LXV16" s="900"/>
      <c r="LXW16" s="900"/>
      <c r="LXX16" s="900"/>
      <c r="LXY16" s="900"/>
      <c r="LXZ16" s="900"/>
      <c r="LYA16" s="900"/>
      <c r="LYB16" s="900"/>
      <c r="LYC16" s="900"/>
      <c r="LYD16" s="900"/>
      <c r="LYE16" s="900"/>
      <c r="LYF16" s="900"/>
      <c r="LYG16" s="900"/>
      <c r="LYH16" s="900"/>
      <c r="LYI16" s="900"/>
      <c r="LYJ16" s="900"/>
      <c r="LYK16" s="900"/>
      <c r="LYL16" s="900"/>
      <c r="LYM16" s="900"/>
      <c r="LYN16" s="900"/>
      <c r="LYO16" s="900"/>
      <c r="LYP16" s="900"/>
      <c r="LYQ16" s="900"/>
      <c r="LYR16" s="900"/>
      <c r="LYS16" s="900"/>
      <c r="LYT16" s="900"/>
      <c r="LYU16" s="900"/>
      <c r="LYV16" s="900"/>
      <c r="LYW16" s="900"/>
      <c r="LYX16" s="900"/>
      <c r="LYY16" s="900"/>
      <c r="LYZ16" s="900"/>
      <c r="LZA16" s="900"/>
      <c r="LZB16" s="900"/>
      <c r="LZC16" s="900"/>
      <c r="LZD16" s="900"/>
      <c r="LZE16" s="900"/>
      <c r="LZF16" s="900"/>
      <c r="LZG16" s="900"/>
      <c r="LZH16" s="900"/>
      <c r="LZI16" s="900"/>
      <c r="LZJ16" s="900"/>
      <c r="LZK16" s="900"/>
      <c r="LZL16" s="900"/>
      <c r="LZM16" s="900"/>
      <c r="LZN16" s="900"/>
      <c r="LZO16" s="900"/>
      <c r="LZP16" s="900"/>
      <c r="LZQ16" s="900"/>
      <c r="LZR16" s="900"/>
      <c r="LZS16" s="900"/>
      <c r="LZT16" s="900"/>
      <c r="LZU16" s="900"/>
      <c r="LZV16" s="900"/>
      <c r="LZW16" s="900"/>
      <c r="LZX16" s="900"/>
      <c r="LZY16" s="900"/>
      <c r="LZZ16" s="900"/>
      <c r="MAA16" s="900"/>
      <c r="MAB16" s="900"/>
      <c r="MAC16" s="900"/>
      <c r="MAD16" s="900"/>
      <c r="MAE16" s="900"/>
      <c r="MAF16" s="900"/>
      <c r="MAG16" s="900"/>
      <c r="MAH16" s="900"/>
      <c r="MAI16" s="900"/>
      <c r="MAJ16" s="900"/>
      <c r="MAK16" s="900"/>
      <c r="MAL16" s="900"/>
      <c r="MAM16" s="900"/>
      <c r="MAN16" s="900"/>
      <c r="MAO16" s="900"/>
      <c r="MAP16" s="900"/>
      <c r="MAQ16" s="900"/>
      <c r="MAR16" s="900"/>
      <c r="MAS16" s="900"/>
      <c r="MAT16" s="900"/>
      <c r="MAU16" s="900"/>
      <c r="MAV16" s="900"/>
      <c r="MAW16" s="900"/>
      <c r="MAX16" s="900"/>
      <c r="MAY16" s="900"/>
      <c r="MAZ16" s="900"/>
      <c r="MBA16" s="900"/>
      <c r="MBB16" s="900"/>
      <c r="MBC16" s="900"/>
      <c r="MBD16" s="900"/>
      <c r="MBE16" s="900"/>
      <c r="MBF16" s="900"/>
      <c r="MBG16" s="900"/>
      <c r="MBH16" s="900"/>
      <c r="MBI16" s="900"/>
      <c r="MBJ16" s="900"/>
      <c r="MBK16" s="900"/>
      <c r="MBL16" s="900"/>
      <c r="MBM16" s="900"/>
      <c r="MBN16" s="900"/>
      <c r="MBO16" s="900"/>
      <c r="MBP16" s="900"/>
      <c r="MBQ16" s="900"/>
      <c r="MBR16" s="900"/>
      <c r="MBS16" s="900"/>
      <c r="MBT16" s="900"/>
      <c r="MBU16" s="900"/>
      <c r="MBV16" s="900"/>
      <c r="MBW16" s="900"/>
      <c r="MBX16" s="900"/>
      <c r="MBY16" s="900"/>
      <c r="MBZ16" s="900"/>
      <c r="MCA16" s="900"/>
      <c r="MCB16" s="900"/>
      <c r="MCC16" s="900"/>
      <c r="MCD16" s="900"/>
      <c r="MCE16" s="900"/>
      <c r="MCF16" s="900"/>
      <c r="MCG16" s="900"/>
      <c r="MCH16" s="900"/>
      <c r="MCI16" s="900"/>
      <c r="MCJ16" s="900"/>
      <c r="MCK16" s="900"/>
      <c r="MCL16" s="900"/>
      <c r="MCM16" s="900"/>
      <c r="MCN16" s="900"/>
      <c r="MCO16" s="900"/>
      <c r="MCP16" s="900"/>
      <c r="MCQ16" s="900"/>
      <c r="MCR16" s="900"/>
      <c r="MCS16" s="900"/>
      <c r="MCT16" s="900"/>
      <c r="MCU16" s="900"/>
      <c r="MCV16" s="900"/>
      <c r="MCW16" s="900"/>
      <c r="MCX16" s="900"/>
      <c r="MCY16" s="900"/>
      <c r="MCZ16" s="900"/>
      <c r="MDA16" s="900"/>
      <c r="MDB16" s="900"/>
      <c r="MDC16" s="900"/>
      <c r="MDD16" s="900"/>
      <c r="MDE16" s="900"/>
      <c r="MDF16" s="900"/>
      <c r="MDG16" s="900"/>
      <c r="MDH16" s="900"/>
      <c r="MDI16" s="900"/>
      <c r="MDJ16" s="900"/>
      <c r="MDK16" s="900"/>
      <c r="MDL16" s="900"/>
      <c r="MDM16" s="900"/>
      <c r="MDN16" s="900"/>
      <c r="MDO16" s="900"/>
      <c r="MDP16" s="900"/>
      <c r="MDQ16" s="900"/>
      <c r="MDR16" s="900"/>
      <c r="MDS16" s="900"/>
      <c r="MDT16" s="900"/>
      <c r="MDU16" s="900"/>
      <c r="MDV16" s="900"/>
      <c r="MDW16" s="900"/>
      <c r="MDX16" s="900"/>
      <c r="MDY16" s="900"/>
      <c r="MDZ16" s="900"/>
      <c r="MEA16" s="900"/>
      <c r="MEB16" s="900"/>
      <c r="MEC16" s="900"/>
      <c r="MED16" s="900"/>
      <c r="MEE16" s="900"/>
      <c r="MEF16" s="900"/>
      <c r="MEG16" s="900"/>
      <c r="MEH16" s="900"/>
      <c r="MEI16" s="900"/>
      <c r="MEJ16" s="900"/>
      <c r="MEK16" s="900"/>
      <c r="MEL16" s="900"/>
      <c r="MEM16" s="900"/>
      <c r="MEN16" s="900"/>
      <c r="MEO16" s="900"/>
      <c r="MEP16" s="900"/>
      <c r="MEQ16" s="900"/>
      <c r="MER16" s="900"/>
      <c r="MES16" s="900"/>
      <c r="MET16" s="900"/>
      <c r="MEU16" s="900"/>
      <c r="MEV16" s="900"/>
      <c r="MEW16" s="900"/>
      <c r="MEX16" s="900"/>
      <c r="MEY16" s="900"/>
      <c r="MEZ16" s="900"/>
      <c r="MFA16" s="900"/>
      <c r="MFB16" s="900"/>
      <c r="MFC16" s="900"/>
      <c r="MFD16" s="900"/>
      <c r="MFE16" s="900"/>
      <c r="MFF16" s="900"/>
      <c r="MFG16" s="900"/>
      <c r="MFH16" s="900"/>
      <c r="MFI16" s="900"/>
      <c r="MFJ16" s="900"/>
      <c r="MFK16" s="900"/>
      <c r="MFL16" s="900"/>
      <c r="MFM16" s="900"/>
      <c r="MFN16" s="900"/>
      <c r="MFO16" s="900"/>
      <c r="MFP16" s="900"/>
      <c r="MFQ16" s="900"/>
      <c r="MFR16" s="900"/>
      <c r="MFS16" s="900"/>
      <c r="MFT16" s="900"/>
      <c r="MFU16" s="900"/>
      <c r="MFV16" s="900"/>
      <c r="MFW16" s="900"/>
      <c r="MFX16" s="900"/>
      <c r="MFY16" s="900"/>
      <c r="MFZ16" s="900"/>
      <c r="MGA16" s="900"/>
      <c r="MGB16" s="900"/>
      <c r="MGC16" s="900"/>
      <c r="MGD16" s="900"/>
      <c r="MGE16" s="900"/>
      <c r="MGF16" s="900"/>
      <c r="MGG16" s="900"/>
      <c r="MGH16" s="900"/>
      <c r="MGI16" s="900"/>
      <c r="MGJ16" s="900"/>
      <c r="MGK16" s="900"/>
      <c r="MGL16" s="900"/>
      <c r="MGM16" s="900"/>
      <c r="MGN16" s="900"/>
      <c r="MGO16" s="900"/>
      <c r="MGP16" s="900"/>
      <c r="MGQ16" s="900"/>
      <c r="MGR16" s="900"/>
      <c r="MGS16" s="900"/>
      <c r="MGT16" s="900"/>
      <c r="MGU16" s="900"/>
      <c r="MGV16" s="900"/>
      <c r="MGW16" s="900"/>
      <c r="MGX16" s="900"/>
      <c r="MGY16" s="900"/>
      <c r="MGZ16" s="900"/>
      <c r="MHA16" s="900"/>
      <c r="MHB16" s="900"/>
      <c r="MHC16" s="900"/>
      <c r="MHD16" s="900"/>
      <c r="MHE16" s="900"/>
      <c r="MHF16" s="900"/>
      <c r="MHG16" s="900"/>
      <c r="MHH16" s="900"/>
      <c r="MHI16" s="900"/>
      <c r="MHJ16" s="900"/>
      <c r="MHK16" s="900"/>
      <c r="MHL16" s="900"/>
      <c r="MHM16" s="900"/>
      <c r="MHN16" s="900"/>
      <c r="MHO16" s="900"/>
      <c r="MHP16" s="900"/>
      <c r="MHQ16" s="900"/>
      <c r="MHR16" s="900"/>
      <c r="MHS16" s="900"/>
      <c r="MHT16" s="900"/>
      <c r="MHU16" s="900"/>
      <c r="MHV16" s="900"/>
      <c r="MHW16" s="900"/>
      <c r="MHX16" s="900"/>
      <c r="MHY16" s="900"/>
      <c r="MHZ16" s="900"/>
      <c r="MIA16" s="900"/>
      <c r="MIB16" s="900"/>
      <c r="MIC16" s="900"/>
      <c r="MID16" s="900"/>
      <c r="MIE16" s="900"/>
      <c r="MIF16" s="900"/>
      <c r="MIG16" s="900"/>
      <c r="MIH16" s="900"/>
      <c r="MII16" s="900"/>
      <c r="MIJ16" s="900"/>
      <c r="MIK16" s="900"/>
      <c r="MIL16" s="900"/>
      <c r="MIM16" s="900"/>
      <c r="MIN16" s="900"/>
      <c r="MIO16" s="900"/>
      <c r="MIP16" s="900"/>
      <c r="MIQ16" s="900"/>
      <c r="MIR16" s="900"/>
      <c r="MIS16" s="900"/>
      <c r="MIT16" s="900"/>
      <c r="MIU16" s="900"/>
      <c r="MIV16" s="900"/>
      <c r="MIW16" s="900"/>
      <c r="MIX16" s="900"/>
      <c r="MIY16" s="900"/>
      <c r="MIZ16" s="900"/>
      <c r="MJA16" s="900"/>
      <c r="MJB16" s="900"/>
      <c r="MJC16" s="900"/>
      <c r="MJD16" s="900"/>
      <c r="MJE16" s="900"/>
      <c r="MJF16" s="900"/>
      <c r="MJG16" s="900"/>
      <c r="MJH16" s="900"/>
      <c r="MJI16" s="900"/>
      <c r="MJJ16" s="900"/>
      <c r="MJK16" s="900"/>
      <c r="MJL16" s="900"/>
      <c r="MJM16" s="900"/>
      <c r="MJN16" s="900"/>
      <c r="MJO16" s="900"/>
      <c r="MJP16" s="900"/>
      <c r="MJQ16" s="900"/>
      <c r="MJR16" s="900"/>
      <c r="MJS16" s="900"/>
      <c r="MJT16" s="900"/>
      <c r="MJU16" s="900"/>
      <c r="MJV16" s="900"/>
      <c r="MJW16" s="900"/>
      <c r="MJX16" s="900"/>
      <c r="MJY16" s="900"/>
      <c r="MJZ16" s="900"/>
      <c r="MKA16" s="900"/>
      <c r="MKB16" s="900"/>
      <c r="MKC16" s="900"/>
      <c r="MKD16" s="900"/>
      <c r="MKE16" s="900"/>
      <c r="MKF16" s="900"/>
      <c r="MKG16" s="900"/>
      <c r="MKH16" s="900"/>
      <c r="MKI16" s="900"/>
      <c r="MKJ16" s="900"/>
      <c r="MKK16" s="900"/>
      <c r="MKL16" s="900"/>
      <c r="MKM16" s="900"/>
      <c r="MKN16" s="900"/>
      <c r="MKO16" s="900"/>
      <c r="MKP16" s="900"/>
      <c r="MKQ16" s="900"/>
      <c r="MKR16" s="900"/>
      <c r="MKS16" s="900"/>
      <c r="MKT16" s="900"/>
      <c r="MKU16" s="900"/>
      <c r="MKV16" s="900"/>
      <c r="MKW16" s="900"/>
      <c r="MKX16" s="900"/>
      <c r="MKY16" s="900"/>
      <c r="MKZ16" s="900"/>
      <c r="MLA16" s="900"/>
      <c r="MLB16" s="900"/>
      <c r="MLC16" s="900"/>
      <c r="MLD16" s="900"/>
      <c r="MLE16" s="900"/>
      <c r="MLF16" s="900"/>
      <c r="MLG16" s="900"/>
      <c r="MLH16" s="900"/>
      <c r="MLI16" s="900"/>
      <c r="MLJ16" s="900"/>
      <c r="MLK16" s="900"/>
      <c r="MLL16" s="900"/>
      <c r="MLM16" s="900"/>
      <c r="MLN16" s="900"/>
      <c r="MLO16" s="900"/>
      <c r="MLP16" s="900"/>
      <c r="MLQ16" s="900"/>
      <c r="MLR16" s="900"/>
      <c r="MLS16" s="900"/>
      <c r="MLT16" s="900"/>
      <c r="MLU16" s="900"/>
      <c r="MLV16" s="900"/>
      <c r="MLW16" s="900"/>
      <c r="MLX16" s="900"/>
      <c r="MLY16" s="900"/>
      <c r="MLZ16" s="900"/>
      <c r="MMA16" s="900"/>
      <c r="MMB16" s="900"/>
      <c r="MMC16" s="900"/>
      <c r="MMD16" s="900"/>
      <c r="MME16" s="900"/>
      <c r="MMF16" s="900"/>
      <c r="MMG16" s="900"/>
      <c r="MMH16" s="900"/>
      <c r="MMI16" s="900"/>
      <c r="MMJ16" s="900"/>
      <c r="MMK16" s="900"/>
      <c r="MML16" s="900"/>
      <c r="MMM16" s="900"/>
      <c r="MMN16" s="900"/>
      <c r="MMO16" s="900"/>
      <c r="MMP16" s="900"/>
      <c r="MMQ16" s="900"/>
      <c r="MMR16" s="900"/>
      <c r="MMS16" s="900"/>
      <c r="MMT16" s="900"/>
      <c r="MMU16" s="900"/>
      <c r="MMV16" s="900"/>
      <c r="MMW16" s="900"/>
      <c r="MMX16" s="900"/>
      <c r="MMY16" s="900"/>
      <c r="MMZ16" s="900"/>
      <c r="MNA16" s="900"/>
      <c r="MNB16" s="900"/>
      <c r="MNC16" s="900"/>
      <c r="MND16" s="900"/>
      <c r="MNE16" s="900"/>
      <c r="MNF16" s="900"/>
      <c r="MNG16" s="900"/>
      <c r="MNH16" s="900"/>
      <c r="MNI16" s="900"/>
      <c r="MNJ16" s="900"/>
      <c r="MNK16" s="900"/>
      <c r="MNL16" s="900"/>
      <c r="MNM16" s="900"/>
      <c r="MNN16" s="900"/>
      <c r="MNO16" s="900"/>
      <c r="MNP16" s="900"/>
      <c r="MNQ16" s="900"/>
      <c r="MNR16" s="900"/>
      <c r="MNS16" s="900"/>
      <c r="MNT16" s="900"/>
      <c r="MNU16" s="900"/>
      <c r="MNV16" s="900"/>
      <c r="MNW16" s="900"/>
      <c r="MNX16" s="900"/>
      <c r="MNY16" s="900"/>
      <c r="MNZ16" s="900"/>
      <c r="MOA16" s="900"/>
      <c r="MOB16" s="900"/>
      <c r="MOC16" s="900"/>
      <c r="MOD16" s="900"/>
      <c r="MOE16" s="900"/>
      <c r="MOF16" s="900"/>
      <c r="MOG16" s="900"/>
      <c r="MOH16" s="900"/>
      <c r="MOI16" s="900"/>
      <c r="MOJ16" s="900"/>
      <c r="MOK16" s="900"/>
      <c r="MOL16" s="900"/>
      <c r="MOM16" s="900"/>
      <c r="MON16" s="900"/>
      <c r="MOO16" s="900"/>
      <c r="MOP16" s="900"/>
      <c r="MOQ16" s="900"/>
      <c r="MOR16" s="900"/>
      <c r="MOS16" s="900"/>
      <c r="MOT16" s="900"/>
      <c r="MOU16" s="900"/>
      <c r="MOV16" s="900"/>
      <c r="MOW16" s="900"/>
      <c r="MOX16" s="900"/>
      <c r="MOY16" s="900"/>
      <c r="MOZ16" s="900"/>
      <c r="MPA16" s="900"/>
      <c r="MPB16" s="900"/>
      <c r="MPC16" s="900"/>
      <c r="MPD16" s="900"/>
      <c r="MPE16" s="900"/>
      <c r="MPF16" s="900"/>
      <c r="MPG16" s="900"/>
      <c r="MPH16" s="900"/>
      <c r="MPI16" s="900"/>
      <c r="MPJ16" s="900"/>
      <c r="MPK16" s="900"/>
      <c r="MPL16" s="900"/>
      <c r="MPM16" s="900"/>
      <c r="MPN16" s="900"/>
      <c r="MPO16" s="900"/>
      <c r="MPP16" s="900"/>
      <c r="MPQ16" s="900"/>
      <c r="MPR16" s="900"/>
      <c r="MPS16" s="900"/>
      <c r="MPT16" s="900"/>
      <c r="MPU16" s="900"/>
      <c r="MPV16" s="900"/>
      <c r="MPW16" s="900"/>
      <c r="MPX16" s="900"/>
      <c r="MPY16" s="900"/>
      <c r="MPZ16" s="900"/>
      <c r="MQA16" s="900"/>
      <c r="MQB16" s="900"/>
      <c r="MQC16" s="900"/>
      <c r="MQD16" s="900"/>
      <c r="MQE16" s="900"/>
      <c r="MQF16" s="900"/>
      <c r="MQG16" s="900"/>
      <c r="MQH16" s="900"/>
      <c r="MQI16" s="900"/>
      <c r="MQJ16" s="900"/>
      <c r="MQK16" s="900"/>
      <c r="MQL16" s="900"/>
      <c r="MQM16" s="900"/>
      <c r="MQN16" s="900"/>
      <c r="MQO16" s="900"/>
      <c r="MQP16" s="900"/>
      <c r="MQQ16" s="900"/>
      <c r="MQR16" s="900"/>
      <c r="MQS16" s="900"/>
      <c r="MQT16" s="900"/>
      <c r="MQU16" s="900"/>
      <c r="MQV16" s="900"/>
      <c r="MQW16" s="900"/>
      <c r="MQX16" s="900"/>
      <c r="MQY16" s="900"/>
      <c r="MQZ16" s="900"/>
      <c r="MRA16" s="900"/>
      <c r="MRB16" s="900"/>
      <c r="MRC16" s="900"/>
      <c r="MRD16" s="900"/>
      <c r="MRE16" s="900"/>
      <c r="MRF16" s="900"/>
      <c r="MRG16" s="900"/>
      <c r="MRH16" s="900"/>
      <c r="MRI16" s="900"/>
      <c r="MRJ16" s="900"/>
      <c r="MRK16" s="900"/>
      <c r="MRL16" s="900"/>
      <c r="MRM16" s="900"/>
      <c r="MRN16" s="900"/>
      <c r="MRO16" s="900"/>
      <c r="MRP16" s="900"/>
      <c r="MRQ16" s="900"/>
      <c r="MRR16" s="900"/>
      <c r="MRS16" s="900"/>
      <c r="MRT16" s="900"/>
      <c r="MRU16" s="900"/>
      <c r="MRV16" s="900"/>
      <c r="MRW16" s="900"/>
      <c r="MRX16" s="900"/>
      <c r="MRY16" s="900"/>
      <c r="MRZ16" s="900"/>
      <c r="MSA16" s="900"/>
      <c r="MSB16" s="900"/>
      <c r="MSC16" s="900"/>
      <c r="MSD16" s="900"/>
      <c r="MSE16" s="900"/>
      <c r="MSF16" s="900"/>
      <c r="MSG16" s="900"/>
      <c r="MSH16" s="900"/>
      <c r="MSI16" s="900"/>
      <c r="MSJ16" s="900"/>
      <c r="MSK16" s="900"/>
      <c r="MSL16" s="900"/>
      <c r="MSM16" s="900"/>
      <c r="MSN16" s="900"/>
      <c r="MSO16" s="900"/>
      <c r="MSP16" s="900"/>
      <c r="MSQ16" s="900"/>
      <c r="MSR16" s="900"/>
      <c r="MSS16" s="900"/>
      <c r="MST16" s="900"/>
      <c r="MSU16" s="900"/>
      <c r="MSV16" s="900"/>
      <c r="MSW16" s="900"/>
      <c r="MSX16" s="900"/>
      <c r="MSY16" s="900"/>
      <c r="MSZ16" s="900"/>
      <c r="MTA16" s="900"/>
      <c r="MTB16" s="900"/>
      <c r="MTC16" s="900"/>
      <c r="MTD16" s="900"/>
      <c r="MTE16" s="900"/>
      <c r="MTF16" s="900"/>
      <c r="MTG16" s="900"/>
      <c r="MTH16" s="900"/>
      <c r="MTI16" s="900"/>
      <c r="MTJ16" s="900"/>
      <c r="MTK16" s="900"/>
      <c r="MTL16" s="900"/>
      <c r="MTM16" s="900"/>
      <c r="MTN16" s="900"/>
      <c r="MTO16" s="900"/>
      <c r="MTP16" s="900"/>
      <c r="MTQ16" s="900"/>
      <c r="MTR16" s="900"/>
      <c r="MTS16" s="900"/>
      <c r="MTT16" s="900"/>
      <c r="MTU16" s="900"/>
      <c r="MTV16" s="900"/>
      <c r="MTW16" s="900"/>
      <c r="MTX16" s="900"/>
      <c r="MTY16" s="900"/>
      <c r="MTZ16" s="900"/>
      <c r="MUA16" s="900"/>
      <c r="MUB16" s="900"/>
      <c r="MUC16" s="900"/>
      <c r="MUD16" s="900"/>
      <c r="MUE16" s="900"/>
      <c r="MUF16" s="900"/>
      <c r="MUG16" s="900"/>
      <c r="MUH16" s="900"/>
      <c r="MUI16" s="900"/>
      <c r="MUJ16" s="900"/>
      <c r="MUK16" s="900"/>
      <c r="MUL16" s="900"/>
      <c r="MUM16" s="900"/>
      <c r="MUN16" s="900"/>
      <c r="MUO16" s="900"/>
      <c r="MUP16" s="900"/>
      <c r="MUQ16" s="900"/>
      <c r="MUR16" s="900"/>
      <c r="MUS16" s="900"/>
      <c r="MUT16" s="900"/>
      <c r="MUU16" s="900"/>
      <c r="MUV16" s="900"/>
      <c r="MUW16" s="900"/>
      <c r="MUX16" s="900"/>
      <c r="MUY16" s="900"/>
      <c r="MUZ16" s="900"/>
      <c r="MVA16" s="900"/>
      <c r="MVB16" s="900"/>
      <c r="MVC16" s="900"/>
      <c r="MVD16" s="900"/>
      <c r="MVE16" s="900"/>
      <c r="MVF16" s="900"/>
      <c r="MVG16" s="900"/>
      <c r="MVH16" s="900"/>
      <c r="MVI16" s="900"/>
      <c r="MVJ16" s="900"/>
      <c r="MVK16" s="900"/>
      <c r="MVL16" s="900"/>
      <c r="MVM16" s="900"/>
      <c r="MVN16" s="900"/>
      <c r="MVO16" s="900"/>
      <c r="MVP16" s="900"/>
      <c r="MVQ16" s="900"/>
      <c r="MVR16" s="900"/>
      <c r="MVS16" s="900"/>
      <c r="MVT16" s="900"/>
      <c r="MVU16" s="900"/>
      <c r="MVV16" s="900"/>
      <c r="MVW16" s="900"/>
      <c r="MVX16" s="900"/>
      <c r="MVY16" s="900"/>
      <c r="MVZ16" s="900"/>
      <c r="MWA16" s="900"/>
      <c r="MWB16" s="900"/>
      <c r="MWC16" s="900"/>
      <c r="MWD16" s="900"/>
      <c r="MWE16" s="900"/>
      <c r="MWF16" s="900"/>
      <c r="MWG16" s="900"/>
      <c r="MWH16" s="900"/>
      <c r="MWI16" s="900"/>
      <c r="MWJ16" s="900"/>
      <c r="MWK16" s="900"/>
      <c r="MWL16" s="900"/>
      <c r="MWM16" s="900"/>
      <c r="MWN16" s="900"/>
      <c r="MWO16" s="900"/>
      <c r="MWP16" s="900"/>
      <c r="MWQ16" s="900"/>
      <c r="MWR16" s="900"/>
      <c r="MWS16" s="900"/>
      <c r="MWT16" s="900"/>
      <c r="MWU16" s="900"/>
      <c r="MWV16" s="900"/>
      <c r="MWW16" s="900"/>
      <c r="MWX16" s="900"/>
      <c r="MWY16" s="900"/>
      <c r="MWZ16" s="900"/>
      <c r="MXA16" s="900"/>
      <c r="MXB16" s="900"/>
      <c r="MXC16" s="900"/>
      <c r="MXD16" s="900"/>
      <c r="MXE16" s="900"/>
      <c r="MXF16" s="900"/>
      <c r="MXG16" s="900"/>
      <c r="MXH16" s="900"/>
      <c r="MXI16" s="900"/>
      <c r="MXJ16" s="900"/>
      <c r="MXK16" s="900"/>
      <c r="MXL16" s="900"/>
      <c r="MXM16" s="900"/>
      <c r="MXN16" s="900"/>
      <c r="MXO16" s="900"/>
      <c r="MXP16" s="900"/>
      <c r="MXQ16" s="900"/>
      <c r="MXR16" s="900"/>
      <c r="MXS16" s="900"/>
      <c r="MXT16" s="900"/>
      <c r="MXU16" s="900"/>
      <c r="MXV16" s="900"/>
      <c r="MXW16" s="900"/>
      <c r="MXX16" s="900"/>
      <c r="MXY16" s="900"/>
      <c r="MXZ16" s="900"/>
      <c r="MYA16" s="900"/>
      <c r="MYB16" s="900"/>
      <c r="MYC16" s="900"/>
      <c r="MYD16" s="900"/>
      <c r="MYE16" s="900"/>
      <c r="MYF16" s="900"/>
      <c r="MYG16" s="900"/>
      <c r="MYH16" s="900"/>
      <c r="MYI16" s="900"/>
      <c r="MYJ16" s="900"/>
      <c r="MYK16" s="900"/>
      <c r="MYL16" s="900"/>
      <c r="MYM16" s="900"/>
      <c r="MYN16" s="900"/>
      <c r="MYO16" s="900"/>
      <c r="MYP16" s="900"/>
      <c r="MYQ16" s="900"/>
      <c r="MYR16" s="900"/>
      <c r="MYS16" s="900"/>
      <c r="MYT16" s="900"/>
      <c r="MYU16" s="900"/>
      <c r="MYV16" s="900"/>
      <c r="MYW16" s="900"/>
      <c r="MYX16" s="900"/>
      <c r="MYY16" s="900"/>
      <c r="MYZ16" s="900"/>
      <c r="MZA16" s="900"/>
      <c r="MZB16" s="900"/>
      <c r="MZC16" s="900"/>
      <c r="MZD16" s="900"/>
      <c r="MZE16" s="900"/>
      <c r="MZF16" s="900"/>
      <c r="MZG16" s="900"/>
      <c r="MZH16" s="900"/>
      <c r="MZI16" s="900"/>
      <c r="MZJ16" s="900"/>
      <c r="MZK16" s="900"/>
      <c r="MZL16" s="900"/>
      <c r="MZM16" s="900"/>
      <c r="MZN16" s="900"/>
      <c r="MZO16" s="900"/>
      <c r="MZP16" s="900"/>
      <c r="MZQ16" s="900"/>
      <c r="MZR16" s="900"/>
      <c r="MZS16" s="900"/>
      <c r="MZT16" s="900"/>
      <c r="MZU16" s="900"/>
      <c r="MZV16" s="900"/>
      <c r="MZW16" s="900"/>
      <c r="MZX16" s="900"/>
      <c r="MZY16" s="900"/>
      <c r="MZZ16" s="900"/>
      <c r="NAA16" s="900"/>
      <c r="NAB16" s="900"/>
      <c r="NAC16" s="900"/>
      <c r="NAD16" s="900"/>
      <c r="NAE16" s="900"/>
      <c r="NAF16" s="900"/>
      <c r="NAG16" s="900"/>
      <c r="NAH16" s="900"/>
      <c r="NAI16" s="900"/>
      <c r="NAJ16" s="900"/>
      <c r="NAK16" s="900"/>
      <c r="NAL16" s="900"/>
      <c r="NAM16" s="900"/>
      <c r="NAN16" s="900"/>
      <c r="NAO16" s="900"/>
      <c r="NAP16" s="900"/>
      <c r="NAQ16" s="900"/>
      <c r="NAR16" s="900"/>
      <c r="NAS16" s="900"/>
      <c r="NAT16" s="900"/>
      <c r="NAU16" s="900"/>
      <c r="NAV16" s="900"/>
      <c r="NAW16" s="900"/>
      <c r="NAX16" s="900"/>
      <c r="NAY16" s="900"/>
      <c r="NAZ16" s="900"/>
      <c r="NBA16" s="900"/>
      <c r="NBB16" s="900"/>
      <c r="NBC16" s="900"/>
      <c r="NBD16" s="900"/>
      <c r="NBE16" s="900"/>
      <c r="NBF16" s="900"/>
      <c r="NBG16" s="900"/>
      <c r="NBH16" s="900"/>
      <c r="NBI16" s="900"/>
      <c r="NBJ16" s="900"/>
      <c r="NBK16" s="900"/>
      <c r="NBL16" s="900"/>
      <c r="NBM16" s="900"/>
      <c r="NBN16" s="900"/>
      <c r="NBO16" s="900"/>
      <c r="NBP16" s="900"/>
      <c r="NBQ16" s="900"/>
      <c r="NBR16" s="900"/>
      <c r="NBS16" s="900"/>
      <c r="NBT16" s="900"/>
      <c r="NBU16" s="900"/>
      <c r="NBV16" s="900"/>
      <c r="NBW16" s="900"/>
      <c r="NBX16" s="900"/>
      <c r="NBY16" s="900"/>
      <c r="NBZ16" s="900"/>
      <c r="NCA16" s="900"/>
      <c r="NCB16" s="900"/>
      <c r="NCC16" s="900"/>
      <c r="NCD16" s="900"/>
      <c r="NCE16" s="900"/>
      <c r="NCF16" s="900"/>
      <c r="NCG16" s="900"/>
      <c r="NCH16" s="900"/>
      <c r="NCI16" s="900"/>
      <c r="NCJ16" s="900"/>
      <c r="NCK16" s="900"/>
      <c r="NCL16" s="900"/>
      <c r="NCM16" s="900"/>
      <c r="NCN16" s="900"/>
      <c r="NCO16" s="900"/>
      <c r="NCP16" s="900"/>
      <c r="NCQ16" s="900"/>
      <c r="NCR16" s="900"/>
      <c r="NCS16" s="900"/>
      <c r="NCT16" s="900"/>
      <c r="NCU16" s="900"/>
      <c r="NCV16" s="900"/>
      <c r="NCW16" s="900"/>
      <c r="NCX16" s="900"/>
      <c r="NCY16" s="900"/>
      <c r="NCZ16" s="900"/>
      <c r="NDA16" s="900"/>
      <c r="NDB16" s="900"/>
      <c r="NDC16" s="900"/>
      <c r="NDD16" s="900"/>
      <c r="NDE16" s="900"/>
      <c r="NDF16" s="900"/>
      <c r="NDG16" s="900"/>
      <c r="NDH16" s="900"/>
      <c r="NDI16" s="900"/>
      <c r="NDJ16" s="900"/>
      <c r="NDK16" s="900"/>
      <c r="NDL16" s="900"/>
      <c r="NDM16" s="900"/>
      <c r="NDN16" s="900"/>
      <c r="NDO16" s="900"/>
      <c r="NDP16" s="900"/>
      <c r="NDQ16" s="900"/>
      <c r="NDR16" s="900"/>
      <c r="NDS16" s="900"/>
      <c r="NDT16" s="900"/>
      <c r="NDU16" s="900"/>
      <c r="NDV16" s="900"/>
      <c r="NDW16" s="900"/>
      <c r="NDX16" s="900"/>
      <c r="NDY16" s="900"/>
      <c r="NDZ16" s="900"/>
      <c r="NEA16" s="900"/>
      <c r="NEB16" s="900"/>
      <c r="NEC16" s="900"/>
      <c r="NED16" s="900"/>
      <c r="NEE16" s="900"/>
      <c r="NEF16" s="900"/>
      <c r="NEG16" s="900"/>
      <c r="NEH16" s="900"/>
      <c r="NEI16" s="900"/>
      <c r="NEJ16" s="900"/>
      <c r="NEK16" s="900"/>
      <c r="NEL16" s="900"/>
      <c r="NEM16" s="900"/>
      <c r="NEN16" s="900"/>
      <c r="NEO16" s="900"/>
      <c r="NEP16" s="900"/>
      <c r="NEQ16" s="900"/>
      <c r="NER16" s="900"/>
      <c r="NES16" s="900"/>
      <c r="NET16" s="900"/>
      <c r="NEU16" s="900"/>
      <c r="NEV16" s="900"/>
      <c r="NEW16" s="900"/>
      <c r="NEX16" s="900"/>
      <c r="NEY16" s="900"/>
      <c r="NEZ16" s="900"/>
      <c r="NFA16" s="900"/>
      <c r="NFB16" s="900"/>
      <c r="NFC16" s="900"/>
      <c r="NFD16" s="900"/>
      <c r="NFE16" s="900"/>
      <c r="NFF16" s="900"/>
      <c r="NFG16" s="900"/>
      <c r="NFH16" s="900"/>
      <c r="NFI16" s="900"/>
      <c r="NFJ16" s="900"/>
      <c r="NFK16" s="900"/>
      <c r="NFL16" s="900"/>
      <c r="NFM16" s="900"/>
      <c r="NFN16" s="900"/>
      <c r="NFO16" s="900"/>
      <c r="NFP16" s="900"/>
      <c r="NFQ16" s="900"/>
      <c r="NFR16" s="900"/>
      <c r="NFS16" s="900"/>
      <c r="NFT16" s="900"/>
      <c r="NFU16" s="900"/>
      <c r="NFV16" s="900"/>
      <c r="NFW16" s="900"/>
      <c r="NFX16" s="900"/>
      <c r="NFY16" s="900"/>
      <c r="NFZ16" s="900"/>
      <c r="NGA16" s="900"/>
      <c r="NGB16" s="900"/>
      <c r="NGC16" s="900"/>
      <c r="NGD16" s="900"/>
      <c r="NGE16" s="900"/>
      <c r="NGF16" s="900"/>
      <c r="NGG16" s="900"/>
      <c r="NGH16" s="900"/>
      <c r="NGI16" s="900"/>
      <c r="NGJ16" s="900"/>
      <c r="NGK16" s="900"/>
      <c r="NGL16" s="900"/>
      <c r="NGM16" s="900"/>
      <c r="NGN16" s="900"/>
      <c r="NGO16" s="900"/>
      <c r="NGP16" s="900"/>
      <c r="NGQ16" s="900"/>
      <c r="NGR16" s="900"/>
      <c r="NGS16" s="900"/>
      <c r="NGT16" s="900"/>
      <c r="NGU16" s="900"/>
      <c r="NGV16" s="900"/>
      <c r="NGW16" s="900"/>
      <c r="NGX16" s="900"/>
      <c r="NGY16" s="900"/>
      <c r="NGZ16" s="900"/>
      <c r="NHA16" s="900"/>
      <c r="NHB16" s="900"/>
      <c r="NHC16" s="900"/>
      <c r="NHD16" s="900"/>
      <c r="NHE16" s="900"/>
      <c r="NHF16" s="900"/>
      <c r="NHG16" s="900"/>
      <c r="NHH16" s="900"/>
      <c r="NHI16" s="900"/>
      <c r="NHJ16" s="900"/>
      <c r="NHK16" s="900"/>
      <c r="NHL16" s="900"/>
      <c r="NHM16" s="900"/>
      <c r="NHN16" s="900"/>
      <c r="NHO16" s="900"/>
      <c r="NHP16" s="900"/>
      <c r="NHQ16" s="900"/>
      <c r="NHR16" s="900"/>
      <c r="NHS16" s="900"/>
      <c r="NHT16" s="900"/>
      <c r="NHU16" s="900"/>
      <c r="NHV16" s="900"/>
      <c r="NHW16" s="900"/>
      <c r="NHX16" s="900"/>
      <c r="NHY16" s="900"/>
      <c r="NHZ16" s="900"/>
      <c r="NIA16" s="900"/>
      <c r="NIB16" s="900"/>
      <c r="NIC16" s="900"/>
      <c r="NID16" s="900"/>
      <c r="NIE16" s="900"/>
      <c r="NIF16" s="900"/>
      <c r="NIG16" s="900"/>
      <c r="NIH16" s="900"/>
      <c r="NII16" s="900"/>
      <c r="NIJ16" s="900"/>
      <c r="NIK16" s="900"/>
      <c r="NIL16" s="900"/>
      <c r="NIM16" s="900"/>
      <c r="NIN16" s="900"/>
      <c r="NIO16" s="900"/>
      <c r="NIP16" s="900"/>
      <c r="NIQ16" s="900"/>
      <c r="NIR16" s="900"/>
      <c r="NIS16" s="900"/>
      <c r="NIT16" s="900"/>
      <c r="NIU16" s="900"/>
      <c r="NIV16" s="900"/>
      <c r="NIW16" s="900"/>
      <c r="NIX16" s="900"/>
      <c r="NIY16" s="900"/>
      <c r="NIZ16" s="900"/>
      <c r="NJA16" s="900"/>
      <c r="NJB16" s="900"/>
      <c r="NJC16" s="900"/>
      <c r="NJD16" s="900"/>
      <c r="NJE16" s="900"/>
      <c r="NJF16" s="900"/>
      <c r="NJG16" s="900"/>
      <c r="NJH16" s="900"/>
      <c r="NJI16" s="900"/>
      <c r="NJJ16" s="900"/>
      <c r="NJK16" s="900"/>
      <c r="NJL16" s="900"/>
      <c r="NJM16" s="900"/>
      <c r="NJN16" s="900"/>
      <c r="NJO16" s="900"/>
      <c r="NJP16" s="900"/>
      <c r="NJQ16" s="900"/>
      <c r="NJR16" s="900"/>
      <c r="NJS16" s="900"/>
      <c r="NJT16" s="900"/>
      <c r="NJU16" s="900"/>
      <c r="NJV16" s="900"/>
      <c r="NJW16" s="900"/>
      <c r="NJX16" s="900"/>
      <c r="NJY16" s="900"/>
      <c r="NJZ16" s="900"/>
      <c r="NKA16" s="900"/>
      <c r="NKB16" s="900"/>
      <c r="NKC16" s="900"/>
      <c r="NKD16" s="900"/>
      <c r="NKE16" s="900"/>
      <c r="NKF16" s="900"/>
      <c r="NKG16" s="900"/>
      <c r="NKH16" s="900"/>
      <c r="NKI16" s="900"/>
      <c r="NKJ16" s="900"/>
      <c r="NKK16" s="900"/>
      <c r="NKL16" s="900"/>
      <c r="NKM16" s="900"/>
      <c r="NKN16" s="900"/>
      <c r="NKO16" s="900"/>
      <c r="NKP16" s="900"/>
      <c r="NKQ16" s="900"/>
      <c r="NKR16" s="900"/>
      <c r="NKS16" s="900"/>
      <c r="NKT16" s="900"/>
      <c r="NKU16" s="900"/>
      <c r="NKV16" s="900"/>
      <c r="NKW16" s="900"/>
      <c r="NKX16" s="900"/>
      <c r="NKY16" s="900"/>
      <c r="NKZ16" s="900"/>
      <c r="NLA16" s="900"/>
      <c r="NLB16" s="900"/>
      <c r="NLC16" s="900"/>
      <c r="NLD16" s="900"/>
      <c r="NLE16" s="900"/>
      <c r="NLF16" s="900"/>
      <c r="NLG16" s="900"/>
      <c r="NLH16" s="900"/>
      <c r="NLI16" s="900"/>
      <c r="NLJ16" s="900"/>
      <c r="NLK16" s="900"/>
      <c r="NLL16" s="900"/>
      <c r="NLM16" s="900"/>
      <c r="NLN16" s="900"/>
      <c r="NLO16" s="900"/>
      <c r="NLP16" s="900"/>
      <c r="NLQ16" s="900"/>
      <c r="NLR16" s="900"/>
      <c r="NLS16" s="900"/>
      <c r="NLT16" s="900"/>
      <c r="NLU16" s="900"/>
      <c r="NLV16" s="900"/>
      <c r="NLW16" s="900"/>
      <c r="NLX16" s="900"/>
      <c r="NLY16" s="900"/>
      <c r="NLZ16" s="900"/>
      <c r="NMA16" s="900"/>
      <c r="NMB16" s="900"/>
      <c r="NMC16" s="900"/>
      <c r="NMD16" s="900"/>
      <c r="NME16" s="900"/>
      <c r="NMF16" s="900"/>
      <c r="NMG16" s="900"/>
      <c r="NMH16" s="900"/>
      <c r="NMI16" s="900"/>
      <c r="NMJ16" s="900"/>
      <c r="NMK16" s="900"/>
      <c r="NML16" s="900"/>
      <c r="NMM16" s="900"/>
      <c r="NMN16" s="900"/>
      <c r="NMO16" s="900"/>
      <c r="NMP16" s="900"/>
      <c r="NMQ16" s="900"/>
      <c r="NMR16" s="900"/>
      <c r="NMS16" s="900"/>
      <c r="NMT16" s="900"/>
      <c r="NMU16" s="900"/>
      <c r="NMV16" s="900"/>
      <c r="NMW16" s="900"/>
      <c r="NMX16" s="900"/>
      <c r="NMY16" s="900"/>
      <c r="NMZ16" s="900"/>
      <c r="NNA16" s="900"/>
      <c r="NNB16" s="900"/>
      <c r="NNC16" s="900"/>
      <c r="NND16" s="900"/>
      <c r="NNE16" s="900"/>
      <c r="NNF16" s="900"/>
      <c r="NNG16" s="900"/>
      <c r="NNH16" s="900"/>
      <c r="NNI16" s="900"/>
      <c r="NNJ16" s="900"/>
      <c r="NNK16" s="900"/>
      <c r="NNL16" s="900"/>
      <c r="NNM16" s="900"/>
      <c r="NNN16" s="900"/>
      <c r="NNO16" s="900"/>
      <c r="NNP16" s="900"/>
      <c r="NNQ16" s="900"/>
      <c r="NNR16" s="900"/>
      <c r="NNS16" s="900"/>
      <c r="NNT16" s="900"/>
      <c r="NNU16" s="900"/>
      <c r="NNV16" s="900"/>
      <c r="NNW16" s="900"/>
      <c r="NNX16" s="900"/>
      <c r="NNY16" s="900"/>
      <c r="NNZ16" s="900"/>
      <c r="NOA16" s="900"/>
      <c r="NOB16" s="900"/>
      <c r="NOC16" s="900"/>
      <c r="NOD16" s="900"/>
      <c r="NOE16" s="900"/>
      <c r="NOF16" s="900"/>
      <c r="NOG16" s="900"/>
      <c r="NOH16" s="900"/>
      <c r="NOI16" s="900"/>
      <c r="NOJ16" s="900"/>
      <c r="NOK16" s="900"/>
      <c r="NOL16" s="900"/>
      <c r="NOM16" s="900"/>
      <c r="NON16" s="900"/>
      <c r="NOO16" s="900"/>
      <c r="NOP16" s="900"/>
      <c r="NOQ16" s="900"/>
      <c r="NOR16" s="900"/>
      <c r="NOS16" s="900"/>
      <c r="NOT16" s="900"/>
      <c r="NOU16" s="900"/>
      <c r="NOV16" s="900"/>
      <c r="NOW16" s="900"/>
      <c r="NOX16" s="900"/>
      <c r="NOY16" s="900"/>
      <c r="NOZ16" s="900"/>
      <c r="NPA16" s="900"/>
      <c r="NPB16" s="900"/>
      <c r="NPC16" s="900"/>
      <c r="NPD16" s="900"/>
      <c r="NPE16" s="900"/>
      <c r="NPF16" s="900"/>
      <c r="NPG16" s="900"/>
      <c r="NPH16" s="900"/>
      <c r="NPI16" s="900"/>
      <c r="NPJ16" s="900"/>
      <c r="NPK16" s="900"/>
      <c r="NPL16" s="900"/>
      <c r="NPM16" s="900"/>
      <c r="NPN16" s="900"/>
      <c r="NPO16" s="900"/>
      <c r="NPP16" s="900"/>
      <c r="NPQ16" s="900"/>
      <c r="NPR16" s="900"/>
      <c r="NPS16" s="900"/>
      <c r="NPT16" s="900"/>
      <c r="NPU16" s="900"/>
      <c r="NPV16" s="900"/>
      <c r="NPW16" s="900"/>
      <c r="NPX16" s="900"/>
      <c r="NPY16" s="900"/>
      <c r="NPZ16" s="900"/>
      <c r="NQA16" s="900"/>
      <c r="NQB16" s="900"/>
      <c r="NQC16" s="900"/>
      <c r="NQD16" s="900"/>
      <c r="NQE16" s="900"/>
      <c r="NQF16" s="900"/>
      <c r="NQG16" s="900"/>
      <c r="NQH16" s="900"/>
      <c r="NQI16" s="900"/>
      <c r="NQJ16" s="900"/>
      <c r="NQK16" s="900"/>
      <c r="NQL16" s="900"/>
      <c r="NQM16" s="900"/>
      <c r="NQN16" s="900"/>
      <c r="NQO16" s="900"/>
      <c r="NQP16" s="900"/>
      <c r="NQQ16" s="900"/>
      <c r="NQR16" s="900"/>
      <c r="NQS16" s="900"/>
      <c r="NQT16" s="900"/>
      <c r="NQU16" s="900"/>
      <c r="NQV16" s="900"/>
      <c r="NQW16" s="900"/>
      <c r="NQX16" s="900"/>
      <c r="NQY16" s="900"/>
      <c r="NQZ16" s="900"/>
      <c r="NRA16" s="900"/>
      <c r="NRB16" s="900"/>
      <c r="NRC16" s="900"/>
      <c r="NRD16" s="900"/>
      <c r="NRE16" s="900"/>
      <c r="NRF16" s="900"/>
      <c r="NRG16" s="900"/>
      <c r="NRH16" s="900"/>
      <c r="NRI16" s="900"/>
      <c r="NRJ16" s="900"/>
      <c r="NRK16" s="900"/>
      <c r="NRL16" s="900"/>
      <c r="NRM16" s="900"/>
      <c r="NRN16" s="900"/>
      <c r="NRO16" s="900"/>
      <c r="NRP16" s="900"/>
      <c r="NRQ16" s="900"/>
      <c r="NRR16" s="900"/>
      <c r="NRS16" s="900"/>
      <c r="NRT16" s="900"/>
      <c r="NRU16" s="900"/>
      <c r="NRV16" s="900"/>
      <c r="NRW16" s="900"/>
      <c r="NRX16" s="900"/>
      <c r="NRY16" s="900"/>
      <c r="NRZ16" s="900"/>
      <c r="NSA16" s="900"/>
      <c r="NSB16" s="900"/>
      <c r="NSC16" s="900"/>
      <c r="NSD16" s="900"/>
      <c r="NSE16" s="900"/>
      <c r="NSF16" s="900"/>
      <c r="NSG16" s="900"/>
      <c r="NSH16" s="900"/>
      <c r="NSI16" s="900"/>
      <c r="NSJ16" s="900"/>
      <c r="NSK16" s="900"/>
      <c r="NSL16" s="900"/>
      <c r="NSM16" s="900"/>
      <c r="NSN16" s="900"/>
      <c r="NSO16" s="900"/>
      <c r="NSP16" s="900"/>
      <c r="NSQ16" s="900"/>
      <c r="NSR16" s="900"/>
      <c r="NSS16" s="900"/>
      <c r="NST16" s="900"/>
      <c r="NSU16" s="900"/>
      <c r="NSV16" s="900"/>
      <c r="NSW16" s="900"/>
      <c r="NSX16" s="900"/>
      <c r="NSY16" s="900"/>
      <c r="NSZ16" s="900"/>
      <c r="NTA16" s="900"/>
      <c r="NTB16" s="900"/>
      <c r="NTC16" s="900"/>
      <c r="NTD16" s="900"/>
      <c r="NTE16" s="900"/>
      <c r="NTF16" s="900"/>
      <c r="NTG16" s="900"/>
      <c r="NTH16" s="900"/>
      <c r="NTI16" s="900"/>
      <c r="NTJ16" s="900"/>
      <c r="NTK16" s="900"/>
      <c r="NTL16" s="900"/>
      <c r="NTM16" s="900"/>
      <c r="NTN16" s="900"/>
      <c r="NTO16" s="900"/>
      <c r="NTP16" s="900"/>
      <c r="NTQ16" s="900"/>
      <c r="NTR16" s="900"/>
      <c r="NTS16" s="900"/>
      <c r="NTT16" s="900"/>
      <c r="NTU16" s="900"/>
      <c r="NTV16" s="900"/>
      <c r="NTW16" s="900"/>
      <c r="NTX16" s="900"/>
      <c r="NTY16" s="900"/>
      <c r="NTZ16" s="900"/>
      <c r="NUA16" s="900"/>
      <c r="NUB16" s="900"/>
      <c r="NUC16" s="900"/>
      <c r="NUD16" s="900"/>
      <c r="NUE16" s="900"/>
      <c r="NUF16" s="900"/>
      <c r="NUG16" s="900"/>
      <c r="NUH16" s="900"/>
      <c r="NUI16" s="900"/>
      <c r="NUJ16" s="900"/>
      <c r="NUK16" s="900"/>
      <c r="NUL16" s="900"/>
      <c r="NUM16" s="900"/>
      <c r="NUN16" s="900"/>
      <c r="NUO16" s="900"/>
      <c r="NUP16" s="900"/>
      <c r="NUQ16" s="900"/>
      <c r="NUR16" s="900"/>
      <c r="NUS16" s="900"/>
      <c r="NUT16" s="900"/>
      <c r="NUU16" s="900"/>
      <c r="NUV16" s="900"/>
      <c r="NUW16" s="900"/>
      <c r="NUX16" s="900"/>
      <c r="NUY16" s="900"/>
      <c r="NUZ16" s="900"/>
      <c r="NVA16" s="900"/>
      <c r="NVB16" s="900"/>
      <c r="NVC16" s="900"/>
      <c r="NVD16" s="900"/>
      <c r="NVE16" s="900"/>
      <c r="NVF16" s="900"/>
      <c r="NVG16" s="900"/>
      <c r="NVH16" s="900"/>
      <c r="NVI16" s="900"/>
      <c r="NVJ16" s="900"/>
      <c r="NVK16" s="900"/>
      <c r="NVL16" s="900"/>
      <c r="NVM16" s="900"/>
      <c r="NVN16" s="900"/>
      <c r="NVO16" s="900"/>
      <c r="NVP16" s="900"/>
      <c r="NVQ16" s="900"/>
      <c r="NVR16" s="900"/>
      <c r="NVS16" s="900"/>
      <c r="NVT16" s="900"/>
      <c r="NVU16" s="900"/>
      <c r="NVV16" s="900"/>
      <c r="NVW16" s="900"/>
      <c r="NVX16" s="900"/>
      <c r="NVY16" s="900"/>
      <c r="NVZ16" s="900"/>
      <c r="NWA16" s="900"/>
      <c r="NWB16" s="900"/>
      <c r="NWC16" s="900"/>
      <c r="NWD16" s="900"/>
      <c r="NWE16" s="900"/>
      <c r="NWF16" s="900"/>
      <c r="NWG16" s="900"/>
      <c r="NWH16" s="900"/>
      <c r="NWI16" s="900"/>
      <c r="NWJ16" s="900"/>
      <c r="NWK16" s="900"/>
      <c r="NWL16" s="900"/>
      <c r="NWM16" s="900"/>
      <c r="NWN16" s="900"/>
      <c r="NWO16" s="900"/>
      <c r="NWP16" s="900"/>
      <c r="NWQ16" s="900"/>
      <c r="NWR16" s="900"/>
      <c r="NWS16" s="900"/>
      <c r="NWT16" s="900"/>
      <c r="NWU16" s="900"/>
      <c r="NWV16" s="900"/>
      <c r="NWW16" s="900"/>
      <c r="NWX16" s="900"/>
      <c r="NWY16" s="900"/>
      <c r="NWZ16" s="900"/>
      <c r="NXA16" s="900"/>
      <c r="NXB16" s="900"/>
      <c r="NXC16" s="900"/>
      <c r="NXD16" s="900"/>
      <c r="NXE16" s="900"/>
      <c r="NXF16" s="900"/>
      <c r="NXG16" s="900"/>
      <c r="NXH16" s="900"/>
      <c r="NXI16" s="900"/>
      <c r="NXJ16" s="900"/>
      <c r="NXK16" s="900"/>
      <c r="NXL16" s="900"/>
      <c r="NXM16" s="900"/>
      <c r="NXN16" s="900"/>
      <c r="NXO16" s="900"/>
      <c r="NXP16" s="900"/>
      <c r="NXQ16" s="900"/>
      <c r="NXR16" s="900"/>
      <c r="NXS16" s="900"/>
      <c r="NXT16" s="900"/>
      <c r="NXU16" s="900"/>
      <c r="NXV16" s="900"/>
      <c r="NXW16" s="900"/>
      <c r="NXX16" s="900"/>
      <c r="NXY16" s="900"/>
      <c r="NXZ16" s="900"/>
      <c r="NYA16" s="900"/>
      <c r="NYB16" s="900"/>
      <c r="NYC16" s="900"/>
      <c r="NYD16" s="900"/>
      <c r="NYE16" s="900"/>
      <c r="NYF16" s="900"/>
      <c r="NYG16" s="900"/>
      <c r="NYH16" s="900"/>
      <c r="NYI16" s="900"/>
      <c r="NYJ16" s="900"/>
      <c r="NYK16" s="900"/>
      <c r="NYL16" s="900"/>
      <c r="NYM16" s="900"/>
      <c r="NYN16" s="900"/>
      <c r="NYO16" s="900"/>
      <c r="NYP16" s="900"/>
      <c r="NYQ16" s="900"/>
      <c r="NYR16" s="900"/>
      <c r="NYS16" s="900"/>
      <c r="NYT16" s="900"/>
      <c r="NYU16" s="900"/>
      <c r="NYV16" s="900"/>
      <c r="NYW16" s="900"/>
      <c r="NYX16" s="900"/>
      <c r="NYY16" s="900"/>
      <c r="NYZ16" s="900"/>
      <c r="NZA16" s="900"/>
      <c r="NZB16" s="900"/>
      <c r="NZC16" s="900"/>
      <c r="NZD16" s="900"/>
      <c r="NZE16" s="900"/>
      <c r="NZF16" s="900"/>
      <c r="NZG16" s="900"/>
      <c r="NZH16" s="900"/>
      <c r="NZI16" s="900"/>
      <c r="NZJ16" s="900"/>
      <c r="NZK16" s="900"/>
      <c r="NZL16" s="900"/>
      <c r="NZM16" s="900"/>
      <c r="NZN16" s="900"/>
      <c r="NZO16" s="900"/>
      <c r="NZP16" s="900"/>
      <c r="NZQ16" s="900"/>
      <c r="NZR16" s="900"/>
      <c r="NZS16" s="900"/>
      <c r="NZT16" s="900"/>
      <c r="NZU16" s="900"/>
      <c r="NZV16" s="900"/>
      <c r="NZW16" s="900"/>
      <c r="NZX16" s="900"/>
      <c r="NZY16" s="900"/>
      <c r="NZZ16" s="900"/>
      <c r="OAA16" s="900"/>
      <c r="OAB16" s="900"/>
      <c r="OAC16" s="900"/>
      <c r="OAD16" s="900"/>
      <c r="OAE16" s="900"/>
      <c r="OAF16" s="900"/>
      <c r="OAG16" s="900"/>
      <c r="OAH16" s="900"/>
      <c r="OAI16" s="900"/>
      <c r="OAJ16" s="900"/>
      <c r="OAK16" s="900"/>
      <c r="OAL16" s="900"/>
      <c r="OAM16" s="900"/>
      <c r="OAN16" s="900"/>
      <c r="OAO16" s="900"/>
      <c r="OAP16" s="900"/>
      <c r="OAQ16" s="900"/>
      <c r="OAR16" s="900"/>
      <c r="OAS16" s="900"/>
      <c r="OAT16" s="900"/>
      <c r="OAU16" s="900"/>
      <c r="OAV16" s="900"/>
      <c r="OAW16" s="900"/>
      <c r="OAX16" s="900"/>
      <c r="OAY16" s="900"/>
      <c r="OAZ16" s="900"/>
      <c r="OBA16" s="900"/>
      <c r="OBB16" s="900"/>
      <c r="OBC16" s="900"/>
      <c r="OBD16" s="900"/>
      <c r="OBE16" s="900"/>
      <c r="OBF16" s="900"/>
      <c r="OBG16" s="900"/>
      <c r="OBH16" s="900"/>
      <c r="OBI16" s="900"/>
      <c r="OBJ16" s="900"/>
      <c r="OBK16" s="900"/>
      <c r="OBL16" s="900"/>
      <c r="OBM16" s="900"/>
      <c r="OBN16" s="900"/>
      <c r="OBO16" s="900"/>
      <c r="OBP16" s="900"/>
      <c r="OBQ16" s="900"/>
      <c r="OBR16" s="900"/>
      <c r="OBS16" s="900"/>
      <c r="OBT16" s="900"/>
      <c r="OBU16" s="900"/>
      <c r="OBV16" s="900"/>
      <c r="OBW16" s="900"/>
      <c r="OBX16" s="900"/>
      <c r="OBY16" s="900"/>
      <c r="OBZ16" s="900"/>
      <c r="OCA16" s="900"/>
      <c r="OCB16" s="900"/>
      <c r="OCC16" s="900"/>
      <c r="OCD16" s="900"/>
      <c r="OCE16" s="900"/>
      <c r="OCF16" s="900"/>
      <c r="OCG16" s="900"/>
      <c r="OCH16" s="900"/>
      <c r="OCI16" s="900"/>
      <c r="OCJ16" s="900"/>
      <c r="OCK16" s="900"/>
      <c r="OCL16" s="900"/>
      <c r="OCM16" s="900"/>
      <c r="OCN16" s="900"/>
      <c r="OCO16" s="900"/>
      <c r="OCP16" s="900"/>
      <c r="OCQ16" s="900"/>
      <c r="OCR16" s="900"/>
      <c r="OCS16" s="900"/>
      <c r="OCT16" s="900"/>
      <c r="OCU16" s="900"/>
      <c r="OCV16" s="900"/>
      <c r="OCW16" s="900"/>
      <c r="OCX16" s="900"/>
      <c r="OCY16" s="900"/>
      <c r="OCZ16" s="900"/>
      <c r="ODA16" s="900"/>
      <c r="ODB16" s="900"/>
      <c r="ODC16" s="900"/>
      <c r="ODD16" s="900"/>
      <c r="ODE16" s="900"/>
      <c r="ODF16" s="900"/>
      <c r="ODG16" s="900"/>
      <c r="ODH16" s="900"/>
      <c r="ODI16" s="900"/>
      <c r="ODJ16" s="900"/>
      <c r="ODK16" s="900"/>
      <c r="ODL16" s="900"/>
      <c r="ODM16" s="900"/>
      <c r="ODN16" s="900"/>
      <c r="ODO16" s="900"/>
      <c r="ODP16" s="900"/>
      <c r="ODQ16" s="900"/>
      <c r="ODR16" s="900"/>
      <c r="ODS16" s="900"/>
      <c r="ODT16" s="900"/>
      <c r="ODU16" s="900"/>
      <c r="ODV16" s="900"/>
      <c r="ODW16" s="900"/>
      <c r="ODX16" s="900"/>
      <c r="ODY16" s="900"/>
      <c r="ODZ16" s="900"/>
      <c r="OEA16" s="900"/>
      <c r="OEB16" s="900"/>
      <c r="OEC16" s="900"/>
      <c r="OED16" s="900"/>
      <c r="OEE16" s="900"/>
      <c r="OEF16" s="900"/>
      <c r="OEG16" s="900"/>
      <c r="OEH16" s="900"/>
      <c r="OEI16" s="900"/>
      <c r="OEJ16" s="900"/>
      <c r="OEK16" s="900"/>
      <c r="OEL16" s="900"/>
      <c r="OEM16" s="900"/>
      <c r="OEN16" s="900"/>
      <c r="OEO16" s="900"/>
      <c r="OEP16" s="900"/>
      <c r="OEQ16" s="900"/>
      <c r="OER16" s="900"/>
      <c r="OES16" s="900"/>
      <c r="OET16" s="900"/>
      <c r="OEU16" s="900"/>
      <c r="OEV16" s="900"/>
      <c r="OEW16" s="900"/>
      <c r="OEX16" s="900"/>
      <c r="OEY16" s="900"/>
      <c r="OEZ16" s="900"/>
      <c r="OFA16" s="900"/>
      <c r="OFB16" s="900"/>
      <c r="OFC16" s="900"/>
      <c r="OFD16" s="900"/>
      <c r="OFE16" s="900"/>
      <c r="OFF16" s="900"/>
      <c r="OFG16" s="900"/>
      <c r="OFH16" s="900"/>
      <c r="OFI16" s="900"/>
      <c r="OFJ16" s="900"/>
      <c r="OFK16" s="900"/>
      <c r="OFL16" s="900"/>
      <c r="OFM16" s="900"/>
      <c r="OFN16" s="900"/>
      <c r="OFO16" s="900"/>
      <c r="OFP16" s="900"/>
      <c r="OFQ16" s="900"/>
      <c r="OFR16" s="900"/>
      <c r="OFS16" s="900"/>
      <c r="OFT16" s="900"/>
      <c r="OFU16" s="900"/>
      <c r="OFV16" s="900"/>
      <c r="OFW16" s="900"/>
      <c r="OFX16" s="900"/>
      <c r="OFY16" s="900"/>
      <c r="OFZ16" s="900"/>
      <c r="OGA16" s="900"/>
      <c r="OGB16" s="900"/>
      <c r="OGC16" s="900"/>
      <c r="OGD16" s="900"/>
      <c r="OGE16" s="900"/>
      <c r="OGF16" s="900"/>
      <c r="OGG16" s="900"/>
      <c r="OGH16" s="900"/>
      <c r="OGI16" s="900"/>
      <c r="OGJ16" s="900"/>
      <c r="OGK16" s="900"/>
      <c r="OGL16" s="900"/>
      <c r="OGM16" s="900"/>
      <c r="OGN16" s="900"/>
      <c r="OGO16" s="900"/>
      <c r="OGP16" s="900"/>
      <c r="OGQ16" s="900"/>
      <c r="OGR16" s="900"/>
      <c r="OGS16" s="900"/>
      <c r="OGT16" s="900"/>
      <c r="OGU16" s="900"/>
      <c r="OGV16" s="900"/>
      <c r="OGW16" s="900"/>
      <c r="OGX16" s="900"/>
      <c r="OGY16" s="900"/>
      <c r="OGZ16" s="900"/>
      <c r="OHA16" s="900"/>
      <c r="OHB16" s="900"/>
      <c r="OHC16" s="900"/>
      <c r="OHD16" s="900"/>
      <c r="OHE16" s="900"/>
      <c r="OHF16" s="900"/>
      <c r="OHG16" s="900"/>
      <c r="OHH16" s="900"/>
      <c r="OHI16" s="900"/>
      <c r="OHJ16" s="900"/>
      <c r="OHK16" s="900"/>
      <c r="OHL16" s="900"/>
      <c r="OHM16" s="900"/>
      <c r="OHN16" s="900"/>
      <c r="OHO16" s="900"/>
      <c r="OHP16" s="900"/>
      <c r="OHQ16" s="900"/>
      <c r="OHR16" s="900"/>
      <c r="OHS16" s="900"/>
      <c r="OHT16" s="900"/>
      <c r="OHU16" s="900"/>
      <c r="OHV16" s="900"/>
      <c r="OHW16" s="900"/>
      <c r="OHX16" s="900"/>
      <c r="OHY16" s="900"/>
      <c r="OHZ16" s="900"/>
      <c r="OIA16" s="900"/>
      <c r="OIB16" s="900"/>
      <c r="OIC16" s="900"/>
      <c r="OID16" s="900"/>
      <c r="OIE16" s="900"/>
      <c r="OIF16" s="900"/>
      <c r="OIG16" s="900"/>
      <c r="OIH16" s="900"/>
      <c r="OII16" s="900"/>
      <c r="OIJ16" s="900"/>
      <c r="OIK16" s="900"/>
      <c r="OIL16" s="900"/>
      <c r="OIM16" s="900"/>
      <c r="OIN16" s="900"/>
      <c r="OIO16" s="900"/>
      <c r="OIP16" s="900"/>
      <c r="OIQ16" s="900"/>
      <c r="OIR16" s="900"/>
      <c r="OIS16" s="900"/>
      <c r="OIT16" s="900"/>
      <c r="OIU16" s="900"/>
      <c r="OIV16" s="900"/>
      <c r="OIW16" s="900"/>
      <c r="OIX16" s="900"/>
      <c r="OIY16" s="900"/>
      <c r="OIZ16" s="900"/>
      <c r="OJA16" s="900"/>
      <c r="OJB16" s="900"/>
      <c r="OJC16" s="900"/>
      <c r="OJD16" s="900"/>
      <c r="OJE16" s="900"/>
      <c r="OJF16" s="900"/>
      <c r="OJG16" s="900"/>
      <c r="OJH16" s="900"/>
      <c r="OJI16" s="900"/>
      <c r="OJJ16" s="900"/>
      <c r="OJK16" s="900"/>
      <c r="OJL16" s="900"/>
      <c r="OJM16" s="900"/>
      <c r="OJN16" s="900"/>
      <c r="OJO16" s="900"/>
      <c r="OJP16" s="900"/>
      <c r="OJQ16" s="900"/>
      <c r="OJR16" s="900"/>
      <c r="OJS16" s="900"/>
      <c r="OJT16" s="900"/>
      <c r="OJU16" s="900"/>
      <c r="OJV16" s="900"/>
      <c r="OJW16" s="900"/>
      <c r="OJX16" s="900"/>
      <c r="OJY16" s="900"/>
      <c r="OJZ16" s="900"/>
      <c r="OKA16" s="900"/>
      <c r="OKB16" s="900"/>
      <c r="OKC16" s="900"/>
      <c r="OKD16" s="900"/>
      <c r="OKE16" s="900"/>
      <c r="OKF16" s="900"/>
      <c r="OKG16" s="900"/>
      <c r="OKH16" s="900"/>
      <c r="OKI16" s="900"/>
      <c r="OKJ16" s="900"/>
      <c r="OKK16" s="900"/>
      <c r="OKL16" s="900"/>
      <c r="OKM16" s="900"/>
      <c r="OKN16" s="900"/>
      <c r="OKO16" s="900"/>
      <c r="OKP16" s="900"/>
      <c r="OKQ16" s="900"/>
      <c r="OKR16" s="900"/>
      <c r="OKS16" s="900"/>
      <c r="OKT16" s="900"/>
      <c r="OKU16" s="900"/>
      <c r="OKV16" s="900"/>
      <c r="OKW16" s="900"/>
      <c r="OKX16" s="900"/>
      <c r="OKY16" s="900"/>
      <c r="OKZ16" s="900"/>
      <c r="OLA16" s="900"/>
      <c r="OLB16" s="900"/>
      <c r="OLC16" s="900"/>
      <c r="OLD16" s="900"/>
      <c r="OLE16" s="900"/>
      <c r="OLF16" s="900"/>
      <c r="OLG16" s="900"/>
      <c r="OLH16" s="900"/>
      <c r="OLI16" s="900"/>
      <c r="OLJ16" s="900"/>
      <c r="OLK16" s="900"/>
      <c r="OLL16" s="900"/>
      <c r="OLM16" s="900"/>
      <c r="OLN16" s="900"/>
      <c r="OLO16" s="900"/>
      <c r="OLP16" s="900"/>
      <c r="OLQ16" s="900"/>
      <c r="OLR16" s="900"/>
      <c r="OLS16" s="900"/>
      <c r="OLT16" s="900"/>
      <c r="OLU16" s="900"/>
      <c r="OLV16" s="900"/>
      <c r="OLW16" s="900"/>
      <c r="OLX16" s="900"/>
      <c r="OLY16" s="900"/>
      <c r="OLZ16" s="900"/>
      <c r="OMA16" s="900"/>
      <c r="OMB16" s="900"/>
      <c r="OMC16" s="900"/>
      <c r="OMD16" s="900"/>
      <c r="OME16" s="900"/>
      <c r="OMF16" s="900"/>
      <c r="OMG16" s="900"/>
      <c r="OMH16" s="900"/>
      <c r="OMI16" s="900"/>
      <c r="OMJ16" s="900"/>
      <c r="OMK16" s="900"/>
      <c r="OML16" s="900"/>
      <c r="OMM16" s="900"/>
      <c r="OMN16" s="900"/>
      <c r="OMO16" s="900"/>
      <c r="OMP16" s="900"/>
      <c r="OMQ16" s="900"/>
      <c r="OMR16" s="900"/>
      <c r="OMS16" s="900"/>
      <c r="OMT16" s="900"/>
      <c r="OMU16" s="900"/>
      <c r="OMV16" s="900"/>
      <c r="OMW16" s="900"/>
      <c r="OMX16" s="900"/>
      <c r="OMY16" s="900"/>
      <c r="OMZ16" s="900"/>
      <c r="ONA16" s="900"/>
      <c r="ONB16" s="900"/>
      <c r="ONC16" s="900"/>
      <c r="OND16" s="900"/>
      <c r="ONE16" s="900"/>
      <c r="ONF16" s="900"/>
      <c r="ONG16" s="900"/>
      <c r="ONH16" s="900"/>
      <c r="ONI16" s="900"/>
      <c r="ONJ16" s="900"/>
      <c r="ONK16" s="900"/>
      <c r="ONL16" s="900"/>
      <c r="ONM16" s="900"/>
      <c r="ONN16" s="900"/>
      <c r="ONO16" s="900"/>
      <c r="ONP16" s="900"/>
      <c r="ONQ16" s="900"/>
      <c r="ONR16" s="900"/>
      <c r="ONS16" s="900"/>
      <c r="ONT16" s="900"/>
      <c r="ONU16" s="900"/>
      <c r="ONV16" s="900"/>
      <c r="ONW16" s="900"/>
      <c r="ONX16" s="900"/>
      <c r="ONY16" s="900"/>
      <c r="ONZ16" s="900"/>
      <c r="OOA16" s="900"/>
      <c r="OOB16" s="900"/>
      <c r="OOC16" s="900"/>
      <c r="OOD16" s="900"/>
      <c r="OOE16" s="900"/>
      <c r="OOF16" s="900"/>
      <c r="OOG16" s="900"/>
      <c r="OOH16" s="900"/>
      <c r="OOI16" s="900"/>
      <c r="OOJ16" s="900"/>
      <c r="OOK16" s="900"/>
      <c r="OOL16" s="900"/>
      <c r="OOM16" s="900"/>
      <c r="OON16" s="900"/>
      <c r="OOO16" s="900"/>
      <c r="OOP16" s="900"/>
      <c r="OOQ16" s="900"/>
      <c r="OOR16" s="900"/>
      <c r="OOS16" s="900"/>
      <c r="OOT16" s="900"/>
      <c r="OOU16" s="900"/>
      <c r="OOV16" s="900"/>
      <c r="OOW16" s="900"/>
      <c r="OOX16" s="900"/>
      <c r="OOY16" s="900"/>
      <c r="OOZ16" s="900"/>
      <c r="OPA16" s="900"/>
      <c r="OPB16" s="900"/>
      <c r="OPC16" s="900"/>
      <c r="OPD16" s="900"/>
      <c r="OPE16" s="900"/>
      <c r="OPF16" s="900"/>
      <c r="OPG16" s="900"/>
      <c r="OPH16" s="900"/>
      <c r="OPI16" s="900"/>
      <c r="OPJ16" s="900"/>
      <c r="OPK16" s="900"/>
      <c r="OPL16" s="900"/>
      <c r="OPM16" s="900"/>
      <c r="OPN16" s="900"/>
      <c r="OPO16" s="900"/>
      <c r="OPP16" s="900"/>
      <c r="OPQ16" s="900"/>
      <c r="OPR16" s="900"/>
      <c r="OPS16" s="900"/>
      <c r="OPT16" s="900"/>
      <c r="OPU16" s="900"/>
      <c r="OPV16" s="900"/>
      <c r="OPW16" s="900"/>
      <c r="OPX16" s="900"/>
      <c r="OPY16" s="900"/>
      <c r="OPZ16" s="900"/>
      <c r="OQA16" s="900"/>
      <c r="OQB16" s="900"/>
      <c r="OQC16" s="900"/>
      <c r="OQD16" s="900"/>
      <c r="OQE16" s="900"/>
      <c r="OQF16" s="900"/>
      <c r="OQG16" s="900"/>
      <c r="OQH16" s="900"/>
      <c r="OQI16" s="900"/>
      <c r="OQJ16" s="900"/>
      <c r="OQK16" s="900"/>
      <c r="OQL16" s="900"/>
      <c r="OQM16" s="900"/>
      <c r="OQN16" s="900"/>
      <c r="OQO16" s="900"/>
      <c r="OQP16" s="900"/>
      <c r="OQQ16" s="900"/>
      <c r="OQR16" s="900"/>
      <c r="OQS16" s="900"/>
      <c r="OQT16" s="900"/>
      <c r="OQU16" s="900"/>
      <c r="OQV16" s="900"/>
      <c r="OQW16" s="900"/>
      <c r="OQX16" s="900"/>
      <c r="OQY16" s="900"/>
      <c r="OQZ16" s="900"/>
      <c r="ORA16" s="900"/>
      <c r="ORB16" s="900"/>
      <c r="ORC16" s="900"/>
      <c r="ORD16" s="900"/>
      <c r="ORE16" s="900"/>
      <c r="ORF16" s="900"/>
      <c r="ORG16" s="900"/>
      <c r="ORH16" s="900"/>
      <c r="ORI16" s="900"/>
      <c r="ORJ16" s="900"/>
      <c r="ORK16" s="900"/>
      <c r="ORL16" s="900"/>
      <c r="ORM16" s="900"/>
      <c r="ORN16" s="900"/>
      <c r="ORO16" s="900"/>
      <c r="ORP16" s="900"/>
      <c r="ORQ16" s="900"/>
      <c r="ORR16" s="900"/>
      <c r="ORS16" s="900"/>
      <c r="ORT16" s="900"/>
      <c r="ORU16" s="900"/>
      <c r="ORV16" s="900"/>
      <c r="ORW16" s="900"/>
      <c r="ORX16" s="900"/>
      <c r="ORY16" s="900"/>
      <c r="ORZ16" s="900"/>
      <c r="OSA16" s="900"/>
      <c r="OSB16" s="900"/>
      <c r="OSC16" s="900"/>
      <c r="OSD16" s="900"/>
      <c r="OSE16" s="900"/>
      <c r="OSF16" s="900"/>
      <c r="OSG16" s="900"/>
      <c r="OSH16" s="900"/>
      <c r="OSI16" s="900"/>
      <c r="OSJ16" s="900"/>
      <c r="OSK16" s="900"/>
      <c r="OSL16" s="900"/>
      <c r="OSM16" s="900"/>
      <c r="OSN16" s="900"/>
      <c r="OSO16" s="900"/>
      <c r="OSP16" s="900"/>
      <c r="OSQ16" s="900"/>
      <c r="OSR16" s="900"/>
      <c r="OSS16" s="900"/>
      <c r="OST16" s="900"/>
      <c r="OSU16" s="900"/>
      <c r="OSV16" s="900"/>
      <c r="OSW16" s="900"/>
      <c r="OSX16" s="900"/>
      <c r="OSY16" s="900"/>
      <c r="OSZ16" s="900"/>
      <c r="OTA16" s="900"/>
      <c r="OTB16" s="900"/>
      <c r="OTC16" s="900"/>
      <c r="OTD16" s="900"/>
      <c r="OTE16" s="900"/>
      <c r="OTF16" s="900"/>
      <c r="OTG16" s="900"/>
      <c r="OTH16" s="900"/>
      <c r="OTI16" s="900"/>
      <c r="OTJ16" s="900"/>
      <c r="OTK16" s="900"/>
      <c r="OTL16" s="900"/>
      <c r="OTM16" s="900"/>
      <c r="OTN16" s="900"/>
      <c r="OTO16" s="900"/>
      <c r="OTP16" s="900"/>
      <c r="OTQ16" s="900"/>
      <c r="OTR16" s="900"/>
      <c r="OTS16" s="900"/>
      <c r="OTT16" s="900"/>
      <c r="OTU16" s="900"/>
      <c r="OTV16" s="900"/>
      <c r="OTW16" s="900"/>
      <c r="OTX16" s="900"/>
      <c r="OTY16" s="900"/>
      <c r="OTZ16" s="900"/>
      <c r="OUA16" s="900"/>
      <c r="OUB16" s="900"/>
      <c r="OUC16" s="900"/>
      <c r="OUD16" s="900"/>
      <c r="OUE16" s="900"/>
      <c r="OUF16" s="900"/>
      <c r="OUG16" s="900"/>
      <c r="OUH16" s="900"/>
      <c r="OUI16" s="900"/>
      <c r="OUJ16" s="900"/>
      <c r="OUK16" s="900"/>
      <c r="OUL16" s="900"/>
      <c r="OUM16" s="900"/>
      <c r="OUN16" s="900"/>
      <c r="OUO16" s="900"/>
      <c r="OUP16" s="900"/>
      <c r="OUQ16" s="900"/>
      <c r="OUR16" s="900"/>
      <c r="OUS16" s="900"/>
      <c r="OUT16" s="900"/>
      <c r="OUU16" s="900"/>
      <c r="OUV16" s="900"/>
      <c r="OUW16" s="900"/>
      <c r="OUX16" s="900"/>
      <c r="OUY16" s="900"/>
      <c r="OUZ16" s="900"/>
      <c r="OVA16" s="900"/>
      <c r="OVB16" s="900"/>
      <c r="OVC16" s="900"/>
      <c r="OVD16" s="900"/>
      <c r="OVE16" s="900"/>
      <c r="OVF16" s="900"/>
      <c r="OVG16" s="900"/>
      <c r="OVH16" s="900"/>
      <c r="OVI16" s="900"/>
      <c r="OVJ16" s="900"/>
      <c r="OVK16" s="900"/>
      <c r="OVL16" s="900"/>
      <c r="OVM16" s="900"/>
      <c r="OVN16" s="900"/>
      <c r="OVO16" s="900"/>
      <c r="OVP16" s="900"/>
      <c r="OVQ16" s="900"/>
      <c r="OVR16" s="900"/>
      <c r="OVS16" s="900"/>
      <c r="OVT16" s="900"/>
      <c r="OVU16" s="900"/>
      <c r="OVV16" s="900"/>
      <c r="OVW16" s="900"/>
      <c r="OVX16" s="900"/>
      <c r="OVY16" s="900"/>
      <c r="OVZ16" s="900"/>
      <c r="OWA16" s="900"/>
      <c r="OWB16" s="900"/>
      <c r="OWC16" s="900"/>
      <c r="OWD16" s="900"/>
      <c r="OWE16" s="900"/>
      <c r="OWF16" s="900"/>
      <c r="OWG16" s="900"/>
      <c r="OWH16" s="900"/>
      <c r="OWI16" s="900"/>
      <c r="OWJ16" s="900"/>
      <c r="OWK16" s="900"/>
      <c r="OWL16" s="900"/>
      <c r="OWM16" s="900"/>
      <c r="OWN16" s="900"/>
      <c r="OWO16" s="900"/>
      <c r="OWP16" s="900"/>
      <c r="OWQ16" s="900"/>
      <c r="OWR16" s="900"/>
      <c r="OWS16" s="900"/>
      <c r="OWT16" s="900"/>
      <c r="OWU16" s="900"/>
      <c r="OWV16" s="900"/>
      <c r="OWW16" s="900"/>
      <c r="OWX16" s="900"/>
      <c r="OWY16" s="900"/>
      <c r="OWZ16" s="900"/>
      <c r="OXA16" s="900"/>
      <c r="OXB16" s="900"/>
      <c r="OXC16" s="900"/>
      <c r="OXD16" s="900"/>
      <c r="OXE16" s="900"/>
      <c r="OXF16" s="900"/>
      <c r="OXG16" s="900"/>
      <c r="OXH16" s="900"/>
      <c r="OXI16" s="900"/>
      <c r="OXJ16" s="900"/>
      <c r="OXK16" s="900"/>
      <c r="OXL16" s="900"/>
      <c r="OXM16" s="900"/>
      <c r="OXN16" s="900"/>
      <c r="OXO16" s="900"/>
      <c r="OXP16" s="900"/>
      <c r="OXQ16" s="900"/>
      <c r="OXR16" s="900"/>
      <c r="OXS16" s="900"/>
      <c r="OXT16" s="900"/>
      <c r="OXU16" s="900"/>
      <c r="OXV16" s="900"/>
      <c r="OXW16" s="900"/>
      <c r="OXX16" s="900"/>
      <c r="OXY16" s="900"/>
      <c r="OXZ16" s="900"/>
      <c r="OYA16" s="900"/>
      <c r="OYB16" s="900"/>
      <c r="OYC16" s="900"/>
      <c r="OYD16" s="900"/>
      <c r="OYE16" s="900"/>
      <c r="OYF16" s="900"/>
      <c r="OYG16" s="900"/>
      <c r="OYH16" s="900"/>
      <c r="OYI16" s="900"/>
      <c r="OYJ16" s="900"/>
      <c r="OYK16" s="900"/>
      <c r="OYL16" s="900"/>
      <c r="OYM16" s="900"/>
      <c r="OYN16" s="900"/>
      <c r="OYO16" s="900"/>
      <c r="OYP16" s="900"/>
      <c r="OYQ16" s="900"/>
      <c r="OYR16" s="900"/>
      <c r="OYS16" s="900"/>
      <c r="OYT16" s="900"/>
      <c r="OYU16" s="900"/>
      <c r="OYV16" s="900"/>
      <c r="OYW16" s="900"/>
      <c r="OYX16" s="900"/>
      <c r="OYY16" s="900"/>
      <c r="OYZ16" s="900"/>
      <c r="OZA16" s="900"/>
      <c r="OZB16" s="900"/>
      <c r="OZC16" s="900"/>
      <c r="OZD16" s="900"/>
      <c r="OZE16" s="900"/>
      <c r="OZF16" s="900"/>
      <c r="OZG16" s="900"/>
      <c r="OZH16" s="900"/>
      <c r="OZI16" s="900"/>
      <c r="OZJ16" s="900"/>
      <c r="OZK16" s="900"/>
      <c r="OZL16" s="900"/>
      <c r="OZM16" s="900"/>
      <c r="OZN16" s="900"/>
      <c r="OZO16" s="900"/>
      <c r="OZP16" s="900"/>
      <c r="OZQ16" s="900"/>
      <c r="OZR16" s="900"/>
      <c r="OZS16" s="900"/>
      <c r="OZT16" s="900"/>
      <c r="OZU16" s="900"/>
      <c r="OZV16" s="900"/>
      <c r="OZW16" s="900"/>
      <c r="OZX16" s="900"/>
      <c r="OZY16" s="900"/>
      <c r="OZZ16" s="900"/>
      <c r="PAA16" s="900"/>
      <c r="PAB16" s="900"/>
      <c r="PAC16" s="900"/>
      <c r="PAD16" s="900"/>
      <c r="PAE16" s="900"/>
      <c r="PAF16" s="900"/>
      <c r="PAG16" s="900"/>
      <c r="PAH16" s="900"/>
      <c r="PAI16" s="900"/>
      <c r="PAJ16" s="900"/>
      <c r="PAK16" s="900"/>
      <c r="PAL16" s="900"/>
      <c r="PAM16" s="900"/>
      <c r="PAN16" s="900"/>
      <c r="PAO16" s="900"/>
      <c r="PAP16" s="900"/>
      <c r="PAQ16" s="900"/>
      <c r="PAR16" s="900"/>
      <c r="PAS16" s="900"/>
      <c r="PAT16" s="900"/>
      <c r="PAU16" s="900"/>
      <c r="PAV16" s="900"/>
      <c r="PAW16" s="900"/>
      <c r="PAX16" s="900"/>
      <c r="PAY16" s="900"/>
      <c r="PAZ16" s="900"/>
      <c r="PBA16" s="900"/>
      <c r="PBB16" s="900"/>
      <c r="PBC16" s="900"/>
      <c r="PBD16" s="900"/>
      <c r="PBE16" s="900"/>
      <c r="PBF16" s="900"/>
      <c r="PBG16" s="900"/>
      <c r="PBH16" s="900"/>
      <c r="PBI16" s="900"/>
      <c r="PBJ16" s="900"/>
      <c r="PBK16" s="900"/>
      <c r="PBL16" s="900"/>
      <c r="PBM16" s="900"/>
      <c r="PBN16" s="900"/>
      <c r="PBO16" s="900"/>
      <c r="PBP16" s="900"/>
      <c r="PBQ16" s="900"/>
      <c r="PBR16" s="900"/>
      <c r="PBS16" s="900"/>
      <c r="PBT16" s="900"/>
      <c r="PBU16" s="900"/>
      <c r="PBV16" s="900"/>
      <c r="PBW16" s="900"/>
      <c r="PBX16" s="900"/>
      <c r="PBY16" s="900"/>
      <c r="PBZ16" s="900"/>
      <c r="PCA16" s="900"/>
      <c r="PCB16" s="900"/>
      <c r="PCC16" s="900"/>
      <c r="PCD16" s="900"/>
      <c r="PCE16" s="900"/>
      <c r="PCF16" s="900"/>
      <c r="PCG16" s="900"/>
      <c r="PCH16" s="900"/>
      <c r="PCI16" s="900"/>
      <c r="PCJ16" s="900"/>
      <c r="PCK16" s="900"/>
      <c r="PCL16" s="900"/>
      <c r="PCM16" s="900"/>
      <c r="PCN16" s="900"/>
      <c r="PCO16" s="900"/>
      <c r="PCP16" s="900"/>
      <c r="PCQ16" s="900"/>
      <c r="PCR16" s="900"/>
      <c r="PCS16" s="900"/>
      <c r="PCT16" s="900"/>
      <c r="PCU16" s="900"/>
      <c r="PCV16" s="900"/>
      <c r="PCW16" s="900"/>
      <c r="PCX16" s="900"/>
      <c r="PCY16" s="900"/>
      <c r="PCZ16" s="900"/>
      <c r="PDA16" s="900"/>
      <c r="PDB16" s="900"/>
      <c r="PDC16" s="900"/>
      <c r="PDD16" s="900"/>
      <c r="PDE16" s="900"/>
      <c r="PDF16" s="900"/>
      <c r="PDG16" s="900"/>
      <c r="PDH16" s="900"/>
      <c r="PDI16" s="900"/>
      <c r="PDJ16" s="900"/>
      <c r="PDK16" s="900"/>
      <c r="PDL16" s="900"/>
      <c r="PDM16" s="900"/>
      <c r="PDN16" s="900"/>
      <c r="PDO16" s="900"/>
      <c r="PDP16" s="900"/>
      <c r="PDQ16" s="900"/>
      <c r="PDR16" s="900"/>
      <c r="PDS16" s="900"/>
      <c r="PDT16" s="900"/>
      <c r="PDU16" s="900"/>
      <c r="PDV16" s="900"/>
      <c r="PDW16" s="900"/>
      <c r="PDX16" s="900"/>
      <c r="PDY16" s="900"/>
      <c r="PDZ16" s="900"/>
      <c r="PEA16" s="900"/>
      <c r="PEB16" s="900"/>
      <c r="PEC16" s="900"/>
      <c r="PED16" s="900"/>
      <c r="PEE16" s="900"/>
      <c r="PEF16" s="900"/>
      <c r="PEG16" s="900"/>
      <c r="PEH16" s="900"/>
      <c r="PEI16" s="900"/>
      <c r="PEJ16" s="900"/>
      <c r="PEK16" s="900"/>
      <c r="PEL16" s="900"/>
      <c r="PEM16" s="900"/>
      <c r="PEN16" s="900"/>
      <c r="PEO16" s="900"/>
      <c r="PEP16" s="900"/>
      <c r="PEQ16" s="900"/>
      <c r="PER16" s="900"/>
      <c r="PES16" s="900"/>
      <c r="PET16" s="900"/>
      <c r="PEU16" s="900"/>
      <c r="PEV16" s="900"/>
      <c r="PEW16" s="900"/>
      <c r="PEX16" s="900"/>
      <c r="PEY16" s="900"/>
      <c r="PEZ16" s="900"/>
      <c r="PFA16" s="900"/>
      <c r="PFB16" s="900"/>
      <c r="PFC16" s="900"/>
      <c r="PFD16" s="900"/>
      <c r="PFE16" s="900"/>
      <c r="PFF16" s="900"/>
      <c r="PFG16" s="900"/>
      <c r="PFH16" s="900"/>
      <c r="PFI16" s="900"/>
      <c r="PFJ16" s="900"/>
      <c r="PFK16" s="900"/>
      <c r="PFL16" s="900"/>
      <c r="PFM16" s="900"/>
      <c r="PFN16" s="900"/>
      <c r="PFO16" s="900"/>
      <c r="PFP16" s="900"/>
      <c r="PFQ16" s="900"/>
      <c r="PFR16" s="900"/>
      <c r="PFS16" s="900"/>
      <c r="PFT16" s="900"/>
      <c r="PFU16" s="900"/>
      <c r="PFV16" s="900"/>
      <c r="PFW16" s="900"/>
      <c r="PFX16" s="900"/>
      <c r="PFY16" s="900"/>
      <c r="PFZ16" s="900"/>
      <c r="PGA16" s="900"/>
      <c r="PGB16" s="900"/>
      <c r="PGC16" s="900"/>
      <c r="PGD16" s="900"/>
      <c r="PGE16" s="900"/>
      <c r="PGF16" s="900"/>
      <c r="PGG16" s="900"/>
      <c r="PGH16" s="900"/>
      <c r="PGI16" s="900"/>
      <c r="PGJ16" s="900"/>
      <c r="PGK16" s="900"/>
      <c r="PGL16" s="900"/>
      <c r="PGM16" s="900"/>
      <c r="PGN16" s="900"/>
      <c r="PGO16" s="900"/>
      <c r="PGP16" s="900"/>
      <c r="PGQ16" s="900"/>
      <c r="PGR16" s="900"/>
      <c r="PGS16" s="900"/>
      <c r="PGT16" s="900"/>
      <c r="PGU16" s="900"/>
      <c r="PGV16" s="900"/>
      <c r="PGW16" s="900"/>
      <c r="PGX16" s="900"/>
      <c r="PGY16" s="900"/>
      <c r="PGZ16" s="900"/>
      <c r="PHA16" s="900"/>
      <c r="PHB16" s="900"/>
      <c r="PHC16" s="900"/>
      <c r="PHD16" s="900"/>
      <c r="PHE16" s="900"/>
      <c r="PHF16" s="900"/>
      <c r="PHG16" s="900"/>
      <c r="PHH16" s="900"/>
      <c r="PHI16" s="900"/>
      <c r="PHJ16" s="900"/>
      <c r="PHK16" s="900"/>
      <c r="PHL16" s="900"/>
      <c r="PHM16" s="900"/>
      <c r="PHN16" s="900"/>
      <c r="PHO16" s="900"/>
      <c r="PHP16" s="900"/>
      <c r="PHQ16" s="900"/>
      <c r="PHR16" s="900"/>
      <c r="PHS16" s="900"/>
      <c r="PHT16" s="900"/>
      <c r="PHU16" s="900"/>
      <c r="PHV16" s="900"/>
      <c r="PHW16" s="900"/>
      <c r="PHX16" s="900"/>
      <c r="PHY16" s="900"/>
      <c r="PHZ16" s="900"/>
      <c r="PIA16" s="900"/>
      <c r="PIB16" s="900"/>
      <c r="PIC16" s="900"/>
      <c r="PID16" s="900"/>
      <c r="PIE16" s="900"/>
      <c r="PIF16" s="900"/>
      <c r="PIG16" s="900"/>
      <c r="PIH16" s="900"/>
      <c r="PII16" s="900"/>
      <c r="PIJ16" s="900"/>
      <c r="PIK16" s="900"/>
      <c r="PIL16" s="900"/>
      <c r="PIM16" s="900"/>
      <c r="PIN16" s="900"/>
      <c r="PIO16" s="900"/>
      <c r="PIP16" s="900"/>
      <c r="PIQ16" s="900"/>
      <c r="PIR16" s="900"/>
      <c r="PIS16" s="900"/>
      <c r="PIT16" s="900"/>
      <c r="PIU16" s="900"/>
      <c r="PIV16" s="900"/>
      <c r="PIW16" s="900"/>
      <c r="PIX16" s="900"/>
      <c r="PIY16" s="900"/>
      <c r="PIZ16" s="900"/>
      <c r="PJA16" s="900"/>
      <c r="PJB16" s="900"/>
      <c r="PJC16" s="900"/>
      <c r="PJD16" s="900"/>
      <c r="PJE16" s="900"/>
      <c r="PJF16" s="900"/>
      <c r="PJG16" s="900"/>
      <c r="PJH16" s="900"/>
      <c r="PJI16" s="900"/>
      <c r="PJJ16" s="900"/>
      <c r="PJK16" s="900"/>
      <c r="PJL16" s="900"/>
      <c r="PJM16" s="900"/>
      <c r="PJN16" s="900"/>
      <c r="PJO16" s="900"/>
      <c r="PJP16" s="900"/>
      <c r="PJQ16" s="900"/>
      <c r="PJR16" s="900"/>
      <c r="PJS16" s="900"/>
      <c r="PJT16" s="900"/>
      <c r="PJU16" s="900"/>
      <c r="PJV16" s="900"/>
      <c r="PJW16" s="900"/>
      <c r="PJX16" s="900"/>
      <c r="PJY16" s="900"/>
      <c r="PJZ16" s="900"/>
      <c r="PKA16" s="900"/>
      <c r="PKB16" s="900"/>
      <c r="PKC16" s="900"/>
      <c r="PKD16" s="900"/>
      <c r="PKE16" s="900"/>
      <c r="PKF16" s="900"/>
      <c r="PKG16" s="900"/>
      <c r="PKH16" s="900"/>
      <c r="PKI16" s="900"/>
      <c r="PKJ16" s="900"/>
      <c r="PKK16" s="900"/>
      <c r="PKL16" s="900"/>
      <c r="PKM16" s="900"/>
      <c r="PKN16" s="900"/>
      <c r="PKO16" s="900"/>
      <c r="PKP16" s="900"/>
      <c r="PKQ16" s="900"/>
      <c r="PKR16" s="900"/>
      <c r="PKS16" s="900"/>
      <c r="PKT16" s="900"/>
      <c r="PKU16" s="900"/>
      <c r="PKV16" s="900"/>
      <c r="PKW16" s="900"/>
      <c r="PKX16" s="900"/>
      <c r="PKY16" s="900"/>
      <c r="PKZ16" s="900"/>
      <c r="PLA16" s="900"/>
      <c r="PLB16" s="900"/>
      <c r="PLC16" s="900"/>
      <c r="PLD16" s="900"/>
      <c r="PLE16" s="900"/>
      <c r="PLF16" s="900"/>
      <c r="PLG16" s="900"/>
      <c r="PLH16" s="900"/>
      <c r="PLI16" s="900"/>
      <c r="PLJ16" s="900"/>
      <c r="PLK16" s="900"/>
      <c r="PLL16" s="900"/>
      <c r="PLM16" s="900"/>
      <c r="PLN16" s="900"/>
      <c r="PLO16" s="900"/>
      <c r="PLP16" s="900"/>
      <c r="PLQ16" s="900"/>
      <c r="PLR16" s="900"/>
      <c r="PLS16" s="900"/>
      <c r="PLT16" s="900"/>
      <c r="PLU16" s="900"/>
      <c r="PLV16" s="900"/>
      <c r="PLW16" s="900"/>
      <c r="PLX16" s="900"/>
      <c r="PLY16" s="900"/>
      <c r="PLZ16" s="900"/>
      <c r="PMA16" s="900"/>
      <c r="PMB16" s="900"/>
      <c r="PMC16" s="900"/>
      <c r="PMD16" s="900"/>
      <c r="PME16" s="900"/>
      <c r="PMF16" s="900"/>
      <c r="PMG16" s="900"/>
      <c r="PMH16" s="900"/>
      <c r="PMI16" s="900"/>
      <c r="PMJ16" s="900"/>
      <c r="PMK16" s="900"/>
      <c r="PML16" s="900"/>
      <c r="PMM16" s="900"/>
      <c r="PMN16" s="900"/>
      <c r="PMO16" s="900"/>
      <c r="PMP16" s="900"/>
      <c r="PMQ16" s="900"/>
      <c r="PMR16" s="900"/>
      <c r="PMS16" s="900"/>
      <c r="PMT16" s="900"/>
      <c r="PMU16" s="900"/>
      <c r="PMV16" s="900"/>
      <c r="PMW16" s="900"/>
      <c r="PMX16" s="900"/>
      <c r="PMY16" s="900"/>
      <c r="PMZ16" s="900"/>
      <c r="PNA16" s="900"/>
      <c r="PNB16" s="900"/>
      <c r="PNC16" s="900"/>
      <c r="PND16" s="900"/>
      <c r="PNE16" s="900"/>
      <c r="PNF16" s="900"/>
      <c r="PNG16" s="900"/>
      <c r="PNH16" s="900"/>
      <c r="PNI16" s="900"/>
      <c r="PNJ16" s="900"/>
      <c r="PNK16" s="900"/>
      <c r="PNL16" s="900"/>
      <c r="PNM16" s="900"/>
      <c r="PNN16" s="900"/>
      <c r="PNO16" s="900"/>
      <c r="PNP16" s="900"/>
      <c r="PNQ16" s="900"/>
      <c r="PNR16" s="900"/>
      <c r="PNS16" s="900"/>
      <c r="PNT16" s="900"/>
      <c r="PNU16" s="900"/>
      <c r="PNV16" s="900"/>
      <c r="PNW16" s="900"/>
      <c r="PNX16" s="900"/>
      <c r="PNY16" s="900"/>
      <c r="PNZ16" s="900"/>
      <c r="POA16" s="900"/>
      <c r="POB16" s="900"/>
      <c r="POC16" s="900"/>
      <c r="POD16" s="900"/>
      <c r="POE16" s="900"/>
      <c r="POF16" s="900"/>
      <c r="POG16" s="900"/>
      <c r="POH16" s="900"/>
      <c r="POI16" s="900"/>
      <c r="POJ16" s="900"/>
      <c r="POK16" s="900"/>
      <c r="POL16" s="900"/>
      <c r="POM16" s="900"/>
      <c r="PON16" s="900"/>
      <c r="POO16" s="900"/>
      <c r="POP16" s="900"/>
      <c r="POQ16" s="900"/>
      <c r="POR16" s="900"/>
      <c r="POS16" s="900"/>
      <c r="POT16" s="900"/>
      <c r="POU16" s="900"/>
      <c r="POV16" s="900"/>
      <c r="POW16" s="900"/>
      <c r="POX16" s="900"/>
      <c r="POY16" s="900"/>
      <c r="POZ16" s="900"/>
      <c r="PPA16" s="900"/>
      <c r="PPB16" s="900"/>
      <c r="PPC16" s="900"/>
      <c r="PPD16" s="900"/>
      <c r="PPE16" s="900"/>
      <c r="PPF16" s="900"/>
      <c r="PPG16" s="900"/>
      <c r="PPH16" s="900"/>
      <c r="PPI16" s="900"/>
      <c r="PPJ16" s="900"/>
      <c r="PPK16" s="900"/>
      <c r="PPL16" s="900"/>
      <c r="PPM16" s="900"/>
      <c r="PPN16" s="900"/>
      <c r="PPO16" s="900"/>
      <c r="PPP16" s="900"/>
      <c r="PPQ16" s="900"/>
      <c r="PPR16" s="900"/>
      <c r="PPS16" s="900"/>
      <c r="PPT16" s="900"/>
      <c r="PPU16" s="900"/>
      <c r="PPV16" s="900"/>
      <c r="PPW16" s="900"/>
      <c r="PPX16" s="900"/>
      <c r="PPY16" s="900"/>
      <c r="PPZ16" s="900"/>
      <c r="PQA16" s="900"/>
      <c r="PQB16" s="900"/>
      <c r="PQC16" s="900"/>
      <c r="PQD16" s="900"/>
      <c r="PQE16" s="900"/>
      <c r="PQF16" s="900"/>
      <c r="PQG16" s="900"/>
      <c r="PQH16" s="900"/>
      <c r="PQI16" s="900"/>
      <c r="PQJ16" s="900"/>
      <c r="PQK16" s="900"/>
      <c r="PQL16" s="900"/>
      <c r="PQM16" s="900"/>
      <c r="PQN16" s="900"/>
      <c r="PQO16" s="900"/>
      <c r="PQP16" s="900"/>
      <c r="PQQ16" s="900"/>
      <c r="PQR16" s="900"/>
      <c r="PQS16" s="900"/>
      <c r="PQT16" s="900"/>
      <c r="PQU16" s="900"/>
      <c r="PQV16" s="900"/>
      <c r="PQW16" s="900"/>
      <c r="PQX16" s="900"/>
      <c r="PQY16" s="900"/>
      <c r="PQZ16" s="900"/>
      <c r="PRA16" s="900"/>
      <c r="PRB16" s="900"/>
      <c r="PRC16" s="900"/>
      <c r="PRD16" s="900"/>
      <c r="PRE16" s="900"/>
      <c r="PRF16" s="900"/>
      <c r="PRG16" s="900"/>
      <c r="PRH16" s="900"/>
      <c r="PRI16" s="900"/>
      <c r="PRJ16" s="900"/>
      <c r="PRK16" s="900"/>
      <c r="PRL16" s="900"/>
      <c r="PRM16" s="900"/>
      <c r="PRN16" s="900"/>
      <c r="PRO16" s="900"/>
      <c r="PRP16" s="900"/>
      <c r="PRQ16" s="900"/>
      <c r="PRR16" s="900"/>
      <c r="PRS16" s="900"/>
      <c r="PRT16" s="900"/>
      <c r="PRU16" s="900"/>
      <c r="PRV16" s="900"/>
      <c r="PRW16" s="900"/>
      <c r="PRX16" s="900"/>
      <c r="PRY16" s="900"/>
      <c r="PRZ16" s="900"/>
      <c r="PSA16" s="900"/>
      <c r="PSB16" s="900"/>
      <c r="PSC16" s="900"/>
      <c r="PSD16" s="900"/>
      <c r="PSE16" s="900"/>
      <c r="PSF16" s="900"/>
      <c r="PSG16" s="900"/>
      <c r="PSH16" s="900"/>
      <c r="PSI16" s="900"/>
      <c r="PSJ16" s="900"/>
      <c r="PSK16" s="900"/>
      <c r="PSL16" s="900"/>
      <c r="PSM16" s="900"/>
      <c r="PSN16" s="900"/>
      <c r="PSO16" s="900"/>
      <c r="PSP16" s="900"/>
      <c r="PSQ16" s="900"/>
      <c r="PSR16" s="900"/>
      <c r="PSS16" s="900"/>
      <c r="PST16" s="900"/>
      <c r="PSU16" s="900"/>
      <c r="PSV16" s="900"/>
      <c r="PSW16" s="900"/>
      <c r="PSX16" s="900"/>
      <c r="PSY16" s="900"/>
      <c r="PSZ16" s="900"/>
      <c r="PTA16" s="900"/>
      <c r="PTB16" s="900"/>
      <c r="PTC16" s="900"/>
      <c r="PTD16" s="900"/>
      <c r="PTE16" s="900"/>
      <c r="PTF16" s="900"/>
      <c r="PTG16" s="900"/>
      <c r="PTH16" s="900"/>
      <c r="PTI16" s="900"/>
      <c r="PTJ16" s="900"/>
      <c r="PTK16" s="900"/>
      <c r="PTL16" s="900"/>
      <c r="PTM16" s="900"/>
      <c r="PTN16" s="900"/>
      <c r="PTO16" s="900"/>
      <c r="PTP16" s="900"/>
      <c r="PTQ16" s="900"/>
      <c r="PTR16" s="900"/>
      <c r="PTS16" s="900"/>
      <c r="PTT16" s="900"/>
      <c r="PTU16" s="900"/>
      <c r="PTV16" s="900"/>
      <c r="PTW16" s="900"/>
      <c r="PTX16" s="900"/>
      <c r="PTY16" s="900"/>
      <c r="PTZ16" s="900"/>
      <c r="PUA16" s="900"/>
      <c r="PUB16" s="900"/>
      <c r="PUC16" s="900"/>
      <c r="PUD16" s="900"/>
      <c r="PUE16" s="900"/>
      <c r="PUF16" s="900"/>
      <c r="PUG16" s="900"/>
      <c r="PUH16" s="900"/>
      <c r="PUI16" s="900"/>
      <c r="PUJ16" s="900"/>
      <c r="PUK16" s="900"/>
      <c r="PUL16" s="900"/>
      <c r="PUM16" s="900"/>
      <c r="PUN16" s="900"/>
      <c r="PUO16" s="900"/>
      <c r="PUP16" s="900"/>
      <c r="PUQ16" s="900"/>
      <c r="PUR16" s="900"/>
      <c r="PUS16" s="900"/>
      <c r="PUT16" s="900"/>
      <c r="PUU16" s="900"/>
      <c r="PUV16" s="900"/>
      <c r="PUW16" s="900"/>
      <c r="PUX16" s="900"/>
      <c r="PUY16" s="900"/>
      <c r="PUZ16" s="900"/>
      <c r="PVA16" s="900"/>
      <c r="PVB16" s="900"/>
      <c r="PVC16" s="900"/>
      <c r="PVD16" s="900"/>
      <c r="PVE16" s="900"/>
      <c r="PVF16" s="900"/>
      <c r="PVG16" s="900"/>
      <c r="PVH16" s="900"/>
      <c r="PVI16" s="900"/>
      <c r="PVJ16" s="900"/>
      <c r="PVK16" s="900"/>
      <c r="PVL16" s="900"/>
      <c r="PVM16" s="900"/>
      <c r="PVN16" s="900"/>
      <c r="PVO16" s="900"/>
      <c r="PVP16" s="900"/>
      <c r="PVQ16" s="900"/>
      <c r="PVR16" s="900"/>
      <c r="PVS16" s="900"/>
      <c r="PVT16" s="900"/>
      <c r="PVU16" s="900"/>
      <c r="PVV16" s="900"/>
      <c r="PVW16" s="900"/>
      <c r="PVX16" s="900"/>
      <c r="PVY16" s="900"/>
      <c r="PVZ16" s="900"/>
      <c r="PWA16" s="900"/>
      <c r="PWB16" s="900"/>
      <c r="PWC16" s="900"/>
      <c r="PWD16" s="900"/>
      <c r="PWE16" s="900"/>
      <c r="PWF16" s="900"/>
      <c r="PWG16" s="900"/>
      <c r="PWH16" s="900"/>
      <c r="PWI16" s="900"/>
      <c r="PWJ16" s="900"/>
      <c r="PWK16" s="900"/>
      <c r="PWL16" s="900"/>
      <c r="PWM16" s="900"/>
      <c r="PWN16" s="900"/>
      <c r="PWO16" s="900"/>
      <c r="PWP16" s="900"/>
      <c r="PWQ16" s="900"/>
      <c r="PWR16" s="900"/>
      <c r="PWS16" s="900"/>
      <c r="PWT16" s="900"/>
      <c r="PWU16" s="900"/>
      <c r="PWV16" s="900"/>
      <c r="PWW16" s="900"/>
      <c r="PWX16" s="900"/>
      <c r="PWY16" s="900"/>
      <c r="PWZ16" s="900"/>
      <c r="PXA16" s="900"/>
      <c r="PXB16" s="900"/>
      <c r="PXC16" s="900"/>
      <c r="PXD16" s="900"/>
      <c r="PXE16" s="900"/>
      <c r="PXF16" s="900"/>
      <c r="PXG16" s="900"/>
      <c r="PXH16" s="900"/>
      <c r="PXI16" s="900"/>
      <c r="PXJ16" s="900"/>
      <c r="PXK16" s="900"/>
      <c r="PXL16" s="900"/>
      <c r="PXM16" s="900"/>
      <c r="PXN16" s="900"/>
      <c r="PXO16" s="900"/>
      <c r="PXP16" s="900"/>
      <c r="PXQ16" s="900"/>
      <c r="PXR16" s="900"/>
      <c r="PXS16" s="900"/>
      <c r="PXT16" s="900"/>
      <c r="PXU16" s="900"/>
      <c r="PXV16" s="900"/>
      <c r="PXW16" s="900"/>
      <c r="PXX16" s="900"/>
      <c r="PXY16" s="900"/>
      <c r="PXZ16" s="900"/>
      <c r="PYA16" s="900"/>
      <c r="PYB16" s="900"/>
      <c r="PYC16" s="900"/>
      <c r="PYD16" s="900"/>
      <c r="PYE16" s="900"/>
      <c r="PYF16" s="900"/>
      <c r="PYG16" s="900"/>
      <c r="PYH16" s="900"/>
      <c r="PYI16" s="900"/>
      <c r="PYJ16" s="900"/>
      <c r="PYK16" s="900"/>
      <c r="PYL16" s="900"/>
      <c r="PYM16" s="900"/>
      <c r="PYN16" s="900"/>
      <c r="PYO16" s="900"/>
      <c r="PYP16" s="900"/>
      <c r="PYQ16" s="900"/>
      <c r="PYR16" s="900"/>
      <c r="PYS16" s="900"/>
      <c r="PYT16" s="900"/>
      <c r="PYU16" s="900"/>
      <c r="PYV16" s="900"/>
      <c r="PYW16" s="900"/>
      <c r="PYX16" s="900"/>
      <c r="PYY16" s="900"/>
      <c r="PYZ16" s="900"/>
      <c r="PZA16" s="900"/>
      <c r="PZB16" s="900"/>
      <c r="PZC16" s="900"/>
      <c r="PZD16" s="900"/>
      <c r="PZE16" s="900"/>
      <c r="PZF16" s="900"/>
      <c r="PZG16" s="900"/>
      <c r="PZH16" s="900"/>
      <c r="PZI16" s="900"/>
      <c r="PZJ16" s="900"/>
      <c r="PZK16" s="900"/>
      <c r="PZL16" s="900"/>
      <c r="PZM16" s="900"/>
      <c r="PZN16" s="900"/>
      <c r="PZO16" s="900"/>
      <c r="PZP16" s="900"/>
      <c r="PZQ16" s="900"/>
      <c r="PZR16" s="900"/>
      <c r="PZS16" s="900"/>
      <c r="PZT16" s="900"/>
      <c r="PZU16" s="900"/>
      <c r="PZV16" s="900"/>
      <c r="PZW16" s="900"/>
      <c r="PZX16" s="900"/>
      <c r="PZY16" s="900"/>
      <c r="PZZ16" s="900"/>
      <c r="QAA16" s="900"/>
      <c r="QAB16" s="900"/>
      <c r="QAC16" s="900"/>
      <c r="QAD16" s="900"/>
      <c r="QAE16" s="900"/>
      <c r="QAF16" s="900"/>
      <c r="QAG16" s="900"/>
      <c r="QAH16" s="900"/>
      <c r="QAI16" s="900"/>
      <c r="QAJ16" s="900"/>
      <c r="QAK16" s="900"/>
      <c r="QAL16" s="900"/>
      <c r="QAM16" s="900"/>
      <c r="QAN16" s="900"/>
      <c r="QAO16" s="900"/>
      <c r="QAP16" s="900"/>
      <c r="QAQ16" s="900"/>
      <c r="QAR16" s="900"/>
      <c r="QAS16" s="900"/>
      <c r="QAT16" s="900"/>
      <c r="QAU16" s="900"/>
      <c r="QAV16" s="900"/>
      <c r="QAW16" s="900"/>
      <c r="QAX16" s="900"/>
      <c r="QAY16" s="900"/>
      <c r="QAZ16" s="900"/>
      <c r="QBA16" s="900"/>
      <c r="QBB16" s="900"/>
      <c r="QBC16" s="900"/>
      <c r="QBD16" s="900"/>
      <c r="QBE16" s="900"/>
      <c r="QBF16" s="900"/>
      <c r="QBG16" s="900"/>
      <c r="QBH16" s="900"/>
      <c r="QBI16" s="900"/>
      <c r="QBJ16" s="900"/>
      <c r="QBK16" s="900"/>
      <c r="QBL16" s="900"/>
      <c r="QBM16" s="900"/>
      <c r="QBN16" s="900"/>
      <c r="QBO16" s="900"/>
      <c r="QBP16" s="900"/>
      <c r="QBQ16" s="900"/>
      <c r="QBR16" s="900"/>
      <c r="QBS16" s="900"/>
      <c r="QBT16" s="900"/>
      <c r="QBU16" s="900"/>
      <c r="QBV16" s="900"/>
      <c r="QBW16" s="900"/>
      <c r="QBX16" s="900"/>
      <c r="QBY16" s="900"/>
      <c r="QBZ16" s="900"/>
      <c r="QCA16" s="900"/>
      <c r="QCB16" s="900"/>
      <c r="QCC16" s="900"/>
      <c r="QCD16" s="900"/>
      <c r="QCE16" s="900"/>
      <c r="QCF16" s="900"/>
      <c r="QCG16" s="900"/>
      <c r="QCH16" s="900"/>
      <c r="QCI16" s="900"/>
      <c r="QCJ16" s="900"/>
      <c r="QCK16" s="900"/>
      <c r="QCL16" s="900"/>
      <c r="QCM16" s="900"/>
      <c r="QCN16" s="900"/>
      <c r="QCO16" s="900"/>
      <c r="QCP16" s="900"/>
      <c r="QCQ16" s="900"/>
      <c r="QCR16" s="900"/>
      <c r="QCS16" s="900"/>
      <c r="QCT16" s="900"/>
      <c r="QCU16" s="900"/>
      <c r="QCV16" s="900"/>
      <c r="QCW16" s="900"/>
      <c r="QCX16" s="900"/>
      <c r="QCY16" s="900"/>
      <c r="QCZ16" s="900"/>
      <c r="QDA16" s="900"/>
      <c r="QDB16" s="900"/>
      <c r="QDC16" s="900"/>
      <c r="QDD16" s="900"/>
      <c r="QDE16" s="900"/>
      <c r="QDF16" s="900"/>
      <c r="QDG16" s="900"/>
      <c r="QDH16" s="900"/>
      <c r="QDI16" s="900"/>
      <c r="QDJ16" s="900"/>
      <c r="QDK16" s="900"/>
      <c r="QDL16" s="900"/>
      <c r="QDM16" s="900"/>
      <c r="QDN16" s="900"/>
      <c r="QDO16" s="900"/>
      <c r="QDP16" s="900"/>
      <c r="QDQ16" s="900"/>
      <c r="QDR16" s="900"/>
      <c r="QDS16" s="900"/>
      <c r="QDT16" s="900"/>
      <c r="QDU16" s="900"/>
      <c r="QDV16" s="900"/>
      <c r="QDW16" s="900"/>
      <c r="QDX16" s="900"/>
      <c r="QDY16" s="900"/>
      <c r="QDZ16" s="900"/>
      <c r="QEA16" s="900"/>
      <c r="QEB16" s="900"/>
      <c r="QEC16" s="900"/>
      <c r="QED16" s="900"/>
      <c r="QEE16" s="900"/>
      <c r="QEF16" s="900"/>
      <c r="QEG16" s="900"/>
      <c r="QEH16" s="900"/>
      <c r="QEI16" s="900"/>
      <c r="QEJ16" s="900"/>
      <c r="QEK16" s="900"/>
      <c r="QEL16" s="900"/>
      <c r="QEM16" s="900"/>
      <c r="QEN16" s="900"/>
      <c r="QEO16" s="900"/>
      <c r="QEP16" s="900"/>
      <c r="QEQ16" s="900"/>
      <c r="QER16" s="900"/>
      <c r="QES16" s="900"/>
      <c r="QET16" s="900"/>
      <c r="QEU16" s="900"/>
      <c r="QEV16" s="900"/>
      <c r="QEW16" s="900"/>
      <c r="QEX16" s="900"/>
      <c r="QEY16" s="900"/>
      <c r="QEZ16" s="900"/>
      <c r="QFA16" s="900"/>
      <c r="QFB16" s="900"/>
      <c r="QFC16" s="900"/>
      <c r="QFD16" s="900"/>
      <c r="QFE16" s="900"/>
      <c r="QFF16" s="900"/>
      <c r="QFG16" s="900"/>
      <c r="QFH16" s="900"/>
      <c r="QFI16" s="900"/>
      <c r="QFJ16" s="900"/>
      <c r="QFK16" s="900"/>
      <c r="QFL16" s="900"/>
      <c r="QFM16" s="900"/>
      <c r="QFN16" s="900"/>
      <c r="QFO16" s="900"/>
      <c r="QFP16" s="900"/>
      <c r="QFQ16" s="900"/>
      <c r="QFR16" s="900"/>
      <c r="QFS16" s="900"/>
      <c r="QFT16" s="900"/>
      <c r="QFU16" s="900"/>
      <c r="QFV16" s="900"/>
      <c r="QFW16" s="900"/>
      <c r="QFX16" s="900"/>
      <c r="QFY16" s="900"/>
      <c r="QFZ16" s="900"/>
      <c r="QGA16" s="900"/>
      <c r="QGB16" s="900"/>
      <c r="QGC16" s="900"/>
      <c r="QGD16" s="900"/>
      <c r="QGE16" s="900"/>
      <c r="QGF16" s="900"/>
      <c r="QGG16" s="900"/>
      <c r="QGH16" s="900"/>
      <c r="QGI16" s="900"/>
      <c r="QGJ16" s="900"/>
      <c r="QGK16" s="900"/>
      <c r="QGL16" s="900"/>
      <c r="QGM16" s="900"/>
      <c r="QGN16" s="900"/>
      <c r="QGO16" s="900"/>
      <c r="QGP16" s="900"/>
      <c r="QGQ16" s="900"/>
      <c r="QGR16" s="900"/>
      <c r="QGS16" s="900"/>
      <c r="QGT16" s="900"/>
      <c r="QGU16" s="900"/>
      <c r="QGV16" s="900"/>
      <c r="QGW16" s="900"/>
      <c r="QGX16" s="900"/>
      <c r="QGY16" s="900"/>
      <c r="QGZ16" s="900"/>
      <c r="QHA16" s="900"/>
      <c r="QHB16" s="900"/>
      <c r="QHC16" s="900"/>
      <c r="QHD16" s="900"/>
      <c r="QHE16" s="900"/>
      <c r="QHF16" s="900"/>
      <c r="QHG16" s="900"/>
      <c r="QHH16" s="900"/>
      <c r="QHI16" s="900"/>
      <c r="QHJ16" s="900"/>
      <c r="QHK16" s="900"/>
      <c r="QHL16" s="900"/>
      <c r="QHM16" s="900"/>
      <c r="QHN16" s="900"/>
      <c r="QHO16" s="900"/>
      <c r="QHP16" s="900"/>
      <c r="QHQ16" s="900"/>
      <c r="QHR16" s="900"/>
      <c r="QHS16" s="900"/>
      <c r="QHT16" s="900"/>
      <c r="QHU16" s="900"/>
      <c r="QHV16" s="900"/>
      <c r="QHW16" s="900"/>
      <c r="QHX16" s="900"/>
      <c r="QHY16" s="900"/>
      <c r="QHZ16" s="900"/>
      <c r="QIA16" s="900"/>
      <c r="QIB16" s="900"/>
      <c r="QIC16" s="900"/>
      <c r="QID16" s="900"/>
      <c r="QIE16" s="900"/>
      <c r="QIF16" s="900"/>
      <c r="QIG16" s="900"/>
      <c r="QIH16" s="900"/>
      <c r="QII16" s="900"/>
      <c r="QIJ16" s="900"/>
      <c r="QIK16" s="900"/>
      <c r="QIL16" s="900"/>
      <c r="QIM16" s="900"/>
      <c r="QIN16" s="900"/>
      <c r="QIO16" s="900"/>
      <c r="QIP16" s="900"/>
      <c r="QIQ16" s="900"/>
      <c r="QIR16" s="900"/>
      <c r="QIS16" s="900"/>
      <c r="QIT16" s="900"/>
      <c r="QIU16" s="900"/>
      <c r="QIV16" s="900"/>
      <c r="QIW16" s="900"/>
      <c r="QIX16" s="900"/>
      <c r="QIY16" s="900"/>
      <c r="QIZ16" s="900"/>
      <c r="QJA16" s="900"/>
      <c r="QJB16" s="900"/>
      <c r="QJC16" s="900"/>
      <c r="QJD16" s="900"/>
      <c r="QJE16" s="900"/>
      <c r="QJF16" s="900"/>
      <c r="QJG16" s="900"/>
      <c r="QJH16" s="900"/>
      <c r="QJI16" s="900"/>
      <c r="QJJ16" s="900"/>
      <c r="QJK16" s="900"/>
      <c r="QJL16" s="900"/>
      <c r="QJM16" s="900"/>
      <c r="QJN16" s="900"/>
      <c r="QJO16" s="900"/>
      <c r="QJP16" s="900"/>
      <c r="QJQ16" s="900"/>
      <c r="QJR16" s="900"/>
      <c r="QJS16" s="900"/>
      <c r="QJT16" s="900"/>
      <c r="QJU16" s="900"/>
      <c r="QJV16" s="900"/>
      <c r="QJW16" s="900"/>
      <c r="QJX16" s="900"/>
      <c r="QJY16" s="900"/>
      <c r="QJZ16" s="900"/>
      <c r="QKA16" s="900"/>
      <c r="QKB16" s="900"/>
      <c r="QKC16" s="900"/>
      <c r="QKD16" s="900"/>
      <c r="QKE16" s="900"/>
      <c r="QKF16" s="900"/>
      <c r="QKG16" s="900"/>
      <c r="QKH16" s="900"/>
      <c r="QKI16" s="900"/>
      <c r="QKJ16" s="900"/>
      <c r="QKK16" s="900"/>
      <c r="QKL16" s="900"/>
      <c r="QKM16" s="900"/>
      <c r="QKN16" s="900"/>
      <c r="QKO16" s="900"/>
      <c r="QKP16" s="900"/>
      <c r="QKQ16" s="900"/>
      <c r="QKR16" s="900"/>
      <c r="QKS16" s="900"/>
      <c r="QKT16" s="900"/>
      <c r="QKU16" s="900"/>
      <c r="QKV16" s="900"/>
      <c r="QKW16" s="900"/>
      <c r="QKX16" s="900"/>
      <c r="QKY16" s="900"/>
      <c r="QKZ16" s="900"/>
      <c r="QLA16" s="900"/>
      <c r="QLB16" s="900"/>
      <c r="QLC16" s="900"/>
      <c r="QLD16" s="900"/>
      <c r="QLE16" s="900"/>
      <c r="QLF16" s="900"/>
      <c r="QLG16" s="900"/>
      <c r="QLH16" s="900"/>
      <c r="QLI16" s="900"/>
      <c r="QLJ16" s="900"/>
      <c r="QLK16" s="900"/>
      <c r="QLL16" s="900"/>
      <c r="QLM16" s="900"/>
      <c r="QLN16" s="900"/>
      <c r="QLO16" s="900"/>
      <c r="QLP16" s="900"/>
      <c r="QLQ16" s="900"/>
      <c r="QLR16" s="900"/>
      <c r="QLS16" s="900"/>
      <c r="QLT16" s="900"/>
      <c r="QLU16" s="900"/>
      <c r="QLV16" s="900"/>
      <c r="QLW16" s="900"/>
      <c r="QLX16" s="900"/>
      <c r="QLY16" s="900"/>
      <c r="QLZ16" s="900"/>
      <c r="QMA16" s="900"/>
      <c r="QMB16" s="900"/>
      <c r="QMC16" s="900"/>
      <c r="QMD16" s="900"/>
      <c r="QME16" s="900"/>
      <c r="QMF16" s="900"/>
      <c r="QMG16" s="900"/>
      <c r="QMH16" s="900"/>
      <c r="QMI16" s="900"/>
      <c r="QMJ16" s="900"/>
      <c r="QMK16" s="900"/>
      <c r="QML16" s="900"/>
      <c r="QMM16" s="900"/>
      <c r="QMN16" s="900"/>
      <c r="QMO16" s="900"/>
      <c r="QMP16" s="900"/>
      <c r="QMQ16" s="900"/>
      <c r="QMR16" s="900"/>
      <c r="QMS16" s="900"/>
      <c r="QMT16" s="900"/>
      <c r="QMU16" s="900"/>
      <c r="QMV16" s="900"/>
      <c r="QMW16" s="900"/>
      <c r="QMX16" s="900"/>
      <c r="QMY16" s="900"/>
      <c r="QMZ16" s="900"/>
      <c r="QNA16" s="900"/>
      <c r="QNB16" s="900"/>
      <c r="QNC16" s="900"/>
      <c r="QND16" s="900"/>
      <c r="QNE16" s="900"/>
      <c r="QNF16" s="900"/>
      <c r="QNG16" s="900"/>
      <c r="QNH16" s="900"/>
      <c r="QNI16" s="900"/>
      <c r="QNJ16" s="900"/>
      <c r="QNK16" s="900"/>
      <c r="QNL16" s="900"/>
      <c r="QNM16" s="900"/>
      <c r="QNN16" s="900"/>
      <c r="QNO16" s="900"/>
      <c r="QNP16" s="900"/>
      <c r="QNQ16" s="900"/>
      <c r="QNR16" s="900"/>
      <c r="QNS16" s="900"/>
      <c r="QNT16" s="900"/>
      <c r="QNU16" s="900"/>
      <c r="QNV16" s="900"/>
      <c r="QNW16" s="900"/>
      <c r="QNX16" s="900"/>
      <c r="QNY16" s="900"/>
      <c r="QNZ16" s="900"/>
      <c r="QOA16" s="900"/>
      <c r="QOB16" s="900"/>
      <c r="QOC16" s="900"/>
      <c r="QOD16" s="900"/>
      <c r="QOE16" s="900"/>
      <c r="QOF16" s="900"/>
      <c r="QOG16" s="900"/>
      <c r="QOH16" s="900"/>
      <c r="QOI16" s="900"/>
      <c r="QOJ16" s="900"/>
      <c r="QOK16" s="900"/>
      <c r="QOL16" s="900"/>
      <c r="QOM16" s="900"/>
      <c r="QON16" s="900"/>
      <c r="QOO16" s="900"/>
      <c r="QOP16" s="900"/>
      <c r="QOQ16" s="900"/>
      <c r="QOR16" s="900"/>
      <c r="QOS16" s="900"/>
      <c r="QOT16" s="900"/>
      <c r="QOU16" s="900"/>
      <c r="QOV16" s="900"/>
      <c r="QOW16" s="900"/>
      <c r="QOX16" s="900"/>
      <c r="QOY16" s="900"/>
      <c r="QOZ16" s="900"/>
      <c r="QPA16" s="900"/>
      <c r="QPB16" s="900"/>
      <c r="QPC16" s="900"/>
      <c r="QPD16" s="900"/>
      <c r="QPE16" s="900"/>
      <c r="QPF16" s="900"/>
      <c r="QPG16" s="900"/>
      <c r="QPH16" s="900"/>
      <c r="QPI16" s="900"/>
      <c r="QPJ16" s="900"/>
      <c r="QPK16" s="900"/>
      <c r="QPL16" s="900"/>
      <c r="QPM16" s="900"/>
      <c r="QPN16" s="900"/>
      <c r="QPO16" s="900"/>
      <c r="QPP16" s="900"/>
      <c r="QPQ16" s="900"/>
      <c r="QPR16" s="900"/>
      <c r="QPS16" s="900"/>
      <c r="QPT16" s="900"/>
      <c r="QPU16" s="900"/>
      <c r="QPV16" s="900"/>
      <c r="QPW16" s="900"/>
      <c r="QPX16" s="900"/>
      <c r="QPY16" s="900"/>
      <c r="QPZ16" s="900"/>
      <c r="QQA16" s="900"/>
      <c r="QQB16" s="900"/>
      <c r="QQC16" s="900"/>
      <c r="QQD16" s="900"/>
      <c r="QQE16" s="900"/>
      <c r="QQF16" s="900"/>
      <c r="QQG16" s="900"/>
      <c r="QQH16" s="900"/>
      <c r="QQI16" s="900"/>
      <c r="QQJ16" s="900"/>
      <c r="QQK16" s="900"/>
      <c r="QQL16" s="900"/>
      <c r="QQM16" s="900"/>
      <c r="QQN16" s="900"/>
      <c r="QQO16" s="900"/>
      <c r="QQP16" s="900"/>
      <c r="QQQ16" s="900"/>
      <c r="QQR16" s="900"/>
      <c r="QQS16" s="900"/>
      <c r="QQT16" s="900"/>
      <c r="QQU16" s="900"/>
      <c r="QQV16" s="900"/>
      <c r="QQW16" s="900"/>
      <c r="QQX16" s="900"/>
      <c r="QQY16" s="900"/>
      <c r="QQZ16" s="900"/>
      <c r="QRA16" s="900"/>
      <c r="QRB16" s="900"/>
      <c r="QRC16" s="900"/>
      <c r="QRD16" s="900"/>
      <c r="QRE16" s="900"/>
      <c r="QRF16" s="900"/>
      <c r="QRG16" s="900"/>
      <c r="QRH16" s="900"/>
      <c r="QRI16" s="900"/>
      <c r="QRJ16" s="900"/>
      <c r="QRK16" s="900"/>
      <c r="QRL16" s="900"/>
      <c r="QRM16" s="900"/>
      <c r="QRN16" s="900"/>
      <c r="QRO16" s="900"/>
      <c r="QRP16" s="900"/>
      <c r="QRQ16" s="900"/>
      <c r="QRR16" s="900"/>
      <c r="QRS16" s="900"/>
      <c r="QRT16" s="900"/>
      <c r="QRU16" s="900"/>
      <c r="QRV16" s="900"/>
      <c r="QRW16" s="900"/>
      <c r="QRX16" s="900"/>
      <c r="QRY16" s="900"/>
      <c r="QRZ16" s="900"/>
      <c r="QSA16" s="900"/>
      <c r="QSB16" s="900"/>
      <c r="QSC16" s="900"/>
      <c r="QSD16" s="900"/>
      <c r="QSE16" s="900"/>
      <c r="QSF16" s="900"/>
      <c r="QSG16" s="900"/>
      <c r="QSH16" s="900"/>
      <c r="QSI16" s="900"/>
      <c r="QSJ16" s="900"/>
      <c r="QSK16" s="900"/>
      <c r="QSL16" s="900"/>
      <c r="QSM16" s="900"/>
      <c r="QSN16" s="900"/>
      <c r="QSO16" s="900"/>
      <c r="QSP16" s="900"/>
      <c r="QSQ16" s="900"/>
      <c r="QSR16" s="900"/>
      <c r="QSS16" s="900"/>
      <c r="QST16" s="900"/>
      <c r="QSU16" s="900"/>
      <c r="QSV16" s="900"/>
      <c r="QSW16" s="900"/>
      <c r="QSX16" s="900"/>
      <c r="QSY16" s="900"/>
      <c r="QSZ16" s="900"/>
      <c r="QTA16" s="900"/>
      <c r="QTB16" s="900"/>
      <c r="QTC16" s="900"/>
      <c r="QTD16" s="900"/>
      <c r="QTE16" s="900"/>
      <c r="QTF16" s="900"/>
      <c r="QTG16" s="900"/>
      <c r="QTH16" s="900"/>
      <c r="QTI16" s="900"/>
      <c r="QTJ16" s="900"/>
      <c r="QTK16" s="900"/>
      <c r="QTL16" s="900"/>
      <c r="QTM16" s="900"/>
      <c r="QTN16" s="900"/>
      <c r="QTO16" s="900"/>
      <c r="QTP16" s="900"/>
      <c r="QTQ16" s="900"/>
      <c r="QTR16" s="900"/>
      <c r="QTS16" s="900"/>
      <c r="QTT16" s="900"/>
      <c r="QTU16" s="900"/>
      <c r="QTV16" s="900"/>
      <c r="QTW16" s="900"/>
      <c r="QTX16" s="900"/>
      <c r="QTY16" s="900"/>
      <c r="QTZ16" s="900"/>
      <c r="QUA16" s="900"/>
      <c r="QUB16" s="900"/>
      <c r="QUC16" s="900"/>
      <c r="QUD16" s="900"/>
      <c r="QUE16" s="900"/>
      <c r="QUF16" s="900"/>
      <c r="QUG16" s="900"/>
      <c r="QUH16" s="900"/>
      <c r="QUI16" s="900"/>
      <c r="QUJ16" s="900"/>
      <c r="QUK16" s="900"/>
      <c r="QUL16" s="900"/>
      <c r="QUM16" s="900"/>
      <c r="QUN16" s="900"/>
      <c r="QUO16" s="900"/>
      <c r="QUP16" s="900"/>
      <c r="QUQ16" s="900"/>
      <c r="QUR16" s="900"/>
      <c r="QUS16" s="900"/>
      <c r="QUT16" s="900"/>
      <c r="QUU16" s="900"/>
      <c r="QUV16" s="900"/>
      <c r="QUW16" s="900"/>
      <c r="QUX16" s="900"/>
      <c r="QUY16" s="900"/>
      <c r="QUZ16" s="900"/>
      <c r="QVA16" s="900"/>
      <c r="QVB16" s="900"/>
      <c r="QVC16" s="900"/>
      <c r="QVD16" s="900"/>
      <c r="QVE16" s="900"/>
      <c r="QVF16" s="900"/>
      <c r="QVG16" s="900"/>
      <c r="QVH16" s="900"/>
      <c r="QVI16" s="900"/>
      <c r="QVJ16" s="900"/>
      <c r="QVK16" s="900"/>
      <c r="QVL16" s="900"/>
      <c r="QVM16" s="900"/>
      <c r="QVN16" s="900"/>
      <c r="QVO16" s="900"/>
      <c r="QVP16" s="900"/>
      <c r="QVQ16" s="900"/>
      <c r="QVR16" s="900"/>
      <c r="QVS16" s="900"/>
      <c r="QVT16" s="900"/>
      <c r="QVU16" s="900"/>
      <c r="QVV16" s="900"/>
      <c r="QVW16" s="900"/>
      <c r="QVX16" s="900"/>
      <c r="QVY16" s="900"/>
      <c r="QVZ16" s="900"/>
      <c r="QWA16" s="900"/>
      <c r="QWB16" s="900"/>
      <c r="QWC16" s="900"/>
      <c r="QWD16" s="900"/>
      <c r="QWE16" s="900"/>
      <c r="QWF16" s="900"/>
      <c r="QWG16" s="900"/>
      <c r="QWH16" s="900"/>
      <c r="QWI16" s="900"/>
      <c r="QWJ16" s="900"/>
      <c r="QWK16" s="900"/>
      <c r="QWL16" s="900"/>
      <c r="QWM16" s="900"/>
      <c r="QWN16" s="900"/>
      <c r="QWO16" s="900"/>
      <c r="QWP16" s="900"/>
      <c r="QWQ16" s="900"/>
      <c r="QWR16" s="900"/>
      <c r="QWS16" s="900"/>
      <c r="QWT16" s="900"/>
      <c r="QWU16" s="900"/>
      <c r="QWV16" s="900"/>
      <c r="QWW16" s="900"/>
      <c r="QWX16" s="900"/>
      <c r="QWY16" s="900"/>
      <c r="QWZ16" s="900"/>
      <c r="QXA16" s="900"/>
      <c r="QXB16" s="900"/>
      <c r="QXC16" s="900"/>
      <c r="QXD16" s="900"/>
      <c r="QXE16" s="900"/>
      <c r="QXF16" s="900"/>
      <c r="QXG16" s="900"/>
      <c r="QXH16" s="900"/>
      <c r="QXI16" s="900"/>
      <c r="QXJ16" s="900"/>
      <c r="QXK16" s="900"/>
      <c r="QXL16" s="900"/>
      <c r="QXM16" s="900"/>
      <c r="QXN16" s="900"/>
      <c r="QXO16" s="900"/>
      <c r="QXP16" s="900"/>
      <c r="QXQ16" s="900"/>
      <c r="QXR16" s="900"/>
      <c r="QXS16" s="900"/>
      <c r="QXT16" s="900"/>
      <c r="QXU16" s="900"/>
      <c r="QXV16" s="900"/>
      <c r="QXW16" s="900"/>
      <c r="QXX16" s="900"/>
      <c r="QXY16" s="900"/>
      <c r="QXZ16" s="900"/>
      <c r="QYA16" s="900"/>
      <c r="QYB16" s="900"/>
      <c r="QYC16" s="900"/>
      <c r="QYD16" s="900"/>
      <c r="QYE16" s="900"/>
      <c r="QYF16" s="900"/>
      <c r="QYG16" s="900"/>
      <c r="QYH16" s="900"/>
      <c r="QYI16" s="900"/>
      <c r="QYJ16" s="900"/>
      <c r="QYK16" s="900"/>
      <c r="QYL16" s="900"/>
      <c r="QYM16" s="900"/>
      <c r="QYN16" s="900"/>
      <c r="QYO16" s="900"/>
      <c r="QYP16" s="900"/>
      <c r="QYQ16" s="900"/>
      <c r="QYR16" s="900"/>
      <c r="QYS16" s="900"/>
      <c r="QYT16" s="900"/>
      <c r="QYU16" s="900"/>
      <c r="QYV16" s="900"/>
      <c r="QYW16" s="900"/>
      <c r="QYX16" s="900"/>
      <c r="QYY16" s="900"/>
      <c r="QYZ16" s="900"/>
      <c r="QZA16" s="900"/>
      <c r="QZB16" s="900"/>
      <c r="QZC16" s="900"/>
      <c r="QZD16" s="900"/>
      <c r="QZE16" s="900"/>
      <c r="QZF16" s="900"/>
      <c r="QZG16" s="900"/>
      <c r="QZH16" s="900"/>
      <c r="QZI16" s="900"/>
      <c r="QZJ16" s="900"/>
      <c r="QZK16" s="900"/>
      <c r="QZL16" s="900"/>
      <c r="QZM16" s="900"/>
      <c r="QZN16" s="900"/>
      <c r="QZO16" s="900"/>
      <c r="QZP16" s="900"/>
      <c r="QZQ16" s="900"/>
      <c r="QZR16" s="900"/>
      <c r="QZS16" s="900"/>
      <c r="QZT16" s="900"/>
      <c r="QZU16" s="900"/>
      <c r="QZV16" s="900"/>
      <c r="QZW16" s="900"/>
      <c r="QZX16" s="900"/>
      <c r="QZY16" s="900"/>
      <c r="QZZ16" s="900"/>
      <c r="RAA16" s="900"/>
      <c r="RAB16" s="900"/>
      <c r="RAC16" s="900"/>
      <c r="RAD16" s="900"/>
      <c r="RAE16" s="900"/>
      <c r="RAF16" s="900"/>
      <c r="RAG16" s="900"/>
      <c r="RAH16" s="900"/>
      <c r="RAI16" s="900"/>
      <c r="RAJ16" s="900"/>
      <c r="RAK16" s="900"/>
      <c r="RAL16" s="900"/>
      <c r="RAM16" s="900"/>
      <c r="RAN16" s="900"/>
      <c r="RAO16" s="900"/>
      <c r="RAP16" s="900"/>
      <c r="RAQ16" s="900"/>
      <c r="RAR16" s="900"/>
      <c r="RAS16" s="900"/>
      <c r="RAT16" s="900"/>
      <c r="RAU16" s="900"/>
      <c r="RAV16" s="900"/>
      <c r="RAW16" s="900"/>
      <c r="RAX16" s="900"/>
      <c r="RAY16" s="900"/>
      <c r="RAZ16" s="900"/>
      <c r="RBA16" s="900"/>
      <c r="RBB16" s="900"/>
      <c r="RBC16" s="900"/>
      <c r="RBD16" s="900"/>
      <c r="RBE16" s="900"/>
      <c r="RBF16" s="900"/>
      <c r="RBG16" s="900"/>
      <c r="RBH16" s="900"/>
      <c r="RBI16" s="900"/>
      <c r="RBJ16" s="900"/>
      <c r="RBK16" s="900"/>
      <c r="RBL16" s="900"/>
      <c r="RBM16" s="900"/>
      <c r="RBN16" s="900"/>
      <c r="RBO16" s="900"/>
      <c r="RBP16" s="900"/>
      <c r="RBQ16" s="900"/>
      <c r="RBR16" s="900"/>
      <c r="RBS16" s="900"/>
      <c r="RBT16" s="900"/>
      <c r="RBU16" s="900"/>
      <c r="RBV16" s="900"/>
      <c r="RBW16" s="900"/>
      <c r="RBX16" s="900"/>
      <c r="RBY16" s="900"/>
      <c r="RBZ16" s="900"/>
      <c r="RCA16" s="900"/>
      <c r="RCB16" s="900"/>
      <c r="RCC16" s="900"/>
      <c r="RCD16" s="900"/>
      <c r="RCE16" s="900"/>
      <c r="RCF16" s="900"/>
      <c r="RCG16" s="900"/>
      <c r="RCH16" s="900"/>
      <c r="RCI16" s="900"/>
      <c r="RCJ16" s="900"/>
      <c r="RCK16" s="900"/>
      <c r="RCL16" s="900"/>
      <c r="RCM16" s="900"/>
      <c r="RCN16" s="900"/>
      <c r="RCO16" s="900"/>
      <c r="RCP16" s="900"/>
      <c r="RCQ16" s="900"/>
      <c r="RCR16" s="900"/>
      <c r="RCS16" s="900"/>
      <c r="RCT16" s="900"/>
      <c r="RCU16" s="900"/>
      <c r="RCV16" s="900"/>
      <c r="RCW16" s="900"/>
      <c r="RCX16" s="900"/>
      <c r="RCY16" s="900"/>
      <c r="RCZ16" s="900"/>
      <c r="RDA16" s="900"/>
      <c r="RDB16" s="900"/>
      <c r="RDC16" s="900"/>
      <c r="RDD16" s="900"/>
      <c r="RDE16" s="900"/>
      <c r="RDF16" s="900"/>
      <c r="RDG16" s="900"/>
      <c r="RDH16" s="900"/>
      <c r="RDI16" s="900"/>
      <c r="RDJ16" s="900"/>
      <c r="RDK16" s="900"/>
      <c r="RDL16" s="900"/>
      <c r="RDM16" s="900"/>
      <c r="RDN16" s="900"/>
      <c r="RDO16" s="900"/>
      <c r="RDP16" s="900"/>
      <c r="RDQ16" s="900"/>
      <c r="RDR16" s="900"/>
      <c r="RDS16" s="900"/>
      <c r="RDT16" s="900"/>
      <c r="RDU16" s="900"/>
      <c r="RDV16" s="900"/>
      <c r="RDW16" s="900"/>
      <c r="RDX16" s="900"/>
      <c r="RDY16" s="900"/>
      <c r="RDZ16" s="900"/>
      <c r="REA16" s="900"/>
      <c r="REB16" s="900"/>
      <c r="REC16" s="900"/>
      <c r="RED16" s="900"/>
      <c r="REE16" s="900"/>
      <c r="REF16" s="900"/>
      <c r="REG16" s="900"/>
      <c r="REH16" s="900"/>
      <c r="REI16" s="900"/>
      <c r="REJ16" s="900"/>
      <c r="REK16" s="900"/>
      <c r="REL16" s="900"/>
      <c r="REM16" s="900"/>
      <c r="REN16" s="900"/>
      <c r="REO16" s="900"/>
      <c r="REP16" s="900"/>
      <c r="REQ16" s="900"/>
      <c r="RER16" s="900"/>
      <c r="RES16" s="900"/>
      <c r="RET16" s="900"/>
      <c r="REU16" s="900"/>
      <c r="REV16" s="900"/>
      <c r="REW16" s="900"/>
      <c r="REX16" s="900"/>
      <c r="REY16" s="900"/>
      <c r="REZ16" s="900"/>
      <c r="RFA16" s="900"/>
      <c r="RFB16" s="900"/>
      <c r="RFC16" s="900"/>
      <c r="RFD16" s="900"/>
      <c r="RFE16" s="900"/>
      <c r="RFF16" s="900"/>
      <c r="RFG16" s="900"/>
      <c r="RFH16" s="900"/>
      <c r="RFI16" s="900"/>
      <c r="RFJ16" s="900"/>
      <c r="RFK16" s="900"/>
      <c r="RFL16" s="900"/>
      <c r="RFM16" s="900"/>
      <c r="RFN16" s="900"/>
      <c r="RFO16" s="900"/>
      <c r="RFP16" s="900"/>
      <c r="RFQ16" s="900"/>
      <c r="RFR16" s="900"/>
      <c r="RFS16" s="900"/>
      <c r="RFT16" s="900"/>
      <c r="RFU16" s="900"/>
      <c r="RFV16" s="900"/>
      <c r="RFW16" s="900"/>
      <c r="RFX16" s="900"/>
      <c r="RFY16" s="900"/>
      <c r="RFZ16" s="900"/>
      <c r="RGA16" s="900"/>
      <c r="RGB16" s="900"/>
      <c r="RGC16" s="900"/>
      <c r="RGD16" s="900"/>
      <c r="RGE16" s="900"/>
      <c r="RGF16" s="900"/>
      <c r="RGG16" s="900"/>
      <c r="RGH16" s="900"/>
      <c r="RGI16" s="900"/>
      <c r="RGJ16" s="900"/>
      <c r="RGK16" s="900"/>
      <c r="RGL16" s="900"/>
      <c r="RGM16" s="900"/>
      <c r="RGN16" s="900"/>
      <c r="RGO16" s="900"/>
      <c r="RGP16" s="900"/>
      <c r="RGQ16" s="900"/>
      <c r="RGR16" s="900"/>
      <c r="RGS16" s="900"/>
      <c r="RGT16" s="900"/>
      <c r="RGU16" s="900"/>
      <c r="RGV16" s="900"/>
      <c r="RGW16" s="900"/>
      <c r="RGX16" s="900"/>
      <c r="RGY16" s="900"/>
      <c r="RGZ16" s="900"/>
      <c r="RHA16" s="900"/>
      <c r="RHB16" s="900"/>
      <c r="RHC16" s="900"/>
      <c r="RHD16" s="900"/>
      <c r="RHE16" s="900"/>
      <c r="RHF16" s="900"/>
      <c r="RHG16" s="900"/>
      <c r="RHH16" s="900"/>
      <c r="RHI16" s="900"/>
      <c r="RHJ16" s="900"/>
      <c r="RHK16" s="900"/>
      <c r="RHL16" s="900"/>
      <c r="RHM16" s="900"/>
      <c r="RHN16" s="900"/>
      <c r="RHO16" s="900"/>
      <c r="RHP16" s="900"/>
      <c r="RHQ16" s="900"/>
      <c r="RHR16" s="900"/>
      <c r="RHS16" s="900"/>
      <c r="RHT16" s="900"/>
      <c r="RHU16" s="900"/>
      <c r="RHV16" s="900"/>
      <c r="RHW16" s="900"/>
      <c r="RHX16" s="900"/>
      <c r="RHY16" s="900"/>
      <c r="RHZ16" s="900"/>
      <c r="RIA16" s="900"/>
      <c r="RIB16" s="900"/>
      <c r="RIC16" s="900"/>
      <c r="RID16" s="900"/>
      <c r="RIE16" s="900"/>
      <c r="RIF16" s="900"/>
      <c r="RIG16" s="900"/>
      <c r="RIH16" s="900"/>
      <c r="RII16" s="900"/>
      <c r="RIJ16" s="900"/>
      <c r="RIK16" s="900"/>
      <c r="RIL16" s="900"/>
      <c r="RIM16" s="900"/>
      <c r="RIN16" s="900"/>
      <c r="RIO16" s="900"/>
      <c r="RIP16" s="900"/>
      <c r="RIQ16" s="900"/>
      <c r="RIR16" s="900"/>
      <c r="RIS16" s="900"/>
      <c r="RIT16" s="900"/>
      <c r="RIU16" s="900"/>
      <c r="RIV16" s="900"/>
      <c r="RIW16" s="900"/>
      <c r="RIX16" s="900"/>
      <c r="RIY16" s="900"/>
      <c r="RIZ16" s="900"/>
      <c r="RJA16" s="900"/>
      <c r="RJB16" s="900"/>
      <c r="RJC16" s="900"/>
      <c r="RJD16" s="900"/>
      <c r="RJE16" s="900"/>
      <c r="RJF16" s="900"/>
      <c r="RJG16" s="900"/>
      <c r="RJH16" s="900"/>
      <c r="RJI16" s="900"/>
      <c r="RJJ16" s="900"/>
      <c r="RJK16" s="900"/>
      <c r="RJL16" s="900"/>
      <c r="RJM16" s="900"/>
      <c r="RJN16" s="900"/>
      <c r="RJO16" s="900"/>
      <c r="RJP16" s="900"/>
      <c r="RJQ16" s="900"/>
      <c r="RJR16" s="900"/>
      <c r="RJS16" s="900"/>
      <c r="RJT16" s="900"/>
      <c r="RJU16" s="900"/>
      <c r="RJV16" s="900"/>
      <c r="RJW16" s="900"/>
      <c r="RJX16" s="900"/>
      <c r="RJY16" s="900"/>
      <c r="RJZ16" s="900"/>
      <c r="RKA16" s="900"/>
      <c r="RKB16" s="900"/>
      <c r="RKC16" s="900"/>
      <c r="RKD16" s="900"/>
      <c r="RKE16" s="900"/>
      <c r="RKF16" s="900"/>
      <c r="RKG16" s="900"/>
      <c r="RKH16" s="900"/>
      <c r="RKI16" s="900"/>
      <c r="RKJ16" s="900"/>
      <c r="RKK16" s="900"/>
      <c r="RKL16" s="900"/>
      <c r="RKM16" s="900"/>
      <c r="RKN16" s="900"/>
      <c r="RKO16" s="900"/>
      <c r="RKP16" s="900"/>
      <c r="RKQ16" s="900"/>
      <c r="RKR16" s="900"/>
      <c r="RKS16" s="900"/>
      <c r="RKT16" s="900"/>
      <c r="RKU16" s="900"/>
      <c r="RKV16" s="900"/>
      <c r="RKW16" s="900"/>
      <c r="RKX16" s="900"/>
      <c r="RKY16" s="900"/>
      <c r="RKZ16" s="900"/>
      <c r="RLA16" s="900"/>
      <c r="RLB16" s="900"/>
      <c r="RLC16" s="900"/>
      <c r="RLD16" s="900"/>
      <c r="RLE16" s="900"/>
      <c r="RLF16" s="900"/>
      <c r="RLG16" s="900"/>
      <c r="RLH16" s="900"/>
      <c r="RLI16" s="900"/>
      <c r="RLJ16" s="900"/>
      <c r="RLK16" s="900"/>
      <c r="RLL16" s="900"/>
      <c r="RLM16" s="900"/>
      <c r="RLN16" s="900"/>
      <c r="RLO16" s="900"/>
      <c r="RLP16" s="900"/>
      <c r="RLQ16" s="900"/>
      <c r="RLR16" s="900"/>
      <c r="RLS16" s="900"/>
      <c r="RLT16" s="900"/>
      <c r="RLU16" s="900"/>
      <c r="RLV16" s="900"/>
      <c r="RLW16" s="900"/>
      <c r="RLX16" s="900"/>
      <c r="RLY16" s="900"/>
      <c r="RLZ16" s="900"/>
      <c r="RMA16" s="900"/>
      <c r="RMB16" s="900"/>
      <c r="RMC16" s="900"/>
      <c r="RMD16" s="900"/>
      <c r="RME16" s="900"/>
      <c r="RMF16" s="900"/>
      <c r="RMG16" s="900"/>
      <c r="RMH16" s="900"/>
      <c r="RMI16" s="900"/>
      <c r="RMJ16" s="900"/>
      <c r="RMK16" s="900"/>
      <c r="RML16" s="900"/>
      <c r="RMM16" s="900"/>
      <c r="RMN16" s="900"/>
      <c r="RMO16" s="900"/>
      <c r="RMP16" s="900"/>
      <c r="RMQ16" s="900"/>
      <c r="RMR16" s="900"/>
      <c r="RMS16" s="900"/>
      <c r="RMT16" s="900"/>
      <c r="RMU16" s="900"/>
      <c r="RMV16" s="900"/>
      <c r="RMW16" s="900"/>
      <c r="RMX16" s="900"/>
      <c r="RMY16" s="900"/>
      <c r="RMZ16" s="900"/>
      <c r="RNA16" s="900"/>
      <c r="RNB16" s="900"/>
      <c r="RNC16" s="900"/>
      <c r="RND16" s="900"/>
      <c r="RNE16" s="900"/>
      <c r="RNF16" s="900"/>
      <c r="RNG16" s="900"/>
      <c r="RNH16" s="900"/>
      <c r="RNI16" s="900"/>
      <c r="RNJ16" s="900"/>
      <c r="RNK16" s="900"/>
      <c r="RNL16" s="900"/>
      <c r="RNM16" s="900"/>
      <c r="RNN16" s="900"/>
      <c r="RNO16" s="900"/>
      <c r="RNP16" s="900"/>
      <c r="RNQ16" s="900"/>
      <c r="RNR16" s="900"/>
      <c r="RNS16" s="900"/>
      <c r="RNT16" s="900"/>
      <c r="RNU16" s="900"/>
      <c r="RNV16" s="900"/>
      <c r="RNW16" s="900"/>
      <c r="RNX16" s="900"/>
      <c r="RNY16" s="900"/>
      <c r="RNZ16" s="900"/>
      <c r="ROA16" s="900"/>
      <c r="ROB16" s="900"/>
      <c r="ROC16" s="900"/>
      <c r="ROD16" s="900"/>
      <c r="ROE16" s="900"/>
      <c r="ROF16" s="900"/>
      <c r="ROG16" s="900"/>
      <c r="ROH16" s="900"/>
      <c r="ROI16" s="900"/>
      <c r="ROJ16" s="900"/>
      <c r="ROK16" s="900"/>
      <c r="ROL16" s="900"/>
      <c r="ROM16" s="900"/>
      <c r="RON16" s="900"/>
      <c r="ROO16" s="900"/>
      <c r="ROP16" s="900"/>
      <c r="ROQ16" s="900"/>
      <c r="ROR16" s="900"/>
      <c r="ROS16" s="900"/>
      <c r="ROT16" s="900"/>
      <c r="ROU16" s="900"/>
      <c r="ROV16" s="900"/>
      <c r="ROW16" s="900"/>
      <c r="ROX16" s="900"/>
      <c r="ROY16" s="900"/>
      <c r="ROZ16" s="900"/>
      <c r="RPA16" s="900"/>
      <c r="RPB16" s="900"/>
      <c r="RPC16" s="900"/>
      <c r="RPD16" s="900"/>
      <c r="RPE16" s="900"/>
      <c r="RPF16" s="900"/>
      <c r="RPG16" s="900"/>
      <c r="RPH16" s="900"/>
      <c r="RPI16" s="900"/>
      <c r="RPJ16" s="900"/>
      <c r="RPK16" s="900"/>
      <c r="RPL16" s="900"/>
      <c r="RPM16" s="900"/>
      <c r="RPN16" s="900"/>
      <c r="RPO16" s="900"/>
      <c r="RPP16" s="900"/>
      <c r="RPQ16" s="900"/>
      <c r="RPR16" s="900"/>
      <c r="RPS16" s="900"/>
      <c r="RPT16" s="900"/>
      <c r="RPU16" s="900"/>
      <c r="RPV16" s="900"/>
      <c r="RPW16" s="900"/>
      <c r="RPX16" s="900"/>
      <c r="RPY16" s="900"/>
      <c r="RPZ16" s="900"/>
      <c r="RQA16" s="900"/>
      <c r="RQB16" s="900"/>
      <c r="RQC16" s="900"/>
      <c r="RQD16" s="900"/>
      <c r="RQE16" s="900"/>
      <c r="RQF16" s="900"/>
      <c r="RQG16" s="900"/>
      <c r="RQH16" s="900"/>
      <c r="RQI16" s="900"/>
      <c r="RQJ16" s="900"/>
      <c r="RQK16" s="900"/>
      <c r="RQL16" s="900"/>
      <c r="RQM16" s="900"/>
      <c r="RQN16" s="900"/>
      <c r="RQO16" s="900"/>
      <c r="RQP16" s="900"/>
      <c r="RQQ16" s="900"/>
      <c r="RQR16" s="900"/>
      <c r="RQS16" s="900"/>
      <c r="RQT16" s="900"/>
      <c r="RQU16" s="900"/>
      <c r="RQV16" s="900"/>
      <c r="RQW16" s="900"/>
      <c r="RQX16" s="900"/>
      <c r="RQY16" s="900"/>
      <c r="RQZ16" s="900"/>
      <c r="RRA16" s="900"/>
      <c r="RRB16" s="900"/>
      <c r="RRC16" s="900"/>
      <c r="RRD16" s="900"/>
      <c r="RRE16" s="900"/>
      <c r="RRF16" s="900"/>
      <c r="RRG16" s="900"/>
      <c r="RRH16" s="900"/>
      <c r="RRI16" s="900"/>
      <c r="RRJ16" s="900"/>
      <c r="RRK16" s="900"/>
      <c r="RRL16" s="900"/>
      <c r="RRM16" s="900"/>
      <c r="RRN16" s="900"/>
      <c r="RRO16" s="900"/>
      <c r="RRP16" s="900"/>
      <c r="RRQ16" s="900"/>
      <c r="RRR16" s="900"/>
      <c r="RRS16" s="900"/>
      <c r="RRT16" s="900"/>
      <c r="RRU16" s="900"/>
      <c r="RRV16" s="900"/>
      <c r="RRW16" s="900"/>
      <c r="RRX16" s="900"/>
      <c r="RRY16" s="900"/>
      <c r="RRZ16" s="900"/>
      <c r="RSA16" s="900"/>
      <c r="RSB16" s="900"/>
      <c r="RSC16" s="900"/>
      <c r="RSD16" s="900"/>
      <c r="RSE16" s="900"/>
      <c r="RSF16" s="900"/>
      <c r="RSG16" s="900"/>
      <c r="RSH16" s="900"/>
      <c r="RSI16" s="900"/>
      <c r="RSJ16" s="900"/>
      <c r="RSK16" s="900"/>
      <c r="RSL16" s="900"/>
      <c r="RSM16" s="900"/>
      <c r="RSN16" s="900"/>
      <c r="RSO16" s="900"/>
      <c r="RSP16" s="900"/>
      <c r="RSQ16" s="900"/>
      <c r="RSR16" s="900"/>
      <c r="RSS16" s="900"/>
      <c r="RST16" s="900"/>
      <c r="RSU16" s="900"/>
      <c r="RSV16" s="900"/>
      <c r="RSW16" s="900"/>
      <c r="RSX16" s="900"/>
      <c r="RSY16" s="900"/>
      <c r="RSZ16" s="900"/>
      <c r="RTA16" s="900"/>
      <c r="RTB16" s="900"/>
      <c r="RTC16" s="900"/>
      <c r="RTD16" s="900"/>
      <c r="RTE16" s="900"/>
      <c r="RTF16" s="900"/>
      <c r="RTG16" s="900"/>
      <c r="RTH16" s="900"/>
      <c r="RTI16" s="900"/>
      <c r="RTJ16" s="900"/>
      <c r="RTK16" s="900"/>
      <c r="RTL16" s="900"/>
      <c r="RTM16" s="900"/>
      <c r="RTN16" s="900"/>
      <c r="RTO16" s="900"/>
      <c r="RTP16" s="900"/>
      <c r="RTQ16" s="900"/>
      <c r="RTR16" s="900"/>
      <c r="RTS16" s="900"/>
      <c r="RTT16" s="900"/>
      <c r="RTU16" s="900"/>
      <c r="RTV16" s="900"/>
      <c r="RTW16" s="900"/>
      <c r="RTX16" s="900"/>
      <c r="RTY16" s="900"/>
      <c r="RTZ16" s="900"/>
      <c r="RUA16" s="900"/>
      <c r="RUB16" s="900"/>
      <c r="RUC16" s="900"/>
      <c r="RUD16" s="900"/>
      <c r="RUE16" s="900"/>
      <c r="RUF16" s="900"/>
      <c r="RUG16" s="900"/>
      <c r="RUH16" s="900"/>
      <c r="RUI16" s="900"/>
      <c r="RUJ16" s="900"/>
      <c r="RUK16" s="900"/>
      <c r="RUL16" s="900"/>
      <c r="RUM16" s="900"/>
      <c r="RUN16" s="900"/>
      <c r="RUO16" s="900"/>
      <c r="RUP16" s="900"/>
      <c r="RUQ16" s="900"/>
      <c r="RUR16" s="900"/>
      <c r="RUS16" s="900"/>
      <c r="RUT16" s="900"/>
      <c r="RUU16" s="900"/>
      <c r="RUV16" s="900"/>
      <c r="RUW16" s="900"/>
      <c r="RUX16" s="900"/>
      <c r="RUY16" s="900"/>
      <c r="RUZ16" s="900"/>
      <c r="RVA16" s="900"/>
      <c r="RVB16" s="900"/>
      <c r="RVC16" s="900"/>
      <c r="RVD16" s="900"/>
      <c r="RVE16" s="900"/>
      <c r="RVF16" s="900"/>
      <c r="RVG16" s="900"/>
      <c r="RVH16" s="900"/>
      <c r="RVI16" s="900"/>
      <c r="RVJ16" s="900"/>
      <c r="RVK16" s="900"/>
      <c r="RVL16" s="900"/>
      <c r="RVM16" s="900"/>
      <c r="RVN16" s="900"/>
      <c r="RVO16" s="900"/>
      <c r="RVP16" s="900"/>
      <c r="RVQ16" s="900"/>
      <c r="RVR16" s="900"/>
      <c r="RVS16" s="900"/>
      <c r="RVT16" s="900"/>
      <c r="RVU16" s="900"/>
      <c r="RVV16" s="900"/>
      <c r="RVW16" s="900"/>
      <c r="RVX16" s="900"/>
      <c r="RVY16" s="900"/>
      <c r="RVZ16" s="900"/>
      <c r="RWA16" s="900"/>
      <c r="RWB16" s="900"/>
      <c r="RWC16" s="900"/>
      <c r="RWD16" s="900"/>
      <c r="RWE16" s="900"/>
      <c r="RWF16" s="900"/>
      <c r="RWG16" s="900"/>
      <c r="RWH16" s="900"/>
      <c r="RWI16" s="900"/>
      <c r="RWJ16" s="900"/>
      <c r="RWK16" s="900"/>
      <c r="RWL16" s="900"/>
      <c r="RWM16" s="900"/>
      <c r="RWN16" s="900"/>
      <c r="RWO16" s="900"/>
      <c r="RWP16" s="900"/>
      <c r="RWQ16" s="900"/>
      <c r="RWR16" s="900"/>
      <c r="RWS16" s="900"/>
      <c r="RWT16" s="900"/>
      <c r="RWU16" s="900"/>
      <c r="RWV16" s="900"/>
      <c r="RWW16" s="900"/>
      <c r="RWX16" s="900"/>
      <c r="RWY16" s="900"/>
      <c r="RWZ16" s="900"/>
      <c r="RXA16" s="900"/>
      <c r="RXB16" s="900"/>
      <c r="RXC16" s="900"/>
      <c r="RXD16" s="900"/>
      <c r="RXE16" s="900"/>
      <c r="RXF16" s="900"/>
      <c r="RXG16" s="900"/>
      <c r="RXH16" s="900"/>
      <c r="RXI16" s="900"/>
      <c r="RXJ16" s="900"/>
      <c r="RXK16" s="900"/>
      <c r="RXL16" s="900"/>
      <c r="RXM16" s="900"/>
      <c r="RXN16" s="900"/>
      <c r="RXO16" s="900"/>
      <c r="RXP16" s="900"/>
      <c r="RXQ16" s="900"/>
      <c r="RXR16" s="900"/>
      <c r="RXS16" s="900"/>
      <c r="RXT16" s="900"/>
      <c r="RXU16" s="900"/>
      <c r="RXV16" s="900"/>
      <c r="RXW16" s="900"/>
      <c r="RXX16" s="900"/>
      <c r="RXY16" s="900"/>
      <c r="RXZ16" s="900"/>
      <c r="RYA16" s="900"/>
      <c r="RYB16" s="900"/>
      <c r="RYC16" s="900"/>
      <c r="RYD16" s="900"/>
      <c r="RYE16" s="900"/>
      <c r="RYF16" s="900"/>
      <c r="RYG16" s="900"/>
      <c r="RYH16" s="900"/>
      <c r="RYI16" s="900"/>
      <c r="RYJ16" s="900"/>
      <c r="RYK16" s="900"/>
      <c r="RYL16" s="900"/>
      <c r="RYM16" s="900"/>
      <c r="RYN16" s="900"/>
      <c r="RYO16" s="900"/>
      <c r="RYP16" s="900"/>
      <c r="RYQ16" s="900"/>
      <c r="RYR16" s="900"/>
      <c r="RYS16" s="900"/>
      <c r="RYT16" s="900"/>
      <c r="RYU16" s="900"/>
      <c r="RYV16" s="900"/>
      <c r="RYW16" s="900"/>
      <c r="RYX16" s="900"/>
      <c r="RYY16" s="900"/>
      <c r="RYZ16" s="900"/>
      <c r="RZA16" s="900"/>
      <c r="RZB16" s="900"/>
      <c r="RZC16" s="900"/>
      <c r="RZD16" s="900"/>
      <c r="RZE16" s="900"/>
      <c r="RZF16" s="900"/>
      <c r="RZG16" s="900"/>
      <c r="RZH16" s="900"/>
      <c r="RZI16" s="900"/>
      <c r="RZJ16" s="900"/>
      <c r="RZK16" s="900"/>
      <c r="RZL16" s="900"/>
      <c r="RZM16" s="900"/>
      <c r="RZN16" s="900"/>
      <c r="RZO16" s="900"/>
      <c r="RZP16" s="900"/>
      <c r="RZQ16" s="900"/>
      <c r="RZR16" s="900"/>
      <c r="RZS16" s="900"/>
      <c r="RZT16" s="900"/>
      <c r="RZU16" s="900"/>
      <c r="RZV16" s="900"/>
      <c r="RZW16" s="900"/>
      <c r="RZX16" s="900"/>
      <c r="RZY16" s="900"/>
      <c r="RZZ16" s="900"/>
      <c r="SAA16" s="900"/>
      <c r="SAB16" s="900"/>
      <c r="SAC16" s="900"/>
      <c r="SAD16" s="900"/>
      <c r="SAE16" s="900"/>
      <c r="SAF16" s="900"/>
      <c r="SAG16" s="900"/>
      <c r="SAH16" s="900"/>
      <c r="SAI16" s="900"/>
      <c r="SAJ16" s="900"/>
      <c r="SAK16" s="900"/>
      <c r="SAL16" s="900"/>
      <c r="SAM16" s="900"/>
      <c r="SAN16" s="900"/>
      <c r="SAO16" s="900"/>
      <c r="SAP16" s="900"/>
      <c r="SAQ16" s="900"/>
      <c r="SAR16" s="900"/>
      <c r="SAS16" s="900"/>
      <c r="SAT16" s="900"/>
      <c r="SAU16" s="900"/>
      <c r="SAV16" s="900"/>
      <c r="SAW16" s="900"/>
      <c r="SAX16" s="900"/>
      <c r="SAY16" s="900"/>
      <c r="SAZ16" s="900"/>
      <c r="SBA16" s="900"/>
      <c r="SBB16" s="900"/>
      <c r="SBC16" s="900"/>
      <c r="SBD16" s="900"/>
      <c r="SBE16" s="900"/>
      <c r="SBF16" s="900"/>
      <c r="SBG16" s="900"/>
      <c r="SBH16" s="900"/>
      <c r="SBI16" s="900"/>
      <c r="SBJ16" s="900"/>
      <c r="SBK16" s="900"/>
      <c r="SBL16" s="900"/>
      <c r="SBM16" s="900"/>
      <c r="SBN16" s="900"/>
      <c r="SBO16" s="900"/>
      <c r="SBP16" s="900"/>
      <c r="SBQ16" s="900"/>
      <c r="SBR16" s="900"/>
      <c r="SBS16" s="900"/>
      <c r="SBT16" s="900"/>
      <c r="SBU16" s="900"/>
      <c r="SBV16" s="900"/>
      <c r="SBW16" s="900"/>
      <c r="SBX16" s="900"/>
      <c r="SBY16" s="900"/>
      <c r="SBZ16" s="900"/>
      <c r="SCA16" s="900"/>
      <c r="SCB16" s="900"/>
      <c r="SCC16" s="900"/>
      <c r="SCD16" s="900"/>
      <c r="SCE16" s="900"/>
      <c r="SCF16" s="900"/>
      <c r="SCG16" s="900"/>
      <c r="SCH16" s="900"/>
      <c r="SCI16" s="900"/>
      <c r="SCJ16" s="900"/>
      <c r="SCK16" s="900"/>
      <c r="SCL16" s="900"/>
      <c r="SCM16" s="900"/>
      <c r="SCN16" s="900"/>
      <c r="SCO16" s="900"/>
      <c r="SCP16" s="900"/>
      <c r="SCQ16" s="900"/>
      <c r="SCR16" s="900"/>
      <c r="SCS16" s="900"/>
      <c r="SCT16" s="900"/>
      <c r="SCU16" s="900"/>
      <c r="SCV16" s="900"/>
      <c r="SCW16" s="900"/>
      <c r="SCX16" s="900"/>
      <c r="SCY16" s="900"/>
      <c r="SCZ16" s="900"/>
      <c r="SDA16" s="900"/>
      <c r="SDB16" s="900"/>
      <c r="SDC16" s="900"/>
      <c r="SDD16" s="900"/>
      <c r="SDE16" s="900"/>
      <c r="SDF16" s="900"/>
      <c r="SDG16" s="900"/>
      <c r="SDH16" s="900"/>
      <c r="SDI16" s="900"/>
      <c r="SDJ16" s="900"/>
      <c r="SDK16" s="900"/>
      <c r="SDL16" s="900"/>
      <c r="SDM16" s="900"/>
      <c r="SDN16" s="900"/>
      <c r="SDO16" s="900"/>
      <c r="SDP16" s="900"/>
      <c r="SDQ16" s="900"/>
      <c r="SDR16" s="900"/>
      <c r="SDS16" s="900"/>
      <c r="SDT16" s="900"/>
      <c r="SDU16" s="900"/>
      <c r="SDV16" s="900"/>
      <c r="SDW16" s="900"/>
      <c r="SDX16" s="900"/>
      <c r="SDY16" s="900"/>
      <c r="SDZ16" s="900"/>
      <c r="SEA16" s="900"/>
      <c r="SEB16" s="900"/>
      <c r="SEC16" s="900"/>
      <c r="SED16" s="900"/>
      <c r="SEE16" s="900"/>
      <c r="SEF16" s="900"/>
      <c r="SEG16" s="900"/>
      <c r="SEH16" s="900"/>
      <c r="SEI16" s="900"/>
      <c r="SEJ16" s="900"/>
      <c r="SEK16" s="900"/>
      <c r="SEL16" s="900"/>
      <c r="SEM16" s="900"/>
      <c r="SEN16" s="900"/>
      <c r="SEO16" s="900"/>
      <c r="SEP16" s="900"/>
      <c r="SEQ16" s="900"/>
      <c r="SER16" s="900"/>
      <c r="SES16" s="900"/>
      <c r="SET16" s="900"/>
      <c r="SEU16" s="900"/>
      <c r="SEV16" s="900"/>
      <c r="SEW16" s="900"/>
      <c r="SEX16" s="900"/>
      <c r="SEY16" s="900"/>
      <c r="SEZ16" s="900"/>
      <c r="SFA16" s="900"/>
      <c r="SFB16" s="900"/>
      <c r="SFC16" s="900"/>
      <c r="SFD16" s="900"/>
      <c r="SFE16" s="900"/>
      <c r="SFF16" s="900"/>
      <c r="SFG16" s="900"/>
      <c r="SFH16" s="900"/>
      <c r="SFI16" s="900"/>
      <c r="SFJ16" s="900"/>
      <c r="SFK16" s="900"/>
      <c r="SFL16" s="900"/>
      <c r="SFM16" s="900"/>
      <c r="SFN16" s="900"/>
      <c r="SFO16" s="900"/>
      <c r="SFP16" s="900"/>
      <c r="SFQ16" s="900"/>
      <c r="SFR16" s="900"/>
      <c r="SFS16" s="900"/>
      <c r="SFT16" s="900"/>
      <c r="SFU16" s="900"/>
      <c r="SFV16" s="900"/>
      <c r="SFW16" s="900"/>
      <c r="SFX16" s="900"/>
      <c r="SFY16" s="900"/>
      <c r="SFZ16" s="900"/>
      <c r="SGA16" s="900"/>
      <c r="SGB16" s="900"/>
      <c r="SGC16" s="900"/>
      <c r="SGD16" s="900"/>
      <c r="SGE16" s="900"/>
      <c r="SGF16" s="900"/>
      <c r="SGG16" s="900"/>
      <c r="SGH16" s="900"/>
      <c r="SGI16" s="900"/>
      <c r="SGJ16" s="900"/>
      <c r="SGK16" s="900"/>
      <c r="SGL16" s="900"/>
      <c r="SGM16" s="900"/>
      <c r="SGN16" s="900"/>
      <c r="SGO16" s="900"/>
      <c r="SGP16" s="900"/>
      <c r="SGQ16" s="900"/>
      <c r="SGR16" s="900"/>
      <c r="SGS16" s="900"/>
      <c r="SGT16" s="900"/>
      <c r="SGU16" s="900"/>
      <c r="SGV16" s="900"/>
      <c r="SGW16" s="900"/>
      <c r="SGX16" s="900"/>
      <c r="SGY16" s="900"/>
      <c r="SGZ16" s="900"/>
      <c r="SHA16" s="900"/>
      <c r="SHB16" s="900"/>
      <c r="SHC16" s="900"/>
      <c r="SHD16" s="900"/>
      <c r="SHE16" s="900"/>
      <c r="SHF16" s="900"/>
      <c r="SHG16" s="900"/>
      <c r="SHH16" s="900"/>
      <c r="SHI16" s="900"/>
      <c r="SHJ16" s="900"/>
      <c r="SHK16" s="900"/>
      <c r="SHL16" s="900"/>
      <c r="SHM16" s="900"/>
      <c r="SHN16" s="900"/>
      <c r="SHO16" s="900"/>
      <c r="SHP16" s="900"/>
      <c r="SHQ16" s="900"/>
      <c r="SHR16" s="900"/>
      <c r="SHS16" s="900"/>
      <c r="SHT16" s="900"/>
      <c r="SHU16" s="900"/>
      <c r="SHV16" s="900"/>
      <c r="SHW16" s="900"/>
      <c r="SHX16" s="900"/>
      <c r="SHY16" s="900"/>
      <c r="SHZ16" s="900"/>
      <c r="SIA16" s="900"/>
      <c r="SIB16" s="900"/>
      <c r="SIC16" s="900"/>
      <c r="SID16" s="900"/>
      <c r="SIE16" s="900"/>
      <c r="SIF16" s="900"/>
      <c r="SIG16" s="900"/>
      <c r="SIH16" s="900"/>
      <c r="SII16" s="900"/>
      <c r="SIJ16" s="900"/>
      <c r="SIK16" s="900"/>
      <c r="SIL16" s="900"/>
      <c r="SIM16" s="900"/>
      <c r="SIN16" s="900"/>
      <c r="SIO16" s="900"/>
      <c r="SIP16" s="900"/>
      <c r="SIQ16" s="900"/>
      <c r="SIR16" s="900"/>
      <c r="SIS16" s="900"/>
      <c r="SIT16" s="900"/>
      <c r="SIU16" s="900"/>
      <c r="SIV16" s="900"/>
      <c r="SIW16" s="900"/>
      <c r="SIX16" s="900"/>
      <c r="SIY16" s="900"/>
      <c r="SIZ16" s="900"/>
      <c r="SJA16" s="900"/>
      <c r="SJB16" s="900"/>
      <c r="SJC16" s="900"/>
      <c r="SJD16" s="900"/>
      <c r="SJE16" s="900"/>
      <c r="SJF16" s="900"/>
      <c r="SJG16" s="900"/>
      <c r="SJH16" s="900"/>
      <c r="SJI16" s="900"/>
      <c r="SJJ16" s="900"/>
      <c r="SJK16" s="900"/>
      <c r="SJL16" s="900"/>
      <c r="SJM16" s="900"/>
      <c r="SJN16" s="900"/>
      <c r="SJO16" s="900"/>
      <c r="SJP16" s="900"/>
      <c r="SJQ16" s="900"/>
      <c r="SJR16" s="900"/>
      <c r="SJS16" s="900"/>
      <c r="SJT16" s="900"/>
      <c r="SJU16" s="900"/>
      <c r="SJV16" s="900"/>
      <c r="SJW16" s="900"/>
      <c r="SJX16" s="900"/>
      <c r="SJY16" s="900"/>
      <c r="SJZ16" s="900"/>
      <c r="SKA16" s="900"/>
      <c r="SKB16" s="900"/>
      <c r="SKC16" s="900"/>
      <c r="SKD16" s="900"/>
      <c r="SKE16" s="900"/>
      <c r="SKF16" s="900"/>
      <c r="SKG16" s="900"/>
      <c r="SKH16" s="900"/>
      <c r="SKI16" s="900"/>
      <c r="SKJ16" s="900"/>
      <c r="SKK16" s="900"/>
      <c r="SKL16" s="900"/>
      <c r="SKM16" s="900"/>
      <c r="SKN16" s="900"/>
      <c r="SKO16" s="900"/>
      <c r="SKP16" s="900"/>
      <c r="SKQ16" s="900"/>
      <c r="SKR16" s="900"/>
      <c r="SKS16" s="900"/>
      <c r="SKT16" s="900"/>
      <c r="SKU16" s="900"/>
      <c r="SKV16" s="900"/>
      <c r="SKW16" s="900"/>
      <c r="SKX16" s="900"/>
      <c r="SKY16" s="900"/>
      <c r="SKZ16" s="900"/>
      <c r="SLA16" s="900"/>
      <c r="SLB16" s="900"/>
      <c r="SLC16" s="900"/>
      <c r="SLD16" s="900"/>
      <c r="SLE16" s="900"/>
      <c r="SLF16" s="900"/>
      <c r="SLG16" s="900"/>
      <c r="SLH16" s="900"/>
      <c r="SLI16" s="900"/>
      <c r="SLJ16" s="900"/>
      <c r="SLK16" s="900"/>
      <c r="SLL16" s="900"/>
      <c r="SLM16" s="900"/>
      <c r="SLN16" s="900"/>
      <c r="SLO16" s="900"/>
      <c r="SLP16" s="900"/>
      <c r="SLQ16" s="900"/>
      <c r="SLR16" s="900"/>
      <c r="SLS16" s="900"/>
      <c r="SLT16" s="900"/>
      <c r="SLU16" s="900"/>
      <c r="SLV16" s="900"/>
      <c r="SLW16" s="900"/>
      <c r="SLX16" s="900"/>
      <c r="SLY16" s="900"/>
      <c r="SLZ16" s="900"/>
      <c r="SMA16" s="900"/>
      <c r="SMB16" s="900"/>
      <c r="SMC16" s="900"/>
      <c r="SMD16" s="900"/>
      <c r="SME16" s="900"/>
      <c r="SMF16" s="900"/>
      <c r="SMG16" s="900"/>
      <c r="SMH16" s="900"/>
      <c r="SMI16" s="900"/>
      <c r="SMJ16" s="900"/>
      <c r="SMK16" s="900"/>
      <c r="SML16" s="900"/>
      <c r="SMM16" s="900"/>
      <c r="SMN16" s="900"/>
      <c r="SMO16" s="900"/>
      <c r="SMP16" s="900"/>
      <c r="SMQ16" s="900"/>
      <c r="SMR16" s="900"/>
      <c r="SMS16" s="900"/>
      <c r="SMT16" s="900"/>
      <c r="SMU16" s="900"/>
      <c r="SMV16" s="900"/>
      <c r="SMW16" s="900"/>
      <c r="SMX16" s="900"/>
      <c r="SMY16" s="900"/>
      <c r="SMZ16" s="900"/>
      <c r="SNA16" s="900"/>
      <c r="SNB16" s="900"/>
      <c r="SNC16" s="900"/>
      <c r="SND16" s="900"/>
      <c r="SNE16" s="900"/>
      <c r="SNF16" s="900"/>
      <c r="SNG16" s="900"/>
      <c r="SNH16" s="900"/>
      <c r="SNI16" s="900"/>
      <c r="SNJ16" s="900"/>
      <c r="SNK16" s="900"/>
      <c r="SNL16" s="900"/>
      <c r="SNM16" s="900"/>
      <c r="SNN16" s="900"/>
      <c r="SNO16" s="900"/>
      <c r="SNP16" s="900"/>
      <c r="SNQ16" s="900"/>
      <c r="SNR16" s="900"/>
      <c r="SNS16" s="900"/>
      <c r="SNT16" s="900"/>
      <c r="SNU16" s="900"/>
      <c r="SNV16" s="900"/>
      <c r="SNW16" s="900"/>
      <c r="SNX16" s="900"/>
      <c r="SNY16" s="900"/>
      <c r="SNZ16" s="900"/>
      <c r="SOA16" s="900"/>
      <c r="SOB16" s="900"/>
      <c r="SOC16" s="900"/>
      <c r="SOD16" s="900"/>
      <c r="SOE16" s="900"/>
      <c r="SOF16" s="900"/>
      <c r="SOG16" s="900"/>
      <c r="SOH16" s="900"/>
      <c r="SOI16" s="900"/>
      <c r="SOJ16" s="900"/>
      <c r="SOK16" s="900"/>
      <c r="SOL16" s="900"/>
      <c r="SOM16" s="900"/>
      <c r="SON16" s="900"/>
      <c r="SOO16" s="900"/>
      <c r="SOP16" s="900"/>
      <c r="SOQ16" s="900"/>
      <c r="SOR16" s="900"/>
      <c r="SOS16" s="900"/>
      <c r="SOT16" s="900"/>
      <c r="SOU16" s="900"/>
      <c r="SOV16" s="900"/>
      <c r="SOW16" s="900"/>
      <c r="SOX16" s="900"/>
      <c r="SOY16" s="900"/>
      <c r="SOZ16" s="900"/>
      <c r="SPA16" s="900"/>
      <c r="SPB16" s="900"/>
      <c r="SPC16" s="900"/>
      <c r="SPD16" s="900"/>
      <c r="SPE16" s="900"/>
      <c r="SPF16" s="900"/>
      <c r="SPG16" s="900"/>
      <c r="SPH16" s="900"/>
      <c r="SPI16" s="900"/>
      <c r="SPJ16" s="900"/>
      <c r="SPK16" s="900"/>
      <c r="SPL16" s="900"/>
      <c r="SPM16" s="900"/>
      <c r="SPN16" s="900"/>
      <c r="SPO16" s="900"/>
      <c r="SPP16" s="900"/>
      <c r="SPQ16" s="900"/>
      <c r="SPR16" s="900"/>
      <c r="SPS16" s="900"/>
      <c r="SPT16" s="900"/>
      <c r="SPU16" s="900"/>
      <c r="SPV16" s="900"/>
      <c r="SPW16" s="900"/>
      <c r="SPX16" s="900"/>
      <c r="SPY16" s="900"/>
      <c r="SPZ16" s="900"/>
      <c r="SQA16" s="900"/>
      <c r="SQB16" s="900"/>
      <c r="SQC16" s="900"/>
      <c r="SQD16" s="900"/>
      <c r="SQE16" s="900"/>
      <c r="SQF16" s="900"/>
      <c r="SQG16" s="900"/>
      <c r="SQH16" s="900"/>
      <c r="SQI16" s="900"/>
      <c r="SQJ16" s="900"/>
      <c r="SQK16" s="900"/>
      <c r="SQL16" s="900"/>
      <c r="SQM16" s="900"/>
      <c r="SQN16" s="900"/>
      <c r="SQO16" s="900"/>
      <c r="SQP16" s="900"/>
      <c r="SQQ16" s="900"/>
      <c r="SQR16" s="900"/>
      <c r="SQS16" s="900"/>
      <c r="SQT16" s="900"/>
      <c r="SQU16" s="900"/>
      <c r="SQV16" s="900"/>
      <c r="SQW16" s="900"/>
      <c r="SQX16" s="900"/>
      <c r="SQY16" s="900"/>
      <c r="SQZ16" s="900"/>
      <c r="SRA16" s="900"/>
      <c r="SRB16" s="900"/>
      <c r="SRC16" s="900"/>
      <c r="SRD16" s="900"/>
      <c r="SRE16" s="900"/>
      <c r="SRF16" s="900"/>
      <c r="SRG16" s="900"/>
      <c r="SRH16" s="900"/>
      <c r="SRI16" s="900"/>
      <c r="SRJ16" s="900"/>
      <c r="SRK16" s="900"/>
      <c r="SRL16" s="900"/>
      <c r="SRM16" s="900"/>
      <c r="SRN16" s="900"/>
      <c r="SRO16" s="900"/>
      <c r="SRP16" s="900"/>
      <c r="SRQ16" s="900"/>
      <c r="SRR16" s="900"/>
      <c r="SRS16" s="900"/>
      <c r="SRT16" s="900"/>
      <c r="SRU16" s="900"/>
      <c r="SRV16" s="900"/>
      <c r="SRW16" s="900"/>
      <c r="SRX16" s="900"/>
      <c r="SRY16" s="900"/>
      <c r="SRZ16" s="900"/>
      <c r="SSA16" s="900"/>
      <c r="SSB16" s="900"/>
      <c r="SSC16" s="900"/>
      <c r="SSD16" s="900"/>
      <c r="SSE16" s="900"/>
      <c r="SSF16" s="900"/>
      <c r="SSG16" s="900"/>
      <c r="SSH16" s="900"/>
      <c r="SSI16" s="900"/>
      <c r="SSJ16" s="900"/>
      <c r="SSK16" s="900"/>
      <c r="SSL16" s="900"/>
      <c r="SSM16" s="900"/>
      <c r="SSN16" s="900"/>
      <c r="SSO16" s="900"/>
      <c r="SSP16" s="900"/>
      <c r="SSQ16" s="900"/>
      <c r="SSR16" s="900"/>
      <c r="SSS16" s="900"/>
      <c r="SST16" s="900"/>
      <c r="SSU16" s="900"/>
      <c r="SSV16" s="900"/>
      <c r="SSW16" s="900"/>
      <c r="SSX16" s="900"/>
      <c r="SSY16" s="900"/>
      <c r="SSZ16" s="900"/>
      <c r="STA16" s="900"/>
      <c r="STB16" s="900"/>
      <c r="STC16" s="900"/>
      <c r="STD16" s="900"/>
      <c r="STE16" s="900"/>
      <c r="STF16" s="900"/>
      <c r="STG16" s="900"/>
      <c r="STH16" s="900"/>
      <c r="STI16" s="900"/>
      <c r="STJ16" s="900"/>
      <c r="STK16" s="900"/>
      <c r="STL16" s="900"/>
      <c r="STM16" s="900"/>
      <c r="STN16" s="900"/>
      <c r="STO16" s="900"/>
      <c r="STP16" s="900"/>
      <c r="STQ16" s="900"/>
      <c r="STR16" s="900"/>
      <c r="STS16" s="900"/>
      <c r="STT16" s="900"/>
      <c r="STU16" s="900"/>
      <c r="STV16" s="900"/>
      <c r="STW16" s="900"/>
      <c r="STX16" s="900"/>
      <c r="STY16" s="900"/>
      <c r="STZ16" s="900"/>
      <c r="SUA16" s="900"/>
      <c r="SUB16" s="900"/>
      <c r="SUC16" s="900"/>
      <c r="SUD16" s="900"/>
      <c r="SUE16" s="900"/>
      <c r="SUF16" s="900"/>
      <c r="SUG16" s="900"/>
      <c r="SUH16" s="900"/>
      <c r="SUI16" s="900"/>
      <c r="SUJ16" s="900"/>
      <c r="SUK16" s="900"/>
      <c r="SUL16" s="900"/>
      <c r="SUM16" s="900"/>
      <c r="SUN16" s="900"/>
      <c r="SUO16" s="900"/>
      <c r="SUP16" s="900"/>
      <c r="SUQ16" s="900"/>
      <c r="SUR16" s="900"/>
      <c r="SUS16" s="900"/>
      <c r="SUT16" s="900"/>
      <c r="SUU16" s="900"/>
      <c r="SUV16" s="900"/>
      <c r="SUW16" s="900"/>
      <c r="SUX16" s="900"/>
      <c r="SUY16" s="900"/>
      <c r="SUZ16" s="900"/>
      <c r="SVA16" s="900"/>
      <c r="SVB16" s="900"/>
      <c r="SVC16" s="900"/>
      <c r="SVD16" s="900"/>
      <c r="SVE16" s="900"/>
      <c r="SVF16" s="900"/>
      <c r="SVG16" s="900"/>
      <c r="SVH16" s="900"/>
      <c r="SVI16" s="900"/>
      <c r="SVJ16" s="900"/>
      <c r="SVK16" s="900"/>
      <c r="SVL16" s="900"/>
      <c r="SVM16" s="900"/>
      <c r="SVN16" s="900"/>
      <c r="SVO16" s="900"/>
      <c r="SVP16" s="900"/>
      <c r="SVQ16" s="900"/>
      <c r="SVR16" s="900"/>
      <c r="SVS16" s="900"/>
      <c r="SVT16" s="900"/>
      <c r="SVU16" s="900"/>
      <c r="SVV16" s="900"/>
      <c r="SVW16" s="900"/>
      <c r="SVX16" s="900"/>
      <c r="SVY16" s="900"/>
      <c r="SVZ16" s="900"/>
      <c r="SWA16" s="900"/>
      <c r="SWB16" s="900"/>
      <c r="SWC16" s="900"/>
      <c r="SWD16" s="900"/>
      <c r="SWE16" s="900"/>
      <c r="SWF16" s="900"/>
      <c r="SWG16" s="900"/>
      <c r="SWH16" s="900"/>
      <c r="SWI16" s="900"/>
      <c r="SWJ16" s="900"/>
      <c r="SWK16" s="900"/>
      <c r="SWL16" s="900"/>
      <c r="SWM16" s="900"/>
      <c r="SWN16" s="900"/>
      <c r="SWO16" s="900"/>
      <c r="SWP16" s="900"/>
      <c r="SWQ16" s="900"/>
      <c r="SWR16" s="900"/>
      <c r="SWS16" s="900"/>
      <c r="SWT16" s="900"/>
      <c r="SWU16" s="900"/>
      <c r="SWV16" s="900"/>
      <c r="SWW16" s="900"/>
      <c r="SWX16" s="900"/>
      <c r="SWY16" s="900"/>
      <c r="SWZ16" s="900"/>
      <c r="SXA16" s="900"/>
      <c r="SXB16" s="900"/>
      <c r="SXC16" s="900"/>
      <c r="SXD16" s="900"/>
      <c r="SXE16" s="900"/>
      <c r="SXF16" s="900"/>
      <c r="SXG16" s="900"/>
      <c r="SXH16" s="900"/>
      <c r="SXI16" s="900"/>
      <c r="SXJ16" s="900"/>
      <c r="SXK16" s="900"/>
      <c r="SXL16" s="900"/>
      <c r="SXM16" s="900"/>
      <c r="SXN16" s="900"/>
      <c r="SXO16" s="900"/>
      <c r="SXP16" s="900"/>
      <c r="SXQ16" s="900"/>
      <c r="SXR16" s="900"/>
      <c r="SXS16" s="900"/>
      <c r="SXT16" s="900"/>
      <c r="SXU16" s="900"/>
      <c r="SXV16" s="900"/>
      <c r="SXW16" s="900"/>
      <c r="SXX16" s="900"/>
      <c r="SXY16" s="900"/>
      <c r="SXZ16" s="900"/>
      <c r="SYA16" s="900"/>
      <c r="SYB16" s="900"/>
      <c r="SYC16" s="900"/>
      <c r="SYD16" s="900"/>
      <c r="SYE16" s="900"/>
      <c r="SYF16" s="900"/>
      <c r="SYG16" s="900"/>
      <c r="SYH16" s="900"/>
      <c r="SYI16" s="900"/>
      <c r="SYJ16" s="900"/>
      <c r="SYK16" s="900"/>
      <c r="SYL16" s="900"/>
      <c r="SYM16" s="900"/>
      <c r="SYN16" s="900"/>
      <c r="SYO16" s="900"/>
      <c r="SYP16" s="900"/>
      <c r="SYQ16" s="900"/>
      <c r="SYR16" s="900"/>
      <c r="SYS16" s="900"/>
      <c r="SYT16" s="900"/>
      <c r="SYU16" s="900"/>
      <c r="SYV16" s="900"/>
      <c r="SYW16" s="900"/>
      <c r="SYX16" s="900"/>
      <c r="SYY16" s="900"/>
      <c r="SYZ16" s="900"/>
      <c r="SZA16" s="900"/>
      <c r="SZB16" s="900"/>
      <c r="SZC16" s="900"/>
      <c r="SZD16" s="900"/>
      <c r="SZE16" s="900"/>
      <c r="SZF16" s="900"/>
      <c r="SZG16" s="900"/>
      <c r="SZH16" s="900"/>
      <c r="SZI16" s="900"/>
      <c r="SZJ16" s="900"/>
      <c r="SZK16" s="900"/>
      <c r="SZL16" s="900"/>
      <c r="SZM16" s="900"/>
      <c r="SZN16" s="900"/>
      <c r="SZO16" s="900"/>
      <c r="SZP16" s="900"/>
      <c r="SZQ16" s="900"/>
      <c r="SZR16" s="900"/>
      <c r="SZS16" s="900"/>
      <c r="SZT16" s="900"/>
      <c r="SZU16" s="900"/>
      <c r="SZV16" s="900"/>
      <c r="SZW16" s="900"/>
      <c r="SZX16" s="900"/>
      <c r="SZY16" s="900"/>
      <c r="SZZ16" s="900"/>
      <c r="TAA16" s="900"/>
      <c r="TAB16" s="900"/>
      <c r="TAC16" s="900"/>
      <c r="TAD16" s="900"/>
      <c r="TAE16" s="900"/>
      <c r="TAF16" s="900"/>
      <c r="TAG16" s="900"/>
      <c r="TAH16" s="900"/>
      <c r="TAI16" s="900"/>
      <c r="TAJ16" s="900"/>
      <c r="TAK16" s="900"/>
      <c r="TAL16" s="900"/>
      <c r="TAM16" s="900"/>
      <c r="TAN16" s="900"/>
      <c r="TAO16" s="900"/>
      <c r="TAP16" s="900"/>
      <c r="TAQ16" s="900"/>
      <c r="TAR16" s="900"/>
      <c r="TAS16" s="900"/>
      <c r="TAT16" s="900"/>
      <c r="TAU16" s="900"/>
      <c r="TAV16" s="900"/>
      <c r="TAW16" s="900"/>
      <c r="TAX16" s="900"/>
      <c r="TAY16" s="900"/>
      <c r="TAZ16" s="900"/>
      <c r="TBA16" s="900"/>
      <c r="TBB16" s="900"/>
      <c r="TBC16" s="900"/>
      <c r="TBD16" s="900"/>
      <c r="TBE16" s="900"/>
      <c r="TBF16" s="900"/>
      <c r="TBG16" s="900"/>
      <c r="TBH16" s="900"/>
      <c r="TBI16" s="900"/>
      <c r="TBJ16" s="900"/>
      <c r="TBK16" s="900"/>
      <c r="TBL16" s="900"/>
      <c r="TBM16" s="900"/>
      <c r="TBN16" s="900"/>
      <c r="TBO16" s="900"/>
      <c r="TBP16" s="900"/>
      <c r="TBQ16" s="900"/>
      <c r="TBR16" s="900"/>
      <c r="TBS16" s="900"/>
      <c r="TBT16" s="900"/>
      <c r="TBU16" s="900"/>
      <c r="TBV16" s="900"/>
      <c r="TBW16" s="900"/>
      <c r="TBX16" s="900"/>
      <c r="TBY16" s="900"/>
      <c r="TBZ16" s="900"/>
      <c r="TCA16" s="900"/>
      <c r="TCB16" s="900"/>
      <c r="TCC16" s="900"/>
      <c r="TCD16" s="900"/>
      <c r="TCE16" s="900"/>
      <c r="TCF16" s="900"/>
      <c r="TCG16" s="900"/>
      <c r="TCH16" s="900"/>
      <c r="TCI16" s="900"/>
      <c r="TCJ16" s="900"/>
      <c r="TCK16" s="900"/>
      <c r="TCL16" s="900"/>
      <c r="TCM16" s="900"/>
      <c r="TCN16" s="900"/>
      <c r="TCO16" s="900"/>
      <c r="TCP16" s="900"/>
      <c r="TCQ16" s="900"/>
      <c r="TCR16" s="900"/>
      <c r="TCS16" s="900"/>
      <c r="TCT16" s="900"/>
      <c r="TCU16" s="900"/>
      <c r="TCV16" s="900"/>
      <c r="TCW16" s="900"/>
      <c r="TCX16" s="900"/>
      <c r="TCY16" s="900"/>
      <c r="TCZ16" s="900"/>
      <c r="TDA16" s="900"/>
      <c r="TDB16" s="900"/>
      <c r="TDC16" s="900"/>
      <c r="TDD16" s="900"/>
      <c r="TDE16" s="900"/>
      <c r="TDF16" s="900"/>
      <c r="TDG16" s="900"/>
      <c r="TDH16" s="900"/>
      <c r="TDI16" s="900"/>
      <c r="TDJ16" s="900"/>
      <c r="TDK16" s="900"/>
      <c r="TDL16" s="900"/>
      <c r="TDM16" s="900"/>
      <c r="TDN16" s="900"/>
      <c r="TDO16" s="900"/>
      <c r="TDP16" s="900"/>
      <c r="TDQ16" s="900"/>
      <c r="TDR16" s="900"/>
      <c r="TDS16" s="900"/>
      <c r="TDT16" s="900"/>
      <c r="TDU16" s="900"/>
      <c r="TDV16" s="900"/>
      <c r="TDW16" s="900"/>
      <c r="TDX16" s="900"/>
      <c r="TDY16" s="900"/>
      <c r="TDZ16" s="900"/>
      <c r="TEA16" s="900"/>
      <c r="TEB16" s="900"/>
      <c r="TEC16" s="900"/>
      <c r="TED16" s="900"/>
      <c r="TEE16" s="900"/>
      <c r="TEF16" s="900"/>
      <c r="TEG16" s="900"/>
      <c r="TEH16" s="900"/>
      <c r="TEI16" s="900"/>
      <c r="TEJ16" s="900"/>
      <c r="TEK16" s="900"/>
      <c r="TEL16" s="900"/>
      <c r="TEM16" s="900"/>
      <c r="TEN16" s="900"/>
      <c r="TEO16" s="900"/>
      <c r="TEP16" s="900"/>
      <c r="TEQ16" s="900"/>
      <c r="TER16" s="900"/>
      <c r="TES16" s="900"/>
      <c r="TET16" s="900"/>
      <c r="TEU16" s="900"/>
      <c r="TEV16" s="900"/>
      <c r="TEW16" s="900"/>
      <c r="TEX16" s="900"/>
      <c r="TEY16" s="900"/>
      <c r="TEZ16" s="900"/>
      <c r="TFA16" s="900"/>
      <c r="TFB16" s="900"/>
      <c r="TFC16" s="900"/>
      <c r="TFD16" s="900"/>
      <c r="TFE16" s="900"/>
      <c r="TFF16" s="900"/>
      <c r="TFG16" s="900"/>
      <c r="TFH16" s="900"/>
      <c r="TFI16" s="900"/>
      <c r="TFJ16" s="900"/>
      <c r="TFK16" s="900"/>
      <c r="TFL16" s="900"/>
      <c r="TFM16" s="900"/>
      <c r="TFN16" s="900"/>
      <c r="TFO16" s="900"/>
      <c r="TFP16" s="900"/>
      <c r="TFQ16" s="900"/>
      <c r="TFR16" s="900"/>
      <c r="TFS16" s="900"/>
      <c r="TFT16" s="900"/>
      <c r="TFU16" s="900"/>
      <c r="TFV16" s="900"/>
      <c r="TFW16" s="900"/>
      <c r="TFX16" s="900"/>
      <c r="TFY16" s="900"/>
      <c r="TFZ16" s="900"/>
      <c r="TGA16" s="900"/>
      <c r="TGB16" s="900"/>
      <c r="TGC16" s="900"/>
      <c r="TGD16" s="900"/>
      <c r="TGE16" s="900"/>
      <c r="TGF16" s="900"/>
      <c r="TGG16" s="900"/>
      <c r="TGH16" s="900"/>
      <c r="TGI16" s="900"/>
      <c r="TGJ16" s="900"/>
      <c r="TGK16" s="900"/>
      <c r="TGL16" s="900"/>
      <c r="TGM16" s="900"/>
      <c r="TGN16" s="900"/>
      <c r="TGO16" s="900"/>
      <c r="TGP16" s="900"/>
      <c r="TGQ16" s="900"/>
      <c r="TGR16" s="900"/>
      <c r="TGS16" s="900"/>
      <c r="TGT16" s="900"/>
      <c r="TGU16" s="900"/>
      <c r="TGV16" s="900"/>
      <c r="TGW16" s="900"/>
      <c r="TGX16" s="900"/>
      <c r="TGY16" s="900"/>
      <c r="TGZ16" s="900"/>
      <c r="THA16" s="900"/>
      <c r="THB16" s="900"/>
      <c r="THC16" s="900"/>
      <c r="THD16" s="900"/>
      <c r="THE16" s="900"/>
      <c r="THF16" s="900"/>
      <c r="THG16" s="900"/>
      <c r="THH16" s="900"/>
      <c r="THI16" s="900"/>
      <c r="THJ16" s="900"/>
      <c r="THK16" s="900"/>
      <c r="THL16" s="900"/>
      <c r="THM16" s="900"/>
      <c r="THN16" s="900"/>
      <c r="THO16" s="900"/>
      <c r="THP16" s="900"/>
      <c r="THQ16" s="900"/>
      <c r="THR16" s="900"/>
      <c r="THS16" s="900"/>
      <c r="THT16" s="900"/>
      <c r="THU16" s="900"/>
      <c r="THV16" s="900"/>
      <c r="THW16" s="900"/>
      <c r="THX16" s="900"/>
      <c r="THY16" s="900"/>
      <c r="THZ16" s="900"/>
      <c r="TIA16" s="900"/>
      <c r="TIB16" s="900"/>
      <c r="TIC16" s="900"/>
      <c r="TID16" s="900"/>
      <c r="TIE16" s="900"/>
      <c r="TIF16" s="900"/>
      <c r="TIG16" s="900"/>
      <c r="TIH16" s="900"/>
      <c r="TII16" s="900"/>
      <c r="TIJ16" s="900"/>
      <c r="TIK16" s="900"/>
      <c r="TIL16" s="900"/>
      <c r="TIM16" s="900"/>
      <c r="TIN16" s="900"/>
      <c r="TIO16" s="900"/>
      <c r="TIP16" s="900"/>
      <c r="TIQ16" s="900"/>
      <c r="TIR16" s="900"/>
      <c r="TIS16" s="900"/>
      <c r="TIT16" s="900"/>
      <c r="TIU16" s="900"/>
      <c r="TIV16" s="900"/>
      <c r="TIW16" s="900"/>
      <c r="TIX16" s="900"/>
      <c r="TIY16" s="900"/>
      <c r="TIZ16" s="900"/>
      <c r="TJA16" s="900"/>
      <c r="TJB16" s="900"/>
      <c r="TJC16" s="900"/>
      <c r="TJD16" s="900"/>
      <c r="TJE16" s="900"/>
      <c r="TJF16" s="900"/>
      <c r="TJG16" s="900"/>
      <c r="TJH16" s="900"/>
      <c r="TJI16" s="900"/>
      <c r="TJJ16" s="900"/>
      <c r="TJK16" s="900"/>
      <c r="TJL16" s="900"/>
      <c r="TJM16" s="900"/>
      <c r="TJN16" s="900"/>
      <c r="TJO16" s="900"/>
      <c r="TJP16" s="900"/>
      <c r="TJQ16" s="900"/>
      <c r="TJR16" s="900"/>
      <c r="TJS16" s="900"/>
      <c r="TJT16" s="900"/>
      <c r="TJU16" s="900"/>
      <c r="TJV16" s="900"/>
      <c r="TJW16" s="900"/>
      <c r="TJX16" s="900"/>
      <c r="TJY16" s="900"/>
      <c r="TJZ16" s="900"/>
      <c r="TKA16" s="900"/>
      <c r="TKB16" s="900"/>
      <c r="TKC16" s="900"/>
      <c r="TKD16" s="900"/>
      <c r="TKE16" s="900"/>
      <c r="TKF16" s="900"/>
      <c r="TKG16" s="900"/>
      <c r="TKH16" s="900"/>
      <c r="TKI16" s="900"/>
      <c r="TKJ16" s="900"/>
      <c r="TKK16" s="900"/>
      <c r="TKL16" s="900"/>
      <c r="TKM16" s="900"/>
      <c r="TKN16" s="900"/>
      <c r="TKO16" s="900"/>
      <c r="TKP16" s="900"/>
      <c r="TKQ16" s="900"/>
      <c r="TKR16" s="900"/>
      <c r="TKS16" s="900"/>
      <c r="TKT16" s="900"/>
      <c r="TKU16" s="900"/>
      <c r="TKV16" s="900"/>
      <c r="TKW16" s="900"/>
      <c r="TKX16" s="900"/>
      <c r="TKY16" s="900"/>
      <c r="TKZ16" s="900"/>
      <c r="TLA16" s="900"/>
      <c r="TLB16" s="900"/>
      <c r="TLC16" s="900"/>
      <c r="TLD16" s="900"/>
      <c r="TLE16" s="900"/>
      <c r="TLF16" s="900"/>
      <c r="TLG16" s="900"/>
      <c r="TLH16" s="900"/>
      <c r="TLI16" s="900"/>
      <c r="TLJ16" s="900"/>
      <c r="TLK16" s="900"/>
      <c r="TLL16" s="900"/>
      <c r="TLM16" s="900"/>
      <c r="TLN16" s="900"/>
      <c r="TLO16" s="900"/>
      <c r="TLP16" s="900"/>
      <c r="TLQ16" s="900"/>
      <c r="TLR16" s="900"/>
      <c r="TLS16" s="900"/>
      <c r="TLT16" s="900"/>
      <c r="TLU16" s="900"/>
      <c r="TLV16" s="900"/>
      <c r="TLW16" s="900"/>
      <c r="TLX16" s="900"/>
      <c r="TLY16" s="900"/>
      <c r="TLZ16" s="900"/>
      <c r="TMA16" s="900"/>
      <c r="TMB16" s="900"/>
      <c r="TMC16" s="900"/>
      <c r="TMD16" s="900"/>
      <c r="TME16" s="900"/>
      <c r="TMF16" s="900"/>
      <c r="TMG16" s="900"/>
      <c r="TMH16" s="900"/>
      <c r="TMI16" s="900"/>
      <c r="TMJ16" s="900"/>
      <c r="TMK16" s="900"/>
      <c r="TML16" s="900"/>
      <c r="TMM16" s="900"/>
      <c r="TMN16" s="900"/>
      <c r="TMO16" s="900"/>
      <c r="TMP16" s="900"/>
      <c r="TMQ16" s="900"/>
      <c r="TMR16" s="900"/>
      <c r="TMS16" s="900"/>
      <c r="TMT16" s="900"/>
      <c r="TMU16" s="900"/>
      <c r="TMV16" s="900"/>
      <c r="TMW16" s="900"/>
      <c r="TMX16" s="900"/>
      <c r="TMY16" s="900"/>
      <c r="TMZ16" s="900"/>
      <c r="TNA16" s="900"/>
      <c r="TNB16" s="900"/>
      <c r="TNC16" s="900"/>
      <c r="TND16" s="900"/>
      <c r="TNE16" s="900"/>
      <c r="TNF16" s="900"/>
      <c r="TNG16" s="900"/>
      <c r="TNH16" s="900"/>
      <c r="TNI16" s="900"/>
      <c r="TNJ16" s="900"/>
      <c r="TNK16" s="900"/>
      <c r="TNL16" s="900"/>
      <c r="TNM16" s="900"/>
      <c r="TNN16" s="900"/>
      <c r="TNO16" s="900"/>
      <c r="TNP16" s="900"/>
      <c r="TNQ16" s="900"/>
      <c r="TNR16" s="900"/>
      <c r="TNS16" s="900"/>
      <c r="TNT16" s="900"/>
      <c r="TNU16" s="900"/>
      <c r="TNV16" s="900"/>
      <c r="TNW16" s="900"/>
      <c r="TNX16" s="900"/>
      <c r="TNY16" s="900"/>
      <c r="TNZ16" s="900"/>
      <c r="TOA16" s="900"/>
      <c r="TOB16" s="900"/>
      <c r="TOC16" s="900"/>
      <c r="TOD16" s="900"/>
      <c r="TOE16" s="900"/>
      <c r="TOF16" s="900"/>
      <c r="TOG16" s="900"/>
      <c r="TOH16" s="900"/>
      <c r="TOI16" s="900"/>
      <c r="TOJ16" s="900"/>
      <c r="TOK16" s="900"/>
      <c r="TOL16" s="900"/>
      <c r="TOM16" s="900"/>
      <c r="TON16" s="900"/>
      <c r="TOO16" s="900"/>
      <c r="TOP16" s="900"/>
      <c r="TOQ16" s="900"/>
      <c r="TOR16" s="900"/>
      <c r="TOS16" s="900"/>
      <c r="TOT16" s="900"/>
      <c r="TOU16" s="900"/>
      <c r="TOV16" s="900"/>
      <c r="TOW16" s="900"/>
      <c r="TOX16" s="900"/>
      <c r="TOY16" s="900"/>
      <c r="TOZ16" s="900"/>
      <c r="TPA16" s="900"/>
      <c r="TPB16" s="900"/>
      <c r="TPC16" s="900"/>
      <c r="TPD16" s="900"/>
      <c r="TPE16" s="900"/>
      <c r="TPF16" s="900"/>
      <c r="TPG16" s="900"/>
      <c r="TPH16" s="900"/>
      <c r="TPI16" s="900"/>
      <c r="TPJ16" s="900"/>
      <c r="TPK16" s="900"/>
      <c r="TPL16" s="900"/>
      <c r="TPM16" s="900"/>
      <c r="TPN16" s="900"/>
      <c r="TPO16" s="900"/>
      <c r="TPP16" s="900"/>
      <c r="TPQ16" s="900"/>
      <c r="TPR16" s="900"/>
      <c r="TPS16" s="900"/>
      <c r="TPT16" s="900"/>
      <c r="TPU16" s="900"/>
      <c r="TPV16" s="900"/>
      <c r="TPW16" s="900"/>
      <c r="TPX16" s="900"/>
      <c r="TPY16" s="900"/>
      <c r="TPZ16" s="900"/>
      <c r="TQA16" s="900"/>
      <c r="TQB16" s="900"/>
      <c r="TQC16" s="900"/>
      <c r="TQD16" s="900"/>
      <c r="TQE16" s="900"/>
      <c r="TQF16" s="900"/>
      <c r="TQG16" s="900"/>
      <c r="TQH16" s="900"/>
      <c r="TQI16" s="900"/>
      <c r="TQJ16" s="900"/>
      <c r="TQK16" s="900"/>
      <c r="TQL16" s="900"/>
      <c r="TQM16" s="900"/>
      <c r="TQN16" s="900"/>
      <c r="TQO16" s="900"/>
      <c r="TQP16" s="900"/>
      <c r="TQQ16" s="900"/>
      <c r="TQR16" s="900"/>
      <c r="TQS16" s="900"/>
      <c r="TQT16" s="900"/>
      <c r="TQU16" s="900"/>
      <c r="TQV16" s="900"/>
      <c r="TQW16" s="900"/>
      <c r="TQX16" s="900"/>
      <c r="TQY16" s="900"/>
      <c r="TQZ16" s="900"/>
      <c r="TRA16" s="900"/>
      <c r="TRB16" s="900"/>
      <c r="TRC16" s="900"/>
      <c r="TRD16" s="900"/>
      <c r="TRE16" s="900"/>
      <c r="TRF16" s="900"/>
      <c r="TRG16" s="900"/>
      <c r="TRH16" s="900"/>
      <c r="TRI16" s="900"/>
      <c r="TRJ16" s="900"/>
      <c r="TRK16" s="900"/>
      <c r="TRL16" s="900"/>
      <c r="TRM16" s="900"/>
      <c r="TRN16" s="900"/>
      <c r="TRO16" s="900"/>
      <c r="TRP16" s="900"/>
      <c r="TRQ16" s="900"/>
      <c r="TRR16" s="900"/>
      <c r="TRS16" s="900"/>
      <c r="TRT16" s="900"/>
      <c r="TRU16" s="900"/>
      <c r="TRV16" s="900"/>
      <c r="TRW16" s="900"/>
      <c r="TRX16" s="900"/>
      <c r="TRY16" s="900"/>
      <c r="TRZ16" s="900"/>
      <c r="TSA16" s="900"/>
      <c r="TSB16" s="900"/>
      <c r="TSC16" s="900"/>
      <c r="TSD16" s="900"/>
      <c r="TSE16" s="900"/>
      <c r="TSF16" s="900"/>
      <c r="TSG16" s="900"/>
      <c r="TSH16" s="900"/>
      <c r="TSI16" s="900"/>
      <c r="TSJ16" s="900"/>
      <c r="TSK16" s="900"/>
      <c r="TSL16" s="900"/>
      <c r="TSM16" s="900"/>
      <c r="TSN16" s="900"/>
      <c r="TSO16" s="900"/>
      <c r="TSP16" s="900"/>
      <c r="TSQ16" s="900"/>
      <c r="TSR16" s="900"/>
      <c r="TSS16" s="900"/>
      <c r="TST16" s="900"/>
      <c r="TSU16" s="900"/>
      <c r="TSV16" s="900"/>
      <c r="TSW16" s="900"/>
      <c r="TSX16" s="900"/>
      <c r="TSY16" s="900"/>
      <c r="TSZ16" s="900"/>
      <c r="TTA16" s="900"/>
      <c r="TTB16" s="900"/>
      <c r="TTC16" s="900"/>
      <c r="TTD16" s="900"/>
      <c r="TTE16" s="900"/>
      <c r="TTF16" s="900"/>
      <c r="TTG16" s="900"/>
      <c r="TTH16" s="900"/>
      <c r="TTI16" s="900"/>
      <c r="TTJ16" s="900"/>
      <c r="TTK16" s="900"/>
      <c r="TTL16" s="900"/>
      <c r="TTM16" s="900"/>
      <c r="TTN16" s="900"/>
      <c r="TTO16" s="900"/>
      <c r="TTP16" s="900"/>
      <c r="TTQ16" s="900"/>
      <c r="TTR16" s="900"/>
      <c r="TTS16" s="900"/>
      <c r="TTT16" s="900"/>
      <c r="TTU16" s="900"/>
      <c r="TTV16" s="900"/>
      <c r="TTW16" s="900"/>
      <c r="TTX16" s="900"/>
      <c r="TTY16" s="900"/>
      <c r="TTZ16" s="900"/>
      <c r="TUA16" s="900"/>
      <c r="TUB16" s="900"/>
      <c r="TUC16" s="900"/>
      <c r="TUD16" s="900"/>
      <c r="TUE16" s="900"/>
      <c r="TUF16" s="900"/>
      <c r="TUG16" s="900"/>
      <c r="TUH16" s="900"/>
      <c r="TUI16" s="900"/>
      <c r="TUJ16" s="900"/>
      <c r="TUK16" s="900"/>
      <c r="TUL16" s="900"/>
      <c r="TUM16" s="900"/>
      <c r="TUN16" s="900"/>
      <c r="TUO16" s="900"/>
      <c r="TUP16" s="900"/>
      <c r="TUQ16" s="900"/>
      <c r="TUR16" s="900"/>
      <c r="TUS16" s="900"/>
      <c r="TUT16" s="900"/>
      <c r="TUU16" s="900"/>
      <c r="TUV16" s="900"/>
      <c r="TUW16" s="900"/>
      <c r="TUX16" s="900"/>
      <c r="TUY16" s="900"/>
      <c r="TUZ16" s="900"/>
      <c r="TVA16" s="900"/>
      <c r="TVB16" s="900"/>
      <c r="TVC16" s="900"/>
      <c r="TVD16" s="900"/>
      <c r="TVE16" s="900"/>
      <c r="TVF16" s="900"/>
      <c r="TVG16" s="900"/>
      <c r="TVH16" s="900"/>
      <c r="TVI16" s="900"/>
      <c r="TVJ16" s="900"/>
      <c r="TVK16" s="900"/>
      <c r="TVL16" s="900"/>
      <c r="TVM16" s="900"/>
      <c r="TVN16" s="900"/>
      <c r="TVO16" s="900"/>
      <c r="TVP16" s="900"/>
      <c r="TVQ16" s="900"/>
      <c r="TVR16" s="900"/>
      <c r="TVS16" s="900"/>
      <c r="TVT16" s="900"/>
      <c r="TVU16" s="900"/>
      <c r="TVV16" s="900"/>
      <c r="TVW16" s="900"/>
      <c r="TVX16" s="900"/>
      <c r="TVY16" s="900"/>
      <c r="TVZ16" s="900"/>
      <c r="TWA16" s="900"/>
      <c r="TWB16" s="900"/>
      <c r="TWC16" s="900"/>
      <c r="TWD16" s="900"/>
      <c r="TWE16" s="900"/>
      <c r="TWF16" s="900"/>
      <c r="TWG16" s="900"/>
      <c r="TWH16" s="900"/>
      <c r="TWI16" s="900"/>
      <c r="TWJ16" s="900"/>
      <c r="TWK16" s="900"/>
      <c r="TWL16" s="900"/>
      <c r="TWM16" s="900"/>
      <c r="TWN16" s="900"/>
      <c r="TWO16" s="900"/>
      <c r="TWP16" s="900"/>
      <c r="TWQ16" s="900"/>
      <c r="TWR16" s="900"/>
      <c r="TWS16" s="900"/>
      <c r="TWT16" s="900"/>
      <c r="TWU16" s="900"/>
      <c r="TWV16" s="900"/>
      <c r="TWW16" s="900"/>
      <c r="TWX16" s="900"/>
      <c r="TWY16" s="900"/>
      <c r="TWZ16" s="900"/>
      <c r="TXA16" s="900"/>
      <c r="TXB16" s="900"/>
      <c r="TXC16" s="900"/>
      <c r="TXD16" s="900"/>
      <c r="TXE16" s="900"/>
      <c r="TXF16" s="900"/>
      <c r="TXG16" s="900"/>
      <c r="TXH16" s="900"/>
      <c r="TXI16" s="900"/>
      <c r="TXJ16" s="900"/>
      <c r="TXK16" s="900"/>
      <c r="TXL16" s="900"/>
      <c r="TXM16" s="900"/>
      <c r="TXN16" s="900"/>
      <c r="TXO16" s="900"/>
      <c r="TXP16" s="900"/>
      <c r="TXQ16" s="900"/>
      <c r="TXR16" s="900"/>
      <c r="TXS16" s="900"/>
      <c r="TXT16" s="900"/>
      <c r="TXU16" s="900"/>
      <c r="TXV16" s="900"/>
      <c r="TXW16" s="900"/>
      <c r="TXX16" s="900"/>
      <c r="TXY16" s="900"/>
      <c r="TXZ16" s="900"/>
      <c r="TYA16" s="900"/>
      <c r="TYB16" s="900"/>
      <c r="TYC16" s="900"/>
      <c r="TYD16" s="900"/>
      <c r="TYE16" s="900"/>
      <c r="TYF16" s="900"/>
      <c r="TYG16" s="900"/>
      <c r="TYH16" s="900"/>
      <c r="TYI16" s="900"/>
      <c r="TYJ16" s="900"/>
      <c r="TYK16" s="900"/>
      <c r="TYL16" s="900"/>
      <c r="TYM16" s="900"/>
      <c r="TYN16" s="900"/>
      <c r="TYO16" s="900"/>
      <c r="TYP16" s="900"/>
      <c r="TYQ16" s="900"/>
      <c r="TYR16" s="900"/>
      <c r="TYS16" s="900"/>
      <c r="TYT16" s="900"/>
      <c r="TYU16" s="900"/>
      <c r="TYV16" s="900"/>
      <c r="TYW16" s="900"/>
      <c r="TYX16" s="900"/>
      <c r="TYY16" s="900"/>
      <c r="TYZ16" s="900"/>
      <c r="TZA16" s="900"/>
      <c r="TZB16" s="900"/>
      <c r="TZC16" s="900"/>
      <c r="TZD16" s="900"/>
      <c r="TZE16" s="900"/>
      <c r="TZF16" s="900"/>
      <c r="TZG16" s="900"/>
      <c r="TZH16" s="900"/>
      <c r="TZI16" s="900"/>
      <c r="TZJ16" s="900"/>
      <c r="TZK16" s="900"/>
      <c r="TZL16" s="900"/>
      <c r="TZM16" s="900"/>
      <c r="TZN16" s="900"/>
      <c r="TZO16" s="900"/>
      <c r="TZP16" s="900"/>
      <c r="TZQ16" s="900"/>
      <c r="TZR16" s="900"/>
      <c r="TZS16" s="900"/>
      <c r="TZT16" s="900"/>
      <c r="TZU16" s="900"/>
      <c r="TZV16" s="900"/>
      <c r="TZW16" s="900"/>
      <c r="TZX16" s="900"/>
      <c r="TZY16" s="900"/>
      <c r="TZZ16" s="900"/>
      <c r="UAA16" s="900"/>
      <c r="UAB16" s="900"/>
      <c r="UAC16" s="900"/>
      <c r="UAD16" s="900"/>
      <c r="UAE16" s="900"/>
      <c r="UAF16" s="900"/>
      <c r="UAG16" s="900"/>
      <c r="UAH16" s="900"/>
      <c r="UAI16" s="900"/>
      <c r="UAJ16" s="900"/>
      <c r="UAK16" s="900"/>
      <c r="UAL16" s="900"/>
      <c r="UAM16" s="900"/>
      <c r="UAN16" s="900"/>
      <c r="UAO16" s="900"/>
      <c r="UAP16" s="900"/>
      <c r="UAQ16" s="900"/>
      <c r="UAR16" s="900"/>
      <c r="UAS16" s="900"/>
      <c r="UAT16" s="900"/>
      <c r="UAU16" s="900"/>
      <c r="UAV16" s="900"/>
      <c r="UAW16" s="900"/>
      <c r="UAX16" s="900"/>
      <c r="UAY16" s="900"/>
      <c r="UAZ16" s="900"/>
      <c r="UBA16" s="900"/>
      <c r="UBB16" s="900"/>
      <c r="UBC16" s="900"/>
      <c r="UBD16" s="900"/>
      <c r="UBE16" s="900"/>
      <c r="UBF16" s="900"/>
      <c r="UBG16" s="900"/>
      <c r="UBH16" s="900"/>
      <c r="UBI16" s="900"/>
      <c r="UBJ16" s="900"/>
      <c r="UBK16" s="900"/>
      <c r="UBL16" s="900"/>
      <c r="UBM16" s="900"/>
      <c r="UBN16" s="900"/>
      <c r="UBO16" s="900"/>
      <c r="UBP16" s="900"/>
      <c r="UBQ16" s="900"/>
      <c r="UBR16" s="900"/>
      <c r="UBS16" s="900"/>
      <c r="UBT16" s="900"/>
      <c r="UBU16" s="900"/>
      <c r="UBV16" s="900"/>
      <c r="UBW16" s="900"/>
      <c r="UBX16" s="900"/>
      <c r="UBY16" s="900"/>
      <c r="UBZ16" s="900"/>
      <c r="UCA16" s="900"/>
      <c r="UCB16" s="900"/>
      <c r="UCC16" s="900"/>
      <c r="UCD16" s="900"/>
      <c r="UCE16" s="900"/>
      <c r="UCF16" s="900"/>
      <c r="UCG16" s="900"/>
      <c r="UCH16" s="900"/>
      <c r="UCI16" s="900"/>
      <c r="UCJ16" s="900"/>
      <c r="UCK16" s="900"/>
      <c r="UCL16" s="900"/>
      <c r="UCM16" s="900"/>
      <c r="UCN16" s="900"/>
      <c r="UCO16" s="900"/>
      <c r="UCP16" s="900"/>
      <c r="UCQ16" s="900"/>
      <c r="UCR16" s="900"/>
      <c r="UCS16" s="900"/>
      <c r="UCT16" s="900"/>
      <c r="UCU16" s="900"/>
      <c r="UCV16" s="900"/>
      <c r="UCW16" s="900"/>
      <c r="UCX16" s="900"/>
      <c r="UCY16" s="900"/>
      <c r="UCZ16" s="900"/>
      <c r="UDA16" s="900"/>
      <c r="UDB16" s="900"/>
      <c r="UDC16" s="900"/>
      <c r="UDD16" s="900"/>
      <c r="UDE16" s="900"/>
      <c r="UDF16" s="900"/>
      <c r="UDG16" s="900"/>
      <c r="UDH16" s="900"/>
      <c r="UDI16" s="900"/>
      <c r="UDJ16" s="900"/>
      <c r="UDK16" s="900"/>
      <c r="UDL16" s="900"/>
      <c r="UDM16" s="900"/>
      <c r="UDN16" s="900"/>
      <c r="UDO16" s="900"/>
      <c r="UDP16" s="900"/>
      <c r="UDQ16" s="900"/>
      <c r="UDR16" s="900"/>
      <c r="UDS16" s="900"/>
      <c r="UDT16" s="900"/>
      <c r="UDU16" s="900"/>
      <c r="UDV16" s="900"/>
      <c r="UDW16" s="900"/>
      <c r="UDX16" s="900"/>
      <c r="UDY16" s="900"/>
      <c r="UDZ16" s="900"/>
      <c r="UEA16" s="900"/>
      <c r="UEB16" s="900"/>
      <c r="UEC16" s="900"/>
      <c r="UED16" s="900"/>
      <c r="UEE16" s="900"/>
      <c r="UEF16" s="900"/>
      <c r="UEG16" s="900"/>
      <c r="UEH16" s="900"/>
      <c r="UEI16" s="900"/>
      <c r="UEJ16" s="900"/>
      <c r="UEK16" s="900"/>
      <c r="UEL16" s="900"/>
      <c r="UEM16" s="900"/>
      <c r="UEN16" s="900"/>
      <c r="UEO16" s="900"/>
      <c r="UEP16" s="900"/>
      <c r="UEQ16" s="900"/>
      <c r="UER16" s="900"/>
      <c r="UES16" s="900"/>
      <c r="UET16" s="900"/>
      <c r="UEU16" s="900"/>
      <c r="UEV16" s="900"/>
      <c r="UEW16" s="900"/>
      <c r="UEX16" s="900"/>
      <c r="UEY16" s="900"/>
      <c r="UEZ16" s="900"/>
      <c r="UFA16" s="900"/>
      <c r="UFB16" s="900"/>
      <c r="UFC16" s="900"/>
      <c r="UFD16" s="900"/>
      <c r="UFE16" s="900"/>
      <c r="UFF16" s="900"/>
      <c r="UFG16" s="900"/>
      <c r="UFH16" s="900"/>
      <c r="UFI16" s="900"/>
      <c r="UFJ16" s="900"/>
      <c r="UFK16" s="900"/>
      <c r="UFL16" s="900"/>
      <c r="UFM16" s="900"/>
      <c r="UFN16" s="900"/>
      <c r="UFO16" s="900"/>
      <c r="UFP16" s="900"/>
      <c r="UFQ16" s="900"/>
      <c r="UFR16" s="900"/>
      <c r="UFS16" s="900"/>
      <c r="UFT16" s="900"/>
      <c r="UFU16" s="900"/>
      <c r="UFV16" s="900"/>
      <c r="UFW16" s="900"/>
      <c r="UFX16" s="900"/>
      <c r="UFY16" s="900"/>
      <c r="UFZ16" s="900"/>
      <c r="UGA16" s="900"/>
      <c r="UGB16" s="900"/>
      <c r="UGC16" s="900"/>
      <c r="UGD16" s="900"/>
      <c r="UGE16" s="900"/>
      <c r="UGF16" s="900"/>
      <c r="UGG16" s="900"/>
      <c r="UGH16" s="900"/>
      <c r="UGI16" s="900"/>
      <c r="UGJ16" s="900"/>
      <c r="UGK16" s="900"/>
      <c r="UGL16" s="900"/>
      <c r="UGM16" s="900"/>
      <c r="UGN16" s="900"/>
      <c r="UGO16" s="900"/>
      <c r="UGP16" s="900"/>
      <c r="UGQ16" s="900"/>
      <c r="UGR16" s="900"/>
      <c r="UGS16" s="900"/>
      <c r="UGT16" s="900"/>
      <c r="UGU16" s="900"/>
      <c r="UGV16" s="900"/>
      <c r="UGW16" s="900"/>
      <c r="UGX16" s="900"/>
      <c r="UGY16" s="900"/>
      <c r="UGZ16" s="900"/>
      <c r="UHA16" s="900"/>
      <c r="UHB16" s="900"/>
      <c r="UHC16" s="900"/>
      <c r="UHD16" s="900"/>
      <c r="UHE16" s="900"/>
      <c r="UHF16" s="900"/>
      <c r="UHG16" s="900"/>
      <c r="UHH16" s="900"/>
      <c r="UHI16" s="900"/>
      <c r="UHJ16" s="900"/>
      <c r="UHK16" s="900"/>
      <c r="UHL16" s="900"/>
      <c r="UHM16" s="900"/>
      <c r="UHN16" s="900"/>
      <c r="UHO16" s="900"/>
      <c r="UHP16" s="900"/>
      <c r="UHQ16" s="900"/>
      <c r="UHR16" s="900"/>
      <c r="UHS16" s="900"/>
      <c r="UHT16" s="900"/>
      <c r="UHU16" s="900"/>
      <c r="UHV16" s="900"/>
      <c r="UHW16" s="900"/>
      <c r="UHX16" s="900"/>
      <c r="UHY16" s="900"/>
      <c r="UHZ16" s="900"/>
      <c r="UIA16" s="900"/>
      <c r="UIB16" s="900"/>
      <c r="UIC16" s="900"/>
      <c r="UID16" s="900"/>
      <c r="UIE16" s="900"/>
      <c r="UIF16" s="900"/>
      <c r="UIG16" s="900"/>
      <c r="UIH16" s="900"/>
      <c r="UII16" s="900"/>
      <c r="UIJ16" s="900"/>
      <c r="UIK16" s="900"/>
      <c r="UIL16" s="900"/>
      <c r="UIM16" s="900"/>
      <c r="UIN16" s="900"/>
      <c r="UIO16" s="900"/>
      <c r="UIP16" s="900"/>
      <c r="UIQ16" s="900"/>
      <c r="UIR16" s="900"/>
      <c r="UIS16" s="900"/>
      <c r="UIT16" s="900"/>
      <c r="UIU16" s="900"/>
      <c r="UIV16" s="900"/>
      <c r="UIW16" s="900"/>
      <c r="UIX16" s="900"/>
      <c r="UIY16" s="900"/>
      <c r="UIZ16" s="900"/>
      <c r="UJA16" s="900"/>
      <c r="UJB16" s="900"/>
      <c r="UJC16" s="900"/>
      <c r="UJD16" s="900"/>
      <c r="UJE16" s="900"/>
      <c r="UJF16" s="900"/>
      <c r="UJG16" s="900"/>
      <c r="UJH16" s="900"/>
      <c r="UJI16" s="900"/>
      <c r="UJJ16" s="900"/>
      <c r="UJK16" s="900"/>
      <c r="UJL16" s="900"/>
      <c r="UJM16" s="900"/>
      <c r="UJN16" s="900"/>
      <c r="UJO16" s="900"/>
      <c r="UJP16" s="900"/>
      <c r="UJQ16" s="900"/>
      <c r="UJR16" s="900"/>
      <c r="UJS16" s="900"/>
      <c r="UJT16" s="900"/>
      <c r="UJU16" s="900"/>
      <c r="UJV16" s="900"/>
      <c r="UJW16" s="900"/>
      <c r="UJX16" s="900"/>
      <c r="UJY16" s="900"/>
      <c r="UJZ16" s="900"/>
      <c r="UKA16" s="900"/>
      <c r="UKB16" s="900"/>
      <c r="UKC16" s="900"/>
      <c r="UKD16" s="900"/>
      <c r="UKE16" s="900"/>
      <c r="UKF16" s="900"/>
      <c r="UKG16" s="900"/>
      <c r="UKH16" s="900"/>
      <c r="UKI16" s="900"/>
      <c r="UKJ16" s="900"/>
      <c r="UKK16" s="900"/>
      <c r="UKL16" s="900"/>
      <c r="UKM16" s="900"/>
      <c r="UKN16" s="900"/>
      <c r="UKO16" s="900"/>
      <c r="UKP16" s="900"/>
      <c r="UKQ16" s="900"/>
      <c r="UKR16" s="900"/>
      <c r="UKS16" s="900"/>
      <c r="UKT16" s="900"/>
      <c r="UKU16" s="900"/>
      <c r="UKV16" s="900"/>
      <c r="UKW16" s="900"/>
      <c r="UKX16" s="900"/>
      <c r="UKY16" s="900"/>
      <c r="UKZ16" s="900"/>
      <c r="ULA16" s="900"/>
      <c r="ULB16" s="900"/>
      <c r="ULC16" s="900"/>
      <c r="ULD16" s="900"/>
      <c r="ULE16" s="900"/>
      <c r="ULF16" s="900"/>
      <c r="ULG16" s="900"/>
      <c r="ULH16" s="900"/>
      <c r="ULI16" s="900"/>
      <c r="ULJ16" s="900"/>
      <c r="ULK16" s="900"/>
      <c r="ULL16" s="900"/>
      <c r="ULM16" s="900"/>
      <c r="ULN16" s="900"/>
      <c r="ULO16" s="900"/>
      <c r="ULP16" s="900"/>
      <c r="ULQ16" s="900"/>
      <c r="ULR16" s="900"/>
      <c r="ULS16" s="900"/>
      <c r="ULT16" s="900"/>
      <c r="ULU16" s="900"/>
      <c r="ULV16" s="900"/>
      <c r="ULW16" s="900"/>
      <c r="ULX16" s="900"/>
      <c r="ULY16" s="900"/>
      <c r="ULZ16" s="900"/>
      <c r="UMA16" s="900"/>
      <c r="UMB16" s="900"/>
      <c r="UMC16" s="900"/>
      <c r="UMD16" s="900"/>
      <c r="UME16" s="900"/>
      <c r="UMF16" s="900"/>
      <c r="UMG16" s="900"/>
      <c r="UMH16" s="900"/>
      <c r="UMI16" s="900"/>
      <c r="UMJ16" s="900"/>
      <c r="UMK16" s="900"/>
      <c r="UML16" s="900"/>
      <c r="UMM16" s="900"/>
      <c r="UMN16" s="900"/>
      <c r="UMO16" s="900"/>
      <c r="UMP16" s="900"/>
      <c r="UMQ16" s="900"/>
      <c r="UMR16" s="900"/>
      <c r="UMS16" s="900"/>
      <c r="UMT16" s="900"/>
      <c r="UMU16" s="900"/>
      <c r="UMV16" s="900"/>
      <c r="UMW16" s="900"/>
      <c r="UMX16" s="900"/>
      <c r="UMY16" s="900"/>
      <c r="UMZ16" s="900"/>
      <c r="UNA16" s="900"/>
      <c r="UNB16" s="900"/>
      <c r="UNC16" s="900"/>
      <c r="UND16" s="900"/>
      <c r="UNE16" s="900"/>
      <c r="UNF16" s="900"/>
      <c r="UNG16" s="900"/>
      <c r="UNH16" s="900"/>
      <c r="UNI16" s="900"/>
      <c r="UNJ16" s="900"/>
      <c r="UNK16" s="900"/>
      <c r="UNL16" s="900"/>
      <c r="UNM16" s="900"/>
      <c r="UNN16" s="900"/>
      <c r="UNO16" s="900"/>
      <c r="UNP16" s="900"/>
      <c r="UNQ16" s="900"/>
      <c r="UNR16" s="900"/>
      <c r="UNS16" s="900"/>
      <c r="UNT16" s="900"/>
      <c r="UNU16" s="900"/>
      <c r="UNV16" s="900"/>
      <c r="UNW16" s="900"/>
      <c r="UNX16" s="900"/>
      <c r="UNY16" s="900"/>
      <c r="UNZ16" s="900"/>
      <c r="UOA16" s="900"/>
      <c r="UOB16" s="900"/>
      <c r="UOC16" s="900"/>
      <c r="UOD16" s="900"/>
      <c r="UOE16" s="900"/>
      <c r="UOF16" s="900"/>
      <c r="UOG16" s="900"/>
      <c r="UOH16" s="900"/>
      <c r="UOI16" s="900"/>
      <c r="UOJ16" s="900"/>
      <c r="UOK16" s="900"/>
      <c r="UOL16" s="900"/>
      <c r="UOM16" s="900"/>
      <c r="UON16" s="900"/>
      <c r="UOO16" s="900"/>
      <c r="UOP16" s="900"/>
      <c r="UOQ16" s="900"/>
      <c r="UOR16" s="900"/>
      <c r="UOS16" s="900"/>
      <c r="UOT16" s="900"/>
      <c r="UOU16" s="900"/>
      <c r="UOV16" s="900"/>
      <c r="UOW16" s="900"/>
      <c r="UOX16" s="900"/>
      <c r="UOY16" s="900"/>
      <c r="UOZ16" s="900"/>
      <c r="UPA16" s="900"/>
      <c r="UPB16" s="900"/>
      <c r="UPC16" s="900"/>
      <c r="UPD16" s="900"/>
      <c r="UPE16" s="900"/>
      <c r="UPF16" s="900"/>
      <c r="UPG16" s="900"/>
      <c r="UPH16" s="900"/>
      <c r="UPI16" s="900"/>
      <c r="UPJ16" s="900"/>
      <c r="UPK16" s="900"/>
      <c r="UPL16" s="900"/>
      <c r="UPM16" s="900"/>
      <c r="UPN16" s="900"/>
      <c r="UPO16" s="900"/>
      <c r="UPP16" s="900"/>
      <c r="UPQ16" s="900"/>
      <c r="UPR16" s="900"/>
      <c r="UPS16" s="900"/>
      <c r="UPT16" s="900"/>
      <c r="UPU16" s="900"/>
      <c r="UPV16" s="900"/>
      <c r="UPW16" s="900"/>
      <c r="UPX16" s="900"/>
      <c r="UPY16" s="900"/>
      <c r="UPZ16" s="900"/>
      <c r="UQA16" s="900"/>
      <c r="UQB16" s="900"/>
      <c r="UQC16" s="900"/>
      <c r="UQD16" s="900"/>
      <c r="UQE16" s="900"/>
      <c r="UQF16" s="900"/>
      <c r="UQG16" s="900"/>
      <c r="UQH16" s="900"/>
      <c r="UQI16" s="900"/>
      <c r="UQJ16" s="900"/>
      <c r="UQK16" s="900"/>
      <c r="UQL16" s="900"/>
      <c r="UQM16" s="900"/>
      <c r="UQN16" s="900"/>
      <c r="UQO16" s="900"/>
      <c r="UQP16" s="900"/>
      <c r="UQQ16" s="900"/>
      <c r="UQR16" s="900"/>
      <c r="UQS16" s="900"/>
      <c r="UQT16" s="900"/>
      <c r="UQU16" s="900"/>
      <c r="UQV16" s="900"/>
      <c r="UQW16" s="900"/>
      <c r="UQX16" s="900"/>
      <c r="UQY16" s="900"/>
      <c r="UQZ16" s="900"/>
      <c r="URA16" s="900"/>
      <c r="URB16" s="900"/>
      <c r="URC16" s="900"/>
      <c r="URD16" s="900"/>
      <c r="URE16" s="900"/>
      <c r="URF16" s="900"/>
      <c r="URG16" s="900"/>
      <c r="URH16" s="900"/>
      <c r="URI16" s="900"/>
      <c r="URJ16" s="900"/>
      <c r="URK16" s="900"/>
      <c r="URL16" s="900"/>
      <c r="URM16" s="900"/>
      <c r="URN16" s="900"/>
      <c r="URO16" s="900"/>
      <c r="URP16" s="900"/>
      <c r="URQ16" s="900"/>
      <c r="URR16" s="900"/>
      <c r="URS16" s="900"/>
      <c r="URT16" s="900"/>
      <c r="URU16" s="900"/>
      <c r="URV16" s="900"/>
      <c r="URW16" s="900"/>
      <c r="URX16" s="900"/>
      <c r="URY16" s="900"/>
      <c r="URZ16" s="900"/>
      <c r="USA16" s="900"/>
      <c r="USB16" s="900"/>
      <c r="USC16" s="900"/>
      <c r="USD16" s="900"/>
      <c r="USE16" s="900"/>
      <c r="USF16" s="900"/>
      <c r="USG16" s="900"/>
      <c r="USH16" s="900"/>
      <c r="USI16" s="900"/>
      <c r="USJ16" s="900"/>
      <c r="USK16" s="900"/>
      <c r="USL16" s="900"/>
      <c r="USM16" s="900"/>
      <c r="USN16" s="900"/>
      <c r="USO16" s="900"/>
      <c r="USP16" s="900"/>
      <c r="USQ16" s="900"/>
      <c r="USR16" s="900"/>
      <c r="USS16" s="900"/>
      <c r="UST16" s="900"/>
      <c r="USU16" s="900"/>
      <c r="USV16" s="900"/>
      <c r="USW16" s="900"/>
      <c r="USX16" s="900"/>
      <c r="USY16" s="900"/>
      <c r="USZ16" s="900"/>
      <c r="UTA16" s="900"/>
      <c r="UTB16" s="900"/>
      <c r="UTC16" s="900"/>
      <c r="UTD16" s="900"/>
      <c r="UTE16" s="900"/>
      <c r="UTF16" s="900"/>
      <c r="UTG16" s="900"/>
      <c r="UTH16" s="900"/>
      <c r="UTI16" s="900"/>
      <c r="UTJ16" s="900"/>
      <c r="UTK16" s="900"/>
      <c r="UTL16" s="900"/>
      <c r="UTM16" s="900"/>
      <c r="UTN16" s="900"/>
      <c r="UTO16" s="900"/>
      <c r="UTP16" s="900"/>
      <c r="UTQ16" s="900"/>
      <c r="UTR16" s="900"/>
      <c r="UTS16" s="900"/>
      <c r="UTT16" s="900"/>
      <c r="UTU16" s="900"/>
      <c r="UTV16" s="900"/>
      <c r="UTW16" s="900"/>
      <c r="UTX16" s="900"/>
      <c r="UTY16" s="900"/>
      <c r="UTZ16" s="900"/>
      <c r="UUA16" s="900"/>
      <c r="UUB16" s="900"/>
      <c r="UUC16" s="900"/>
      <c r="UUD16" s="900"/>
      <c r="UUE16" s="900"/>
      <c r="UUF16" s="900"/>
      <c r="UUG16" s="900"/>
      <c r="UUH16" s="900"/>
      <c r="UUI16" s="900"/>
      <c r="UUJ16" s="900"/>
      <c r="UUK16" s="900"/>
      <c r="UUL16" s="900"/>
      <c r="UUM16" s="900"/>
      <c r="UUN16" s="900"/>
      <c r="UUO16" s="900"/>
      <c r="UUP16" s="900"/>
      <c r="UUQ16" s="900"/>
      <c r="UUR16" s="900"/>
      <c r="UUS16" s="900"/>
      <c r="UUT16" s="900"/>
      <c r="UUU16" s="900"/>
      <c r="UUV16" s="900"/>
      <c r="UUW16" s="900"/>
      <c r="UUX16" s="900"/>
      <c r="UUY16" s="900"/>
      <c r="UUZ16" s="900"/>
      <c r="UVA16" s="900"/>
      <c r="UVB16" s="900"/>
      <c r="UVC16" s="900"/>
      <c r="UVD16" s="900"/>
      <c r="UVE16" s="900"/>
      <c r="UVF16" s="900"/>
      <c r="UVG16" s="900"/>
      <c r="UVH16" s="900"/>
      <c r="UVI16" s="900"/>
      <c r="UVJ16" s="900"/>
      <c r="UVK16" s="900"/>
      <c r="UVL16" s="900"/>
      <c r="UVM16" s="900"/>
      <c r="UVN16" s="900"/>
      <c r="UVO16" s="900"/>
      <c r="UVP16" s="900"/>
      <c r="UVQ16" s="900"/>
      <c r="UVR16" s="900"/>
      <c r="UVS16" s="900"/>
      <c r="UVT16" s="900"/>
      <c r="UVU16" s="900"/>
      <c r="UVV16" s="900"/>
      <c r="UVW16" s="900"/>
      <c r="UVX16" s="900"/>
      <c r="UVY16" s="900"/>
      <c r="UVZ16" s="900"/>
      <c r="UWA16" s="900"/>
      <c r="UWB16" s="900"/>
      <c r="UWC16" s="900"/>
      <c r="UWD16" s="900"/>
      <c r="UWE16" s="900"/>
      <c r="UWF16" s="900"/>
      <c r="UWG16" s="900"/>
      <c r="UWH16" s="900"/>
      <c r="UWI16" s="900"/>
      <c r="UWJ16" s="900"/>
      <c r="UWK16" s="900"/>
      <c r="UWL16" s="900"/>
      <c r="UWM16" s="900"/>
      <c r="UWN16" s="900"/>
      <c r="UWO16" s="900"/>
      <c r="UWP16" s="900"/>
      <c r="UWQ16" s="900"/>
      <c r="UWR16" s="900"/>
      <c r="UWS16" s="900"/>
      <c r="UWT16" s="900"/>
      <c r="UWU16" s="900"/>
      <c r="UWV16" s="900"/>
      <c r="UWW16" s="900"/>
      <c r="UWX16" s="900"/>
      <c r="UWY16" s="900"/>
      <c r="UWZ16" s="900"/>
      <c r="UXA16" s="900"/>
      <c r="UXB16" s="900"/>
      <c r="UXC16" s="900"/>
      <c r="UXD16" s="900"/>
      <c r="UXE16" s="900"/>
      <c r="UXF16" s="900"/>
      <c r="UXG16" s="900"/>
      <c r="UXH16" s="900"/>
      <c r="UXI16" s="900"/>
      <c r="UXJ16" s="900"/>
      <c r="UXK16" s="900"/>
      <c r="UXL16" s="900"/>
      <c r="UXM16" s="900"/>
      <c r="UXN16" s="900"/>
      <c r="UXO16" s="900"/>
      <c r="UXP16" s="900"/>
      <c r="UXQ16" s="900"/>
      <c r="UXR16" s="900"/>
      <c r="UXS16" s="900"/>
      <c r="UXT16" s="900"/>
      <c r="UXU16" s="900"/>
      <c r="UXV16" s="900"/>
      <c r="UXW16" s="900"/>
      <c r="UXX16" s="900"/>
      <c r="UXY16" s="900"/>
      <c r="UXZ16" s="900"/>
      <c r="UYA16" s="900"/>
      <c r="UYB16" s="900"/>
      <c r="UYC16" s="900"/>
      <c r="UYD16" s="900"/>
      <c r="UYE16" s="900"/>
      <c r="UYF16" s="900"/>
      <c r="UYG16" s="900"/>
      <c r="UYH16" s="900"/>
      <c r="UYI16" s="900"/>
      <c r="UYJ16" s="900"/>
      <c r="UYK16" s="900"/>
      <c r="UYL16" s="900"/>
      <c r="UYM16" s="900"/>
      <c r="UYN16" s="900"/>
      <c r="UYO16" s="900"/>
      <c r="UYP16" s="900"/>
      <c r="UYQ16" s="900"/>
      <c r="UYR16" s="900"/>
      <c r="UYS16" s="900"/>
      <c r="UYT16" s="900"/>
      <c r="UYU16" s="900"/>
      <c r="UYV16" s="900"/>
      <c r="UYW16" s="900"/>
      <c r="UYX16" s="900"/>
      <c r="UYY16" s="900"/>
      <c r="UYZ16" s="900"/>
      <c r="UZA16" s="900"/>
      <c r="UZB16" s="900"/>
      <c r="UZC16" s="900"/>
      <c r="UZD16" s="900"/>
      <c r="UZE16" s="900"/>
      <c r="UZF16" s="900"/>
      <c r="UZG16" s="900"/>
      <c r="UZH16" s="900"/>
      <c r="UZI16" s="900"/>
      <c r="UZJ16" s="900"/>
      <c r="UZK16" s="900"/>
      <c r="UZL16" s="900"/>
      <c r="UZM16" s="900"/>
      <c r="UZN16" s="900"/>
      <c r="UZO16" s="900"/>
      <c r="UZP16" s="900"/>
      <c r="UZQ16" s="900"/>
      <c r="UZR16" s="900"/>
      <c r="UZS16" s="900"/>
      <c r="UZT16" s="900"/>
      <c r="UZU16" s="900"/>
      <c r="UZV16" s="900"/>
      <c r="UZW16" s="900"/>
      <c r="UZX16" s="900"/>
      <c r="UZY16" s="900"/>
      <c r="UZZ16" s="900"/>
      <c r="VAA16" s="900"/>
      <c r="VAB16" s="900"/>
      <c r="VAC16" s="900"/>
      <c r="VAD16" s="900"/>
      <c r="VAE16" s="900"/>
      <c r="VAF16" s="900"/>
      <c r="VAG16" s="900"/>
      <c r="VAH16" s="900"/>
      <c r="VAI16" s="900"/>
      <c r="VAJ16" s="900"/>
      <c r="VAK16" s="900"/>
      <c r="VAL16" s="900"/>
      <c r="VAM16" s="900"/>
      <c r="VAN16" s="900"/>
      <c r="VAO16" s="900"/>
      <c r="VAP16" s="900"/>
      <c r="VAQ16" s="900"/>
      <c r="VAR16" s="900"/>
      <c r="VAS16" s="900"/>
      <c r="VAT16" s="900"/>
      <c r="VAU16" s="900"/>
      <c r="VAV16" s="900"/>
      <c r="VAW16" s="900"/>
      <c r="VAX16" s="900"/>
      <c r="VAY16" s="900"/>
      <c r="VAZ16" s="900"/>
      <c r="VBA16" s="900"/>
      <c r="VBB16" s="900"/>
      <c r="VBC16" s="900"/>
      <c r="VBD16" s="900"/>
      <c r="VBE16" s="900"/>
      <c r="VBF16" s="900"/>
      <c r="VBG16" s="900"/>
      <c r="VBH16" s="900"/>
      <c r="VBI16" s="900"/>
      <c r="VBJ16" s="900"/>
      <c r="VBK16" s="900"/>
      <c r="VBL16" s="900"/>
      <c r="VBM16" s="900"/>
      <c r="VBN16" s="900"/>
      <c r="VBO16" s="900"/>
      <c r="VBP16" s="900"/>
      <c r="VBQ16" s="900"/>
      <c r="VBR16" s="900"/>
      <c r="VBS16" s="900"/>
      <c r="VBT16" s="900"/>
      <c r="VBU16" s="900"/>
      <c r="VBV16" s="900"/>
      <c r="VBW16" s="900"/>
      <c r="VBX16" s="900"/>
      <c r="VBY16" s="900"/>
      <c r="VBZ16" s="900"/>
      <c r="VCA16" s="900"/>
      <c r="VCB16" s="900"/>
      <c r="VCC16" s="900"/>
      <c r="VCD16" s="900"/>
      <c r="VCE16" s="900"/>
      <c r="VCF16" s="900"/>
      <c r="VCG16" s="900"/>
      <c r="VCH16" s="900"/>
      <c r="VCI16" s="900"/>
      <c r="VCJ16" s="900"/>
      <c r="VCK16" s="900"/>
      <c r="VCL16" s="900"/>
      <c r="VCM16" s="900"/>
      <c r="VCN16" s="900"/>
      <c r="VCO16" s="900"/>
      <c r="VCP16" s="900"/>
      <c r="VCQ16" s="900"/>
      <c r="VCR16" s="900"/>
      <c r="VCS16" s="900"/>
      <c r="VCT16" s="900"/>
      <c r="VCU16" s="900"/>
      <c r="VCV16" s="900"/>
      <c r="VCW16" s="900"/>
      <c r="VCX16" s="900"/>
      <c r="VCY16" s="900"/>
      <c r="VCZ16" s="900"/>
      <c r="VDA16" s="900"/>
      <c r="VDB16" s="900"/>
      <c r="VDC16" s="900"/>
      <c r="VDD16" s="900"/>
      <c r="VDE16" s="900"/>
      <c r="VDF16" s="900"/>
      <c r="VDG16" s="900"/>
      <c r="VDH16" s="900"/>
      <c r="VDI16" s="900"/>
      <c r="VDJ16" s="900"/>
      <c r="VDK16" s="900"/>
      <c r="VDL16" s="900"/>
      <c r="VDM16" s="900"/>
      <c r="VDN16" s="900"/>
      <c r="VDO16" s="900"/>
      <c r="VDP16" s="900"/>
      <c r="VDQ16" s="900"/>
      <c r="VDR16" s="900"/>
      <c r="VDS16" s="900"/>
      <c r="VDT16" s="900"/>
      <c r="VDU16" s="900"/>
      <c r="VDV16" s="900"/>
      <c r="VDW16" s="900"/>
      <c r="VDX16" s="900"/>
      <c r="VDY16" s="900"/>
      <c r="VDZ16" s="900"/>
      <c r="VEA16" s="900"/>
      <c r="VEB16" s="900"/>
      <c r="VEC16" s="900"/>
      <c r="VED16" s="900"/>
      <c r="VEE16" s="900"/>
      <c r="VEF16" s="900"/>
      <c r="VEG16" s="900"/>
      <c r="VEH16" s="900"/>
      <c r="VEI16" s="900"/>
      <c r="VEJ16" s="900"/>
      <c r="VEK16" s="900"/>
      <c r="VEL16" s="900"/>
      <c r="VEM16" s="900"/>
      <c r="VEN16" s="900"/>
      <c r="VEO16" s="900"/>
      <c r="VEP16" s="900"/>
      <c r="VEQ16" s="900"/>
      <c r="VER16" s="900"/>
      <c r="VES16" s="900"/>
      <c r="VET16" s="900"/>
      <c r="VEU16" s="900"/>
      <c r="VEV16" s="900"/>
      <c r="VEW16" s="900"/>
      <c r="VEX16" s="900"/>
      <c r="VEY16" s="900"/>
      <c r="VEZ16" s="900"/>
      <c r="VFA16" s="900"/>
      <c r="VFB16" s="900"/>
      <c r="VFC16" s="900"/>
      <c r="VFD16" s="900"/>
      <c r="VFE16" s="900"/>
      <c r="VFF16" s="900"/>
      <c r="VFG16" s="900"/>
      <c r="VFH16" s="900"/>
      <c r="VFI16" s="900"/>
      <c r="VFJ16" s="900"/>
      <c r="VFK16" s="900"/>
      <c r="VFL16" s="900"/>
      <c r="VFM16" s="900"/>
      <c r="VFN16" s="900"/>
      <c r="VFO16" s="900"/>
      <c r="VFP16" s="900"/>
      <c r="VFQ16" s="900"/>
      <c r="VFR16" s="900"/>
      <c r="VFS16" s="900"/>
      <c r="VFT16" s="900"/>
      <c r="VFU16" s="900"/>
      <c r="VFV16" s="900"/>
      <c r="VFW16" s="900"/>
      <c r="VFX16" s="900"/>
      <c r="VFY16" s="900"/>
      <c r="VFZ16" s="900"/>
      <c r="VGA16" s="900"/>
      <c r="VGB16" s="900"/>
      <c r="VGC16" s="900"/>
      <c r="VGD16" s="900"/>
      <c r="VGE16" s="900"/>
      <c r="VGF16" s="900"/>
      <c r="VGG16" s="900"/>
      <c r="VGH16" s="900"/>
      <c r="VGI16" s="900"/>
      <c r="VGJ16" s="900"/>
      <c r="VGK16" s="900"/>
      <c r="VGL16" s="900"/>
      <c r="VGM16" s="900"/>
      <c r="VGN16" s="900"/>
      <c r="VGO16" s="900"/>
      <c r="VGP16" s="900"/>
      <c r="VGQ16" s="900"/>
      <c r="VGR16" s="900"/>
      <c r="VGS16" s="900"/>
      <c r="VGT16" s="900"/>
      <c r="VGU16" s="900"/>
      <c r="VGV16" s="900"/>
      <c r="VGW16" s="900"/>
      <c r="VGX16" s="900"/>
      <c r="VGY16" s="900"/>
      <c r="VGZ16" s="900"/>
      <c r="VHA16" s="900"/>
      <c r="VHB16" s="900"/>
      <c r="VHC16" s="900"/>
      <c r="VHD16" s="900"/>
      <c r="VHE16" s="900"/>
      <c r="VHF16" s="900"/>
      <c r="VHG16" s="900"/>
      <c r="VHH16" s="900"/>
      <c r="VHI16" s="900"/>
      <c r="VHJ16" s="900"/>
      <c r="VHK16" s="900"/>
      <c r="VHL16" s="900"/>
      <c r="VHM16" s="900"/>
      <c r="VHN16" s="900"/>
      <c r="VHO16" s="900"/>
      <c r="VHP16" s="900"/>
      <c r="VHQ16" s="900"/>
      <c r="VHR16" s="900"/>
      <c r="VHS16" s="900"/>
      <c r="VHT16" s="900"/>
      <c r="VHU16" s="900"/>
      <c r="VHV16" s="900"/>
      <c r="VHW16" s="900"/>
      <c r="VHX16" s="900"/>
      <c r="VHY16" s="900"/>
      <c r="VHZ16" s="900"/>
      <c r="VIA16" s="900"/>
      <c r="VIB16" s="900"/>
      <c r="VIC16" s="900"/>
      <c r="VID16" s="900"/>
      <c r="VIE16" s="900"/>
      <c r="VIF16" s="900"/>
      <c r="VIG16" s="900"/>
      <c r="VIH16" s="900"/>
      <c r="VII16" s="900"/>
      <c r="VIJ16" s="900"/>
      <c r="VIK16" s="900"/>
      <c r="VIL16" s="900"/>
      <c r="VIM16" s="900"/>
      <c r="VIN16" s="900"/>
      <c r="VIO16" s="900"/>
      <c r="VIP16" s="900"/>
      <c r="VIQ16" s="900"/>
      <c r="VIR16" s="900"/>
      <c r="VIS16" s="900"/>
      <c r="VIT16" s="900"/>
      <c r="VIU16" s="900"/>
      <c r="VIV16" s="900"/>
      <c r="VIW16" s="900"/>
      <c r="VIX16" s="900"/>
      <c r="VIY16" s="900"/>
      <c r="VIZ16" s="900"/>
      <c r="VJA16" s="900"/>
      <c r="VJB16" s="900"/>
      <c r="VJC16" s="900"/>
      <c r="VJD16" s="900"/>
      <c r="VJE16" s="900"/>
      <c r="VJF16" s="900"/>
      <c r="VJG16" s="900"/>
      <c r="VJH16" s="900"/>
      <c r="VJI16" s="900"/>
      <c r="VJJ16" s="900"/>
      <c r="VJK16" s="900"/>
      <c r="VJL16" s="900"/>
      <c r="VJM16" s="900"/>
      <c r="VJN16" s="900"/>
      <c r="VJO16" s="900"/>
      <c r="VJP16" s="900"/>
      <c r="VJQ16" s="900"/>
      <c r="VJR16" s="900"/>
      <c r="VJS16" s="900"/>
      <c r="VJT16" s="900"/>
      <c r="VJU16" s="900"/>
      <c r="VJV16" s="900"/>
      <c r="VJW16" s="900"/>
      <c r="VJX16" s="900"/>
      <c r="VJY16" s="900"/>
      <c r="VJZ16" s="900"/>
      <c r="VKA16" s="900"/>
      <c r="VKB16" s="900"/>
      <c r="VKC16" s="900"/>
      <c r="VKD16" s="900"/>
      <c r="VKE16" s="900"/>
      <c r="VKF16" s="900"/>
      <c r="VKG16" s="900"/>
      <c r="VKH16" s="900"/>
      <c r="VKI16" s="900"/>
      <c r="VKJ16" s="900"/>
      <c r="VKK16" s="900"/>
      <c r="VKL16" s="900"/>
      <c r="VKM16" s="900"/>
      <c r="VKN16" s="900"/>
      <c r="VKO16" s="900"/>
      <c r="VKP16" s="900"/>
      <c r="VKQ16" s="900"/>
      <c r="VKR16" s="900"/>
      <c r="VKS16" s="900"/>
      <c r="VKT16" s="900"/>
      <c r="VKU16" s="900"/>
      <c r="VKV16" s="900"/>
      <c r="VKW16" s="900"/>
      <c r="VKX16" s="900"/>
      <c r="VKY16" s="900"/>
      <c r="VKZ16" s="900"/>
      <c r="VLA16" s="900"/>
      <c r="VLB16" s="900"/>
      <c r="VLC16" s="900"/>
      <c r="VLD16" s="900"/>
      <c r="VLE16" s="900"/>
      <c r="VLF16" s="900"/>
      <c r="VLG16" s="900"/>
      <c r="VLH16" s="900"/>
      <c r="VLI16" s="900"/>
      <c r="VLJ16" s="900"/>
      <c r="VLK16" s="900"/>
      <c r="VLL16" s="900"/>
      <c r="VLM16" s="900"/>
      <c r="VLN16" s="900"/>
      <c r="VLO16" s="900"/>
      <c r="VLP16" s="900"/>
      <c r="VLQ16" s="900"/>
      <c r="VLR16" s="900"/>
      <c r="VLS16" s="900"/>
      <c r="VLT16" s="900"/>
      <c r="VLU16" s="900"/>
      <c r="VLV16" s="900"/>
      <c r="VLW16" s="900"/>
      <c r="VLX16" s="900"/>
      <c r="VLY16" s="900"/>
      <c r="VLZ16" s="900"/>
      <c r="VMA16" s="900"/>
      <c r="VMB16" s="900"/>
      <c r="VMC16" s="900"/>
      <c r="VMD16" s="900"/>
      <c r="VME16" s="900"/>
      <c r="VMF16" s="900"/>
      <c r="VMG16" s="900"/>
      <c r="VMH16" s="900"/>
      <c r="VMI16" s="900"/>
      <c r="VMJ16" s="900"/>
      <c r="VMK16" s="900"/>
      <c r="VML16" s="900"/>
      <c r="VMM16" s="900"/>
      <c r="VMN16" s="900"/>
      <c r="VMO16" s="900"/>
      <c r="VMP16" s="900"/>
      <c r="VMQ16" s="900"/>
      <c r="VMR16" s="900"/>
      <c r="VMS16" s="900"/>
      <c r="VMT16" s="900"/>
      <c r="VMU16" s="900"/>
      <c r="VMV16" s="900"/>
      <c r="VMW16" s="900"/>
      <c r="VMX16" s="900"/>
      <c r="VMY16" s="900"/>
      <c r="VMZ16" s="900"/>
      <c r="VNA16" s="900"/>
      <c r="VNB16" s="900"/>
      <c r="VNC16" s="900"/>
      <c r="VND16" s="900"/>
      <c r="VNE16" s="900"/>
      <c r="VNF16" s="900"/>
      <c r="VNG16" s="900"/>
      <c r="VNH16" s="900"/>
      <c r="VNI16" s="900"/>
      <c r="VNJ16" s="900"/>
      <c r="VNK16" s="900"/>
      <c r="VNL16" s="900"/>
      <c r="VNM16" s="900"/>
      <c r="VNN16" s="900"/>
      <c r="VNO16" s="900"/>
      <c r="VNP16" s="900"/>
      <c r="VNQ16" s="900"/>
      <c r="VNR16" s="900"/>
      <c r="VNS16" s="900"/>
      <c r="VNT16" s="900"/>
      <c r="VNU16" s="900"/>
      <c r="VNV16" s="900"/>
      <c r="VNW16" s="900"/>
      <c r="VNX16" s="900"/>
      <c r="VNY16" s="900"/>
      <c r="VNZ16" s="900"/>
      <c r="VOA16" s="900"/>
      <c r="VOB16" s="900"/>
      <c r="VOC16" s="900"/>
      <c r="VOD16" s="900"/>
      <c r="VOE16" s="900"/>
      <c r="VOF16" s="900"/>
      <c r="VOG16" s="900"/>
      <c r="VOH16" s="900"/>
      <c r="VOI16" s="900"/>
      <c r="VOJ16" s="900"/>
      <c r="VOK16" s="900"/>
      <c r="VOL16" s="900"/>
      <c r="VOM16" s="900"/>
      <c r="VON16" s="900"/>
      <c r="VOO16" s="900"/>
      <c r="VOP16" s="900"/>
      <c r="VOQ16" s="900"/>
      <c r="VOR16" s="900"/>
      <c r="VOS16" s="900"/>
      <c r="VOT16" s="900"/>
      <c r="VOU16" s="900"/>
      <c r="VOV16" s="900"/>
      <c r="VOW16" s="900"/>
      <c r="VOX16" s="900"/>
      <c r="VOY16" s="900"/>
      <c r="VOZ16" s="900"/>
      <c r="VPA16" s="900"/>
      <c r="VPB16" s="900"/>
      <c r="VPC16" s="900"/>
      <c r="VPD16" s="900"/>
      <c r="VPE16" s="900"/>
      <c r="VPF16" s="900"/>
      <c r="VPG16" s="900"/>
      <c r="VPH16" s="900"/>
      <c r="VPI16" s="900"/>
      <c r="VPJ16" s="900"/>
      <c r="VPK16" s="900"/>
      <c r="VPL16" s="900"/>
      <c r="VPM16" s="900"/>
      <c r="VPN16" s="900"/>
      <c r="VPO16" s="900"/>
      <c r="VPP16" s="900"/>
      <c r="VPQ16" s="900"/>
      <c r="VPR16" s="900"/>
      <c r="VPS16" s="900"/>
      <c r="VPT16" s="900"/>
      <c r="VPU16" s="900"/>
      <c r="VPV16" s="900"/>
      <c r="VPW16" s="900"/>
      <c r="VPX16" s="900"/>
      <c r="VPY16" s="900"/>
      <c r="VPZ16" s="900"/>
      <c r="VQA16" s="900"/>
      <c r="VQB16" s="900"/>
      <c r="VQC16" s="900"/>
      <c r="VQD16" s="900"/>
      <c r="VQE16" s="900"/>
      <c r="VQF16" s="900"/>
      <c r="VQG16" s="900"/>
      <c r="VQH16" s="900"/>
      <c r="VQI16" s="900"/>
      <c r="VQJ16" s="900"/>
      <c r="VQK16" s="900"/>
      <c r="VQL16" s="900"/>
      <c r="VQM16" s="900"/>
      <c r="VQN16" s="900"/>
      <c r="VQO16" s="900"/>
      <c r="VQP16" s="900"/>
      <c r="VQQ16" s="900"/>
      <c r="VQR16" s="900"/>
      <c r="VQS16" s="900"/>
      <c r="VQT16" s="900"/>
      <c r="VQU16" s="900"/>
      <c r="VQV16" s="900"/>
      <c r="VQW16" s="900"/>
      <c r="VQX16" s="900"/>
      <c r="VQY16" s="900"/>
      <c r="VQZ16" s="900"/>
      <c r="VRA16" s="900"/>
      <c r="VRB16" s="900"/>
      <c r="VRC16" s="900"/>
      <c r="VRD16" s="900"/>
      <c r="VRE16" s="900"/>
      <c r="VRF16" s="900"/>
      <c r="VRG16" s="900"/>
      <c r="VRH16" s="900"/>
      <c r="VRI16" s="900"/>
      <c r="VRJ16" s="900"/>
      <c r="VRK16" s="900"/>
      <c r="VRL16" s="900"/>
      <c r="VRM16" s="900"/>
      <c r="VRN16" s="900"/>
      <c r="VRO16" s="900"/>
      <c r="VRP16" s="900"/>
      <c r="VRQ16" s="900"/>
      <c r="VRR16" s="900"/>
      <c r="VRS16" s="900"/>
      <c r="VRT16" s="900"/>
      <c r="VRU16" s="900"/>
      <c r="VRV16" s="900"/>
      <c r="VRW16" s="900"/>
      <c r="VRX16" s="900"/>
      <c r="VRY16" s="900"/>
      <c r="VRZ16" s="900"/>
      <c r="VSA16" s="900"/>
      <c r="VSB16" s="900"/>
      <c r="VSC16" s="900"/>
      <c r="VSD16" s="900"/>
      <c r="VSE16" s="900"/>
      <c r="VSF16" s="900"/>
      <c r="VSG16" s="900"/>
      <c r="VSH16" s="900"/>
      <c r="VSI16" s="900"/>
      <c r="VSJ16" s="900"/>
      <c r="VSK16" s="900"/>
      <c r="VSL16" s="900"/>
      <c r="VSM16" s="900"/>
      <c r="VSN16" s="900"/>
      <c r="VSO16" s="900"/>
      <c r="VSP16" s="900"/>
      <c r="VSQ16" s="900"/>
      <c r="VSR16" s="900"/>
      <c r="VSS16" s="900"/>
      <c r="VST16" s="900"/>
      <c r="VSU16" s="900"/>
      <c r="VSV16" s="900"/>
      <c r="VSW16" s="900"/>
      <c r="VSX16" s="900"/>
      <c r="VSY16" s="900"/>
      <c r="VSZ16" s="900"/>
      <c r="VTA16" s="900"/>
      <c r="VTB16" s="900"/>
      <c r="VTC16" s="900"/>
      <c r="VTD16" s="900"/>
      <c r="VTE16" s="900"/>
      <c r="VTF16" s="900"/>
      <c r="VTG16" s="900"/>
      <c r="VTH16" s="900"/>
      <c r="VTI16" s="900"/>
      <c r="VTJ16" s="900"/>
      <c r="VTK16" s="900"/>
      <c r="VTL16" s="900"/>
      <c r="VTM16" s="900"/>
      <c r="VTN16" s="900"/>
      <c r="VTO16" s="900"/>
      <c r="VTP16" s="900"/>
      <c r="VTQ16" s="900"/>
      <c r="VTR16" s="900"/>
      <c r="VTS16" s="900"/>
      <c r="VTT16" s="900"/>
      <c r="VTU16" s="900"/>
      <c r="VTV16" s="900"/>
      <c r="VTW16" s="900"/>
      <c r="VTX16" s="900"/>
      <c r="VTY16" s="900"/>
      <c r="VTZ16" s="900"/>
      <c r="VUA16" s="900"/>
      <c r="VUB16" s="900"/>
      <c r="VUC16" s="900"/>
      <c r="VUD16" s="900"/>
      <c r="VUE16" s="900"/>
      <c r="VUF16" s="900"/>
      <c r="VUG16" s="900"/>
      <c r="VUH16" s="900"/>
      <c r="VUI16" s="900"/>
      <c r="VUJ16" s="900"/>
      <c r="VUK16" s="900"/>
      <c r="VUL16" s="900"/>
      <c r="VUM16" s="900"/>
      <c r="VUN16" s="900"/>
      <c r="VUO16" s="900"/>
      <c r="VUP16" s="900"/>
      <c r="VUQ16" s="900"/>
      <c r="VUR16" s="900"/>
      <c r="VUS16" s="900"/>
      <c r="VUT16" s="900"/>
      <c r="VUU16" s="900"/>
      <c r="VUV16" s="900"/>
      <c r="VUW16" s="900"/>
      <c r="VUX16" s="900"/>
      <c r="VUY16" s="900"/>
      <c r="VUZ16" s="900"/>
      <c r="VVA16" s="900"/>
      <c r="VVB16" s="900"/>
      <c r="VVC16" s="900"/>
      <c r="VVD16" s="900"/>
      <c r="VVE16" s="900"/>
      <c r="VVF16" s="900"/>
      <c r="VVG16" s="900"/>
      <c r="VVH16" s="900"/>
      <c r="VVI16" s="900"/>
      <c r="VVJ16" s="900"/>
      <c r="VVK16" s="900"/>
      <c r="VVL16" s="900"/>
      <c r="VVM16" s="900"/>
      <c r="VVN16" s="900"/>
      <c r="VVO16" s="900"/>
      <c r="VVP16" s="900"/>
      <c r="VVQ16" s="900"/>
      <c r="VVR16" s="900"/>
      <c r="VVS16" s="900"/>
      <c r="VVT16" s="900"/>
      <c r="VVU16" s="900"/>
      <c r="VVV16" s="900"/>
      <c r="VVW16" s="900"/>
      <c r="VVX16" s="900"/>
      <c r="VVY16" s="900"/>
      <c r="VVZ16" s="900"/>
      <c r="VWA16" s="900"/>
      <c r="VWB16" s="900"/>
      <c r="VWC16" s="900"/>
      <c r="VWD16" s="900"/>
      <c r="VWE16" s="900"/>
      <c r="VWF16" s="900"/>
      <c r="VWG16" s="900"/>
      <c r="VWH16" s="900"/>
      <c r="VWI16" s="900"/>
      <c r="VWJ16" s="900"/>
      <c r="VWK16" s="900"/>
      <c r="VWL16" s="900"/>
      <c r="VWM16" s="900"/>
      <c r="VWN16" s="900"/>
      <c r="VWO16" s="900"/>
      <c r="VWP16" s="900"/>
      <c r="VWQ16" s="900"/>
      <c r="VWR16" s="900"/>
      <c r="VWS16" s="900"/>
      <c r="VWT16" s="900"/>
      <c r="VWU16" s="900"/>
      <c r="VWV16" s="900"/>
      <c r="VWW16" s="900"/>
      <c r="VWX16" s="900"/>
      <c r="VWY16" s="900"/>
      <c r="VWZ16" s="900"/>
      <c r="VXA16" s="900"/>
      <c r="VXB16" s="900"/>
      <c r="VXC16" s="900"/>
      <c r="VXD16" s="900"/>
      <c r="VXE16" s="900"/>
      <c r="VXF16" s="900"/>
      <c r="VXG16" s="900"/>
      <c r="VXH16" s="900"/>
      <c r="VXI16" s="900"/>
      <c r="VXJ16" s="900"/>
      <c r="VXK16" s="900"/>
      <c r="VXL16" s="900"/>
      <c r="VXM16" s="900"/>
      <c r="VXN16" s="900"/>
      <c r="VXO16" s="900"/>
      <c r="VXP16" s="900"/>
      <c r="VXQ16" s="900"/>
      <c r="VXR16" s="900"/>
      <c r="VXS16" s="900"/>
      <c r="VXT16" s="900"/>
      <c r="VXU16" s="900"/>
      <c r="VXV16" s="900"/>
      <c r="VXW16" s="900"/>
      <c r="VXX16" s="900"/>
      <c r="VXY16" s="900"/>
      <c r="VXZ16" s="900"/>
      <c r="VYA16" s="900"/>
      <c r="VYB16" s="900"/>
      <c r="VYC16" s="900"/>
      <c r="VYD16" s="900"/>
      <c r="VYE16" s="900"/>
      <c r="VYF16" s="900"/>
      <c r="VYG16" s="900"/>
      <c r="VYH16" s="900"/>
      <c r="VYI16" s="900"/>
      <c r="VYJ16" s="900"/>
      <c r="VYK16" s="900"/>
      <c r="VYL16" s="900"/>
      <c r="VYM16" s="900"/>
      <c r="VYN16" s="900"/>
      <c r="VYO16" s="900"/>
      <c r="VYP16" s="900"/>
      <c r="VYQ16" s="900"/>
      <c r="VYR16" s="900"/>
      <c r="VYS16" s="900"/>
      <c r="VYT16" s="900"/>
      <c r="VYU16" s="900"/>
      <c r="VYV16" s="900"/>
      <c r="VYW16" s="900"/>
      <c r="VYX16" s="900"/>
      <c r="VYY16" s="900"/>
      <c r="VYZ16" s="900"/>
      <c r="VZA16" s="900"/>
      <c r="VZB16" s="900"/>
      <c r="VZC16" s="900"/>
      <c r="VZD16" s="900"/>
      <c r="VZE16" s="900"/>
      <c r="VZF16" s="900"/>
      <c r="VZG16" s="900"/>
      <c r="VZH16" s="900"/>
      <c r="VZI16" s="900"/>
      <c r="VZJ16" s="900"/>
      <c r="VZK16" s="900"/>
      <c r="VZL16" s="900"/>
      <c r="VZM16" s="900"/>
      <c r="VZN16" s="900"/>
      <c r="VZO16" s="900"/>
      <c r="VZP16" s="900"/>
      <c r="VZQ16" s="900"/>
      <c r="VZR16" s="900"/>
      <c r="VZS16" s="900"/>
      <c r="VZT16" s="900"/>
      <c r="VZU16" s="900"/>
      <c r="VZV16" s="900"/>
      <c r="VZW16" s="900"/>
      <c r="VZX16" s="900"/>
      <c r="VZY16" s="900"/>
      <c r="VZZ16" s="900"/>
      <c r="WAA16" s="900"/>
      <c r="WAB16" s="900"/>
      <c r="WAC16" s="900"/>
      <c r="WAD16" s="900"/>
      <c r="WAE16" s="900"/>
      <c r="WAF16" s="900"/>
      <c r="WAG16" s="900"/>
      <c r="WAH16" s="900"/>
      <c r="WAI16" s="900"/>
      <c r="WAJ16" s="900"/>
      <c r="WAK16" s="900"/>
      <c r="WAL16" s="900"/>
      <c r="WAM16" s="900"/>
      <c r="WAN16" s="900"/>
      <c r="WAO16" s="900"/>
      <c r="WAP16" s="900"/>
      <c r="WAQ16" s="900"/>
      <c r="WAR16" s="900"/>
      <c r="WAS16" s="900"/>
      <c r="WAT16" s="900"/>
      <c r="WAU16" s="900"/>
      <c r="WAV16" s="900"/>
      <c r="WAW16" s="900"/>
      <c r="WAX16" s="900"/>
      <c r="WAY16" s="900"/>
      <c r="WAZ16" s="900"/>
      <c r="WBA16" s="900"/>
      <c r="WBB16" s="900"/>
      <c r="WBC16" s="900"/>
      <c r="WBD16" s="900"/>
      <c r="WBE16" s="900"/>
      <c r="WBF16" s="900"/>
      <c r="WBG16" s="900"/>
      <c r="WBH16" s="900"/>
      <c r="WBI16" s="900"/>
      <c r="WBJ16" s="900"/>
      <c r="WBK16" s="900"/>
      <c r="WBL16" s="900"/>
      <c r="WBM16" s="900"/>
      <c r="WBN16" s="900"/>
      <c r="WBO16" s="900"/>
      <c r="WBP16" s="900"/>
      <c r="WBQ16" s="900"/>
      <c r="WBR16" s="900"/>
      <c r="WBS16" s="900"/>
      <c r="WBT16" s="900"/>
      <c r="WBU16" s="900"/>
      <c r="WBV16" s="900"/>
      <c r="WBW16" s="900"/>
      <c r="WBX16" s="900"/>
      <c r="WBY16" s="900"/>
      <c r="WBZ16" s="900"/>
      <c r="WCA16" s="900"/>
      <c r="WCB16" s="900"/>
      <c r="WCC16" s="900"/>
      <c r="WCD16" s="900"/>
      <c r="WCE16" s="900"/>
      <c r="WCF16" s="900"/>
      <c r="WCG16" s="900"/>
      <c r="WCH16" s="900"/>
      <c r="WCI16" s="900"/>
      <c r="WCJ16" s="900"/>
      <c r="WCK16" s="900"/>
      <c r="WCL16" s="900"/>
      <c r="WCM16" s="900"/>
      <c r="WCN16" s="900"/>
      <c r="WCO16" s="900"/>
      <c r="WCP16" s="900"/>
      <c r="WCQ16" s="900"/>
      <c r="WCR16" s="900"/>
      <c r="WCS16" s="900"/>
      <c r="WCT16" s="900"/>
      <c r="WCU16" s="900"/>
      <c r="WCV16" s="900"/>
      <c r="WCW16" s="900"/>
      <c r="WCX16" s="900"/>
      <c r="WCY16" s="900"/>
      <c r="WCZ16" s="900"/>
      <c r="WDA16" s="900"/>
      <c r="WDB16" s="900"/>
      <c r="WDC16" s="900"/>
      <c r="WDD16" s="900"/>
      <c r="WDE16" s="900"/>
      <c r="WDF16" s="900"/>
      <c r="WDG16" s="900"/>
      <c r="WDH16" s="900"/>
      <c r="WDI16" s="900"/>
      <c r="WDJ16" s="900"/>
      <c r="WDK16" s="900"/>
      <c r="WDL16" s="900"/>
      <c r="WDM16" s="900"/>
      <c r="WDN16" s="900"/>
      <c r="WDO16" s="900"/>
      <c r="WDP16" s="900"/>
      <c r="WDQ16" s="900"/>
      <c r="WDR16" s="900"/>
      <c r="WDS16" s="900"/>
      <c r="WDT16" s="900"/>
      <c r="WDU16" s="900"/>
      <c r="WDV16" s="900"/>
      <c r="WDW16" s="900"/>
      <c r="WDX16" s="900"/>
      <c r="WDY16" s="900"/>
      <c r="WDZ16" s="900"/>
      <c r="WEA16" s="900"/>
      <c r="WEB16" s="900"/>
      <c r="WEC16" s="900"/>
      <c r="WED16" s="900"/>
      <c r="WEE16" s="900"/>
      <c r="WEF16" s="900"/>
      <c r="WEG16" s="900"/>
      <c r="WEH16" s="900"/>
      <c r="WEI16" s="900"/>
      <c r="WEJ16" s="900"/>
      <c r="WEK16" s="900"/>
      <c r="WEL16" s="900"/>
      <c r="WEM16" s="900"/>
      <c r="WEN16" s="900"/>
      <c r="WEO16" s="900"/>
      <c r="WEP16" s="900"/>
      <c r="WEQ16" s="900"/>
      <c r="WER16" s="900"/>
      <c r="WES16" s="900"/>
      <c r="WET16" s="900"/>
      <c r="WEU16" s="900"/>
      <c r="WEV16" s="900"/>
      <c r="WEW16" s="900"/>
      <c r="WEX16" s="900"/>
      <c r="WEY16" s="900"/>
      <c r="WEZ16" s="900"/>
      <c r="WFA16" s="900"/>
      <c r="WFB16" s="900"/>
      <c r="WFC16" s="900"/>
      <c r="WFD16" s="900"/>
      <c r="WFE16" s="900"/>
      <c r="WFF16" s="900"/>
      <c r="WFG16" s="900"/>
      <c r="WFH16" s="900"/>
      <c r="WFI16" s="900"/>
      <c r="WFJ16" s="900"/>
      <c r="WFK16" s="900"/>
      <c r="WFL16" s="900"/>
      <c r="WFM16" s="900"/>
      <c r="WFN16" s="900"/>
      <c r="WFO16" s="900"/>
      <c r="WFP16" s="900"/>
      <c r="WFQ16" s="900"/>
      <c r="WFR16" s="900"/>
      <c r="WFS16" s="900"/>
      <c r="WFT16" s="900"/>
      <c r="WFU16" s="900"/>
      <c r="WFV16" s="900"/>
      <c r="WFW16" s="900"/>
      <c r="WFX16" s="900"/>
      <c r="WFY16" s="900"/>
      <c r="WFZ16" s="900"/>
      <c r="WGA16" s="900"/>
      <c r="WGB16" s="900"/>
      <c r="WGC16" s="900"/>
      <c r="WGD16" s="900"/>
      <c r="WGE16" s="900"/>
      <c r="WGF16" s="900"/>
      <c r="WGG16" s="900"/>
      <c r="WGH16" s="900"/>
      <c r="WGI16" s="900"/>
      <c r="WGJ16" s="900"/>
      <c r="WGK16" s="900"/>
      <c r="WGL16" s="900"/>
      <c r="WGM16" s="900"/>
      <c r="WGN16" s="900"/>
      <c r="WGO16" s="900"/>
      <c r="WGP16" s="900"/>
      <c r="WGQ16" s="900"/>
      <c r="WGR16" s="900"/>
      <c r="WGS16" s="900"/>
      <c r="WGT16" s="900"/>
      <c r="WGU16" s="900"/>
      <c r="WGV16" s="900"/>
      <c r="WGW16" s="900"/>
      <c r="WGX16" s="900"/>
      <c r="WGY16" s="900"/>
      <c r="WGZ16" s="900"/>
      <c r="WHA16" s="900"/>
      <c r="WHB16" s="900"/>
      <c r="WHC16" s="900"/>
      <c r="WHD16" s="900"/>
      <c r="WHE16" s="900"/>
      <c r="WHF16" s="900"/>
      <c r="WHG16" s="900"/>
      <c r="WHH16" s="900"/>
      <c r="WHI16" s="900"/>
      <c r="WHJ16" s="900"/>
      <c r="WHK16" s="900"/>
      <c r="WHL16" s="900"/>
      <c r="WHM16" s="900"/>
      <c r="WHN16" s="900"/>
      <c r="WHO16" s="900"/>
      <c r="WHP16" s="900"/>
      <c r="WHQ16" s="900"/>
      <c r="WHR16" s="900"/>
      <c r="WHS16" s="900"/>
      <c r="WHT16" s="900"/>
      <c r="WHU16" s="900"/>
      <c r="WHV16" s="900"/>
      <c r="WHW16" s="900"/>
      <c r="WHX16" s="900"/>
      <c r="WHY16" s="900"/>
      <c r="WHZ16" s="900"/>
      <c r="WIA16" s="900"/>
      <c r="WIB16" s="900"/>
      <c r="WIC16" s="900"/>
      <c r="WID16" s="900"/>
      <c r="WIE16" s="900"/>
      <c r="WIF16" s="900"/>
      <c r="WIG16" s="900"/>
      <c r="WIH16" s="900"/>
      <c r="WII16" s="900"/>
      <c r="WIJ16" s="900"/>
      <c r="WIK16" s="900"/>
      <c r="WIL16" s="900"/>
      <c r="WIM16" s="900"/>
      <c r="WIN16" s="900"/>
      <c r="WIO16" s="900"/>
      <c r="WIP16" s="900"/>
      <c r="WIQ16" s="900"/>
      <c r="WIR16" s="900"/>
      <c r="WIS16" s="900"/>
      <c r="WIT16" s="900"/>
      <c r="WIU16" s="900"/>
      <c r="WIV16" s="900"/>
      <c r="WIW16" s="900"/>
      <c r="WIX16" s="900"/>
      <c r="WIY16" s="900"/>
      <c r="WIZ16" s="900"/>
      <c r="WJA16" s="900"/>
      <c r="WJB16" s="900"/>
      <c r="WJC16" s="900"/>
      <c r="WJD16" s="900"/>
      <c r="WJE16" s="900"/>
      <c r="WJF16" s="900"/>
      <c r="WJG16" s="900"/>
      <c r="WJH16" s="900"/>
      <c r="WJI16" s="900"/>
      <c r="WJJ16" s="900"/>
      <c r="WJK16" s="900"/>
      <c r="WJL16" s="900"/>
      <c r="WJM16" s="900"/>
      <c r="WJN16" s="900"/>
      <c r="WJO16" s="900"/>
      <c r="WJP16" s="900"/>
      <c r="WJQ16" s="900"/>
      <c r="WJR16" s="900"/>
      <c r="WJS16" s="900"/>
      <c r="WJT16" s="900"/>
      <c r="WJU16" s="900"/>
      <c r="WJV16" s="900"/>
      <c r="WJW16" s="900"/>
      <c r="WJX16" s="900"/>
      <c r="WJY16" s="900"/>
      <c r="WJZ16" s="900"/>
      <c r="WKA16" s="900"/>
      <c r="WKB16" s="900"/>
      <c r="WKC16" s="900"/>
      <c r="WKD16" s="900"/>
      <c r="WKE16" s="900"/>
      <c r="WKF16" s="900"/>
      <c r="WKG16" s="900"/>
      <c r="WKH16" s="900"/>
      <c r="WKI16" s="900"/>
      <c r="WKJ16" s="900"/>
      <c r="WKK16" s="900"/>
      <c r="WKL16" s="900"/>
      <c r="WKM16" s="900"/>
      <c r="WKN16" s="900"/>
      <c r="WKO16" s="900"/>
      <c r="WKP16" s="900"/>
      <c r="WKQ16" s="900"/>
      <c r="WKR16" s="900"/>
      <c r="WKS16" s="900"/>
      <c r="WKT16" s="900"/>
      <c r="WKU16" s="900"/>
      <c r="WKV16" s="900"/>
      <c r="WKW16" s="900"/>
      <c r="WKX16" s="900"/>
      <c r="WKY16" s="900"/>
      <c r="WKZ16" s="900"/>
      <c r="WLA16" s="900"/>
      <c r="WLB16" s="900"/>
      <c r="WLC16" s="900"/>
      <c r="WLD16" s="900"/>
      <c r="WLE16" s="900"/>
      <c r="WLF16" s="900"/>
      <c r="WLG16" s="900"/>
      <c r="WLH16" s="900"/>
      <c r="WLI16" s="900"/>
      <c r="WLJ16" s="900"/>
      <c r="WLK16" s="900"/>
      <c r="WLL16" s="900"/>
      <c r="WLM16" s="900"/>
      <c r="WLN16" s="900"/>
      <c r="WLO16" s="900"/>
      <c r="WLP16" s="900"/>
      <c r="WLQ16" s="900"/>
      <c r="WLR16" s="900"/>
      <c r="WLS16" s="900"/>
      <c r="WLT16" s="900"/>
      <c r="WLU16" s="900"/>
      <c r="WLV16" s="900"/>
      <c r="WLW16" s="900"/>
      <c r="WLX16" s="900"/>
      <c r="WLY16" s="900"/>
      <c r="WLZ16" s="900"/>
      <c r="WMA16" s="900"/>
      <c r="WMB16" s="900"/>
      <c r="WMC16" s="900"/>
      <c r="WMD16" s="900"/>
      <c r="WME16" s="900"/>
      <c r="WMF16" s="900"/>
      <c r="WMG16" s="900"/>
      <c r="WMH16" s="900"/>
      <c r="WMI16" s="900"/>
      <c r="WMJ16" s="900"/>
      <c r="WMK16" s="900"/>
      <c r="WML16" s="900"/>
      <c r="WMM16" s="900"/>
      <c r="WMN16" s="900"/>
      <c r="WMO16" s="900"/>
      <c r="WMP16" s="900"/>
      <c r="WMQ16" s="900"/>
      <c r="WMR16" s="900"/>
      <c r="WMS16" s="900"/>
      <c r="WMT16" s="900"/>
      <c r="WMU16" s="900"/>
      <c r="WMV16" s="900"/>
      <c r="WMW16" s="900"/>
      <c r="WMX16" s="900"/>
      <c r="WMY16" s="900"/>
      <c r="WMZ16" s="900"/>
      <c r="WNA16" s="900"/>
      <c r="WNB16" s="900"/>
      <c r="WNC16" s="900"/>
      <c r="WND16" s="900"/>
      <c r="WNE16" s="900"/>
      <c r="WNF16" s="900"/>
      <c r="WNG16" s="900"/>
      <c r="WNH16" s="900"/>
      <c r="WNI16" s="900"/>
      <c r="WNJ16" s="900"/>
      <c r="WNK16" s="900"/>
      <c r="WNL16" s="900"/>
      <c r="WNM16" s="900"/>
      <c r="WNN16" s="900"/>
      <c r="WNO16" s="900"/>
      <c r="WNP16" s="900"/>
      <c r="WNQ16" s="900"/>
      <c r="WNR16" s="900"/>
      <c r="WNS16" s="900"/>
      <c r="WNT16" s="900"/>
      <c r="WNU16" s="900"/>
      <c r="WNV16" s="900"/>
      <c r="WNW16" s="900"/>
      <c r="WNX16" s="900"/>
      <c r="WNY16" s="900"/>
      <c r="WNZ16" s="900"/>
      <c r="WOA16" s="900"/>
      <c r="WOB16" s="900"/>
      <c r="WOC16" s="900"/>
      <c r="WOD16" s="900"/>
      <c r="WOE16" s="900"/>
      <c r="WOF16" s="900"/>
      <c r="WOG16" s="900"/>
      <c r="WOH16" s="900"/>
      <c r="WOI16" s="900"/>
      <c r="WOJ16" s="900"/>
      <c r="WOK16" s="900"/>
      <c r="WOL16" s="900"/>
      <c r="WOM16" s="900"/>
      <c r="WON16" s="900"/>
      <c r="WOO16" s="900"/>
      <c r="WOP16" s="900"/>
      <c r="WOQ16" s="900"/>
      <c r="WOR16" s="900"/>
      <c r="WOS16" s="900"/>
      <c r="WOT16" s="900"/>
      <c r="WOU16" s="900"/>
      <c r="WOV16" s="900"/>
      <c r="WOW16" s="900"/>
      <c r="WOX16" s="900"/>
      <c r="WOY16" s="900"/>
      <c r="WOZ16" s="900"/>
      <c r="WPA16" s="900"/>
      <c r="WPB16" s="900"/>
      <c r="WPC16" s="900"/>
      <c r="WPD16" s="900"/>
      <c r="WPE16" s="900"/>
      <c r="WPF16" s="900"/>
      <c r="WPG16" s="900"/>
      <c r="WPH16" s="900"/>
      <c r="WPI16" s="900"/>
      <c r="WPJ16" s="900"/>
      <c r="WPK16" s="900"/>
      <c r="WPL16" s="900"/>
      <c r="WPM16" s="900"/>
      <c r="WPN16" s="900"/>
      <c r="WPO16" s="900"/>
      <c r="WPP16" s="900"/>
      <c r="WPQ16" s="900"/>
      <c r="WPR16" s="900"/>
      <c r="WPS16" s="900"/>
      <c r="WPT16" s="900"/>
      <c r="WPU16" s="900"/>
      <c r="WPV16" s="900"/>
      <c r="WPW16" s="900"/>
      <c r="WPX16" s="900"/>
      <c r="WPY16" s="900"/>
      <c r="WPZ16" s="900"/>
      <c r="WQA16" s="900"/>
      <c r="WQB16" s="900"/>
      <c r="WQC16" s="900"/>
      <c r="WQD16" s="900"/>
      <c r="WQE16" s="900"/>
      <c r="WQF16" s="900"/>
      <c r="WQG16" s="900"/>
      <c r="WQH16" s="900"/>
      <c r="WQI16" s="900"/>
      <c r="WQJ16" s="900"/>
      <c r="WQK16" s="900"/>
      <c r="WQL16" s="900"/>
      <c r="WQM16" s="900"/>
      <c r="WQN16" s="900"/>
      <c r="WQO16" s="900"/>
      <c r="WQP16" s="900"/>
      <c r="WQQ16" s="900"/>
      <c r="WQR16" s="900"/>
      <c r="WQS16" s="900"/>
      <c r="WQT16" s="900"/>
      <c r="WQU16" s="900"/>
      <c r="WQV16" s="900"/>
      <c r="WQW16" s="900"/>
      <c r="WQX16" s="900"/>
      <c r="WQY16" s="900"/>
      <c r="WQZ16" s="900"/>
      <c r="WRA16" s="900"/>
      <c r="WRB16" s="900"/>
      <c r="WRC16" s="900"/>
      <c r="WRD16" s="900"/>
      <c r="WRE16" s="900"/>
      <c r="WRF16" s="900"/>
      <c r="WRG16" s="900"/>
      <c r="WRH16" s="900"/>
      <c r="WRI16" s="900"/>
      <c r="WRJ16" s="900"/>
      <c r="WRK16" s="900"/>
      <c r="WRL16" s="900"/>
      <c r="WRM16" s="900"/>
      <c r="WRN16" s="900"/>
      <c r="WRO16" s="900"/>
      <c r="WRP16" s="900"/>
      <c r="WRQ16" s="900"/>
      <c r="WRR16" s="900"/>
      <c r="WRS16" s="900"/>
      <c r="WRT16" s="900"/>
      <c r="WRU16" s="900"/>
      <c r="WRV16" s="900"/>
      <c r="WRW16" s="900"/>
      <c r="WRX16" s="900"/>
      <c r="WRY16" s="900"/>
      <c r="WRZ16" s="900"/>
      <c r="WSA16" s="900"/>
      <c r="WSB16" s="900"/>
      <c r="WSC16" s="900"/>
      <c r="WSD16" s="900"/>
      <c r="WSE16" s="900"/>
      <c r="WSF16" s="900"/>
      <c r="WSG16" s="900"/>
      <c r="WSH16" s="900"/>
      <c r="WSI16" s="900"/>
      <c r="WSJ16" s="900"/>
      <c r="WSK16" s="900"/>
      <c r="WSL16" s="900"/>
      <c r="WSM16" s="900"/>
      <c r="WSN16" s="900"/>
      <c r="WSO16" s="900"/>
      <c r="WSP16" s="900"/>
      <c r="WSQ16" s="900"/>
      <c r="WSR16" s="900"/>
      <c r="WSS16" s="900"/>
      <c r="WST16" s="900"/>
      <c r="WSU16" s="900"/>
      <c r="WSV16" s="900"/>
      <c r="WSW16" s="900"/>
      <c r="WSX16" s="900"/>
      <c r="WSY16" s="900"/>
      <c r="WSZ16" s="900"/>
      <c r="WTA16" s="900"/>
      <c r="WTB16" s="900"/>
      <c r="WTC16" s="900"/>
      <c r="WTD16" s="900"/>
      <c r="WTE16" s="900"/>
      <c r="WTF16" s="900"/>
      <c r="WTG16" s="900"/>
      <c r="WTH16" s="900"/>
      <c r="WTI16" s="900"/>
      <c r="WTJ16" s="900"/>
      <c r="WTK16" s="900"/>
      <c r="WTL16" s="900"/>
      <c r="WTM16" s="900"/>
      <c r="WTN16" s="900"/>
      <c r="WTO16" s="900"/>
      <c r="WTP16" s="900"/>
      <c r="WTQ16" s="900"/>
      <c r="WTR16" s="900"/>
      <c r="WTS16" s="900"/>
      <c r="WTT16" s="900"/>
      <c r="WTU16" s="900"/>
      <c r="WTV16" s="900"/>
      <c r="WTW16" s="900"/>
      <c r="WTX16" s="900"/>
      <c r="WTY16" s="900"/>
      <c r="WTZ16" s="900"/>
      <c r="WUA16" s="900"/>
      <c r="WUB16" s="900"/>
      <c r="WUC16" s="900"/>
      <c r="WUD16" s="900"/>
      <c r="WUE16" s="900"/>
      <c r="WUF16" s="900"/>
      <c r="WUG16" s="900"/>
      <c r="WUH16" s="900"/>
      <c r="WUI16" s="900"/>
      <c r="WUJ16" s="900"/>
      <c r="WUK16" s="900"/>
      <c r="WUL16" s="900"/>
      <c r="WUM16" s="900"/>
      <c r="WUN16" s="900"/>
      <c r="WUO16" s="900"/>
      <c r="WUP16" s="900"/>
      <c r="WUQ16" s="900"/>
      <c r="WUR16" s="900"/>
      <c r="WUS16" s="900"/>
      <c r="WUT16" s="900"/>
      <c r="WUU16" s="900"/>
      <c r="WUV16" s="900"/>
      <c r="WUW16" s="900"/>
      <c r="WUX16" s="900"/>
      <c r="WUY16" s="900"/>
      <c r="WUZ16" s="900"/>
      <c r="WVA16" s="900"/>
      <c r="WVB16" s="900"/>
      <c r="WVC16" s="900"/>
      <c r="WVD16" s="900"/>
      <c r="WVE16" s="900"/>
      <c r="WVF16" s="900"/>
      <c r="WVG16" s="900"/>
      <c r="WVH16" s="900"/>
      <c r="WVI16" s="900"/>
      <c r="WVJ16" s="900"/>
      <c r="WVK16" s="900"/>
      <c r="WVL16" s="900"/>
      <c r="WVM16" s="900"/>
      <c r="WVN16" s="900"/>
      <c r="WVO16" s="900"/>
      <c r="WVP16" s="900"/>
      <c r="WVQ16" s="900"/>
      <c r="WVR16" s="900"/>
      <c r="WVS16" s="900"/>
      <c r="WVT16" s="900"/>
      <c r="WVU16" s="900"/>
      <c r="WVV16" s="900"/>
      <c r="WVW16" s="900"/>
      <c r="WVX16" s="900"/>
      <c r="WVY16" s="900"/>
      <c r="WVZ16" s="900"/>
      <c r="WWA16" s="900"/>
      <c r="WWB16" s="900"/>
      <c r="WWC16" s="900"/>
      <c r="WWD16" s="900"/>
      <c r="WWE16" s="900"/>
      <c r="WWF16" s="900"/>
      <c r="WWG16" s="900"/>
      <c r="WWH16" s="900"/>
      <c r="WWI16" s="900"/>
      <c r="WWJ16" s="900"/>
      <c r="WWK16" s="900"/>
      <c r="WWL16" s="900"/>
      <c r="WWM16" s="900"/>
      <c r="WWN16" s="900"/>
      <c r="WWO16" s="900"/>
      <c r="WWP16" s="900"/>
      <c r="WWQ16" s="900"/>
      <c r="WWR16" s="900"/>
      <c r="WWS16" s="900"/>
      <c r="WWT16" s="900"/>
      <c r="WWU16" s="900"/>
      <c r="WWV16" s="900"/>
      <c r="WWW16" s="900"/>
      <c r="WWX16" s="900"/>
      <c r="WWY16" s="900"/>
      <c r="WWZ16" s="900"/>
      <c r="WXA16" s="900"/>
      <c r="WXB16" s="900"/>
      <c r="WXC16" s="900"/>
      <c r="WXD16" s="900"/>
      <c r="WXE16" s="900"/>
      <c r="WXF16" s="900"/>
      <c r="WXG16" s="900"/>
      <c r="WXH16" s="900"/>
      <c r="WXI16" s="900"/>
      <c r="WXJ16" s="900"/>
      <c r="WXK16" s="900"/>
      <c r="WXL16" s="900"/>
      <c r="WXM16" s="900"/>
      <c r="WXN16" s="900"/>
      <c r="WXO16" s="900"/>
      <c r="WXP16" s="900"/>
      <c r="WXQ16" s="900"/>
      <c r="WXR16" s="900"/>
      <c r="WXS16" s="900"/>
      <c r="WXT16" s="900"/>
      <c r="WXU16" s="900"/>
      <c r="WXV16" s="900"/>
      <c r="WXW16" s="900"/>
      <c r="WXX16" s="900"/>
      <c r="WXY16" s="900"/>
      <c r="WXZ16" s="900"/>
      <c r="WYA16" s="900"/>
      <c r="WYB16" s="900"/>
      <c r="WYC16" s="900"/>
      <c r="WYD16" s="900"/>
      <c r="WYE16" s="900"/>
      <c r="WYF16" s="900"/>
      <c r="WYG16" s="900"/>
      <c r="WYH16" s="900"/>
      <c r="WYI16" s="900"/>
      <c r="WYJ16" s="900"/>
      <c r="WYK16" s="900"/>
      <c r="WYL16" s="900"/>
      <c r="WYM16" s="900"/>
      <c r="WYN16" s="900"/>
      <c r="WYO16" s="900"/>
      <c r="WYP16" s="900"/>
      <c r="WYQ16" s="900"/>
      <c r="WYR16" s="900"/>
      <c r="WYS16" s="900"/>
      <c r="WYT16" s="900"/>
      <c r="WYU16" s="900"/>
      <c r="WYV16" s="900"/>
      <c r="WYW16" s="900"/>
      <c r="WYX16" s="900"/>
      <c r="WYY16" s="900"/>
      <c r="WYZ16" s="900"/>
      <c r="WZA16" s="900"/>
      <c r="WZB16" s="900"/>
      <c r="WZC16" s="900"/>
      <c r="WZD16" s="900"/>
      <c r="WZE16" s="900"/>
      <c r="WZF16" s="900"/>
      <c r="WZG16" s="900"/>
      <c r="WZH16" s="900"/>
      <c r="WZI16" s="900"/>
      <c r="WZJ16" s="900"/>
      <c r="WZK16" s="900"/>
      <c r="WZL16" s="900"/>
      <c r="WZM16" s="900"/>
      <c r="WZN16" s="900"/>
      <c r="WZO16" s="900"/>
      <c r="WZP16" s="900"/>
      <c r="WZQ16" s="900"/>
      <c r="WZR16" s="900"/>
      <c r="WZS16" s="900"/>
      <c r="WZT16" s="900"/>
      <c r="WZU16" s="900"/>
      <c r="WZV16" s="900"/>
      <c r="WZW16" s="900"/>
      <c r="WZX16" s="900"/>
      <c r="WZY16" s="900"/>
      <c r="WZZ16" s="900"/>
      <c r="XAA16" s="900"/>
      <c r="XAB16" s="900"/>
      <c r="XAC16" s="900"/>
      <c r="XAD16" s="900"/>
      <c r="XAE16" s="900"/>
      <c r="XAF16" s="900"/>
      <c r="XAG16" s="900"/>
      <c r="XAH16" s="900"/>
      <c r="XAI16" s="900"/>
      <c r="XAJ16" s="900"/>
      <c r="XAK16" s="900"/>
      <c r="XAL16" s="900"/>
      <c r="XAM16" s="900"/>
      <c r="XAN16" s="900"/>
      <c r="XAO16" s="900"/>
      <c r="XAP16" s="900"/>
      <c r="XAQ16" s="900"/>
      <c r="XAR16" s="900"/>
      <c r="XAS16" s="900"/>
      <c r="XAT16" s="900"/>
      <c r="XAU16" s="900"/>
      <c r="XAV16" s="900"/>
      <c r="XAW16" s="900"/>
      <c r="XAX16" s="900"/>
      <c r="XAY16" s="900"/>
      <c r="XAZ16" s="900"/>
      <c r="XBA16" s="900"/>
      <c r="XBB16" s="900"/>
      <c r="XBC16" s="900"/>
      <c r="XBD16" s="900"/>
      <c r="XBE16" s="900"/>
      <c r="XBF16" s="900"/>
      <c r="XBG16" s="900"/>
      <c r="XBH16" s="900"/>
      <c r="XBI16" s="900"/>
      <c r="XBJ16" s="900"/>
      <c r="XBK16" s="900"/>
      <c r="XBL16" s="900"/>
      <c r="XBM16" s="900"/>
      <c r="XBN16" s="900"/>
      <c r="XBO16" s="900"/>
      <c r="XBP16" s="900"/>
      <c r="XBQ16" s="900"/>
      <c r="XBR16" s="900"/>
      <c r="XBS16" s="900"/>
      <c r="XBT16" s="900"/>
      <c r="XBU16" s="900"/>
      <c r="XBV16" s="900"/>
      <c r="XBW16" s="900"/>
      <c r="XBX16" s="900"/>
      <c r="XBY16" s="900"/>
      <c r="XBZ16" s="900"/>
      <c r="XCA16" s="900"/>
      <c r="XCB16" s="900"/>
      <c r="XCC16" s="900"/>
      <c r="XCD16" s="900"/>
      <c r="XCE16" s="900"/>
      <c r="XCF16" s="900"/>
      <c r="XCG16" s="900"/>
      <c r="XCH16" s="900"/>
      <c r="XCI16" s="900"/>
      <c r="XCJ16" s="900"/>
      <c r="XCK16" s="900"/>
      <c r="XCL16" s="900"/>
      <c r="XCM16" s="900"/>
      <c r="XCN16" s="900"/>
      <c r="XCO16" s="900"/>
      <c r="XCP16" s="900"/>
      <c r="XCQ16" s="900"/>
      <c r="XCR16" s="900"/>
      <c r="XCS16" s="900"/>
      <c r="XCT16" s="900"/>
      <c r="XCU16" s="900"/>
      <c r="XCV16" s="900"/>
      <c r="XCW16" s="900"/>
      <c r="XCX16" s="900"/>
      <c r="XCY16" s="900"/>
      <c r="XCZ16" s="900"/>
      <c r="XDA16" s="900"/>
      <c r="XDB16" s="900"/>
      <c r="XDC16" s="900"/>
      <c r="XDD16" s="900"/>
      <c r="XDE16" s="900"/>
      <c r="XDF16" s="900"/>
      <c r="XDG16" s="900"/>
      <c r="XDH16" s="900"/>
      <c r="XDI16" s="900"/>
      <c r="XDJ16" s="900"/>
      <c r="XDK16" s="900"/>
      <c r="XDL16" s="900"/>
      <c r="XDM16" s="900"/>
      <c r="XDN16" s="900"/>
      <c r="XDO16" s="900"/>
      <c r="XDP16" s="900"/>
      <c r="XDQ16" s="900"/>
      <c r="XDR16" s="900"/>
      <c r="XDS16" s="900"/>
      <c r="XDT16" s="900"/>
      <c r="XDU16" s="900"/>
      <c r="XDV16" s="900"/>
      <c r="XDW16" s="900"/>
      <c r="XDX16" s="900"/>
      <c r="XDY16" s="900"/>
      <c r="XDZ16" s="900"/>
      <c r="XEA16" s="900"/>
      <c r="XEB16" s="900"/>
      <c r="XEC16" s="900"/>
      <c r="XED16" s="900"/>
      <c r="XEE16" s="900"/>
      <c r="XEF16" s="900"/>
      <c r="XEG16" s="900"/>
      <c r="XEH16" s="900"/>
      <c r="XEI16" s="900"/>
      <c r="XEJ16" s="900"/>
      <c r="XEK16" s="900"/>
      <c r="XEL16" s="900"/>
      <c r="XEM16" s="900"/>
      <c r="XEN16" s="900"/>
      <c r="XEO16" s="900"/>
      <c r="XEP16" s="900"/>
      <c r="XEQ16" s="900"/>
      <c r="XER16" s="900"/>
      <c r="XES16" s="900"/>
      <c r="XET16" s="900"/>
      <c r="XEU16" s="900"/>
      <c r="XEV16" s="900"/>
      <c r="XEW16" s="900"/>
      <c r="XEX16" s="900"/>
      <c r="XEY16" s="900"/>
      <c r="XEZ16" s="10"/>
    </row>
    <row r="17" spans="1:10">
      <c r="A17" s="900" t="s">
        <v>11</v>
      </c>
      <c r="B17" s="900"/>
      <c r="C17" s="900" t="s">
        <v>11</v>
      </c>
      <c r="D17" s="900"/>
      <c r="E17" s="900"/>
      <c r="F17" s="900"/>
      <c r="G17" s="900"/>
      <c r="H17" s="900"/>
      <c r="I17" s="900"/>
      <c r="J17" s="900"/>
    </row>
    <row r="18" spans="1:10" ht="26.25" customHeight="1">
      <c r="A18" s="901" t="s">
        <v>105</v>
      </c>
      <c r="B18" s="901"/>
      <c r="C18" s="901" t="s">
        <v>105</v>
      </c>
      <c r="D18" s="901"/>
      <c r="E18" s="901"/>
      <c r="F18" s="901"/>
      <c r="G18" s="901"/>
      <c r="H18" s="901"/>
      <c r="I18" s="901"/>
      <c r="J18" s="901"/>
    </row>
    <row r="19" spans="1:10" ht="221.25" customHeight="1">
      <c r="A19" s="894" t="s">
        <v>687</v>
      </c>
      <c r="B19" s="894"/>
      <c r="C19" s="894" t="s">
        <v>550</v>
      </c>
      <c r="D19" s="894"/>
      <c r="E19" s="894"/>
      <c r="F19" s="894"/>
      <c r="G19" s="894"/>
      <c r="H19" s="894"/>
      <c r="I19" s="894"/>
      <c r="J19" s="894"/>
    </row>
    <row r="20" spans="1:10">
      <c r="A20" s="900" t="s">
        <v>106</v>
      </c>
      <c r="B20" s="900"/>
      <c r="C20" s="900" t="s">
        <v>106</v>
      </c>
      <c r="D20" s="900"/>
      <c r="E20" s="900"/>
      <c r="F20" s="900"/>
      <c r="G20" s="900"/>
      <c r="H20" s="900"/>
      <c r="I20" s="900"/>
      <c r="J20" s="900"/>
    </row>
    <row r="21" spans="1:10" ht="20.100000000000001" customHeight="1">
      <c r="A21" s="901" t="s">
        <v>107</v>
      </c>
      <c r="B21" s="901"/>
      <c r="C21" s="901" t="s">
        <v>107</v>
      </c>
      <c r="D21" s="901"/>
      <c r="E21" s="901"/>
      <c r="F21" s="901"/>
      <c r="G21" s="901"/>
      <c r="H21" s="901"/>
      <c r="I21" s="901"/>
      <c r="J21" s="901"/>
    </row>
    <row r="22" spans="1:10" ht="24" customHeight="1">
      <c r="A22" s="892" t="s">
        <v>688</v>
      </c>
      <c r="B22" s="892"/>
      <c r="C22" s="892" t="s">
        <v>108</v>
      </c>
      <c r="D22" s="892"/>
      <c r="E22" s="892"/>
      <c r="F22" s="892"/>
      <c r="G22" s="892"/>
      <c r="H22" s="892"/>
      <c r="I22" s="892"/>
      <c r="J22" s="892"/>
    </row>
    <row r="23" spans="1:10" ht="58.5" customHeight="1">
      <c r="A23" s="892" t="s">
        <v>689</v>
      </c>
      <c r="B23" s="892"/>
      <c r="C23" s="892" t="s">
        <v>108</v>
      </c>
      <c r="D23" s="892"/>
      <c r="E23" s="892"/>
      <c r="F23" s="892"/>
      <c r="G23" s="892"/>
      <c r="H23" s="892"/>
      <c r="I23" s="892"/>
      <c r="J23" s="892"/>
    </row>
    <row r="24" spans="1:10" ht="30" customHeight="1">
      <c r="A24" s="356"/>
      <c r="B24" s="356"/>
      <c r="C24" s="356"/>
      <c r="D24" s="356"/>
      <c r="E24" s="356"/>
      <c r="F24" s="356"/>
      <c r="G24" s="356"/>
      <c r="H24" s="356"/>
      <c r="I24" s="356"/>
      <c r="J24" s="356"/>
    </row>
    <row r="25" spans="1:10" ht="75" customHeight="1">
      <c r="A25" s="892" t="s">
        <v>690</v>
      </c>
      <c r="B25" s="892"/>
      <c r="C25" s="892" t="s">
        <v>108</v>
      </c>
      <c r="D25" s="892"/>
      <c r="E25" s="892"/>
      <c r="F25" s="892"/>
      <c r="G25" s="892"/>
      <c r="H25" s="892"/>
      <c r="I25" s="892"/>
      <c r="J25" s="892"/>
    </row>
    <row r="26" spans="1:10" ht="196.5" customHeight="1">
      <c r="A26" s="892" t="s">
        <v>691</v>
      </c>
      <c r="B26" s="892"/>
      <c r="C26" s="892" t="s">
        <v>108</v>
      </c>
      <c r="D26" s="892"/>
      <c r="E26" s="892"/>
      <c r="F26" s="892"/>
      <c r="G26" s="892"/>
      <c r="H26" s="892"/>
      <c r="I26" s="892"/>
      <c r="J26" s="892"/>
    </row>
    <row r="27" spans="1:10" ht="87.75" customHeight="1">
      <c r="A27" s="892" t="s">
        <v>108</v>
      </c>
      <c r="B27" s="892"/>
      <c r="C27" s="892" t="s">
        <v>108</v>
      </c>
      <c r="D27" s="892"/>
      <c r="E27" s="892"/>
      <c r="F27" s="892"/>
      <c r="G27" s="892"/>
      <c r="H27" s="892"/>
      <c r="I27" s="892"/>
      <c r="J27" s="892"/>
    </row>
    <row r="28" spans="1:10" ht="38.25" customHeight="1">
      <c r="A28" s="892" t="s">
        <v>109</v>
      </c>
      <c r="B28" s="892"/>
      <c r="C28" s="892" t="s">
        <v>108</v>
      </c>
      <c r="D28" s="892"/>
      <c r="E28" s="892"/>
      <c r="F28" s="892"/>
      <c r="G28" s="892"/>
      <c r="H28" s="892"/>
      <c r="I28" s="892"/>
      <c r="J28" s="892"/>
    </row>
    <row r="29" spans="1:10">
      <c r="A29" s="900"/>
      <c r="B29" s="900"/>
      <c r="C29" s="900"/>
      <c r="D29" s="900"/>
      <c r="E29" s="900"/>
      <c r="F29" s="900"/>
      <c r="G29" s="900"/>
      <c r="H29" s="900"/>
      <c r="I29" s="900"/>
      <c r="J29" s="900"/>
    </row>
    <row r="30" spans="1:10" ht="20.100000000000001" customHeight="1">
      <c r="A30" s="901" t="s">
        <v>110</v>
      </c>
      <c r="B30" s="901"/>
      <c r="C30" s="901" t="s">
        <v>110</v>
      </c>
      <c r="D30" s="901"/>
      <c r="E30" s="901"/>
      <c r="F30" s="901"/>
      <c r="G30" s="901"/>
      <c r="H30" s="901"/>
      <c r="I30" s="901"/>
      <c r="J30" s="901"/>
    </row>
    <row r="31" spans="1:10" ht="86.25" customHeight="1">
      <c r="A31" s="894" t="s">
        <v>810</v>
      </c>
      <c r="B31" s="894"/>
      <c r="C31" s="894"/>
      <c r="D31" s="894"/>
      <c r="E31" s="894"/>
      <c r="F31" s="894"/>
      <c r="G31" s="894"/>
      <c r="H31" s="894"/>
      <c r="I31" s="894"/>
      <c r="J31" s="894"/>
    </row>
    <row r="32" spans="1:10">
      <c r="C32" s="281"/>
    </row>
    <row r="33" spans="1:10" s="376" customFormat="1" ht="20.100000000000001" customHeight="1">
      <c r="A33" s="901" t="s">
        <v>771</v>
      </c>
      <c r="B33" s="901"/>
      <c r="C33" s="901" t="s">
        <v>110</v>
      </c>
      <c r="D33" s="901"/>
      <c r="E33" s="901"/>
      <c r="F33" s="901"/>
      <c r="G33" s="901"/>
      <c r="H33" s="901"/>
      <c r="I33" s="901"/>
      <c r="J33" s="901"/>
    </row>
    <row r="34" spans="1:10" s="376" customFormat="1" ht="100.5" customHeight="1">
      <c r="A34" s="894" t="s">
        <v>770</v>
      </c>
      <c r="B34" s="894"/>
      <c r="C34" s="894"/>
      <c r="D34" s="894"/>
      <c r="E34" s="894"/>
      <c r="F34" s="894"/>
      <c r="G34" s="894"/>
      <c r="H34" s="894"/>
      <c r="I34" s="894"/>
      <c r="J34" s="894"/>
    </row>
    <row r="35" spans="1:10">
      <c r="C35" s="320"/>
    </row>
    <row r="36" spans="1:10">
      <c r="C36" s="320"/>
    </row>
    <row r="37" spans="1:10" ht="15.75" customHeight="1">
      <c r="A37" s="901" t="s">
        <v>111</v>
      </c>
      <c r="B37" s="901"/>
      <c r="C37" s="901"/>
      <c r="D37" s="901"/>
      <c r="E37" s="901"/>
      <c r="F37" s="901"/>
      <c r="G37" s="901"/>
      <c r="H37" s="901"/>
      <c r="I37" s="901"/>
      <c r="J37" s="901"/>
    </row>
    <row r="38" spans="1:10" ht="72" customHeight="1">
      <c r="A38" s="285" t="s">
        <v>149</v>
      </c>
      <c r="B38" s="892" t="s">
        <v>692</v>
      </c>
      <c r="C38" s="892"/>
      <c r="D38" s="892"/>
      <c r="E38" s="892"/>
      <c r="F38" s="892"/>
      <c r="G38" s="892"/>
      <c r="H38" s="892"/>
      <c r="I38" s="892"/>
      <c r="J38" s="892"/>
    </row>
    <row r="39" spans="1:10" s="23" customFormat="1" ht="9.9499999999999993" customHeight="1">
      <c r="A39" s="24"/>
      <c r="B39" s="283"/>
      <c r="C39" s="283"/>
    </row>
    <row r="40" spans="1:10" ht="15.75" customHeight="1">
      <c r="A40" s="285" t="s">
        <v>150</v>
      </c>
      <c r="B40" s="905" t="s">
        <v>693</v>
      </c>
      <c r="C40" s="905"/>
      <c r="D40" s="905"/>
      <c r="E40" s="905"/>
      <c r="F40" s="905"/>
      <c r="G40" s="905"/>
      <c r="H40" s="905"/>
      <c r="I40" s="905"/>
      <c r="J40" s="905"/>
    </row>
    <row r="41" spans="1:10" ht="5.0999999999999996" customHeight="1">
      <c r="A41" s="900"/>
      <c r="B41" s="900"/>
      <c r="C41" s="900"/>
      <c r="D41" s="900"/>
      <c r="E41" s="900"/>
      <c r="F41" s="900"/>
      <c r="G41" s="900"/>
      <c r="H41" s="900"/>
      <c r="I41" s="900"/>
      <c r="J41" s="900"/>
    </row>
    <row r="42" spans="1:10" ht="31.5" customHeight="1">
      <c r="B42" s="276" t="s">
        <v>179</v>
      </c>
      <c r="C42" s="892" t="s">
        <v>694</v>
      </c>
      <c r="D42" s="892"/>
      <c r="E42" s="892"/>
      <c r="F42" s="892"/>
      <c r="G42" s="892"/>
      <c r="H42" s="892"/>
      <c r="I42" s="892"/>
      <c r="J42" s="892"/>
    </row>
    <row r="43" spans="1:10" ht="5.0999999999999996" customHeight="1">
      <c r="B43" s="276"/>
      <c r="C43" s="893"/>
      <c r="D43" s="893"/>
      <c r="E43" s="893"/>
      <c r="F43" s="893"/>
      <c r="G43" s="893"/>
      <c r="H43" s="893"/>
      <c r="I43" s="893"/>
      <c r="J43" s="893"/>
    </row>
    <row r="44" spans="1:10" ht="31.5" customHeight="1">
      <c r="B44" s="276" t="s">
        <v>180</v>
      </c>
      <c r="C44" s="892" t="s">
        <v>726</v>
      </c>
      <c r="D44" s="892"/>
      <c r="E44" s="892"/>
      <c r="F44" s="892"/>
      <c r="G44" s="892"/>
      <c r="H44" s="892"/>
      <c r="I44" s="892"/>
      <c r="J44" s="892"/>
    </row>
    <row r="45" spans="1:10" ht="5.0999999999999996" customHeight="1">
      <c r="B45" s="276"/>
      <c r="C45" s="893"/>
      <c r="D45" s="893"/>
      <c r="E45" s="893"/>
      <c r="F45" s="893"/>
      <c r="G45" s="893"/>
      <c r="H45" s="893"/>
      <c r="I45" s="893"/>
      <c r="J45" s="893"/>
    </row>
    <row r="46" spans="1:10" ht="31.5" customHeight="1">
      <c r="B46" s="276" t="s">
        <v>181</v>
      </c>
      <c r="C46" s="892" t="s">
        <v>733</v>
      </c>
      <c r="D46" s="892"/>
      <c r="E46" s="892"/>
      <c r="F46" s="892"/>
      <c r="G46" s="892"/>
      <c r="H46" s="892"/>
      <c r="I46" s="892"/>
      <c r="J46" s="892"/>
    </row>
    <row r="47" spans="1:10" ht="5.0999999999999996" customHeight="1">
      <c r="B47" s="276"/>
      <c r="C47" s="893"/>
      <c r="D47" s="893"/>
      <c r="E47" s="893"/>
      <c r="F47" s="893"/>
      <c r="G47" s="893"/>
      <c r="H47" s="893"/>
      <c r="I47" s="893"/>
      <c r="J47" s="893"/>
    </row>
    <row r="48" spans="1:10" ht="50.25" customHeight="1">
      <c r="B48" s="276" t="s">
        <v>182</v>
      </c>
      <c r="C48" s="892" t="s">
        <v>727</v>
      </c>
      <c r="D48" s="892"/>
      <c r="E48" s="892"/>
      <c r="F48" s="892"/>
      <c r="G48" s="892"/>
      <c r="H48" s="892"/>
      <c r="I48" s="892"/>
      <c r="J48" s="892"/>
    </row>
    <row r="49" spans="1:10" ht="5.0999999999999996" customHeight="1">
      <c r="B49" s="276"/>
      <c r="C49" s="893"/>
      <c r="D49" s="893"/>
      <c r="E49" s="893"/>
      <c r="F49" s="893"/>
      <c r="G49" s="893"/>
      <c r="H49" s="893"/>
      <c r="I49" s="893"/>
      <c r="J49" s="893"/>
    </row>
    <row r="50" spans="1:10" ht="67.5" customHeight="1">
      <c r="B50" s="276" t="s">
        <v>183</v>
      </c>
      <c r="C50" s="892" t="s">
        <v>811</v>
      </c>
      <c r="D50" s="892"/>
      <c r="E50" s="892"/>
      <c r="F50" s="892"/>
      <c r="G50" s="892"/>
      <c r="H50" s="892"/>
      <c r="I50" s="892"/>
      <c r="J50" s="892"/>
    </row>
    <row r="51" spans="1:10" ht="5.0999999999999996" customHeight="1">
      <c r="B51" s="276"/>
      <c r="C51" s="893"/>
      <c r="D51" s="893"/>
      <c r="E51" s="893"/>
      <c r="F51" s="893"/>
      <c r="G51" s="893"/>
      <c r="H51" s="893"/>
      <c r="I51" s="893"/>
      <c r="J51" s="893"/>
    </row>
    <row r="52" spans="1:10" ht="51" customHeight="1">
      <c r="B52" s="276" t="s">
        <v>186</v>
      </c>
      <c r="C52" s="892" t="s">
        <v>695</v>
      </c>
      <c r="D52" s="892"/>
      <c r="E52" s="892"/>
      <c r="F52" s="892"/>
      <c r="G52" s="892"/>
      <c r="H52" s="892"/>
      <c r="I52" s="892"/>
      <c r="J52" s="892"/>
    </row>
    <row r="53" spans="1:10" ht="34.5" customHeight="1">
      <c r="B53" s="285" t="s">
        <v>728</v>
      </c>
      <c r="C53" s="894" t="s">
        <v>766</v>
      </c>
      <c r="D53" s="894"/>
      <c r="E53" s="894"/>
      <c r="F53" s="894"/>
      <c r="G53" s="894"/>
      <c r="H53" s="894"/>
      <c r="I53" s="894"/>
      <c r="J53" s="894"/>
    </row>
    <row r="54" spans="1:10" ht="34.5" customHeight="1">
      <c r="B54" s="285" t="s">
        <v>729</v>
      </c>
      <c r="C54" s="894" t="s">
        <v>696</v>
      </c>
      <c r="D54" s="894"/>
      <c r="E54" s="894"/>
      <c r="F54" s="894"/>
      <c r="G54" s="894"/>
      <c r="H54" s="894"/>
      <c r="I54" s="894"/>
      <c r="J54" s="894"/>
    </row>
    <row r="55" spans="1:10" ht="34.5" customHeight="1">
      <c r="B55" s="285" t="s">
        <v>730</v>
      </c>
      <c r="C55" s="894" t="s">
        <v>697</v>
      </c>
      <c r="D55" s="894"/>
      <c r="E55" s="894"/>
      <c r="F55" s="894"/>
      <c r="G55" s="894"/>
      <c r="H55" s="894"/>
      <c r="I55" s="894"/>
      <c r="J55" s="894"/>
    </row>
    <row r="56" spans="1:10">
      <c r="C56" s="284"/>
    </row>
    <row r="57" spans="1:10">
      <c r="A57" s="903" t="s">
        <v>13</v>
      </c>
      <c r="B57" s="903"/>
      <c r="C57" s="903"/>
      <c r="D57" s="903"/>
      <c r="E57" s="903"/>
      <c r="F57" s="903"/>
      <c r="G57" s="903"/>
      <c r="H57" s="903"/>
      <c r="I57" s="903"/>
      <c r="J57" s="903"/>
    </row>
    <row r="58" spans="1:10">
      <c r="A58" s="903" t="s">
        <v>93</v>
      </c>
      <c r="B58" s="903"/>
      <c r="C58" s="903"/>
      <c r="D58" s="903"/>
      <c r="E58" s="903"/>
      <c r="F58" s="903"/>
      <c r="G58" s="903"/>
      <c r="H58" s="903"/>
      <c r="I58" s="903"/>
      <c r="J58" s="903"/>
    </row>
    <row r="59" spans="1:10">
      <c r="A59" s="900" t="s">
        <v>112</v>
      </c>
      <c r="B59" s="900"/>
      <c r="C59" s="900"/>
      <c r="D59" s="900"/>
      <c r="E59" s="900"/>
      <c r="F59" s="900"/>
      <c r="G59" s="900"/>
      <c r="H59" s="900"/>
      <c r="I59" s="900"/>
      <c r="J59" s="900"/>
    </row>
    <row r="60" spans="1:10">
      <c r="A60" s="900"/>
      <c r="B60" s="900"/>
      <c r="C60" s="900"/>
      <c r="D60" s="900"/>
      <c r="E60" s="900"/>
      <c r="F60" s="900"/>
      <c r="G60" s="900"/>
      <c r="H60" s="900"/>
      <c r="I60" s="900"/>
      <c r="J60" s="900"/>
    </row>
    <row r="61" spans="1:10">
      <c r="A61" s="900"/>
      <c r="B61" s="900"/>
      <c r="C61" s="900"/>
      <c r="D61" s="900"/>
      <c r="E61" s="900"/>
      <c r="F61" s="900"/>
      <c r="G61" s="900"/>
      <c r="H61" s="900"/>
      <c r="I61" s="900"/>
      <c r="J61" s="900"/>
    </row>
    <row r="62" spans="1:10">
      <c r="A62" s="903">
        <f>+'Introduction '!B5</f>
        <v>0</v>
      </c>
      <c r="B62" s="903"/>
      <c r="C62" s="903"/>
      <c r="D62" s="903"/>
      <c r="E62" s="903"/>
      <c r="F62" s="903"/>
      <c r="G62" s="903"/>
      <c r="H62" s="903"/>
      <c r="I62" s="903"/>
      <c r="J62" s="903"/>
    </row>
    <row r="63" spans="1:10">
      <c r="A63" s="900" t="s">
        <v>90</v>
      </c>
      <c r="B63" s="900"/>
      <c r="C63" s="900"/>
      <c r="D63" s="900"/>
      <c r="E63" s="900"/>
      <c r="F63" s="900"/>
      <c r="G63" s="900"/>
      <c r="H63" s="900"/>
      <c r="I63" s="900"/>
      <c r="J63" s="900"/>
    </row>
    <row r="64" spans="1:10">
      <c r="A64" s="900">
        <f>+'Introduction '!B6</f>
        <v>0</v>
      </c>
      <c r="B64" s="900"/>
      <c r="C64" s="900"/>
      <c r="D64" s="900"/>
      <c r="E64" s="900"/>
      <c r="F64" s="900"/>
      <c r="G64" s="900"/>
      <c r="H64" s="900"/>
      <c r="I64" s="900"/>
      <c r="J64" s="900"/>
    </row>
    <row r="65" spans="1:10">
      <c r="A65" s="900"/>
      <c r="B65" s="900"/>
      <c r="C65" s="900"/>
      <c r="D65" s="900"/>
      <c r="E65" s="900"/>
      <c r="F65" s="900"/>
      <c r="G65" s="900"/>
      <c r="H65" s="900"/>
      <c r="I65" s="900"/>
      <c r="J65" s="900"/>
    </row>
    <row r="66" spans="1:10">
      <c r="A66" s="900">
        <f>+'Introduction '!B8</f>
        <v>0</v>
      </c>
      <c r="B66" s="900"/>
      <c r="C66" s="900"/>
      <c r="D66" s="900"/>
      <c r="E66" s="900"/>
      <c r="F66" s="900"/>
      <c r="G66" s="900"/>
      <c r="H66" s="900"/>
      <c r="I66" s="900"/>
      <c r="J66" s="900"/>
    </row>
    <row r="67" spans="1:10" ht="15.75" customHeight="1">
      <c r="A67" s="900">
        <f>+'Introduction '!B9</f>
        <v>0</v>
      </c>
      <c r="B67" s="900"/>
      <c r="C67" s="900"/>
      <c r="D67" s="900"/>
      <c r="E67" s="900"/>
      <c r="F67" s="900"/>
      <c r="G67" s="900"/>
      <c r="H67" s="900"/>
      <c r="I67" s="900"/>
      <c r="J67" s="900"/>
    </row>
    <row r="68" spans="1:10" ht="15.75" customHeight="1">
      <c r="A68" s="281"/>
      <c r="B68" s="281"/>
      <c r="C68" s="281"/>
      <c r="D68" s="281"/>
      <c r="E68" s="281"/>
      <c r="F68" s="281"/>
      <c r="G68" s="281"/>
      <c r="H68" s="281"/>
      <c r="I68" s="281"/>
      <c r="J68" s="281"/>
    </row>
    <row r="69" spans="1:10" ht="26.25" customHeight="1">
      <c r="A69" s="898" t="s">
        <v>92</v>
      </c>
      <c r="B69" s="898"/>
      <c r="C69" s="898"/>
      <c r="D69" s="898"/>
      <c r="E69" s="898"/>
      <c r="F69" s="898"/>
      <c r="G69" s="898"/>
      <c r="H69" s="898"/>
      <c r="I69" s="898"/>
      <c r="J69" s="898"/>
    </row>
    <row r="70" spans="1:10" ht="18.75" customHeight="1">
      <c r="A70" s="899" t="s">
        <v>93</v>
      </c>
      <c r="B70" s="899"/>
      <c r="C70" s="899"/>
      <c r="D70" s="899"/>
      <c r="E70" s="899"/>
      <c r="F70" s="899"/>
      <c r="G70" s="899"/>
      <c r="H70" s="899"/>
      <c r="I70" s="899"/>
      <c r="J70" s="899"/>
    </row>
    <row r="71" spans="1:10" ht="15.75" customHeight="1">
      <c r="A71" s="900" t="s">
        <v>178</v>
      </c>
      <c r="B71" s="900"/>
      <c r="C71" s="900"/>
      <c r="D71" s="900"/>
      <c r="E71" s="900"/>
      <c r="F71" s="900"/>
      <c r="G71" s="900"/>
      <c r="H71" s="900"/>
      <c r="I71" s="900"/>
      <c r="J71" s="900"/>
    </row>
    <row r="72" spans="1:10" ht="15.75" customHeight="1">
      <c r="A72" s="900" t="s">
        <v>808</v>
      </c>
      <c r="B72" s="900"/>
      <c r="C72" s="900"/>
      <c r="D72" s="900"/>
      <c r="E72" s="900"/>
      <c r="F72" s="900"/>
      <c r="G72" s="900"/>
      <c r="H72" s="900"/>
      <c r="I72" s="900"/>
      <c r="J72" s="900"/>
    </row>
    <row r="73" spans="1:10" ht="15.75" customHeight="1">
      <c r="A73" s="900" t="s">
        <v>809</v>
      </c>
      <c r="B73" s="900"/>
      <c r="C73" s="900"/>
      <c r="D73" s="900"/>
      <c r="E73" s="900"/>
      <c r="F73" s="900"/>
      <c r="G73" s="900"/>
      <c r="H73" s="900"/>
      <c r="I73" s="900"/>
      <c r="J73" s="900"/>
    </row>
    <row r="74" spans="1:10" ht="15.75" customHeight="1">
      <c r="A74" s="900" t="s">
        <v>177</v>
      </c>
      <c r="B74" s="900"/>
      <c r="C74" s="900"/>
      <c r="D74" s="900"/>
      <c r="E74" s="900"/>
      <c r="F74" s="900"/>
      <c r="G74" s="900"/>
      <c r="H74" s="900"/>
      <c r="I74" s="900"/>
      <c r="J74" s="900"/>
    </row>
    <row r="75" spans="1:10" ht="5.0999999999999996" customHeight="1" thickBot="1">
      <c r="A75" s="904"/>
      <c r="B75" s="904"/>
      <c r="C75" s="904"/>
      <c r="D75" s="904"/>
      <c r="E75" s="904"/>
      <c r="F75" s="904"/>
      <c r="G75" s="904"/>
      <c r="H75" s="904"/>
      <c r="I75" s="904"/>
      <c r="J75" s="904"/>
    </row>
    <row r="76" spans="1:10">
      <c r="A76" s="900"/>
      <c r="B76" s="900"/>
      <c r="C76" s="900"/>
      <c r="D76" s="900"/>
      <c r="E76" s="900"/>
      <c r="F76" s="900"/>
      <c r="G76" s="900"/>
      <c r="H76" s="900"/>
      <c r="I76" s="900"/>
      <c r="J76" s="900"/>
    </row>
    <row r="77" spans="1:10">
      <c r="A77" s="903" t="s">
        <v>734</v>
      </c>
      <c r="B77" s="903"/>
      <c r="C77" s="903"/>
      <c r="D77" s="903"/>
      <c r="E77" s="903"/>
      <c r="F77" s="903"/>
      <c r="G77" s="903"/>
      <c r="H77" s="903"/>
      <c r="I77" s="903"/>
      <c r="J77" s="903"/>
    </row>
    <row r="78" spans="1:10">
      <c r="A78" s="900" t="s">
        <v>735</v>
      </c>
      <c r="B78" s="900"/>
      <c r="C78" s="900"/>
      <c r="D78" s="900"/>
      <c r="E78" s="900"/>
      <c r="F78" s="900"/>
      <c r="G78" s="900"/>
      <c r="H78" s="900"/>
      <c r="I78" s="900"/>
      <c r="J78" s="900"/>
    </row>
    <row r="79" spans="1:10">
      <c r="A79" s="913" t="s">
        <v>736</v>
      </c>
      <c r="B79" s="913"/>
      <c r="C79" s="913"/>
      <c r="D79" s="913"/>
      <c r="E79" s="913"/>
      <c r="F79" s="913"/>
      <c r="G79" s="913"/>
      <c r="H79" s="913"/>
      <c r="I79" s="913"/>
      <c r="J79" s="913"/>
    </row>
    <row r="80" spans="1:10">
      <c r="A80" s="900"/>
      <c r="B80" s="900"/>
      <c r="C80" s="900"/>
      <c r="D80" s="900"/>
      <c r="E80" s="900"/>
      <c r="F80" s="900"/>
      <c r="G80" s="900"/>
      <c r="H80" s="900"/>
      <c r="I80" s="900"/>
      <c r="J80" s="900"/>
    </row>
    <row r="81" spans="1:10" ht="35.25" customHeight="1">
      <c r="A81" s="907" t="s">
        <v>149</v>
      </c>
      <c r="B81" s="286" t="s">
        <v>179</v>
      </c>
      <c r="C81" s="906" t="s">
        <v>113</v>
      </c>
      <c r="D81" s="906"/>
      <c r="E81" s="906"/>
      <c r="F81" s="906"/>
      <c r="G81" s="906"/>
      <c r="H81" s="906"/>
      <c r="I81" s="906"/>
      <c r="J81" s="906"/>
    </row>
    <row r="82" spans="1:10" ht="33.75" customHeight="1">
      <c r="A82" s="908"/>
      <c r="B82" s="286" t="s">
        <v>180</v>
      </c>
      <c r="C82" s="906" t="s">
        <v>737</v>
      </c>
      <c r="D82" s="906"/>
      <c r="E82" s="906"/>
      <c r="F82" s="906"/>
      <c r="G82" s="906"/>
      <c r="H82" s="906"/>
      <c r="I82" s="906"/>
      <c r="J82" s="906"/>
    </row>
    <row r="83" spans="1:10" ht="48.75" customHeight="1">
      <c r="A83" s="907" t="s">
        <v>150</v>
      </c>
      <c r="B83" s="286" t="s">
        <v>179</v>
      </c>
      <c r="C83" s="906" t="s">
        <v>184</v>
      </c>
      <c r="D83" s="906"/>
      <c r="E83" s="906"/>
      <c r="F83" s="906"/>
      <c r="G83" s="906"/>
      <c r="H83" s="906"/>
      <c r="I83" s="906"/>
      <c r="J83" s="906"/>
    </row>
    <row r="84" spans="1:10" ht="50.25" customHeight="1">
      <c r="A84" s="908"/>
      <c r="B84" s="286" t="s">
        <v>180</v>
      </c>
      <c r="C84" s="906" t="s">
        <v>185</v>
      </c>
      <c r="D84" s="906"/>
      <c r="E84" s="906"/>
      <c r="F84" s="906"/>
      <c r="G84" s="906"/>
      <c r="H84" s="906"/>
      <c r="I84" s="906"/>
      <c r="J84" s="906"/>
    </row>
    <row r="85" spans="1:10" ht="50.25" customHeight="1">
      <c r="A85" s="910"/>
      <c r="B85" s="379" t="s">
        <v>181</v>
      </c>
      <c r="C85" s="906" t="s">
        <v>114</v>
      </c>
      <c r="D85" s="906"/>
      <c r="E85" s="906"/>
      <c r="F85" s="906"/>
      <c r="G85" s="906"/>
      <c r="H85" s="906"/>
      <c r="I85" s="906"/>
      <c r="J85" s="906"/>
    </row>
    <row r="86" spans="1:10" ht="64.5" customHeight="1">
      <c r="A86" s="911" t="s">
        <v>152</v>
      </c>
      <c r="B86" s="895" t="s">
        <v>709</v>
      </c>
      <c r="C86" s="896"/>
      <c r="D86" s="896"/>
      <c r="E86" s="896"/>
      <c r="F86" s="896"/>
      <c r="G86" s="896"/>
      <c r="H86" s="896"/>
      <c r="I86" s="896"/>
      <c r="J86" s="897"/>
    </row>
    <row r="87" spans="1:10" ht="66" customHeight="1">
      <c r="A87" s="911"/>
      <c r="B87" s="286" t="s">
        <v>179</v>
      </c>
      <c r="C87" s="906" t="s">
        <v>738</v>
      </c>
      <c r="D87" s="906"/>
      <c r="E87" s="906"/>
      <c r="F87" s="906"/>
      <c r="G87" s="906"/>
      <c r="H87" s="906"/>
      <c r="I87" s="906"/>
      <c r="J87" s="906"/>
    </row>
    <row r="88" spans="1:10" ht="36.75" customHeight="1">
      <c r="A88" s="911"/>
      <c r="B88" s="379" t="s">
        <v>180</v>
      </c>
      <c r="C88" s="906" t="s">
        <v>739</v>
      </c>
      <c r="D88" s="906"/>
      <c r="E88" s="906"/>
      <c r="F88" s="906"/>
      <c r="G88" s="906"/>
      <c r="H88" s="906"/>
      <c r="I88" s="906"/>
      <c r="J88" s="906"/>
    </row>
    <row r="89" spans="1:10" ht="64.5" customHeight="1">
      <c r="A89" s="379" t="s">
        <v>153</v>
      </c>
      <c r="B89" s="906" t="s">
        <v>740</v>
      </c>
      <c r="C89" s="906"/>
      <c r="D89" s="906"/>
      <c r="E89" s="906"/>
      <c r="F89" s="906"/>
      <c r="G89" s="906"/>
      <c r="H89" s="906"/>
      <c r="I89" s="906"/>
      <c r="J89" s="906"/>
    </row>
    <row r="90" spans="1:10" ht="97.5" customHeight="1">
      <c r="A90" s="379" t="s">
        <v>161</v>
      </c>
      <c r="B90" s="895" t="s">
        <v>710</v>
      </c>
      <c r="C90" s="896"/>
      <c r="D90" s="896"/>
      <c r="E90" s="896"/>
      <c r="F90" s="896"/>
      <c r="G90" s="896"/>
      <c r="H90" s="896"/>
      <c r="I90" s="896"/>
      <c r="J90" s="897"/>
    </row>
    <row r="91" spans="1:10" ht="79.5" customHeight="1">
      <c r="A91" s="370" t="s">
        <v>162</v>
      </c>
      <c r="B91" s="906" t="s">
        <v>743</v>
      </c>
      <c r="C91" s="906"/>
      <c r="D91" s="906"/>
      <c r="E91" s="906"/>
      <c r="F91" s="906"/>
      <c r="G91" s="906"/>
      <c r="H91" s="906"/>
      <c r="I91" s="906"/>
      <c r="J91" s="906"/>
    </row>
    <row r="92" spans="1:10" ht="86.25" customHeight="1">
      <c r="A92" s="907" t="s">
        <v>163</v>
      </c>
      <c r="B92" s="286" t="s">
        <v>179</v>
      </c>
      <c r="C92" s="906" t="s">
        <v>742</v>
      </c>
      <c r="D92" s="906"/>
      <c r="E92" s="906"/>
      <c r="F92" s="906"/>
      <c r="G92" s="906"/>
      <c r="H92" s="906"/>
      <c r="I92" s="906"/>
      <c r="J92" s="906"/>
    </row>
    <row r="93" spans="1:10" ht="36" customHeight="1">
      <c r="A93" s="908"/>
      <c r="B93" s="286" t="s">
        <v>180</v>
      </c>
      <c r="C93" s="906" t="s">
        <v>498</v>
      </c>
      <c r="D93" s="906"/>
      <c r="E93" s="906"/>
      <c r="F93" s="906"/>
      <c r="G93" s="906"/>
      <c r="H93" s="906"/>
      <c r="I93" s="906"/>
      <c r="J93" s="906"/>
    </row>
    <row r="94" spans="1:10" ht="30">
      <c r="A94" s="909" t="s">
        <v>546</v>
      </c>
      <c r="B94" s="909"/>
      <c r="C94" s="364" t="s">
        <v>547</v>
      </c>
      <c r="D94" s="912" t="s">
        <v>548</v>
      </c>
      <c r="E94" s="912"/>
      <c r="F94" s="912" t="s">
        <v>94</v>
      </c>
      <c r="G94" s="912"/>
      <c r="H94" s="364" t="s">
        <v>544</v>
      </c>
      <c r="I94" s="912" t="s">
        <v>545</v>
      </c>
      <c r="J94" s="912"/>
    </row>
    <row r="95" spans="1:10" ht="71.25" customHeight="1">
      <c r="A95" s="914" t="s">
        <v>291</v>
      </c>
      <c r="B95" s="914"/>
      <c r="C95" s="365" t="s">
        <v>767</v>
      </c>
      <c r="D95" s="915" t="s">
        <v>768</v>
      </c>
      <c r="E95" s="915"/>
      <c r="F95" s="916">
        <f>1457017-437200</f>
        <v>1019817</v>
      </c>
      <c r="G95" s="916"/>
      <c r="H95" s="365" t="s">
        <v>549</v>
      </c>
      <c r="I95" s="915" t="s">
        <v>755</v>
      </c>
      <c r="J95" s="915"/>
    </row>
    <row r="96" spans="1:10" ht="50.25" customHeight="1">
      <c r="A96" s="312" t="s">
        <v>164</v>
      </c>
      <c r="B96" s="906" t="s">
        <v>744</v>
      </c>
      <c r="C96" s="906"/>
      <c r="D96" s="906"/>
      <c r="E96" s="906"/>
      <c r="F96" s="906"/>
      <c r="G96" s="906"/>
      <c r="H96" s="906"/>
      <c r="I96" s="906"/>
      <c r="J96" s="906"/>
    </row>
    <row r="97" spans="1:10" ht="69.75" customHeight="1">
      <c r="A97" s="312" t="s">
        <v>165</v>
      </c>
      <c r="B97" s="906" t="s">
        <v>812</v>
      </c>
      <c r="C97" s="906"/>
      <c r="D97" s="906"/>
      <c r="E97" s="906"/>
      <c r="F97" s="906"/>
      <c r="G97" s="906"/>
      <c r="H97" s="906"/>
      <c r="I97" s="906"/>
      <c r="J97" s="906"/>
    </row>
    <row r="98" spans="1:10" ht="52.5" customHeight="1">
      <c r="A98" s="312" t="s">
        <v>166</v>
      </c>
      <c r="B98" s="906" t="s">
        <v>543</v>
      </c>
      <c r="C98" s="906"/>
      <c r="D98" s="906"/>
      <c r="E98" s="906"/>
      <c r="F98" s="906"/>
      <c r="G98" s="906"/>
      <c r="H98" s="906"/>
      <c r="I98" s="906"/>
      <c r="J98" s="906"/>
    </row>
    <row r="99" spans="1:10" ht="38.25" customHeight="1">
      <c r="A99" s="312" t="s">
        <v>171</v>
      </c>
      <c r="B99" s="906" t="s">
        <v>711</v>
      </c>
      <c r="C99" s="906"/>
      <c r="D99" s="906"/>
      <c r="E99" s="906"/>
      <c r="F99" s="906"/>
      <c r="G99" s="906"/>
      <c r="H99" s="906"/>
      <c r="I99" s="906"/>
      <c r="J99" s="906"/>
    </row>
    <row r="100" spans="1:10">
      <c r="C100" s="282"/>
    </row>
    <row r="101" spans="1:10" ht="15.75" customHeight="1">
      <c r="A101" s="903" t="s">
        <v>13</v>
      </c>
      <c r="B101" s="903"/>
      <c r="C101" s="903"/>
      <c r="D101" s="903"/>
      <c r="E101" s="903"/>
      <c r="F101" s="903"/>
      <c r="G101" s="903"/>
      <c r="H101" s="903"/>
      <c r="I101" s="903"/>
      <c r="J101" s="903"/>
    </row>
    <row r="102" spans="1:10" ht="15.75" customHeight="1">
      <c r="A102" s="903" t="s">
        <v>93</v>
      </c>
      <c r="B102" s="903"/>
      <c r="C102" s="903"/>
      <c r="D102" s="903"/>
      <c r="E102" s="903"/>
      <c r="F102" s="903"/>
      <c r="G102" s="903"/>
      <c r="H102" s="903"/>
      <c r="I102" s="903"/>
      <c r="J102" s="903"/>
    </row>
    <row r="103" spans="1:10" ht="15.75" customHeight="1">
      <c r="A103" s="900" t="s">
        <v>112</v>
      </c>
      <c r="B103" s="900"/>
      <c r="C103" s="900"/>
      <c r="D103" s="900"/>
      <c r="E103" s="900"/>
      <c r="F103" s="900"/>
      <c r="G103" s="900"/>
      <c r="H103" s="900"/>
      <c r="I103" s="900"/>
      <c r="J103" s="900"/>
    </row>
    <row r="104" spans="1:10" ht="15.75" customHeight="1">
      <c r="A104" s="900"/>
      <c r="B104" s="900"/>
      <c r="C104" s="900"/>
      <c r="D104" s="900"/>
      <c r="E104" s="900"/>
      <c r="F104" s="900"/>
      <c r="G104" s="900"/>
      <c r="H104" s="900"/>
      <c r="I104" s="900"/>
      <c r="J104" s="900"/>
    </row>
    <row r="105" spans="1:10">
      <c r="A105" s="900"/>
      <c r="B105" s="900"/>
      <c r="C105" s="900"/>
      <c r="D105" s="900"/>
      <c r="E105" s="900"/>
      <c r="F105" s="900"/>
      <c r="G105" s="900"/>
      <c r="H105" s="900"/>
      <c r="I105" s="900"/>
      <c r="J105" s="900"/>
    </row>
    <row r="106" spans="1:10">
      <c r="A106" s="900"/>
      <c r="B106" s="900"/>
      <c r="C106" s="900"/>
      <c r="D106" s="900"/>
      <c r="E106" s="900"/>
      <c r="F106" s="900"/>
      <c r="G106" s="900"/>
      <c r="H106" s="900"/>
      <c r="I106" s="900"/>
      <c r="J106" s="900"/>
    </row>
    <row r="107" spans="1:10" ht="15.75" customHeight="1">
      <c r="A107" s="903">
        <f>'Introduction '!B5</f>
        <v>0</v>
      </c>
      <c r="B107" s="903"/>
      <c r="C107" s="903"/>
      <c r="D107" s="903"/>
      <c r="E107" s="903"/>
      <c r="F107" s="903"/>
      <c r="G107" s="903"/>
      <c r="H107" s="903"/>
      <c r="I107" s="903"/>
      <c r="J107" s="903"/>
    </row>
    <row r="108" spans="1:10" ht="15.75" customHeight="1">
      <c r="A108" s="900" t="s">
        <v>90</v>
      </c>
      <c r="B108" s="900"/>
      <c r="C108" s="900"/>
      <c r="D108" s="900"/>
      <c r="E108" s="900"/>
      <c r="F108" s="900"/>
      <c r="G108" s="900"/>
      <c r="H108" s="900"/>
      <c r="I108" s="900"/>
      <c r="J108" s="900"/>
    </row>
    <row r="109" spans="1:10" ht="15.75" customHeight="1">
      <c r="A109" s="900">
        <f>'Introduction '!B6</f>
        <v>0</v>
      </c>
      <c r="B109" s="900"/>
      <c r="C109" s="900"/>
      <c r="D109" s="900"/>
      <c r="E109" s="900"/>
      <c r="F109" s="900"/>
      <c r="G109" s="900"/>
      <c r="H109" s="900"/>
      <c r="I109" s="900"/>
      <c r="J109" s="900"/>
    </row>
    <row r="110" spans="1:10">
      <c r="A110" s="900"/>
      <c r="B110" s="900"/>
      <c r="C110" s="900"/>
      <c r="D110" s="900"/>
      <c r="E110" s="900"/>
      <c r="F110" s="900"/>
      <c r="G110" s="900"/>
      <c r="H110" s="900"/>
      <c r="I110" s="900"/>
      <c r="J110" s="900"/>
    </row>
    <row r="111" spans="1:10" ht="15.75" customHeight="1">
      <c r="A111" s="900">
        <f>+'Introduction '!B8</f>
        <v>0</v>
      </c>
      <c r="B111" s="900"/>
      <c r="C111" s="900"/>
      <c r="D111" s="900"/>
      <c r="E111" s="900"/>
      <c r="F111" s="900"/>
      <c r="G111" s="900"/>
      <c r="H111" s="900"/>
      <c r="I111" s="900"/>
      <c r="J111" s="900"/>
    </row>
    <row r="112" spans="1:10" ht="15.75" customHeight="1">
      <c r="A112" s="900">
        <f>+'Introduction '!B9</f>
        <v>0</v>
      </c>
      <c r="B112" s="900"/>
      <c r="C112" s="900"/>
      <c r="D112" s="900"/>
      <c r="E112" s="900"/>
      <c r="F112" s="900"/>
      <c r="G112" s="900"/>
      <c r="H112" s="900"/>
      <c r="I112" s="900"/>
      <c r="J112" s="900"/>
    </row>
    <row r="113" spans="1:1">
      <c r="A113" s="25"/>
    </row>
  </sheetData>
  <mergeCells count="5569">
    <mergeCell ref="A108:J108"/>
    <mergeCell ref="A110:J110"/>
    <mergeCell ref="A111:J111"/>
    <mergeCell ref="A112:J112"/>
    <mergeCell ref="C93:J93"/>
    <mergeCell ref="B96:J96"/>
    <mergeCell ref="B97:J97"/>
    <mergeCell ref="B98:J98"/>
    <mergeCell ref="B99:J99"/>
    <mergeCell ref="A104:J104"/>
    <mergeCell ref="I94:J94"/>
    <mergeCell ref="A109:J109"/>
    <mergeCell ref="A33:J33"/>
    <mergeCell ref="A34:J34"/>
    <mergeCell ref="A37:J37"/>
    <mergeCell ref="A79:J79"/>
    <mergeCell ref="A95:B95"/>
    <mergeCell ref="I95:J95"/>
    <mergeCell ref="D94:E94"/>
    <mergeCell ref="D95:E95"/>
    <mergeCell ref="F94:G94"/>
    <mergeCell ref="F95:G95"/>
    <mergeCell ref="A101:J101"/>
    <mergeCell ref="A102:J102"/>
    <mergeCell ref="A103:J103"/>
    <mergeCell ref="A105:J105"/>
    <mergeCell ref="B91:J91"/>
    <mergeCell ref="C92:J92"/>
    <mergeCell ref="A71:J71"/>
    <mergeCell ref="A72:J72"/>
    <mergeCell ref="A73:J73"/>
    <mergeCell ref="A74:J74"/>
    <mergeCell ref="A75:J75"/>
    <mergeCell ref="A76:J76"/>
    <mergeCell ref="A77:J77"/>
    <mergeCell ref="A78:J78"/>
    <mergeCell ref="A80:J80"/>
    <mergeCell ref="C81:J81"/>
    <mergeCell ref="C82:J82"/>
    <mergeCell ref="C83:J83"/>
    <mergeCell ref="C84:J84"/>
    <mergeCell ref="A81:A82"/>
    <mergeCell ref="A92:A93"/>
    <mergeCell ref="A106:J106"/>
    <mergeCell ref="A107:J107"/>
    <mergeCell ref="A94:B94"/>
    <mergeCell ref="A83:A85"/>
    <mergeCell ref="A86:A88"/>
    <mergeCell ref="C87:J87"/>
    <mergeCell ref="C88:J88"/>
    <mergeCell ref="B89:J89"/>
    <mergeCell ref="C85:J85"/>
    <mergeCell ref="A57:J57"/>
    <mergeCell ref="A58:J58"/>
    <mergeCell ref="A59:J59"/>
    <mergeCell ref="A60:J60"/>
    <mergeCell ref="A61:J61"/>
    <mergeCell ref="A62:J62"/>
    <mergeCell ref="A63:J63"/>
    <mergeCell ref="A64:J64"/>
    <mergeCell ref="A65:J65"/>
    <mergeCell ref="A66:J66"/>
    <mergeCell ref="B38:J38"/>
    <mergeCell ref="C42:J42"/>
    <mergeCell ref="C43:J43"/>
    <mergeCell ref="C44:J44"/>
    <mergeCell ref="C45:J45"/>
    <mergeCell ref="C46:J46"/>
    <mergeCell ref="C47:J47"/>
    <mergeCell ref="C48:J48"/>
    <mergeCell ref="C49:J49"/>
    <mergeCell ref="C50:J50"/>
    <mergeCell ref="A41:J41"/>
    <mergeCell ref="B40:J40"/>
    <mergeCell ref="A67:J67"/>
    <mergeCell ref="A69:J69"/>
    <mergeCell ref="A70:J70"/>
    <mergeCell ref="A29:J29"/>
    <mergeCell ref="A30:J30"/>
    <mergeCell ref="A31:J31"/>
    <mergeCell ref="XEW16:XEY16"/>
    <mergeCell ref="XEE16:XEG16"/>
    <mergeCell ref="XEH16:XEJ16"/>
    <mergeCell ref="XEK16:XEM16"/>
    <mergeCell ref="XEN16:XEP16"/>
    <mergeCell ref="XEQ16:XES16"/>
    <mergeCell ref="XET16:XEV16"/>
    <mergeCell ref="XDM16:XDO16"/>
    <mergeCell ref="XDP16:XDR16"/>
    <mergeCell ref="XDS16:XDU16"/>
    <mergeCell ref="XDV16:XDX16"/>
    <mergeCell ref="XDY16:XEA16"/>
    <mergeCell ref="XEB16:XED16"/>
    <mergeCell ref="XCU16:XCW16"/>
    <mergeCell ref="XCX16:XCZ16"/>
    <mergeCell ref="XDA16:XDC16"/>
    <mergeCell ref="XDD16:XDF16"/>
    <mergeCell ref="XDG16:XDI16"/>
    <mergeCell ref="XDJ16:XDL16"/>
    <mergeCell ref="XCC16:XCE16"/>
    <mergeCell ref="XCF16:XCH16"/>
    <mergeCell ref="XCI16:XCK16"/>
    <mergeCell ref="XCL16:XCN16"/>
    <mergeCell ref="XCO16:XCQ16"/>
    <mergeCell ref="XCR16:XCT16"/>
    <mergeCell ref="XBK16:XBM16"/>
    <mergeCell ref="XBN16:XBP16"/>
    <mergeCell ref="XBQ16:XBS16"/>
    <mergeCell ref="XBT16:XBV16"/>
    <mergeCell ref="XBW16:XBY16"/>
    <mergeCell ref="XBZ16:XCB16"/>
    <mergeCell ref="XAS16:XAU16"/>
    <mergeCell ref="XAV16:XAX16"/>
    <mergeCell ref="XAY16:XBA16"/>
    <mergeCell ref="XBB16:XBD16"/>
    <mergeCell ref="XBE16:XBG16"/>
    <mergeCell ref="XBH16:XBJ16"/>
    <mergeCell ref="XAA16:XAC16"/>
    <mergeCell ref="XAD16:XAF16"/>
    <mergeCell ref="XAG16:XAI16"/>
    <mergeCell ref="XAJ16:XAL16"/>
    <mergeCell ref="XAM16:XAO16"/>
    <mergeCell ref="XAP16:XAR16"/>
    <mergeCell ref="WZI16:WZK16"/>
    <mergeCell ref="WZL16:WZN16"/>
    <mergeCell ref="WZO16:WZQ16"/>
    <mergeCell ref="WZR16:WZT16"/>
    <mergeCell ref="WZU16:WZW16"/>
    <mergeCell ref="WZX16:WZZ16"/>
    <mergeCell ref="WYQ16:WYS16"/>
    <mergeCell ref="WYT16:WYV16"/>
    <mergeCell ref="WYW16:WYY16"/>
    <mergeCell ref="WYZ16:WZB16"/>
    <mergeCell ref="WZC16:WZE16"/>
    <mergeCell ref="WZF16:WZH16"/>
    <mergeCell ref="WXY16:WYA16"/>
    <mergeCell ref="WYB16:WYD16"/>
    <mergeCell ref="WYE16:WYG16"/>
    <mergeCell ref="WYH16:WYJ16"/>
    <mergeCell ref="WYK16:WYM16"/>
    <mergeCell ref="WYN16:WYP16"/>
    <mergeCell ref="WXG16:WXI16"/>
    <mergeCell ref="WXJ16:WXL16"/>
    <mergeCell ref="WXM16:WXO16"/>
    <mergeCell ref="WXP16:WXR16"/>
    <mergeCell ref="WXS16:WXU16"/>
    <mergeCell ref="WXV16:WXX16"/>
    <mergeCell ref="WWO16:WWQ16"/>
    <mergeCell ref="WWR16:WWT16"/>
    <mergeCell ref="WWU16:WWW16"/>
    <mergeCell ref="WWX16:WWZ16"/>
    <mergeCell ref="WXA16:WXC16"/>
    <mergeCell ref="WXD16:WXF16"/>
    <mergeCell ref="WVW16:WVY16"/>
    <mergeCell ref="WVZ16:WWB16"/>
    <mergeCell ref="WWC16:WWE16"/>
    <mergeCell ref="WWF16:WWH16"/>
    <mergeCell ref="WWI16:WWK16"/>
    <mergeCell ref="WWL16:WWN16"/>
    <mergeCell ref="WVE16:WVG16"/>
    <mergeCell ref="WVH16:WVJ16"/>
    <mergeCell ref="WVK16:WVM16"/>
    <mergeCell ref="WVN16:WVP16"/>
    <mergeCell ref="WVQ16:WVS16"/>
    <mergeCell ref="WVT16:WVV16"/>
    <mergeCell ref="WUM16:WUO16"/>
    <mergeCell ref="WUP16:WUR16"/>
    <mergeCell ref="WUS16:WUU16"/>
    <mergeCell ref="WUV16:WUX16"/>
    <mergeCell ref="WUY16:WVA16"/>
    <mergeCell ref="WVB16:WVD16"/>
    <mergeCell ref="WTU16:WTW16"/>
    <mergeCell ref="WTX16:WTZ16"/>
    <mergeCell ref="WUA16:WUC16"/>
    <mergeCell ref="WUD16:WUF16"/>
    <mergeCell ref="WUG16:WUI16"/>
    <mergeCell ref="WUJ16:WUL16"/>
    <mergeCell ref="WTC16:WTE16"/>
    <mergeCell ref="WTF16:WTH16"/>
    <mergeCell ref="WTI16:WTK16"/>
    <mergeCell ref="WTL16:WTN16"/>
    <mergeCell ref="WTO16:WTQ16"/>
    <mergeCell ref="WTR16:WTT16"/>
    <mergeCell ref="WSK16:WSM16"/>
    <mergeCell ref="WSN16:WSP16"/>
    <mergeCell ref="WSQ16:WSS16"/>
    <mergeCell ref="WST16:WSV16"/>
    <mergeCell ref="WSW16:WSY16"/>
    <mergeCell ref="WSZ16:WTB16"/>
    <mergeCell ref="WRS16:WRU16"/>
    <mergeCell ref="WRV16:WRX16"/>
    <mergeCell ref="WRY16:WSA16"/>
    <mergeCell ref="WSB16:WSD16"/>
    <mergeCell ref="WSE16:WSG16"/>
    <mergeCell ref="WSH16:WSJ16"/>
    <mergeCell ref="WRA16:WRC16"/>
    <mergeCell ref="WRD16:WRF16"/>
    <mergeCell ref="WRG16:WRI16"/>
    <mergeCell ref="WRJ16:WRL16"/>
    <mergeCell ref="WRM16:WRO16"/>
    <mergeCell ref="WRP16:WRR16"/>
    <mergeCell ref="WQI16:WQK16"/>
    <mergeCell ref="WQL16:WQN16"/>
    <mergeCell ref="WQO16:WQQ16"/>
    <mergeCell ref="WQR16:WQT16"/>
    <mergeCell ref="WQU16:WQW16"/>
    <mergeCell ref="WQX16:WQZ16"/>
    <mergeCell ref="WPQ16:WPS16"/>
    <mergeCell ref="WPT16:WPV16"/>
    <mergeCell ref="WPW16:WPY16"/>
    <mergeCell ref="WPZ16:WQB16"/>
    <mergeCell ref="WQC16:WQE16"/>
    <mergeCell ref="WQF16:WQH16"/>
    <mergeCell ref="WOY16:WPA16"/>
    <mergeCell ref="WPB16:WPD16"/>
    <mergeCell ref="WPE16:WPG16"/>
    <mergeCell ref="WPH16:WPJ16"/>
    <mergeCell ref="WPK16:WPM16"/>
    <mergeCell ref="WPN16:WPP16"/>
    <mergeCell ref="WOG16:WOI16"/>
    <mergeCell ref="WOJ16:WOL16"/>
    <mergeCell ref="WOM16:WOO16"/>
    <mergeCell ref="WOP16:WOR16"/>
    <mergeCell ref="WOS16:WOU16"/>
    <mergeCell ref="WOV16:WOX16"/>
    <mergeCell ref="WNO16:WNQ16"/>
    <mergeCell ref="WNR16:WNT16"/>
    <mergeCell ref="WNU16:WNW16"/>
    <mergeCell ref="WNX16:WNZ16"/>
    <mergeCell ref="WOA16:WOC16"/>
    <mergeCell ref="WOD16:WOF16"/>
    <mergeCell ref="WMW16:WMY16"/>
    <mergeCell ref="WMZ16:WNB16"/>
    <mergeCell ref="WNC16:WNE16"/>
    <mergeCell ref="WNF16:WNH16"/>
    <mergeCell ref="WNI16:WNK16"/>
    <mergeCell ref="WNL16:WNN16"/>
    <mergeCell ref="WME16:WMG16"/>
    <mergeCell ref="WMH16:WMJ16"/>
    <mergeCell ref="WMK16:WMM16"/>
    <mergeCell ref="WMN16:WMP16"/>
    <mergeCell ref="WMQ16:WMS16"/>
    <mergeCell ref="WMT16:WMV16"/>
    <mergeCell ref="WLM16:WLO16"/>
    <mergeCell ref="WLP16:WLR16"/>
    <mergeCell ref="WLS16:WLU16"/>
    <mergeCell ref="WLV16:WLX16"/>
    <mergeCell ref="WLY16:WMA16"/>
    <mergeCell ref="WMB16:WMD16"/>
    <mergeCell ref="WKU16:WKW16"/>
    <mergeCell ref="WKX16:WKZ16"/>
    <mergeCell ref="WLA16:WLC16"/>
    <mergeCell ref="WLD16:WLF16"/>
    <mergeCell ref="WLG16:WLI16"/>
    <mergeCell ref="WLJ16:WLL16"/>
    <mergeCell ref="WKC16:WKE16"/>
    <mergeCell ref="WKF16:WKH16"/>
    <mergeCell ref="WKI16:WKK16"/>
    <mergeCell ref="WKL16:WKN16"/>
    <mergeCell ref="WKO16:WKQ16"/>
    <mergeCell ref="WKR16:WKT16"/>
    <mergeCell ref="WJK16:WJM16"/>
    <mergeCell ref="WJN16:WJP16"/>
    <mergeCell ref="WJQ16:WJS16"/>
    <mergeCell ref="WJT16:WJV16"/>
    <mergeCell ref="WJW16:WJY16"/>
    <mergeCell ref="WJZ16:WKB16"/>
    <mergeCell ref="WIS16:WIU16"/>
    <mergeCell ref="WIV16:WIX16"/>
    <mergeCell ref="WIY16:WJA16"/>
    <mergeCell ref="WJB16:WJD16"/>
    <mergeCell ref="WJE16:WJG16"/>
    <mergeCell ref="WJH16:WJJ16"/>
    <mergeCell ref="WIA16:WIC16"/>
    <mergeCell ref="WID16:WIF16"/>
    <mergeCell ref="WIG16:WII16"/>
    <mergeCell ref="WIJ16:WIL16"/>
    <mergeCell ref="WIM16:WIO16"/>
    <mergeCell ref="WIP16:WIR16"/>
    <mergeCell ref="WHI16:WHK16"/>
    <mergeCell ref="WHL16:WHN16"/>
    <mergeCell ref="WHO16:WHQ16"/>
    <mergeCell ref="WHR16:WHT16"/>
    <mergeCell ref="WHU16:WHW16"/>
    <mergeCell ref="WHX16:WHZ16"/>
    <mergeCell ref="WGQ16:WGS16"/>
    <mergeCell ref="WGT16:WGV16"/>
    <mergeCell ref="WGW16:WGY16"/>
    <mergeCell ref="WGZ16:WHB16"/>
    <mergeCell ref="WHC16:WHE16"/>
    <mergeCell ref="WHF16:WHH16"/>
    <mergeCell ref="WFY16:WGA16"/>
    <mergeCell ref="WGB16:WGD16"/>
    <mergeCell ref="WGE16:WGG16"/>
    <mergeCell ref="WGH16:WGJ16"/>
    <mergeCell ref="WGK16:WGM16"/>
    <mergeCell ref="WGN16:WGP16"/>
    <mergeCell ref="WFG16:WFI16"/>
    <mergeCell ref="WFJ16:WFL16"/>
    <mergeCell ref="WFM16:WFO16"/>
    <mergeCell ref="WFP16:WFR16"/>
    <mergeCell ref="WFS16:WFU16"/>
    <mergeCell ref="WFV16:WFX16"/>
    <mergeCell ref="WEO16:WEQ16"/>
    <mergeCell ref="WER16:WET16"/>
    <mergeCell ref="WEU16:WEW16"/>
    <mergeCell ref="WEX16:WEZ16"/>
    <mergeCell ref="WFA16:WFC16"/>
    <mergeCell ref="WFD16:WFF16"/>
    <mergeCell ref="WDW16:WDY16"/>
    <mergeCell ref="WDZ16:WEB16"/>
    <mergeCell ref="WEC16:WEE16"/>
    <mergeCell ref="WEF16:WEH16"/>
    <mergeCell ref="WEI16:WEK16"/>
    <mergeCell ref="WEL16:WEN16"/>
    <mergeCell ref="WDE16:WDG16"/>
    <mergeCell ref="WDH16:WDJ16"/>
    <mergeCell ref="WDK16:WDM16"/>
    <mergeCell ref="WDN16:WDP16"/>
    <mergeCell ref="WDQ16:WDS16"/>
    <mergeCell ref="WDT16:WDV16"/>
    <mergeCell ref="WCM16:WCO16"/>
    <mergeCell ref="WCP16:WCR16"/>
    <mergeCell ref="WCS16:WCU16"/>
    <mergeCell ref="WCV16:WCX16"/>
    <mergeCell ref="WCY16:WDA16"/>
    <mergeCell ref="WDB16:WDD16"/>
    <mergeCell ref="WBU16:WBW16"/>
    <mergeCell ref="WBX16:WBZ16"/>
    <mergeCell ref="WCA16:WCC16"/>
    <mergeCell ref="WCD16:WCF16"/>
    <mergeCell ref="WCG16:WCI16"/>
    <mergeCell ref="WCJ16:WCL16"/>
    <mergeCell ref="WBC16:WBE16"/>
    <mergeCell ref="WBF16:WBH16"/>
    <mergeCell ref="WBI16:WBK16"/>
    <mergeCell ref="WBL16:WBN16"/>
    <mergeCell ref="WBO16:WBQ16"/>
    <mergeCell ref="WBR16:WBT16"/>
    <mergeCell ref="WAK16:WAM16"/>
    <mergeCell ref="WAN16:WAP16"/>
    <mergeCell ref="WAQ16:WAS16"/>
    <mergeCell ref="WAT16:WAV16"/>
    <mergeCell ref="WAW16:WAY16"/>
    <mergeCell ref="WAZ16:WBB16"/>
    <mergeCell ref="VZS16:VZU16"/>
    <mergeCell ref="VZV16:VZX16"/>
    <mergeCell ref="VZY16:WAA16"/>
    <mergeCell ref="WAB16:WAD16"/>
    <mergeCell ref="WAE16:WAG16"/>
    <mergeCell ref="WAH16:WAJ16"/>
    <mergeCell ref="VZA16:VZC16"/>
    <mergeCell ref="VZD16:VZF16"/>
    <mergeCell ref="VZG16:VZI16"/>
    <mergeCell ref="VZJ16:VZL16"/>
    <mergeCell ref="VZM16:VZO16"/>
    <mergeCell ref="VZP16:VZR16"/>
    <mergeCell ref="VYI16:VYK16"/>
    <mergeCell ref="VYL16:VYN16"/>
    <mergeCell ref="VYO16:VYQ16"/>
    <mergeCell ref="VYR16:VYT16"/>
    <mergeCell ref="VYU16:VYW16"/>
    <mergeCell ref="VYX16:VYZ16"/>
    <mergeCell ref="VXQ16:VXS16"/>
    <mergeCell ref="VXT16:VXV16"/>
    <mergeCell ref="VXW16:VXY16"/>
    <mergeCell ref="VXZ16:VYB16"/>
    <mergeCell ref="VYC16:VYE16"/>
    <mergeCell ref="VYF16:VYH16"/>
    <mergeCell ref="VWY16:VXA16"/>
    <mergeCell ref="VXB16:VXD16"/>
    <mergeCell ref="VXE16:VXG16"/>
    <mergeCell ref="VXH16:VXJ16"/>
    <mergeCell ref="VXK16:VXM16"/>
    <mergeCell ref="VXN16:VXP16"/>
    <mergeCell ref="VWG16:VWI16"/>
    <mergeCell ref="VWJ16:VWL16"/>
    <mergeCell ref="VWM16:VWO16"/>
    <mergeCell ref="VWP16:VWR16"/>
    <mergeCell ref="VWS16:VWU16"/>
    <mergeCell ref="VWV16:VWX16"/>
    <mergeCell ref="VVO16:VVQ16"/>
    <mergeCell ref="VVR16:VVT16"/>
    <mergeCell ref="VVU16:VVW16"/>
    <mergeCell ref="VVX16:VVZ16"/>
    <mergeCell ref="VWA16:VWC16"/>
    <mergeCell ref="VWD16:VWF16"/>
    <mergeCell ref="VUW16:VUY16"/>
    <mergeCell ref="VUZ16:VVB16"/>
    <mergeCell ref="VVC16:VVE16"/>
    <mergeCell ref="VVF16:VVH16"/>
    <mergeCell ref="VVI16:VVK16"/>
    <mergeCell ref="VVL16:VVN16"/>
    <mergeCell ref="VUE16:VUG16"/>
    <mergeCell ref="VUH16:VUJ16"/>
    <mergeCell ref="VUK16:VUM16"/>
    <mergeCell ref="VUN16:VUP16"/>
    <mergeCell ref="VUQ16:VUS16"/>
    <mergeCell ref="VUT16:VUV16"/>
    <mergeCell ref="VTM16:VTO16"/>
    <mergeCell ref="VTP16:VTR16"/>
    <mergeCell ref="VTS16:VTU16"/>
    <mergeCell ref="VTV16:VTX16"/>
    <mergeCell ref="VTY16:VUA16"/>
    <mergeCell ref="VUB16:VUD16"/>
    <mergeCell ref="VSU16:VSW16"/>
    <mergeCell ref="VSX16:VSZ16"/>
    <mergeCell ref="VTA16:VTC16"/>
    <mergeCell ref="VTD16:VTF16"/>
    <mergeCell ref="VTG16:VTI16"/>
    <mergeCell ref="VTJ16:VTL16"/>
    <mergeCell ref="VSC16:VSE16"/>
    <mergeCell ref="VSF16:VSH16"/>
    <mergeCell ref="VSI16:VSK16"/>
    <mergeCell ref="VSL16:VSN16"/>
    <mergeCell ref="VSO16:VSQ16"/>
    <mergeCell ref="VSR16:VST16"/>
    <mergeCell ref="VRK16:VRM16"/>
    <mergeCell ref="VRN16:VRP16"/>
    <mergeCell ref="VRQ16:VRS16"/>
    <mergeCell ref="VRT16:VRV16"/>
    <mergeCell ref="VRW16:VRY16"/>
    <mergeCell ref="VRZ16:VSB16"/>
    <mergeCell ref="VQS16:VQU16"/>
    <mergeCell ref="VQV16:VQX16"/>
    <mergeCell ref="VQY16:VRA16"/>
    <mergeCell ref="VRB16:VRD16"/>
    <mergeCell ref="VRE16:VRG16"/>
    <mergeCell ref="VRH16:VRJ16"/>
    <mergeCell ref="VQA16:VQC16"/>
    <mergeCell ref="VQD16:VQF16"/>
    <mergeCell ref="VQG16:VQI16"/>
    <mergeCell ref="VQJ16:VQL16"/>
    <mergeCell ref="VQM16:VQO16"/>
    <mergeCell ref="VQP16:VQR16"/>
    <mergeCell ref="VPI16:VPK16"/>
    <mergeCell ref="VPL16:VPN16"/>
    <mergeCell ref="VPO16:VPQ16"/>
    <mergeCell ref="VPR16:VPT16"/>
    <mergeCell ref="VPU16:VPW16"/>
    <mergeCell ref="VPX16:VPZ16"/>
    <mergeCell ref="VOQ16:VOS16"/>
    <mergeCell ref="VOT16:VOV16"/>
    <mergeCell ref="VOW16:VOY16"/>
    <mergeCell ref="VOZ16:VPB16"/>
    <mergeCell ref="VPC16:VPE16"/>
    <mergeCell ref="VPF16:VPH16"/>
    <mergeCell ref="VNY16:VOA16"/>
    <mergeCell ref="VOB16:VOD16"/>
    <mergeCell ref="VOE16:VOG16"/>
    <mergeCell ref="VOH16:VOJ16"/>
    <mergeCell ref="VOK16:VOM16"/>
    <mergeCell ref="VON16:VOP16"/>
    <mergeCell ref="VNG16:VNI16"/>
    <mergeCell ref="VNJ16:VNL16"/>
    <mergeCell ref="VNM16:VNO16"/>
    <mergeCell ref="VNP16:VNR16"/>
    <mergeCell ref="VNS16:VNU16"/>
    <mergeCell ref="VNV16:VNX16"/>
    <mergeCell ref="VMO16:VMQ16"/>
    <mergeCell ref="VMR16:VMT16"/>
    <mergeCell ref="VMU16:VMW16"/>
    <mergeCell ref="VMX16:VMZ16"/>
    <mergeCell ref="VNA16:VNC16"/>
    <mergeCell ref="VND16:VNF16"/>
    <mergeCell ref="VLW16:VLY16"/>
    <mergeCell ref="VLZ16:VMB16"/>
    <mergeCell ref="VMC16:VME16"/>
    <mergeCell ref="VMF16:VMH16"/>
    <mergeCell ref="VMI16:VMK16"/>
    <mergeCell ref="VML16:VMN16"/>
    <mergeCell ref="VLE16:VLG16"/>
    <mergeCell ref="VLH16:VLJ16"/>
    <mergeCell ref="VLK16:VLM16"/>
    <mergeCell ref="VLN16:VLP16"/>
    <mergeCell ref="VLQ16:VLS16"/>
    <mergeCell ref="VLT16:VLV16"/>
    <mergeCell ref="VKM16:VKO16"/>
    <mergeCell ref="VKP16:VKR16"/>
    <mergeCell ref="VKS16:VKU16"/>
    <mergeCell ref="VKV16:VKX16"/>
    <mergeCell ref="VKY16:VLA16"/>
    <mergeCell ref="VLB16:VLD16"/>
    <mergeCell ref="VJU16:VJW16"/>
    <mergeCell ref="VJX16:VJZ16"/>
    <mergeCell ref="VKA16:VKC16"/>
    <mergeCell ref="VKD16:VKF16"/>
    <mergeCell ref="VKG16:VKI16"/>
    <mergeCell ref="VKJ16:VKL16"/>
    <mergeCell ref="VJC16:VJE16"/>
    <mergeCell ref="VJF16:VJH16"/>
    <mergeCell ref="VJI16:VJK16"/>
    <mergeCell ref="VJL16:VJN16"/>
    <mergeCell ref="VJO16:VJQ16"/>
    <mergeCell ref="VJR16:VJT16"/>
    <mergeCell ref="VIK16:VIM16"/>
    <mergeCell ref="VIN16:VIP16"/>
    <mergeCell ref="VIQ16:VIS16"/>
    <mergeCell ref="VIT16:VIV16"/>
    <mergeCell ref="VIW16:VIY16"/>
    <mergeCell ref="VIZ16:VJB16"/>
    <mergeCell ref="VHS16:VHU16"/>
    <mergeCell ref="VHV16:VHX16"/>
    <mergeCell ref="VHY16:VIA16"/>
    <mergeCell ref="VIB16:VID16"/>
    <mergeCell ref="VIE16:VIG16"/>
    <mergeCell ref="VIH16:VIJ16"/>
    <mergeCell ref="VHA16:VHC16"/>
    <mergeCell ref="VHD16:VHF16"/>
    <mergeCell ref="VHG16:VHI16"/>
    <mergeCell ref="VHJ16:VHL16"/>
    <mergeCell ref="VHM16:VHO16"/>
    <mergeCell ref="VHP16:VHR16"/>
    <mergeCell ref="VGI16:VGK16"/>
    <mergeCell ref="VGL16:VGN16"/>
    <mergeCell ref="VGO16:VGQ16"/>
    <mergeCell ref="VGR16:VGT16"/>
    <mergeCell ref="VGU16:VGW16"/>
    <mergeCell ref="VGX16:VGZ16"/>
    <mergeCell ref="VFQ16:VFS16"/>
    <mergeCell ref="VFT16:VFV16"/>
    <mergeCell ref="VFW16:VFY16"/>
    <mergeCell ref="VFZ16:VGB16"/>
    <mergeCell ref="VGC16:VGE16"/>
    <mergeCell ref="VGF16:VGH16"/>
    <mergeCell ref="VEY16:VFA16"/>
    <mergeCell ref="VFB16:VFD16"/>
    <mergeCell ref="VFE16:VFG16"/>
    <mergeCell ref="VFH16:VFJ16"/>
    <mergeCell ref="VFK16:VFM16"/>
    <mergeCell ref="VFN16:VFP16"/>
    <mergeCell ref="VEG16:VEI16"/>
    <mergeCell ref="VEJ16:VEL16"/>
    <mergeCell ref="VEM16:VEO16"/>
    <mergeCell ref="VEP16:VER16"/>
    <mergeCell ref="VES16:VEU16"/>
    <mergeCell ref="VEV16:VEX16"/>
    <mergeCell ref="VDO16:VDQ16"/>
    <mergeCell ref="VDR16:VDT16"/>
    <mergeCell ref="VDU16:VDW16"/>
    <mergeCell ref="VDX16:VDZ16"/>
    <mergeCell ref="VEA16:VEC16"/>
    <mergeCell ref="VED16:VEF16"/>
    <mergeCell ref="VCW16:VCY16"/>
    <mergeCell ref="VCZ16:VDB16"/>
    <mergeCell ref="VDC16:VDE16"/>
    <mergeCell ref="VDF16:VDH16"/>
    <mergeCell ref="VDI16:VDK16"/>
    <mergeCell ref="VDL16:VDN16"/>
    <mergeCell ref="VCE16:VCG16"/>
    <mergeCell ref="VCH16:VCJ16"/>
    <mergeCell ref="VCK16:VCM16"/>
    <mergeCell ref="VCN16:VCP16"/>
    <mergeCell ref="VCQ16:VCS16"/>
    <mergeCell ref="VCT16:VCV16"/>
    <mergeCell ref="VBM16:VBO16"/>
    <mergeCell ref="VBP16:VBR16"/>
    <mergeCell ref="VBS16:VBU16"/>
    <mergeCell ref="VBV16:VBX16"/>
    <mergeCell ref="VBY16:VCA16"/>
    <mergeCell ref="VCB16:VCD16"/>
    <mergeCell ref="VAU16:VAW16"/>
    <mergeCell ref="VAX16:VAZ16"/>
    <mergeCell ref="VBA16:VBC16"/>
    <mergeCell ref="VBD16:VBF16"/>
    <mergeCell ref="VBG16:VBI16"/>
    <mergeCell ref="VBJ16:VBL16"/>
    <mergeCell ref="VAC16:VAE16"/>
    <mergeCell ref="VAF16:VAH16"/>
    <mergeCell ref="VAI16:VAK16"/>
    <mergeCell ref="VAL16:VAN16"/>
    <mergeCell ref="VAO16:VAQ16"/>
    <mergeCell ref="VAR16:VAT16"/>
    <mergeCell ref="UZK16:UZM16"/>
    <mergeCell ref="UZN16:UZP16"/>
    <mergeCell ref="UZQ16:UZS16"/>
    <mergeCell ref="UZT16:UZV16"/>
    <mergeCell ref="UZW16:UZY16"/>
    <mergeCell ref="UZZ16:VAB16"/>
    <mergeCell ref="UYS16:UYU16"/>
    <mergeCell ref="UYV16:UYX16"/>
    <mergeCell ref="UYY16:UZA16"/>
    <mergeCell ref="UZB16:UZD16"/>
    <mergeCell ref="UZE16:UZG16"/>
    <mergeCell ref="UZH16:UZJ16"/>
    <mergeCell ref="UYA16:UYC16"/>
    <mergeCell ref="UYD16:UYF16"/>
    <mergeCell ref="UYG16:UYI16"/>
    <mergeCell ref="UYJ16:UYL16"/>
    <mergeCell ref="UYM16:UYO16"/>
    <mergeCell ref="UYP16:UYR16"/>
    <mergeCell ref="UXI16:UXK16"/>
    <mergeCell ref="UXL16:UXN16"/>
    <mergeCell ref="UXO16:UXQ16"/>
    <mergeCell ref="UXR16:UXT16"/>
    <mergeCell ref="UXU16:UXW16"/>
    <mergeCell ref="UXX16:UXZ16"/>
    <mergeCell ref="UWQ16:UWS16"/>
    <mergeCell ref="UWT16:UWV16"/>
    <mergeCell ref="UWW16:UWY16"/>
    <mergeCell ref="UWZ16:UXB16"/>
    <mergeCell ref="UXC16:UXE16"/>
    <mergeCell ref="UXF16:UXH16"/>
    <mergeCell ref="UVY16:UWA16"/>
    <mergeCell ref="UWB16:UWD16"/>
    <mergeCell ref="UWE16:UWG16"/>
    <mergeCell ref="UWH16:UWJ16"/>
    <mergeCell ref="UWK16:UWM16"/>
    <mergeCell ref="UWN16:UWP16"/>
    <mergeCell ref="UVG16:UVI16"/>
    <mergeCell ref="UVJ16:UVL16"/>
    <mergeCell ref="UVM16:UVO16"/>
    <mergeCell ref="UVP16:UVR16"/>
    <mergeCell ref="UVS16:UVU16"/>
    <mergeCell ref="UVV16:UVX16"/>
    <mergeCell ref="UUO16:UUQ16"/>
    <mergeCell ref="UUR16:UUT16"/>
    <mergeCell ref="UUU16:UUW16"/>
    <mergeCell ref="UUX16:UUZ16"/>
    <mergeCell ref="UVA16:UVC16"/>
    <mergeCell ref="UVD16:UVF16"/>
    <mergeCell ref="UTW16:UTY16"/>
    <mergeCell ref="UTZ16:UUB16"/>
    <mergeCell ref="UUC16:UUE16"/>
    <mergeCell ref="UUF16:UUH16"/>
    <mergeCell ref="UUI16:UUK16"/>
    <mergeCell ref="UUL16:UUN16"/>
    <mergeCell ref="UTE16:UTG16"/>
    <mergeCell ref="UTH16:UTJ16"/>
    <mergeCell ref="UTK16:UTM16"/>
    <mergeCell ref="UTN16:UTP16"/>
    <mergeCell ref="UTQ16:UTS16"/>
    <mergeCell ref="UTT16:UTV16"/>
    <mergeCell ref="USM16:USO16"/>
    <mergeCell ref="USP16:USR16"/>
    <mergeCell ref="USS16:USU16"/>
    <mergeCell ref="USV16:USX16"/>
    <mergeCell ref="USY16:UTA16"/>
    <mergeCell ref="UTB16:UTD16"/>
    <mergeCell ref="URU16:URW16"/>
    <mergeCell ref="URX16:URZ16"/>
    <mergeCell ref="USA16:USC16"/>
    <mergeCell ref="USD16:USF16"/>
    <mergeCell ref="USG16:USI16"/>
    <mergeCell ref="USJ16:USL16"/>
    <mergeCell ref="URC16:URE16"/>
    <mergeCell ref="URF16:URH16"/>
    <mergeCell ref="URI16:URK16"/>
    <mergeCell ref="URL16:URN16"/>
    <mergeCell ref="URO16:URQ16"/>
    <mergeCell ref="URR16:URT16"/>
    <mergeCell ref="UQK16:UQM16"/>
    <mergeCell ref="UQN16:UQP16"/>
    <mergeCell ref="UQQ16:UQS16"/>
    <mergeCell ref="UQT16:UQV16"/>
    <mergeCell ref="UQW16:UQY16"/>
    <mergeCell ref="UQZ16:URB16"/>
    <mergeCell ref="UPS16:UPU16"/>
    <mergeCell ref="UPV16:UPX16"/>
    <mergeCell ref="UPY16:UQA16"/>
    <mergeCell ref="UQB16:UQD16"/>
    <mergeCell ref="UQE16:UQG16"/>
    <mergeCell ref="UQH16:UQJ16"/>
    <mergeCell ref="UPA16:UPC16"/>
    <mergeCell ref="UPD16:UPF16"/>
    <mergeCell ref="UPG16:UPI16"/>
    <mergeCell ref="UPJ16:UPL16"/>
    <mergeCell ref="UPM16:UPO16"/>
    <mergeCell ref="UPP16:UPR16"/>
    <mergeCell ref="UOI16:UOK16"/>
    <mergeCell ref="UOL16:UON16"/>
    <mergeCell ref="UOO16:UOQ16"/>
    <mergeCell ref="UOR16:UOT16"/>
    <mergeCell ref="UOU16:UOW16"/>
    <mergeCell ref="UOX16:UOZ16"/>
    <mergeCell ref="UNQ16:UNS16"/>
    <mergeCell ref="UNT16:UNV16"/>
    <mergeCell ref="UNW16:UNY16"/>
    <mergeCell ref="UNZ16:UOB16"/>
    <mergeCell ref="UOC16:UOE16"/>
    <mergeCell ref="UOF16:UOH16"/>
    <mergeCell ref="UMY16:UNA16"/>
    <mergeCell ref="UNB16:UND16"/>
    <mergeCell ref="UNE16:UNG16"/>
    <mergeCell ref="UNH16:UNJ16"/>
    <mergeCell ref="UNK16:UNM16"/>
    <mergeCell ref="UNN16:UNP16"/>
    <mergeCell ref="UMG16:UMI16"/>
    <mergeCell ref="UMJ16:UML16"/>
    <mergeCell ref="UMM16:UMO16"/>
    <mergeCell ref="UMP16:UMR16"/>
    <mergeCell ref="UMS16:UMU16"/>
    <mergeCell ref="UMV16:UMX16"/>
    <mergeCell ref="ULO16:ULQ16"/>
    <mergeCell ref="ULR16:ULT16"/>
    <mergeCell ref="ULU16:ULW16"/>
    <mergeCell ref="ULX16:ULZ16"/>
    <mergeCell ref="UMA16:UMC16"/>
    <mergeCell ref="UMD16:UMF16"/>
    <mergeCell ref="UKW16:UKY16"/>
    <mergeCell ref="UKZ16:ULB16"/>
    <mergeCell ref="ULC16:ULE16"/>
    <mergeCell ref="ULF16:ULH16"/>
    <mergeCell ref="ULI16:ULK16"/>
    <mergeCell ref="ULL16:ULN16"/>
    <mergeCell ref="UKE16:UKG16"/>
    <mergeCell ref="UKH16:UKJ16"/>
    <mergeCell ref="UKK16:UKM16"/>
    <mergeCell ref="UKN16:UKP16"/>
    <mergeCell ref="UKQ16:UKS16"/>
    <mergeCell ref="UKT16:UKV16"/>
    <mergeCell ref="UJM16:UJO16"/>
    <mergeCell ref="UJP16:UJR16"/>
    <mergeCell ref="UJS16:UJU16"/>
    <mergeCell ref="UJV16:UJX16"/>
    <mergeCell ref="UJY16:UKA16"/>
    <mergeCell ref="UKB16:UKD16"/>
    <mergeCell ref="UIU16:UIW16"/>
    <mergeCell ref="UIX16:UIZ16"/>
    <mergeCell ref="UJA16:UJC16"/>
    <mergeCell ref="UJD16:UJF16"/>
    <mergeCell ref="UJG16:UJI16"/>
    <mergeCell ref="UJJ16:UJL16"/>
    <mergeCell ref="UIC16:UIE16"/>
    <mergeCell ref="UIF16:UIH16"/>
    <mergeCell ref="UII16:UIK16"/>
    <mergeCell ref="UIL16:UIN16"/>
    <mergeCell ref="UIO16:UIQ16"/>
    <mergeCell ref="UIR16:UIT16"/>
    <mergeCell ref="UHK16:UHM16"/>
    <mergeCell ref="UHN16:UHP16"/>
    <mergeCell ref="UHQ16:UHS16"/>
    <mergeCell ref="UHT16:UHV16"/>
    <mergeCell ref="UHW16:UHY16"/>
    <mergeCell ref="UHZ16:UIB16"/>
    <mergeCell ref="UGS16:UGU16"/>
    <mergeCell ref="UGV16:UGX16"/>
    <mergeCell ref="UGY16:UHA16"/>
    <mergeCell ref="UHB16:UHD16"/>
    <mergeCell ref="UHE16:UHG16"/>
    <mergeCell ref="UHH16:UHJ16"/>
    <mergeCell ref="UGA16:UGC16"/>
    <mergeCell ref="UGD16:UGF16"/>
    <mergeCell ref="UGG16:UGI16"/>
    <mergeCell ref="UGJ16:UGL16"/>
    <mergeCell ref="UGM16:UGO16"/>
    <mergeCell ref="UGP16:UGR16"/>
    <mergeCell ref="UFI16:UFK16"/>
    <mergeCell ref="UFL16:UFN16"/>
    <mergeCell ref="UFO16:UFQ16"/>
    <mergeCell ref="UFR16:UFT16"/>
    <mergeCell ref="UFU16:UFW16"/>
    <mergeCell ref="UFX16:UFZ16"/>
    <mergeCell ref="UEQ16:UES16"/>
    <mergeCell ref="UET16:UEV16"/>
    <mergeCell ref="UEW16:UEY16"/>
    <mergeCell ref="UEZ16:UFB16"/>
    <mergeCell ref="UFC16:UFE16"/>
    <mergeCell ref="UFF16:UFH16"/>
    <mergeCell ref="UDY16:UEA16"/>
    <mergeCell ref="UEB16:UED16"/>
    <mergeCell ref="UEE16:UEG16"/>
    <mergeCell ref="UEH16:UEJ16"/>
    <mergeCell ref="UEK16:UEM16"/>
    <mergeCell ref="UEN16:UEP16"/>
    <mergeCell ref="UDG16:UDI16"/>
    <mergeCell ref="UDJ16:UDL16"/>
    <mergeCell ref="UDM16:UDO16"/>
    <mergeCell ref="UDP16:UDR16"/>
    <mergeCell ref="UDS16:UDU16"/>
    <mergeCell ref="UDV16:UDX16"/>
    <mergeCell ref="UCO16:UCQ16"/>
    <mergeCell ref="UCR16:UCT16"/>
    <mergeCell ref="UCU16:UCW16"/>
    <mergeCell ref="UCX16:UCZ16"/>
    <mergeCell ref="UDA16:UDC16"/>
    <mergeCell ref="UDD16:UDF16"/>
    <mergeCell ref="UBW16:UBY16"/>
    <mergeCell ref="UBZ16:UCB16"/>
    <mergeCell ref="UCC16:UCE16"/>
    <mergeCell ref="UCF16:UCH16"/>
    <mergeCell ref="UCI16:UCK16"/>
    <mergeCell ref="UCL16:UCN16"/>
    <mergeCell ref="UBE16:UBG16"/>
    <mergeCell ref="UBH16:UBJ16"/>
    <mergeCell ref="UBK16:UBM16"/>
    <mergeCell ref="UBN16:UBP16"/>
    <mergeCell ref="UBQ16:UBS16"/>
    <mergeCell ref="UBT16:UBV16"/>
    <mergeCell ref="UAM16:UAO16"/>
    <mergeCell ref="UAP16:UAR16"/>
    <mergeCell ref="UAS16:UAU16"/>
    <mergeCell ref="UAV16:UAX16"/>
    <mergeCell ref="UAY16:UBA16"/>
    <mergeCell ref="UBB16:UBD16"/>
    <mergeCell ref="TZU16:TZW16"/>
    <mergeCell ref="TZX16:TZZ16"/>
    <mergeCell ref="UAA16:UAC16"/>
    <mergeCell ref="UAD16:UAF16"/>
    <mergeCell ref="UAG16:UAI16"/>
    <mergeCell ref="UAJ16:UAL16"/>
    <mergeCell ref="TZC16:TZE16"/>
    <mergeCell ref="TZF16:TZH16"/>
    <mergeCell ref="TZI16:TZK16"/>
    <mergeCell ref="TZL16:TZN16"/>
    <mergeCell ref="TZO16:TZQ16"/>
    <mergeCell ref="TZR16:TZT16"/>
    <mergeCell ref="TYK16:TYM16"/>
    <mergeCell ref="TYN16:TYP16"/>
    <mergeCell ref="TYQ16:TYS16"/>
    <mergeCell ref="TYT16:TYV16"/>
    <mergeCell ref="TYW16:TYY16"/>
    <mergeCell ref="TYZ16:TZB16"/>
    <mergeCell ref="TXS16:TXU16"/>
    <mergeCell ref="TXV16:TXX16"/>
    <mergeCell ref="TXY16:TYA16"/>
    <mergeCell ref="TYB16:TYD16"/>
    <mergeCell ref="TYE16:TYG16"/>
    <mergeCell ref="TYH16:TYJ16"/>
    <mergeCell ref="TXA16:TXC16"/>
    <mergeCell ref="TXD16:TXF16"/>
    <mergeCell ref="TXG16:TXI16"/>
    <mergeCell ref="TXJ16:TXL16"/>
    <mergeCell ref="TXM16:TXO16"/>
    <mergeCell ref="TXP16:TXR16"/>
    <mergeCell ref="TWI16:TWK16"/>
    <mergeCell ref="TWL16:TWN16"/>
    <mergeCell ref="TWO16:TWQ16"/>
    <mergeCell ref="TWR16:TWT16"/>
    <mergeCell ref="TWU16:TWW16"/>
    <mergeCell ref="TWX16:TWZ16"/>
    <mergeCell ref="TVQ16:TVS16"/>
    <mergeCell ref="TVT16:TVV16"/>
    <mergeCell ref="TVW16:TVY16"/>
    <mergeCell ref="TVZ16:TWB16"/>
    <mergeCell ref="TWC16:TWE16"/>
    <mergeCell ref="TWF16:TWH16"/>
    <mergeCell ref="TUY16:TVA16"/>
    <mergeCell ref="TVB16:TVD16"/>
    <mergeCell ref="TVE16:TVG16"/>
    <mergeCell ref="TVH16:TVJ16"/>
    <mergeCell ref="TVK16:TVM16"/>
    <mergeCell ref="TVN16:TVP16"/>
    <mergeCell ref="TUG16:TUI16"/>
    <mergeCell ref="TUJ16:TUL16"/>
    <mergeCell ref="TUM16:TUO16"/>
    <mergeCell ref="TUP16:TUR16"/>
    <mergeCell ref="TUS16:TUU16"/>
    <mergeCell ref="TUV16:TUX16"/>
    <mergeCell ref="TTO16:TTQ16"/>
    <mergeCell ref="TTR16:TTT16"/>
    <mergeCell ref="TTU16:TTW16"/>
    <mergeCell ref="TTX16:TTZ16"/>
    <mergeCell ref="TUA16:TUC16"/>
    <mergeCell ref="TUD16:TUF16"/>
    <mergeCell ref="TSW16:TSY16"/>
    <mergeCell ref="TSZ16:TTB16"/>
    <mergeCell ref="TTC16:TTE16"/>
    <mergeCell ref="TTF16:TTH16"/>
    <mergeCell ref="TTI16:TTK16"/>
    <mergeCell ref="TTL16:TTN16"/>
    <mergeCell ref="TSE16:TSG16"/>
    <mergeCell ref="TSH16:TSJ16"/>
    <mergeCell ref="TSK16:TSM16"/>
    <mergeCell ref="TSN16:TSP16"/>
    <mergeCell ref="TSQ16:TSS16"/>
    <mergeCell ref="TST16:TSV16"/>
    <mergeCell ref="TRM16:TRO16"/>
    <mergeCell ref="TRP16:TRR16"/>
    <mergeCell ref="TRS16:TRU16"/>
    <mergeCell ref="TRV16:TRX16"/>
    <mergeCell ref="TRY16:TSA16"/>
    <mergeCell ref="TSB16:TSD16"/>
    <mergeCell ref="TQU16:TQW16"/>
    <mergeCell ref="TQX16:TQZ16"/>
    <mergeCell ref="TRA16:TRC16"/>
    <mergeCell ref="TRD16:TRF16"/>
    <mergeCell ref="TRG16:TRI16"/>
    <mergeCell ref="TRJ16:TRL16"/>
    <mergeCell ref="TQC16:TQE16"/>
    <mergeCell ref="TQF16:TQH16"/>
    <mergeCell ref="TQI16:TQK16"/>
    <mergeCell ref="TQL16:TQN16"/>
    <mergeCell ref="TQO16:TQQ16"/>
    <mergeCell ref="TQR16:TQT16"/>
    <mergeCell ref="TPK16:TPM16"/>
    <mergeCell ref="TPN16:TPP16"/>
    <mergeCell ref="TPQ16:TPS16"/>
    <mergeCell ref="TPT16:TPV16"/>
    <mergeCell ref="TPW16:TPY16"/>
    <mergeCell ref="TPZ16:TQB16"/>
    <mergeCell ref="TOS16:TOU16"/>
    <mergeCell ref="TOV16:TOX16"/>
    <mergeCell ref="TOY16:TPA16"/>
    <mergeCell ref="TPB16:TPD16"/>
    <mergeCell ref="TPE16:TPG16"/>
    <mergeCell ref="TPH16:TPJ16"/>
    <mergeCell ref="TOA16:TOC16"/>
    <mergeCell ref="TOD16:TOF16"/>
    <mergeCell ref="TOG16:TOI16"/>
    <mergeCell ref="TOJ16:TOL16"/>
    <mergeCell ref="TOM16:TOO16"/>
    <mergeCell ref="TOP16:TOR16"/>
    <mergeCell ref="TNI16:TNK16"/>
    <mergeCell ref="TNL16:TNN16"/>
    <mergeCell ref="TNO16:TNQ16"/>
    <mergeCell ref="TNR16:TNT16"/>
    <mergeCell ref="TNU16:TNW16"/>
    <mergeCell ref="TNX16:TNZ16"/>
    <mergeCell ref="TMQ16:TMS16"/>
    <mergeCell ref="TMT16:TMV16"/>
    <mergeCell ref="TMW16:TMY16"/>
    <mergeCell ref="TMZ16:TNB16"/>
    <mergeCell ref="TNC16:TNE16"/>
    <mergeCell ref="TNF16:TNH16"/>
    <mergeCell ref="TLY16:TMA16"/>
    <mergeCell ref="TMB16:TMD16"/>
    <mergeCell ref="TME16:TMG16"/>
    <mergeCell ref="TMH16:TMJ16"/>
    <mergeCell ref="TMK16:TMM16"/>
    <mergeCell ref="TMN16:TMP16"/>
    <mergeCell ref="TLG16:TLI16"/>
    <mergeCell ref="TLJ16:TLL16"/>
    <mergeCell ref="TLM16:TLO16"/>
    <mergeCell ref="TLP16:TLR16"/>
    <mergeCell ref="TLS16:TLU16"/>
    <mergeCell ref="TLV16:TLX16"/>
    <mergeCell ref="TKO16:TKQ16"/>
    <mergeCell ref="TKR16:TKT16"/>
    <mergeCell ref="TKU16:TKW16"/>
    <mergeCell ref="TKX16:TKZ16"/>
    <mergeCell ref="TLA16:TLC16"/>
    <mergeCell ref="TLD16:TLF16"/>
    <mergeCell ref="TJW16:TJY16"/>
    <mergeCell ref="TJZ16:TKB16"/>
    <mergeCell ref="TKC16:TKE16"/>
    <mergeCell ref="TKF16:TKH16"/>
    <mergeCell ref="TKI16:TKK16"/>
    <mergeCell ref="TKL16:TKN16"/>
    <mergeCell ref="TJE16:TJG16"/>
    <mergeCell ref="TJH16:TJJ16"/>
    <mergeCell ref="TJK16:TJM16"/>
    <mergeCell ref="TJN16:TJP16"/>
    <mergeCell ref="TJQ16:TJS16"/>
    <mergeCell ref="TJT16:TJV16"/>
    <mergeCell ref="TIM16:TIO16"/>
    <mergeCell ref="TIP16:TIR16"/>
    <mergeCell ref="TIS16:TIU16"/>
    <mergeCell ref="TIV16:TIX16"/>
    <mergeCell ref="TIY16:TJA16"/>
    <mergeCell ref="TJB16:TJD16"/>
    <mergeCell ref="THU16:THW16"/>
    <mergeCell ref="THX16:THZ16"/>
    <mergeCell ref="TIA16:TIC16"/>
    <mergeCell ref="TID16:TIF16"/>
    <mergeCell ref="TIG16:TII16"/>
    <mergeCell ref="TIJ16:TIL16"/>
    <mergeCell ref="THC16:THE16"/>
    <mergeCell ref="THF16:THH16"/>
    <mergeCell ref="THI16:THK16"/>
    <mergeCell ref="THL16:THN16"/>
    <mergeCell ref="THO16:THQ16"/>
    <mergeCell ref="THR16:THT16"/>
    <mergeCell ref="TGK16:TGM16"/>
    <mergeCell ref="TGN16:TGP16"/>
    <mergeCell ref="TGQ16:TGS16"/>
    <mergeCell ref="TGT16:TGV16"/>
    <mergeCell ref="TGW16:TGY16"/>
    <mergeCell ref="TGZ16:THB16"/>
    <mergeCell ref="TFS16:TFU16"/>
    <mergeCell ref="TFV16:TFX16"/>
    <mergeCell ref="TFY16:TGA16"/>
    <mergeCell ref="TGB16:TGD16"/>
    <mergeCell ref="TGE16:TGG16"/>
    <mergeCell ref="TGH16:TGJ16"/>
    <mergeCell ref="TFA16:TFC16"/>
    <mergeCell ref="TFD16:TFF16"/>
    <mergeCell ref="TFG16:TFI16"/>
    <mergeCell ref="TFJ16:TFL16"/>
    <mergeCell ref="TFM16:TFO16"/>
    <mergeCell ref="TFP16:TFR16"/>
    <mergeCell ref="TEI16:TEK16"/>
    <mergeCell ref="TEL16:TEN16"/>
    <mergeCell ref="TEO16:TEQ16"/>
    <mergeCell ref="TER16:TET16"/>
    <mergeCell ref="TEU16:TEW16"/>
    <mergeCell ref="TEX16:TEZ16"/>
    <mergeCell ref="TDQ16:TDS16"/>
    <mergeCell ref="TDT16:TDV16"/>
    <mergeCell ref="TDW16:TDY16"/>
    <mergeCell ref="TDZ16:TEB16"/>
    <mergeCell ref="TEC16:TEE16"/>
    <mergeCell ref="TEF16:TEH16"/>
    <mergeCell ref="TCY16:TDA16"/>
    <mergeCell ref="TDB16:TDD16"/>
    <mergeCell ref="TDE16:TDG16"/>
    <mergeCell ref="TDH16:TDJ16"/>
    <mergeCell ref="TDK16:TDM16"/>
    <mergeCell ref="TDN16:TDP16"/>
    <mergeCell ref="TCG16:TCI16"/>
    <mergeCell ref="TCJ16:TCL16"/>
    <mergeCell ref="TCM16:TCO16"/>
    <mergeCell ref="TCP16:TCR16"/>
    <mergeCell ref="TCS16:TCU16"/>
    <mergeCell ref="TCV16:TCX16"/>
    <mergeCell ref="TBO16:TBQ16"/>
    <mergeCell ref="TBR16:TBT16"/>
    <mergeCell ref="TBU16:TBW16"/>
    <mergeCell ref="TBX16:TBZ16"/>
    <mergeCell ref="TCA16:TCC16"/>
    <mergeCell ref="TCD16:TCF16"/>
    <mergeCell ref="TAW16:TAY16"/>
    <mergeCell ref="TAZ16:TBB16"/>
    <mergeCell ref="TBC16:TBE16"/>
    <mergeCell ref="TBF16:TBH16"/>
    <mergeCell ref="TBI16:TBK16"/>
    <mergeCell ref="TBL16:TBN16"/>
    <mergeCell ref="TAE16:TAG16"/>
    <mergeCell ref="TAH16:TAJ16"/>
    <mergeCell ref="TAK16:TAM16"/>
    <mergeCell ref="TAN16:TAP16"/>
    <mergeCell ref="TAQ16:TAS16"/>
    <mergeCell ref="TAT16:TAV16"/>
    <mergeCell ref="SZM16:SZO16"/>
    <mergeCell ref="SZP16:SZR16"/>
    <mergeCell ref="SZS16:SZU16"/>
    <mergeCell ref="SZV16:SZX16"/>
    <mergeCell ref="SZY16:TAA16"/>
    <mergeCell ref="TAB16:TAD16"/>
    <mergeCell ref="SYU16:SYW16"/>
    <mergeCell ref="SYX16:SYZ16"/>
    <mergeCell ref="SZA16:SZC16"/>
    <mergeCell ref="SZD16:SZF16"/>
    <mergeCell ref="SZG16:SZI16"/>
    <mergeCell ref="SZJ16:SZL16"/>
    <mergeCell ref="SYC16:SYE16"/>
    <mergeCell ref="SYF16:SYH16"/>
    <mergeCell ref="SYI16:SYK16"/>
    <mergeCell ref="SYL16:SYN16"/>
    <mergeCell ref="SYO16:SYQ16"/>
    <mergeCell ref="SYR16:SYT16"/>
    <mergeCell ref="SXK16:SXM16"/>
    <mergeCell ref="SXN16:SXP16"/>
    <mergeCell ref="SXQ16:SXS16"/>
    <mergeCell ref="SXT16:SXV16"/>
    <mergeCell ref="SXW16:SXY16"/>
    <mergeCell ref="SXZ16:SYB16"/>
    <mergeCell ref="SWS16:SWU16"/>
    <mergeCell ref="SWV16:SWX16"/>
    <mergeCell ref="SWY16:SXA16"/>
    <mergeCell ref="SXB16:SXD16"/>
    <mergeCell ref="SXE16:SXG16"/>
    <mergeCell ref="SXH16:SXJ16"/>
    <mergeCell ref="SWA16:SWC16"/>
    <mergeCell ref="SWD16:SWF16"/>
    <mergeCell ref="SWG16:SWI16"/>
    <mergeCell ref="SWJ16:SWL16"/>
    <mergeCell ref="SWM16:SWO16"/>
    <mergeCell ref="SWP16:SWR16"/>
    <mergeCell ref="SVI16:SVK16"/>
    <mergeCell ref="SVL16:SVN16"/>
    <mergeCell ref="SVO16:SVQ16"/>
    <mergeCell ref="SVR16:SVT16"/>
    <mergeCell ref="SVU16:SVW16"/>
    <mergeCell ref="SVX16:SVZ16"/>
    <mergeCell ref="SUQ16:SUS16"/>
    <mergeCell ref="SUT16:SUV16"/>
    <mergeCell ref="SUW16:SUY16"/>
    <mergeCell ref="SUZ16:SVB16"/>
    <mergeCell ref="SVC16:SVE16"/>
    <mergeCell ref="SVF16:SVH16"/>
    <mergeCell ref="STY16:SUA16"/>
    <mergeCell ref="SUB16:SUD16"/>
    <mergeCell ref="SUE16:SUG16"/>
    <mergeCell ref="SUH16:SUJ16"/>
    <mergeCell ref="SUK16:SUM16"/>
    <mergeCell ref="SUN16:SUP16"/>
    <mergeCell ref="STG16:STI16"/>
    <mergeCell ref="STJ16:STL16"/>
    <mergeCell ref="STM16:STO16"/>
    <mergeCell ref="STP16:STR16"/>
    <mergeCell ref="STS16:STU16"/>
    <mergeCell ref="STV16:STX16"/>
    <mergeCell ref="SSO16:SSQ16"/>
    <mergeCell ref="SSR16:SST16"/>
    <mergeCell ref="SSU16:SSW16"/>
    <mergeCell ref="SSX16:SSZ16"/>
    <mergeCell ref="STA16:STC16"/>
    <mergeCell ref="STD16:STF16"/>
    <mergeCell ref="SRW16:SRY16"/>
    <mergeCell ref="SRZ16:SSB16"/>
    <mergeCell ref="SSC16:SSE16"/>
    <mergeCell ref="SSF16:SSH16"/>
    <mergeCell ref="SSI16:SSK16"/>
    <mergeCell ref="SSL16:SSN16"/>
    <mergeCell ref="SRE16:SRG16"/>
    <mergeCell ref="SRH16:SRJ16"/>
    <mergeCell ref="SRK16:SRM16"/>
    <mergeCell ref="SRN16:SRP16"/>
    <mergeCell ref="SRQ16:SRS16"/>
    <mergeCell ref="SRT16:SRV16"/>
    <mergeCell ref="SQM16:SQO16"/>
    <mergeCell ref="SQP16:SQR16"/>
    <mergeCell ref="SQS16:SQU16"/>
    <mergeCell ref="SQV16:SQX16"/>
    <mergeCell ref="SQY16:SRA16"/>
    <mergeCell ref="SRB16:SRD16"/>
    <mergeCell ref="SPU16:SPW16"/>
    <mergeCell ref="SPX16:SPZ16"/>
    <mergeCell ref="SQA16:SQC16"/>
    <mergeCell ref="SQD16:SQF16"/>
    <mergeCell ref="SQG16:SQI16"/>
    <mergeCell ref="SQJ16:SQL16"/>
    <mergeCell ref="SPC16:SPE16"/>
    <mergeCell ref="SPF16:SPH16"/>
    <mergeCell ref="SPI16:SPK16"/>
    <mergeCell ref="SPL16:SPN16"/>
    <mergeCell ref="SPO16:SPQ16"/>
    <mergeCell ref="SPR16:SPT16"/>
    <mergeCell ref="SOK16:SOM16"/>
    <mergeCell ref="SON16:SOP16"/>
    <mergeCell ref="SOQ16:SOS16"/>
    <mergeCell ref="SOT16:SOV16"/>
    <mergeCell ref="SOW16:SOY16"/>
    <mergeCell ref="SOZ16:SPB16"/>
    <mergeCell ref="SNS16:SNU16"/>
    <mergeCell ref="SNV16:SNX16"/>
    <mergeCell ref="SNY16:SOA16"/>
    <mergeCell ref="SOB16:SOD16"/>
    <mergeCell ref="SOE16:SOG16"/>
    <mergeCell ref="SOH16:SOJ16"/>
    <mergeCell ref="SNA16:SNC16"/>
    <mergeCell ref="SND16:SNF16"/>
    <mergeCell ref="SNG16:SNI16"/>
    <mergeCell ref="SNJ16:SNL16"/>
    <mergeCell ref="SNM16:SNO16"/>
    <mergeCell ref="SNP16:SNR16"/>
    <mergeCell ref="SMI16:SMK16"/>
    <mergeCell ref="SML16:SMN16"/>
    <mergeCell ref="SMO16:SMQ16"/>
    <mergeCell ref="SMR16:SMT16"/>
    <mergeCell ref="SMU16:SMW16"/>
    <mergeCell ref="SMX16:SMZ16"/>
    <mergeCell ref="SLQ16:SLS16"/>
    <mergeCell ref="SLT16:SLV16"/>
    <mergeCell ref="SLW16:SLY16"/>
    <mergeCell ref="SLZ16:SMB16"/>
    <mergeCell ref="SMC16:SME16"/>
    <mergeCell ref="SMF16:SMH16"/>
    <mergeCell ref="SKY16:SLA16"/>
    <mergeCell ref="SLB16:SLD16"/>
    <mergeCell ref="SLE16:SLG16"/>
    <mergeCell ref="SLH16:SLJ16"/>
    <mergeCell ref="SLK16:SLM16"/>
    <mergeCell ref="SLN16:SLP16"/>
    <mergeCell ref="SKG16:SKI16"/>
    <mergeCell ref="SKJ16:SKL16"/>
    <mergeCell ref="SKM16:SKO16"/>
    <mergeCell ref="SKP16:SKR16"/>
    <mergeCell ref="SKS16:SKU16"/>
    <mergeCell ref="SKV16:SKX16"/>
    <mergeCell ref="SJO16:SJQ16"/>
    <mergeCell ref="SJR16:SJT16"/>
    <mergeCell ref="SJU16:SJW16"/>
    <mergeCell ref="SJX16:SJZ16"/>
    <mergeCell ref="SKA16:SKC16"/>
    <mergeCell ref="SKD16:SKF16"/>
    <mergeCell ref="SIW16:SIY16"/>
    <mergeCell ref="SIZ16:SJB16"/>
    <mergeCell ref="SJC16:SJE16"/>
    <mergeCell ref="SJF16:SJH16"/>
    <mergeCell ref="SJI16:SJK16"/>
    <mergeCell ref="SJL16:SJN16"/>
    <mergeCell ref="SIE16:SIG16"/>
    <mergeCell ref="SIH16:SIJ16"/>
    <mergeCell ref="SIK16:SIM16"/>
    <mergeCell ref="SIN16:SIP16"/>
    <mergeCell ref="SIQ16:SIS16"/>
    <mergeCell ref="SIT16:SIV16"/>
    <mergeCell ref="SHM16:SHO16"/>
    <mergeCell ref="SHP16:SHR16"/>
    <mergeCell ref="SHS16:SHU16"/>
    <mergeCell ref="SHV16:SHX16"/>
    <mergeCell ref="SHY16:SIA16"/>
    <mergeCell ref="SIB16:SID16"/>
    <mergeCell ref="SGU16:SGW16"/>
    <mergeCell ref="SGX16:SGZ16"/>
    <mergeCell ref="SHA16:SHC16"/>
    <mergeCell ref="SHD16:SHF16"/>
    <mergeCell ref="SHG16:SHI16"/>
    <mergeCell ref="SHJ16:SHL16"/>
    <mergeCell ref="SGC16:SGE16"/>
    <mergeCell ref="SGF16:SGH16"/>
    <mergeCell ref="SGI16:SGK16"/>
    <mergeCell ref="SGL16:SGN16"/>
    <mergeCell ref="SGO16:SGQ16"/>
    <mergeCell ref="SGR16:SGT16"/>
    <mergeCell ref="SFK16:SFM16"/>
    <mergeCell ref="SFN16:SFP16"/>
    <mergeCell ref="SFQ16:SFS16"/>
    <mergeCell ref="SFT16:SFV16"/>
    <mergeCell ref="SFW16:SFY16"/>
    <mergeCell ref="SFZ16:SGB16"/>
    <mergeCell ref="SES16:SEU16"/>
    <mergeCell ref="SEV16:SEX16"/>
    <mergeCell ref="SEY16:SFA16"/>
    <mergeCell ref="SFB16:SFD16"/>
    <mergeCell ref="SFE16:SFG16"/>
    <mergeCell ref="SFH16:SFJ16"/>
    <mergeCell ref="SEA16:SEC16"/>
    <mergeCell ref="SED16:SEF16"/>
    <mergeCell ref="SEG16:SEI16"/>
    <mergeCell ref="SEJ16:SEL16"/>
    <mergeCell ref="SEM16:SEO16"/>
    <mergeCell ref="SEP16:SER16"/>
    <mergeCell ref="SDI16:SDK16"/>
    <mergeCell ref="SDL16:SDN16"/>
    <mergeCell ref="SDO16:SDQ16"/>
    <mergeCell ref="SDR16:SDT16"/>
    <mergeCell ref="SDU16:SDW16"/>
    <mergeCell ref="SDX16:SDZ16"/>
    <mergeCell ref="SCQ16:SCS16"/>
    <mergeCell ref="SCT16:SCV16"/>
    <mergeCell ref="SCW16:SCY16"/>
    <mergeCell ref="SCZ16:SDB16"/>
    <mergeCell ref="SDC16:SDE16"/>
    <mergeCell ref="SDF16:SDH16"/>
    <mergeCell ref="SBY16:SCA16"/>
    <mergeCell ref="SCB16:SCD16"/>
    <mergeCell ref="SCE16:SCG16"/>
    <mergeCell ref="SCH16:SCJ16"/>
    <mergeCell ref="SCK16:SCM16"/>
    <mergeCell ref="SCN16:SCP16"/>
    <mergeCell ref="SBG16:SBI16"/>
    <mergeCell ref="SBJ16:SBL16"/>
    <mergeCell ref="SBM16:SBO16"/>
    <mergeCell ref="SBP16:SBR16"/>
    <mergeCell ref="SBS16:SBU16"/>
    <mergeCell ref="SBV16:SBX16"/>
    <mergeCell ref="SAO16:SAQ16"/>
    <mergeCell ref="SAR16:SAT16"/>
    <mergeCell ref="SAU16:SAW16"/>
    <mergeCell ref="SAX16:SAZ16"/>
    <mergeCell ref="SBA16:SBC16"/>
    <mergeCell ref="SBD16:SBF16"/>
    <mergeCell ref="RZW16:RZY16"/>
    <mergeCell ref="RZZ16:SAB16"/>
    <mergeCell ref="SAC16:SAE16"/>
    <mergeCell ref="SAF16:SAH16"/>
    <mergeCell ref="SAI16:SAK16"/>
    <mergeCell ref="SAL16:SAN16"/>
    <mergeCell ref="RZE16:RZG16"/>
    <mergeCell ref="RZH16:RZJ16"/>
    <mergeCell ref="RZK16:RZM16"/>
    <mergeCell ref="RZN16:RZP16"/>
    <mergeCell ref="RZQ16:RZS16"/>
    <mergeCell ref="RZT16:RZV16"/>
    <mergeCell ref="RYM16:RYO16"/>
    <mergeCell ref="RYP16:RYR16"/>
    <mergeCell ref="RYS16:RYU16"/>
    <mergeCell ref="RYV16:RYX16"/>
    <mergeCell ref="RYY16:RZA16"/>
    <mergeCell ref="RZB16:RZD16"/>
    <mergeCell ref="RXU16:RXW16"/>
    <mergeCell ref="RXX16:RXZ16"/>
    <mergeCell ref="RYA16:RYC16"/>
    <mergeCell ref="RYD16:RYF16"/>
    <mergeCell ref="RYG16:RYI16"/>
    <mergeCell ref="RYJ16:RYL16"/>
    <mergeCell ref="RXC16:RXE16"/>
    <mergeCell ref="RXF16:RXH16"/>
    <mergeCell ref="RXI16:RXK16"/>
    <mergeCell ref="RXL16:RXN16"/>
    <mergeCell ref="RXO16:RXQ16"/>
    <mergeCell ref="RXR16:RXT16"/>
    <mergeCell ref="RWK16:RWM16"/>
    <mergeCell ref="RWN16:RWP16"/>
    <mergeCell ref="RWQ16:RWS16"/>
    <mergeCell ref="RWT16:RWV16"/>
    <mergeCell ref="RWW16:RWY16"/>
    <mergeCell ref="RWZ16:RXB16"/>
    <mergeCell ref="RVS16:RVU16"/>
    <mergeCell ref="RVV16:RVX16"/>
    <mergeCell ref="RVY16:RWA16"/>
    <mergeCell ref="RWB16:RWD16"/>
    <mergeCell ref="RWE16:RWG16"/>
    <mergeCell ref="RWH16:RWJ16"/>
    <mergeCell ref="RVA16:RVC16"/>
    <mergeCell ref="RVD16:RVF16"/>
    <mergeCell ref="RVG16:RVI16"/>
    <mergeCell ref="RVJ16:RVL16"/>
    <mergeCell ref="RVM16:RVO16"/>
    <mergeCell ref="RVP16:RVR16"/>
    <mergeCell ref="RUI16:RUK16"/>
    <mergeCell ref="RUL16:RUN16"/>
    <mergeCell ref="RUO16:RUQ16"/>
    <mergeCell ref="RUR16:RUT16"/>
    <mergeCell ref="RUU16:RUW16"/>
    <mergeCell ref="RUX16:RUZ16"/>
    <mergeCell ref="RTQ16:RTS16"/>
    <mergeCell ref="RTT16:RTV16"/>
    <mergeCell ref="RTW16:RTY16"/>
    <mergeCell ref="RTZ16:RUB16"/>
    <mergeCell ref="RUC16:RUE16"/>
    <mergeCell ref="RUF16:RUH16"/>
    <mergeCell ref="RSY16:RTA16"/>
    <mergeCell ref="RTB16:RTD16"/>
    <mergeCell ref="RTE16:RTG16"/>
    <mergeCell ref="RTH16:RTJ16"/>
    <mergeCell ref="RTK16:RTM16"/>
    <mergeCell ref="RTN16:RTP16"/>
    <mergeCell ref="RSG16:RSI16"/>
    <mergeCell ref="RSJ16:RSL16"/>
    <mergeCell ref="RSM16:RSO16"/>
    <mergeCell ref="RSP16:RSR16"/>
    <mergeCell ref="RSS16:RSU16"/>
    <mergeCell ref="RSV16:RSX16"/>
    <mergeCell ref="RRO16:RRQ16"/>
    <mergeCell ref="RRR16:RRT16"/>
    <mergeCell ref="RRU16:RRW16"/>
    <mergeCell ref="RRX16:RRZ16"/>
    <mergeCell ref="RSA16:RSC16"/>
    <mergeCell ref="RSD16:RSF16"/>
    <mergeCell ref="RQW16:RQY16"/>
    <mergeCell ref="RQZ16:RRB16"/>
    <mergeCell ref="RRC16:RRE16"/>
    <mergeCell ref="RRF16:RRH16"/>
    <mergeCell ref="RRI16:RRK16"/>
    <mergeCell ref="RRL16:RRN16"/>
    <mergeCell ref="RQE16:RQG16"/>
    <mergeCell ref="RQH16:RQJ16"/>
    <mergeCell ref="RQK16:RQM16"/>
    <mergeCell ref="RQN16:RQP16"/>
    <mergeCell ref="RQQ16:RQS16"/>
    <mergeCell ref="RQT16:RQV16"/>
    <mergeCell ref="RPM16:RPO16"/>
    <mergeCell ref="RPP16:RPR16"/>
    <mergeCell ref="RPS16:RPU16"/>
    <mergeCell ref="RPV16:RPX16"/>
    <mergeCell ref="RPY16:RQA16"/>
    <mergeCell ref="RQB16:RQD16"/>
    <mergeCell ref="ROU16:ROW16"/>
    <mergeCell ref="ROX16:ROZ16"/>
    <mergeCell ref="RPA16:RPC16"/>
    <mergeCell ref="RPD16:RPF16"/>
    <mergeCell ref="RPG16:RPI16"/>
    <mergeCell ref="RPJ16:RPL16"/>
    <mergeCell ref="ROC16:ROE16"/>
    <mergeCell ref="ROF16:ROH16"/>
    <mergeCell ref="ROI16:ROK16"/>
    <mergeCell ref="ROL16:RON16"/>
    <mergeCell ref="ROO16:ROQ16"/>
    <mergeCell ref="ROR16:ROT16"/>
    <mergeCell ref="RNK16:RNM16"/>
    <mergeCell ref="RNN16:RNP16"/>
    <mergeCell ref="RNQ16:RNS16"/>
    <mergeCell ref="RNT16:RNV16"/>
    <mergeCell ref="RNW16:RNY16"/>
    <mergeCell ref="RNZ16:ROB16"/>
    <mergeCell ref="RMS16:RMU16"/>
    <mergeCell ref="RMV16:RMX16"/>
    <mergeCell ref="RMY16:RNA16"/>
    <mergeCell ref="RNB16:RND16"/>
    <mergeCell ref="RNE16:RNG16"/>
    <mergeCell ref="RNH16:RNJ16"/>
    <mergeCell ref="RMA16:RMC16"/>
    <mergeCell ref="RMD16:RMF16"/>
    <mergeCell ref="RMG16:RMI16"/>
    <mergeCell ref="RMJ16:RML16"/>
    <mergeCell ref="RMM16:RMO16"/>
    <mergeCell ref="RMP16:RMR16"/>
    <mergeCell ref="RLI16:RLK16"/>
    <mergeCell ref="RLL16:RLN16"/>
    <mergeCell ref="RLO16:RLQ16"/>
    <mergeCell ref="RLR16:RLT16"/>
    <mergeCell ref="RLU16:RLW16"/>
    <mergeCell ref="RLX16:RLZ16"/>
    <mergeCell ref="RKQ16:RKS16"/>
    <mergeCell ref="RKT16:RKV16"/>
    <mergeCell ref="RKW16:RKY16"/>
    <mergeCell ref="RKZ16:RLB16"/>
    <mergeCell ref="RLC16:RLE16"/>
    <mergeCell ref="RLF16:RLH16"/>
    <mergeCell ref="RJY16:RKA16"/>
    <mergeCell ref="RKB16:RKD16"/>
    <mergeCell ref="RKE16:RKG16"/>
    <mergeCell ref="RKH16:RKJ16"/>
    <mergeCell ref="RKK16:RKM16"/>
    <mergeCell ref="RKN16:RKP16"/>
    <mergeCell ref="RJG16:RJI16"/>
    <mergeCell ref="RJJ16:RJL16"/>
    <mergeCell ref="RJM16:RJO16"/>
    <mergeCell ref="RJP16:RJR16"/>
    <mergeCell ref="RJS16:RJU16"/>
    <mergeCell ref="RJV16:RJX16"/>
    <mergeCell ref="RIO16:RIQ16"/>
    <mergeCell ref="RIR16:RIT16"/>
    <mergeCell ref="RIU16:RIW16"/>
    <mergeCell ref="RIX16:RIZ16"/>
    <mergeCell ref="RJA16:RJC16"/>
    <mergeCell ref="RJD16:RJF16"/>
    <mergeCell ref="RHW16:RHY16"/>
    <mergeCell ref="RHZ16:RIB16"/>
    <mergeCell ref="RIC16:RIE16"/>
    <mergeCell ref="RIF16:RIH16"/>
    <mergeCell ref="RII16:RIK16"/>
    <mergeCell ref="RIL16:RIN16"/>
    <mergeCell ref="RHE16:RHG16"/>
    <mergeCell ref="RHH16:RHJ16"/>
    <mergeCell ref="RHK16:RHM16"/>
    <mergeCell ref="RHN16:RHP16"/>
    <mergeCell ref="RHQ16:RHS16"/>
    <mergeCell ref="RHT16:RHV16"/>
    <mergeCell ref="RGM16:RGO16"/>
    <mergeCell ref="RGP16:RGR16"/>
    <mergeCell ref="RGS16:RGU16"/>
    <mergeCell ref="RGV16:RGX16"/>
    <mergeCell ref="RGY16:RHA16"/>
    <mergeCell ref="RHB16:RHD16"/>
    <mergeCell ref="RFU16:RFW16"/>
    <mergeCell ref="RFX16:RFZ16"/>
    <mergeCell ref="RGA16:RGC16"/>
    <mergeCell ref="RGD16:RGF16"/>
    <mergeCell ref="RGG16:RGI16"/>
    <mergeCell ref="RGJ16:RGL16"/>
    <mergeCell ref="RFC16:RFE16"/>
    <mergeCell ref="RFF16:RFH16"/>
    <mergeCell ref="RFI16:RFK16"/>
    <mergeCell ref="RFL16:RFN16"/>
    <mergeCell ref="RFO16:RFQ16"/>
    <mergeCell ref="RFR16:RFT16"/>
    <mergeCell ref="REK16:REM16"/>
    <mergeCell ref="REN16:REP16"/>
    <mergeCell ref="REQ16:RES16"/>
    <mergeCell ref="RET16:REV16"/>
    <mergeCell ref="REW16:REY16"/>
    <mergeCell ref="REZ16:RFB16"/>
    <mergeCell ref="RDS16:RDU16"/>
    <mergeCell ref="RDV16:RDX16"/>
    <mergeCell ref="RDY16:REA16"/>
    <mergeCell ref="REB16:RED16"/>
    <mergeCell ref="REE16:REG16"/>
    <mergeCell ref="REH16:REJ16"/>
    <mergeCell ref="RDA16:RDC16"/>
    <mergeCell ref="RDD16:RDF16"/>
    <mergeCell ref="RDG16:RDI16"/>
    <mergeCell ref="RDJ16:RDL16"/>
    <mergeCell ref="RDM16:RDO16"/>
    <mergeCell ref="RDP16:RDR16"/>
    <mergeCell ref="RCI16:RCK16"/>
    <mergeCell ref="RCL16:RCN16"/>
    <mergeCell ref="RCO16:RCQ16"/>
    <mergeCell ref="RCR16:RCT16"/>
    <mergeCell ref="RCU16:RCW16"/>
    <mergeCell ref="RCX16:RCZ16"/>
    <mergeCell ref="RBQ16:RBS16"/>
    <mergeCell ref="RBT16:RBV16"/>
    <mergeCell ref="RBW16:RBY16"/>
    <mergeCell ref="RBZ16:RCB16"/>
    <mergeCell ref="RCC16:RCE16"/>
    <mergeCell ref="RCF16:RCH16"/>
    <mergeCell ref="RAY16:RBA16"/>
    <mergeCell ref="RBB16:RBD16"/>
    <mergeCell ref="RBE16:RBG16"/>
    <mergeCell ref="RBH16:RBJ16"/>
    <mergeCell ref="RBK16:RBM16"/>
    <mergeCell ref="RBN16:RBP16"/>
    <mergeCell ref="RAG16:RAI16"/>
    <mergeCell ref="RAJ16:RAL16"/>
    <mergeCell ref="RAM16:RAO16"/>
    <mergeCell ref="RAP16:RAR16"/>
    <mergeCell ref="RAS16:RAU16"/>
    <mergeCell ref="RAV16:RAX16"/>
    <mergeCell ref="QZO16:QZQ16"/>
    <mergeCell ref="QZR16:QZT16"/>
    <mergeCell ref="QZU16:QZW16"/>
    <mergeCell ref="QZX16:QZZ16"/>
    <mergeCell ref="RAA16:RAC16"/>
    <mergeCell ref="RAD16:RAF16"/>
    <mergeCell ref="QYW16:QYY16"/>
    <mergeCell ref="QYZ16:QZB16"/>
    <mergeCell ref="QZC16:QZE16"/>
    <mergeCell ref="QZF16:QZH16"/>
    <mergeCell ref="QZI16:QZK16"/>
    <mergeCell ref="QZL16:QZN16"/>
    <mergeCell ref="QYE16:QYG16"/>
    <mergeCell ref="QYH16:QYJ16"/>
    <mergeCell ref="QYK16:QYM16"/>
    <mergeCell ref="QYN16:QYP16"/>
    <mergeCell ref="QYQ16:QYS16"/>
    <mergeCell ref="QYT16:QYV16"/>
    <mergeCell ref="QXM16:QXO16"/>
    <mergeCell ref="QXP16:QXR16"/>
    <mergeCell ref="QXS16:QXU16"/>
    <mergeCell ref="QXV16:QXX16"/>
    <mergeCell ref="QXY16:QYA16"/>
    <mergeCell ref="QYB16:QYD16"/>
    <mergeCell ref="QWU16:QWW16"/>
    <mergeCell ref="QWX16:QWZ16"/>
    <mergeCell ref="QXA16:QXC16"/>
    <mergeCell ref="QXD16:QXF16"/>
    <mergeCell ref="QXG16:QXI16"/>
    <mergeCell ref="QXJ16:QXL16"/>
    <mergeCell ref="QWC16:QWE16"/>
    <mergeCell ref="QWF16:QWH16"/>
    <mergeCell ref="QWI16:QWK16"/>
    <mergeCell ref="QWL16:QWN16"/>
    <mergeCell ref="QWO16:QWQ16"/>
    <mergeCell ref="QWR16:QWT16"/>
    <mergeCell ref="QVK16:QVM16"/>
    <mergeCell ref="QVN16:QVP16"/>
    <mergeCell ref="QVQ16:QVS16"/>
    <mergeCell ref="QVT16:QVV16"/>
    <mergeCell ref="QVW16:QVY16"/>
    <mergeCell ref="QVZ16:QWB16"/>
    <mergeCell ref="QUS16:QUU16"/>
    <mergeCell ref="QUV16:QUX16"/>
    <mergeCell ref="QUY16:QVA16"/>
    <mergeCell ref="QVB16:QVD16"/>
    <mergeCell ref="QVE16:QVG16"/>
    <mergeCell ref="QVH16:QVJ16"/>
    <mergeCell ref="QUA16:QUC16"/>
    <mergeCell ref="QUD16:QUF16"/>
    <mergeCell ref="QUG16:QUI16"/>
    <mergeCell ref="QUJ16:QUL16"/>
    <mergeCell ref="QUM16:QUO16"/>
    <mergeCell ref="QUP16:QUR16"/>
    <mergeCell ref="QTI16:QTK16"/>
    <mergeCell ref="QTL16:QTN16"/>
    <mergeCell ref="QTO16:QTQ16"/>
    <mergeCell ref="QTR16:QTT16"/>
    <mergeCell ref="QTU16:QTW16"/>
    <mergeCell ref="QTX16:QTZ16"/>
    <mergeCell ref="QSQ16:QSS16"/>
    <mergeCell ref="QST16:QSV16"/>
    <mergeCell ref="QSW16:QSY16"/>
    <mergeCell ref="QSZ16:QTB16"/>
    <mergeCell ref="QTC16:QTE16"/>
    <mergeCell ref="QTF16:QTH16"/>
    <mergeCell ref="QRY16:QSA16"/>
    <mergeCell ref="QSB16:QSD16"/>
    <mergeCell ref="QSE16:QSG16"/>
    <mergeCell ref="QSH16:QSJ16"/>
    <mergeCell ref="QSK16:QSM16"/>
    <mergeCell ref="QSN16:QSP16"/>
    <mergeCell ref="QRG16:QRI16"/>
    <mergeCell ref="QRJ16:QRL16"/>
    <mergeCell ref="QRM16:QRO16"/>
    <mergeCell ref="QRP16:QRR16"/>
    <mergeCell ref="QRS16:QRU16"/>
    <mergeCell ref="QRV16:QRX16"/>
    <mergeCell ref="QQO16:QQQ16"/>
    <mergeCell ref="QQR16:QQT16"/>
    <mergeCell ref="QQU16:QQW16"/>
    <mergeCell ref="QQX16:QQZ16"/>
    <mergeCell ref="QRA16:QRC16"/>
    <mergeCell ref="QRD16:QRF16"/>
    <mergeCell ref="QPW16:QPY16"/>
    <mergeCell ref="QPZ16:QQB16"/>
    <mergeCell ref="QQC16:QQE16"/>
    <mergeCell ref="QQF16:QQH16"/>
    <mergeCell ref="QQI16:QQK16"/>
    <mergeCell ref="QQL16:QQN16"/>
    <mergeCell ref="QPE16:QPG16"/>
    <mergeCell ref="QPH16:QPJ16"/>
    <mergeCell ref="QPK16:QPM16"/>
    <mergeCell ref="QPN16:QPP16"/>
    <mergeCell ref="QPQ16:QPS16"/>
    <mergeCell ref="QPT16:QPV16"/>
    <mergeCell ref="QOM16:QOO16"/>
    <mergeCell ref="QOP16:QOR16"/>
    <mergeCell ref="QOS16:QOU16"/>
    <mergeCell ref="QOV16:QOX16"/>
    <mergeCell ref="QOY16:QPA16"/>
    <mergeCell ref="QPB16:QPD16"/>
    <mergeCell ref="QNU16:QNW16"/>
    <mergeCell ref="QNX16:QNZ16"/>
    <mergeCell ref="QOA16:QOC16"/>
    <mergeCell ref="QOD16:QOF16"/>
    <mergeCell ref="QOG16:QOI16"/>
    <mergeCell ref="QOJ16:QOL16"/>
    <mergeCell ref="QNC16:QNE16"/>
    <mergeCell ref="QNF16:QNH16"/>
    <mergeCell ref="QNI16:QNK16"/>
    <mergeCell ref="QNL16:QNN16"/>
    <mergeCell ref="QNO16:QNQ16"/>
    <mergeCell ref="QNR16:QNT16"/>
    <mergeCell ref="QMK16:QMM16"/>
    <mergeCell ref="QMN16:QMP16"/>
    <mergeCell ref="QMQ16:QMS16"/>
    <mergeCell ref="QMT16:QMV16"/>
    <mergeCell ref="QMW16:QMY16"/>
    <mergeCell ref="QMZ16:QNB16"/>
    <mergeCell ref="QLS16:QLU16"/>
    <mergeCell ref="QLV16:QLX16"/>
    <mergeCell ref="QLY16:QMA16"/>
    <mergeCell ref="QMB16:QMD16"/>
    <mergeCell ref="QME16:QMG16"/>
    <mergeCell ref="QMH16:QMJ16"/>
    <mergeCell ref="QLA16:QLC16"/>
    <mergeCell ref="QLD16:QLF16"/>
    <mergeCell ref="QLG16:QLI16"/>
    <mergeCell ref="QLJ16:QLL16"/>
    <mergeCell ref="QLM16:QLO16"/>
    <mergeCell ref="QLP16:QLR16"/>
    <mergeCell ref="QKI16:QKK16"/>
    <mergeCell ref="QKL16:QKN16"/>
    <mergeCell ref="QKO16:QKQ16"/>
    <mergeCell ref="QKR16:QKT16"/>
    <mergeCell ref="QKU16:QKW16"/>
    <mergeCell ref="QKX16:QKZ16"/>
    <mergeCell ref="QJQ16:QJS16"/>
    <mergeCell ref="QJT16:QJV16"/>
    <mergeCell ref="QJW16:QJY16"/>
    <mergeCell ref="QJZ16:QKB16"/>
    <mergeCell ref="QKC16:QKE16"/>
    <mergeCell ref="QKF16:QKH16"/>
    <mergeCell ref="QIY16:QJA16"/>
    <mergeCell ref="QJB16:QJD16"/>
    <mergeCell ref="QJE16:QJG16"/>
    <mergeCell ref="QJH16:QJJ16"/>
    <mergeCell ref="QJK16:QJM16"/>
    <mergeCell ref="QJN16:QJP16"/>
    <mergeCell ref="QIG16:QII16"/>
    <mergeCell ref="QIJ16:QIL16"/>
    <mergeCell ref="QIM16:QIO16"/>
    <mergeCell ref="QIP16:QIR16"/>
    <mergeCell ref="QIS16:QIU16"/>
    <mergeCell ref="QIV16:QIX16"/>
    <mergeCell ref="QHO16:QHQ16"/>
    <mergeCell ref="QHR16:QHT16"/>
    <mergeCell ref="QHU16:QHW16"/>
    <mergeCell ref="QHX16:QHZ16"/>
    <mergeCell ref="QIA16:QIC16"/>
    <mergeCell ref="QID16:QIF16"/>
    <mergeCell ref="QGW16:QGY16"/>
    <mergeCell ref="QGZ16:QHB16"/>
    <mergeCell ref="QHC16:QHE16"/>
    <mergeCell ref="QHF16:QHH16"/>
    <mergeCell ref="QHI16:QHK16"/>
    <mergeCell ref="QHL16:QHN16"/>
    <mergeCell ref="QGE16:QGG16"/>
    <mergeCell ref="QGH16:QGJ16"/>
    <mergeCell ref="QGK16:QGM16"/>
    <mergeCell ref="QGN16:QGP16"/>
    <mergeCell ref="QGQ16:QGS16"/>
    <mergeCell ref="QGT16:QGV16"/>
    <mergeCell ref="QFM16:QFO16"/>
    <mergeCell ref="QFP16:QFR16"/>
    <mergeCell ref="QFS16:QFU16"/>
    <mergeCell ref="QFV16:QFX16"/>
    <mergeCell ref="QFY16:QGA16"/>
    <mergeCell ref="QGB16:QGD16"/>
    <mergeCell ref="QEU16:QEW16"/>
    <mergeCell ref="QEX16:QEZ16"/>
    <mergeCell ref="QFA16:QFC16"/>
    <mergeCell ref="QFD16:QFF16"/>
    <mergeCell ref="QFG16:QFI16"/>
    <mergeCell ref="QFJ16:QFL16"/>
    <mergeCell ref="QEC16:QEE16"/>
    <mergeCell ref="QEF16:QEH16"/>
    <mergeCell ref="QEI16:QEK16"/>
    <mergeCell ref="QEL16:QEN16"/>
    <mergeCell ref="QEO16:QEQ16"/>
    <mergeCell ref="QER16:QET16"/>
    <mergeCell ref="QDK16:QDM16"/>
    <mergeCell ref="QDN16:QDP16"/>
    <mergeCell ref="QDQ16:QDS16"/>
    <mergeCell ref="QDT16:QDV16"/>
    <mergeCell ref="QDW16:QDY16"/>
    <mergeCell ref="QDZ16:QEB16"/>
    <mergeCell ref="QCS16:QCU16"/>
    <mergeCell ref="QCV16:QCX16"/>
    <mergeCell ref="QCY16:QDA16"/>
    <mergeCell ref="QDB16:QDD16"/>
    <mergeCell ref="QDE16:QDG16"/>
    <mergeCell ref="QDH16:QDJ16"/>
    <mergeCell ref="QCA16:QCC16"/>
    <mergeCell ref="QCD16:QCF16"/>
    <mergeCell ref="QCG16:QCI16"/>
    <mergeCell ref="QCJ16:QCL16"/>
    <mergeCell ref="QCM16:QCO16"/>
    <mergeCell ref="QCP16:QCR16"/>
    <mergeCell ref="QBI16:QBK16"/>
    <mergeCell ref="QBL16:QBN16"/>
    <mergeCell ref="QBO16:QBQ16"/>
    <mergeCell ref="QBR16:QBT16"/>
    <mergeCell ref="QBU16:QBW16"/>
    <mergeCell ref="QBX16:QBZ16"/>
    <mergeCell ref="QAQ16:QAS16"/>
    <mergeCell ref="QAT16:QAV16"/>
    <mergeCell ref="QAW16:QAY16"/>
    <mergeCell ref="QAZ16:QBB16"/>
    <mergeCell ref="QBC16:QBE16"/>
    <mergeCell ref="QBF16:QBH16"/>
    <mergeCell ref="PZY16:QAA16"/>
    <mergeCell ref="QAB16:QAD16"/>
    <mergeCell ref="QAE16:QAG16"/>
    <mergeCell ref="QAH16:QAJ16"/>
    <mergeCell ref="QAK16:QAM16"/>
    <mergeCell ref="QAN16:QAP16"/>
    <mergeCell ref="PZG16:PZI16"/>
    <mergeCell ref="PZJ16:PZL16"/>
    <mergeCell ref="PZM16:PZO16"/>
    <mergeCell ref="PZP16:PZR16"/>
    <mergeCell ref="PZS16:PZU16"/>
    <mergeCell ref="PZV16:PZX16"/>
    <mergeCell ref="PYO16:PYQ16"/>
    <mergeCell ref="PYR16:PYT16"/>
    <mergeCell ref="PYU16:PYW16"/>
    <mergeCell ref="PYX16:PYZ16"/>
    <mergeCell ref="PZA16:PZC16"/>
    <mergeCell ref="PZD16:PZF16"/>
    <mergeCell ref="PXW16:PXY16"/>
    <mergeCell ref="PXZ16:PYB16"/>
    <mergeCell ref="PYC16:PYE16"/>
    <mergeCell ref="PYF16:PYH16"/>
    <mergeCell ref="PYI16:PYK16"/>
    <mergeCell ref="PYL16:PYN16"/>
    <mergeCell ref="PXE16:PXG16"/>
    <mergeCell ref="PXH16:PXJ16"/>
    <mergeCell ref="PXK16:PXM16"/>
    <mergeCell ref="PXN16:PXP16"/>
    <mergeCell ref="PXQ16:PXS16"/>
    <mergeCell ref="PXT16:PXV16"/>
    <mergeCell ref="PWM16:PWO16"/>
    <mergeCell ref="PWP16:PWR16"/>
    <mergeCell ref="PWS16:PWU16"/>
    <mergeCell ref="PWV16:PWX16"/>
    <mergeCell ref="PWY16:PXA16"/>
    <mergeCell ref="PXB16:PXD16"/>
    <mergeCell ref="PVU16:PVW16"/>
    <mergeCell ref="PVX16:PVZ16"/>
    <mergeCell ref="PWA16:PWC16"/>
    <mergeCell ref="PWD16:PWF16"/>
    <mergeCell ref="PWG16:PWI16"/>
    <mergeCell ref="PWJ16:PWL16"/>
    <mergeCell ref="PVC16:PVE16"/>
    <mergeCell ref="PVF16:PVH16"/>
    <mergeCell ref="PVI16:PVK16"/>
    <mergeCell ref="PVL16:PVN16"/>
    <mergeCell ref="PVO16:PVQ16"/>
    <mergeCell ref="PVR16:PVT16"/>
    <mergeCell ref="PUK16:PUM16"/>
    <mergeCell ref="PUN16:PUP16"/>
    <mergeCell ref="PUQ16:PUS16"/>
    <mergeCell ref="PUT16:PUV16"/>
    <mergeCell ref="PUW16:PUY16"/>
    <mergeCell ref="PUZ16:PVB16"/>
    <mergeCell ref="PTS16:PTU16"/>
    <mergeCell ref="PTV16:PTX16"/>
    <mergeCell ref="PTY16:PUA16"/>
    <mergeCell ref="PUB16:PUD16"/>
    <mergeCell ref="PUE16:PUG16"/>
    <mergeCell ref="PUH16:PUJ16"/>
    <mergeCell ref="PTA16:PTC16"/>
    <mergeCell ref="PTD16:PTF16"/>
    <mergeCell ref="PTG16:PTI16"/>
    <mergeCell ref="PTJ16:PTL16"/>
    <mergeCell ref="PTM16:PTO16"/>
    <mergeCell ref="PTP16:PTR16"/>
    <mergeCell ref="PSI16:PSK16"/>
    <mergeCell ref="PSL16:PSN16"/>
    <mergeCell ref="PSO16:PSQ16"/>
    <mergeCell ref="PSR16:PST16"/>
    <mergeCell ref="PSU16:PSW16"/>
    <mergeCell ref="PSX16:PSZ16"/>
    <mergeCell ref="PRQ16:PRS16"/>
    <mergeCell ref="PRT16:PRV16"/>
    <mergeCell ref="PRW16:PRY16"/>
    <mergeCell ref="PRZ16:PSB16"/>
    <mergeCell ref="PSC16:PSE16"/>
    <mergeCell ref="PSF16:PSH16"/>
    <mergeCell ref="PQY16:PRA16"/>
    <mergeCell ref="PRB16:PRD16"/>
    <mergeCell ref="PRE16:PRG16"/>
    <mergeCell ref="PRH16:PRJ16"/>
    <mergeCell ref="PRK16:PRM16"/>
    <mergeCell ref="PRN16:PRP16"/>
    <mergeCell ref="PQG16:PQI16"/>
    <mergeCell ref="PQJ16:PQL16"/>
    <mergeCell ref="PQM16:PQO16"/>
    <mergeCell ref="PQP16:PQR16"/>
    <mergeCell ref="PQS16:PQU16"/>
    <mergeCell ref="PQV16:PQX16"/>
    <mergeCell ref="PPO16:PPQ16"/>
    <mergeCell ref="PPR16:PPT16"/>
    <mergeCell ref="PPU16:PPW16"/>
    <mergeCell ref="PPX16:PPZ16"/>
    <mergeCell ref="PQA16:PQC16"/>
    <mergeCell ref="PQD16:PQF16"/>
    <mergeCell ref="POW16:POY16"/>
    <mergeCell ref="POZ16:PPB16"/>
    <mergeCell ref="PPC16:PPE16"/>
    <mergeCell ref="PPF16:PPH16"/>
    <mergeCell ref="PPI16:PPK16"/>
    <mergeCell ref="PPL16:PPN16"/>
    <mergeCell ref="POE16:POG16"/>
    <mergeCell ref="POH16:POJ16"/>
    <mergeCell ref="POK16:POM16"/>
    <mergeCell ref="PON16:POP16"/>
    <mergeCell ref="POQ16:POS16"/>
    <mergeCell ref="POT16:POV16"/>
    <mergeCell ref="PNM16:PNO16"/>
    <mergeCell ref="PNP16:PNR16"/>
    <mergeCell ref="PNS16:PNU16"/>
    <mergeCell ref="PNV16:PNX16"/>
    <mergeCell ref="PNY16:POA16"/>
    <mergeCell ref="POB16:POD16"/>
    <mergeCell ref="PMU16:PMW16"/>
    <mergeCell ref="PMX16:PMZ16"/>
    <mergeCell ref="PNA16:PNC16"/>
    <mergeCell ref="PND16:PNF16"/>
    <mergeCell ref="PNG16:PNI16"/>
    <mergeCell ref="PNJ16:PNL16"/>
    <mergeCell ref="PMC16:PME16"/>
    <mergeCell ref="PMF16:PMH16"/>
    <mergeCell ref="PMI16:PMK16"/>
    <mergeCell ref="PML16:PMN16"/>
    <mergeCell ref="PMO16:PMQ16"/>
    <mergeCell ref="PMR16:PMT16"/>
    <mergeCell ref="PLK16:PLM16"/>
    <mergeCell ref="PLN16:PLP16"/>
    <mergeCell ref="PLQ16:PLS16"/>
    <mergeCell ref="PLT16:PLV16"/>
    <mergeCell ref="PLW16:PLY16"/>
    <mergeCell ref="PLZ16:PMB16"/>
    <mergeCell ref="PKS16:PKU16"/>
    <mergeCell ref="PKV16:PKX16"/>
    <mergeCell ref="PKY16:PLA16"/>
    <mergeCell ref="PLB16:PLD16"/>
    <mergeCell ref="PLE16:PLG16"/>
    <mergeCell ref="PLH16:PLJ16"/>
    <mergeCell ref="PKA16:PKC16"/>
    <mergeCell ref="PKD16:PKF16"/>
    <mergeCell ref="PKG16:PKI16"/>
    <mergeCell ref="PKJ16:PKL16"/>
    <mergeCell ref="PKM16:PKO16"/>
    <mergeCell ref="PKP16:PKR16"/>
    <mergeCell ref="PJI16:PJK16"/>
    <mergeCell ref="PJL16:PJN16"/>
    <mergeCell ref="PJO16:PJQ16"/>
    <mergeCell ref="PJR16:PJT16"/>
    <mergeCell ref="PJU16:PJW16"/>
    <mergeCell ref="PJX16:PJZ16"/>
    <mergeCell ref="PIQ16:PIS16"/>
    <mergeCell ref="PIT16:PIV16"/>
    <mergeCell ref="PIW16:PIY16"/>
    <mergeCell ref="PIZ16:PJB16"/>
    <mergeCell ref="PJC16:PJE16"/>
    <mergeCell ref="PJF16:PJH16"/>
    <mergeCell ref="PHY16:PIA16"/>
    <mergeCell ref="PIB16:PID16"/>
    <mergeCell ref="PIE16:PIG16"/>
    <mergeCell ref="PIH16:PIJ16"/>
    <mergeCell ref="PIK16:PIM16"/>
    <mergeCell ref="PIN16:PIP16"/>
    <mergeCell ref="PHG16:PHI16"/>
    <mergeCell ref="PHJ16:PHL16"/>
    <mergeCell ref="PHM16:PHO16"/>
    <mergeCell ref="PHP16:PHR16"/>
    <mergeCell ref="PHS16:PHU16"/>
    <mergeCell ref="PHV16:PHX16"/>
    <mergeCell ref="PGO16:PGQ16"/>
    <mergeCell ref="PGR16:PGT16"/>
    <mergeCell ref="PGU16:PGW16"/>
    <mergeCell ref="PGX16:PGZ16"/>
    <mergeCell ref="PHA16:PHC16"/>
    <mergeCell ref="PHD16:PHF16"/>
    <mergeCell ref="PFW16:PFY16"/>
    <mergeCell ref="PFZ16:PGB16"/>
    <mergeCell ref="PGC16:PGE16"/>
    <mergeCell ref="PGF16:PGH16"/>
    <mergeCell ref="PGI16:PGK16"/>
    <mergeCell ref="PGL16:PGN16"/>
    <mergeCell ref="PFE16:PFG16"/>
    <mergeCell ref="PFH16:PFJ16"/>
    <mergeCell ref="PFK16:PFM16"/>
    <mergeCell ref="PFN16:PFP16"/>
    <mergeCell ref="PFQ16:PFS16"/>
    <mergeCell ref="PFT16:PFV16"/>
    <mergeCell ref="PEM16:PEO16"/>
    <mergeCell ref="PEP16:PER16"/>
    <mergeCell ref="PES16:PEU16"/>
    <mergeCell ref="PEV16:PEX16"/>
    <mergeCell ref="PEY16:PFA16"/>
    <mergeCell ref="PFB16:PFD16"/>
    <mergeCell ref="PDU16:PDW16"/>
    <mergeCell ref="PDX16:PDZ16"/>
    <mergeCell ref="PEA16:PEC16"/>
    <mergeCell ref="PED16:PEF16"/>
    <mergeCell ref="PEG16:PEI16"/>
    <mergeCell ref="PEJ16:PEL16"/>
    <mergeCell ref="PDC16:PDE16"/>
    <mergeCell ref="PDF16:PDH16"/>
    <mergeCell ref="PDI16:PDK16"/>
    <mergeCell ref="PDL16:PDN16"/>
    <mergeCell ref="PDO16:PDQ16"/>
    <mergeCell ref="PDR16:PDT16"/>
    <mergeCell ref="PCK16:PCM16"/>
    <mergeCell ref="PCN16:PCP16"/>
    <mergeCell ref="PCQ16:PCS16"/>
    <mergeCell ref="PCT16:PCV16"/>
    <mergeCell ref="PCW16:PCY16"/>
    <mergeCell ref="PCZ16:PDB16"/>
    <mergeCell ref="PBS16:PBU16"/>
    <mergeCell ref="PBV16:PBX16"/>
    <mergeCell ref="PBY16:PCA16"/>
    <mergeCell ref="PCB16:PCD16"/>
    <mergeCell ref="PCE16:PCG16"/>
    <mergeCell ref="PCH16:PCJ16"/>
    <mergeCell ref="PBA16:PBC16"/>
    <mergeCell ref="PBD16:PBF16"/>
    <mergeCell ref="PBG16:PBI16"/>
    <mergeCell ref="PBJ16:PBL16"/>
    <mergeCell ref="PBM16:PBO16"/>
    <mergeCell ref="PBP16:PBR16"/>
    <mergeCell ref="PAI16:PAK16"/>
    <mergeCell ref="PAL16:PAN16"/>
    <mergeCell ref="PAO16:PAQ16"/>
    <mergeCell ref="PAR16:PAT16"/>
    <mergeCell ref="PAU16:PAW16"/>
    <mergeCell ref="PAX16:PAZ16"/>
    <mergeCell ref="OZQ16:OZS16"/>
    <mergeCell ref="OZT16:OZV16"/>
    <mergeCell ref="OZW16:OZY16"/>
    <mergeCell ref="OZZ16:PAB16"/>
    <mergeCell ref="PAC16:PAE16"/>
    <mergeCell ref="PAF16:PAH16"/>
    <mergeCell ref="OYY16:OZA16"/>
    <mergeCell ref="OZB16:OZD16"/>
    <mergeCell ref="OZE16:OZG16"/>
    <mergeCell ref="OZH16:OZJ16"/>
    <mergeCell ref="OZK16:OZM16"/>
    <mergeCell ref="OZN16:OZP16"/>
    <mergeCell ref="OYG16:OYI16"/>
    <mergeCell ref="OYJ16:OYL16"/>
    <mergeCell ref="OYM16:OYO16"/>
    <mergeCell ref="OYP16:OYR16"/>
    <mergeCell ref="OYS16:OYU16"/>
    <mergeCell ref="OYV16:OYX16"/>
    <mergeCell ref="OXO16:OXQ16"/>
    <mergeCell ref="OXR16:OXT16"/>
    <mergeCell ref="OXU16:OXW16"/>
    <mergeCell ref="OXX16:OXZ16"/>
    <mergeCell ref="OYA16:OYC16"/>
    <mergeCell ref="OYD16:OYF16"/>
    <mergeCell ref="OWW16:OWY16"/>
    <mergeCell ref="OWZ16:OXB16"/>
    <mergeCell ref="OXC16:OXE16"/>
    <mergeCell ref="OXF16:OXH16"/>
    <mergeCell ref="OXI16:OXK16"/>
    <mergeCell ref="OXL16:OXN16"/>
    <mergeCell ref="OWE16:OWG16"/>
    <mergeCell ref="OWH16:OWJ16"/>
    <mergeCell ref="OWK16:OWM16"/>
    <mergeCell ref="OWN16:OWP16"/>
    <mergeCell ref="OWQ16:OWS16"/>
    <mergeCell ref="OWT16:OWV16"/>
    <mergeCell ref="OVM16:OVO16"/>
    <mergeCell ref="OVP16:OVR16"/>
    <mergeCell ref="OVS16:OVU16"/>
    <mergeCell ref="OVV16:OVX16"/>
    <mergeCell ref="OVY16:OWA16"/>
    <mergeCell ref="OWB16:OWD16"/>
    <mergeCell ref="OUU16:OUW16"/>
    <mergeCell ref="OUX16:OUZ16"/>
    <mergeCell ref="OVA16:OVC16"/>
    <mergeCell ref="OVD16:OVF16"/>
    <mergeCell ref="OVG16:OVI16"/>
    <mergeCell ref="OVJ16:OVL16"/>
    <mergeCell ref="OUC16:OUE16"/>
    <mergeCell ref="OUF16:OUH16"/>
    <mergeCell ref="OUI16:OUK16"/>
    <mergeCell ref="OUL16:OUN16"/>
    <mergeCell ref="OUO16:OUQ16"/>
    <mergeCell ref="OUR16:OUT16"/>
    <mergeCell ref="OTK16:OTM16"/>
    <mergeCell ref="OTN16:OTP16"/>
    <mergeCell ref="OTQ16:OTS16"/>
    <mergeCell ref="OTT16:OTV16"/>
    <mergeCell ref="OTW16:OTY16"/>
    <mergeCell ref="OTZ16:OUB16"/>
    <mergeCell ref="OSS16:OSU16"/>
    <mergeCell ref="OSV16:OSX16"/>
    <mergeCell ref="OSY16:OTA16"/>
    <mergeCell ref="OTB16:OTD16"/>
    <mergeCell ref="OTE16:OTG16"/>
    <mergeCell ref="OTH16:OTJ16"/>
    <mergeCell ref="OSA16:OSC16"/>
    <mergeCell ref="OSD16:OSF16"/>
    <mergeCell ref="OSG16:OSI16"/>
    <mergeCell ref="OSJ16:OSL16"/>
    <mergeCell ref="OSM16:OSO16"/>
    <mergeCell ref="OSP16:OSR16"/>
    <mergeCell ref="ORI16:ORK16"/>
    <mergeCell ref="ORL16:ORN16"/>
    <mergeCell ref="ORO16:ORQ16"/>
    <mergeCell ref="ORR16:ORT16"/>
    <mergeCell ref="ORU16:ORW16"/>
    <mergeCell ref="ORX16:ORZ16"/>
    <mergeCell ref="OQQ16:OQS16"/>
    <mergeCell ref="OQT16:OQV16"/>
    <mergeCell ref="OQW16:OQY16"/>
    <mergeCell ref="OQZ16:ORB16"/>
    <mergeCell ref="ORC16:ORE16"/>
    <mergeCell ref="ORF16:ORH16"/>
    <mergeCell ref="OPY16:OQA16"/>
    <mergeCell ref="OQB16:OQD16"/>
    <mergeCell ref="OQE16:OQG16"/>
    <mergeCell ref="OQH16:OQJ16"/>
    <mergeCell ref="OQK16:OQM16"/>
    <mergeCell ref="OQN16:OQP16"/>
    <mergeCell ref="OPG16:OPI16"/>
    <mergeCell ref="OPJ16:OPL16"/>
    <mergeCell ref="OPM16:OPO16"/>
    <mergeCell ref="OPP16:OPR16"/>
    <mergeCell ref="OPS16:OPU16"/>
    <mergeCell ref="OPV16:OPX16"/>
    <mergeCell ref="OOO16:OOQ16"/>
    <mergeCell ref="OOR16:OOT16"/>
    <mergeCell ref="OOU16:OOW16"/>
    <mergeCell ref="OOX16:OOZ16"/>
    <mergeCell ref="OPA16:OPC16"/>
    <mergeCell ref="OPD16:OPF16"/>
    <mergeCell ref="ONW16:ONY16"/>
    <mergeCell ref="ONZ16:OOB16"/>
    <mergeCell ref="OOC16:OOE16"/>
    <mergeCell ref="OOF16:OOH16"/>
    <mergeCell ref="OOI16:OOK16"/>
    <mergeCell ref="OOL16:OON16"/>
    <mergeCell ref="ONE16:ONG16"/>
    <mergeCell ref="ONH16:ONJ16"/>
    <mergeCell ref="ONK16:ONM16"/>
    <mergeCell ref="ONN16:ONP16"/>
    <mergeCell ref="ONQ16:ONS16"/>
    <mergeCell ref="ONT16:ONV16"/>
    <mergeCell ref="OMM16:OMO16"/>
    <mergeCell ref="OMP16:OMR16"/>
    <mergeCell ref="OMS16:OMU16"/>
    <mergeCell ref="OMV16:OMX16"/>
    <mergeCell ref="OMY16:ONA16"/>
    <mergeCell ref="ONB16:OND16"/>
    <mergeCell ref="OLU16:OLW16"/>
    <mergeCell ref="OLX16:OLZ16"/>
    <mergeCell ref="OMA16:OMC16"/>
    <mergeCell ref="OMD16:OMF16"/>
    <mergeCell ref="OMG16:OMI16"/>
    <mergeCell ref="OMJ16:OML16"/>
    <mergeCell ref="OLC16:OLE16"/>
    <mergeCell ref="OLF16:OLH16"/>
    <mergeCell ref="OLI16:OLK16"/>
    <mergeCell ref="OLL16:OLN16"/>
    <mergeCell ref="OLO16:OLQ16"/>
    <mergeCell ref="OLR16:OLT16"/>
    <mergeCell ref="OKK16:OKM16"/>
    <mergeCell ref="OKN16:OKP16"/>
    <mergeCell ref="OKQ16:OKS16"/>
    <mergeCell ref="OKT16:OKV16"/>
    <mergeCell ref="OKW16:OKY16"/>
    <mergeCell ref="OKZ16:OLB16"/>
    <mergeCell ref="OJS16:OJU16"/>
    <mergeCell ref="OJV16:OJX16"/>
    <mergeCell ref="OJY16:OKA16"/>
    <mergeCell ref="OKB16:OKD16"/>
    <mergeCell ref="OKE16:OKG16"/>
    <mergeCell ref="OKH16:OKJ16"/>
    <mergeCell ref="OJA16:OJC16"/>
    <mergeCell ref="OJD16:OJF16"/>
    <mergeCell ref="OJG16:OJI16"/>
    <mergeCell ref="OJJ16:OJL16"/>
    <mergeCell ref="OJM16:OJO16"/>
    <mergeCell ref="OJP16:OJR16"/>
    <mergeCell ref="OII16:OIK16"/>
    <mergeCell ref="OIL16:OIN16"/>
    <mergeCell ref="OIO16:OIQ16"/>
    <mergeCell ref="OIR16:OIT16"/>
    <mergeCell ref="OIU16:OIW16"/>
    <mergeCell ref="OIX16:OIZ16"/>
    <mergeCell ref="OHQ16:OHS16"/>
    <mergeCell ref="OHT16:OHV16"/>
    <mergeCell ref="OHW16:OHY16"/>
    <mergeCell ref="OHZ16:OIB16"/>
    <mergeCell ref="OIC16:OIE16"/>
    <mergeCell ref="OIF16:OIH16"/>
    <mergeCell ref="OGY16:OHA16"/>
    <mergeCell ref="OHB16:OHD16"/>
    <mergeCell ref="OHE16:OHG16"/>
    <mergeCell ref="OHH16:OHJ16"/>
    <mergeCell ref="OHK16:OHM16"/>
    <mergeCell ref="OHN16:OHP16"/>
    <mergeCell ref="OGG16:OGI16"/>
    <mergeCell ref="OGJ16:OGL16"/>
    <mergeCell ref="OGM16:OGO16"/>
    <mergeCell ref="OGP16:OGR16"/>
    <mergeCell ref="OGS16:OGU16"/>
    <mergeCell ref="OGV16:OGX16"/>
    <mergeCell ref="OFO16:OFQ16"/>
    <mergeCell ref="OFR16:OFT16"/>
    <mergeCell ref="OFU16:OFW16"/>
    <mergeCell ref="OFX16:OFZ16"/>
    <mergeCell ref="OGA16:OGC16"/>
    <mergeCell ref="OGD16:OGF16"/>
    <mergeCell ref="OEW16:OEY16"/>
    <mergeCell ref="OEZ16:OFB16"/>
    <mergeCell ref="OFC16:OFE16"/>
    <mergeCell ref="OFF16:OFH16"/>
    <mergeCell ref="OFI16:OFK16"/>
    <mergeCell ref="OFL16:OFN16"/>
    <mergeCell ref="OEE16:OEG16"/>
    <mergeCell ref="OEH16:OEJ16"/>
    <mergeCell ref="OEK16:OEM16"/>
    <mergeCell ref="OEN16:OEP16"/>
    <mergeCell ref="OEQ16:OES16"/>
    <mergeCell ref="OET16:OEV16"/>
    <mergeCell ref="ODM16:ODO16"/>
    <mergeCell ref="ODP16:ODR16"/>
    <mergeCell ref="ODS16:ODU16"/>
    <mergeCell ref="ODV16:ODX16"/>
    <mergeCell ref="ODY16:OEA16"/>
    <mergeCell ref="OEB16:OED16"/>
    <mergeCell ref="OCU16:OCW16"/>
    <mergeCell ref="OCX16:OCZ16"/>
    <mergeCell ref="ODA16:ODC16"/>
    <mergeCell ref="ODD16:ODF16"/>
    <mergeCell ref="ODG16:ODI16"/>
    <mergeCell ref="ODJ16:ODL16"/>
    <mergeCell ref="OCC16:OCE16"/>
    <mergeCell ref="OCF16:OCH16"/>
    <mergeCell ref="OCI16:OCK16"/>
    <mergeCell ref="OCL16:OCN16"/>
    <mergeCell ref="OCO16:OCQ16"/>
    <mergeCell ref="OCR16:OCT16"/>
    <mergeCell ref="OBK16:OBM16"/>
    <mergeCell ref="OBN16:OBP16"/>
    <mergeCell ref="OBQ16:OBS16"/>
    <mergeCell ref="OBT16:OBV16"/>
    <mergeCell ref="OBW16:OBY16"/>
    <mergeCell ref="OBZ16:OCB16"/>
    <mergeCell ref="OAS16:OAU16"/>
    <mergeCell ref="OAV16:OAX16"/>
    <mergeCell ref="OAY16:OBA16"/>
    <mergeCell ref="OBB16:OBD16"/>
    <mergeCell ref="OBE16:OBG16"/>
    <mergeCell ref="OBH16:OBJ16"/>
    <mergeCell ref="OAA16:OAC16"/>
    <mergeCell ref="OAD16:OAF16"/>
    <mergeCell ref="OAG16:OAI16"/>
    <mergeCell ref="OAJ16:OAL16"/>
    <mergeCell ref="OAM16:OAO16"/>
    <mergeCell ref="OAP16:OAR16"/>
    <mergeCell ref="NZI16:NZK16"/>
    <mergeCell ref="NZL16:NZN16"/>
    <mergeCell ref="NZO16:NZQ16"/>
    <mergeCell ref="NZR16:NZT16"/>
    <mergeCell ref="NZU16:NZW16"/>
    <mergeCell ref="NZX16:NZZ16"/>
    <mergeCell ref="NYQ16:NYS16"/>
    <mergeCell ref="NYT16:NYV16"/>
    <mergeCell ref="NYW16:NYY16"/>
    <mergeCell ref="NYZ16:NZB16"/>
    <mergeCell ref="NZC16:NZE16"/>
    <mergeCell ref="NZF16:NZH16"/>
    <mergeCell ref="NXY16:NYA16"/>
    <mergeCell ref="NYB16:NYD16"/>
    <mergeCell ref="NYE16:NYG16"/>
    <mergeCell ref="NYH16:NYJ16"/>
    <mergeCell ref="NYK16:NYM16"/>
    <mergeCell ref="NYN16:NYP16"/>
    <mergeCell ref="NXG16:NXI16"/>
    <mergeCell ref="NXJ16:NXL16"/>
    <mergeCell ref="NXM16:NXO16"/>
    <mergeCell ref="NXP16:NXR16"/>
    <mergeCell ref="NXS16:NXU16"/>
    <mergeCell ref="NXV16:NXX16"/>
    <mergeCell ref="NWO16:NWQ16"/>
    <mergeCell ref="NWR16:NWT16"/>
    <mergeCell ref="NWU16:NWW16"/>
    <mergeCell ref="NWX16:NWZ16"/>
    <mergeCell ref="NXA16:NXC16"/>
    <mergeCell ref="NXD16:NXF16"/>
    <mergeCell ref="NVW16:NVY16"/>
    <mergeCell ref="NVZ16:NWB16"/>
    <mergeCell ref="NWC16:NWE16"/>
    <mergeCell ref="NWF16:NWH16"/>
    <mergeCell ref="NWI16:NWK16"/>
    <mergeCell ref="NWL16:NWN16"/>
    <mergeCell ref="NVE16:NVG16"/>
    <mergeCell ref="NVH16:NVJ16"/>
    <mergeCell ref="NVK16:NVM16"/>
    <mergeCell ref="NVN16:NVP16"/>
    <mergeCell ref="NVQ16:NVS16"/>
    <mergeCell ref="NVT16:NVV16"/>
    <mergeCell ref="NUM16:NUO16"/>
    <mergeCell ref="NUP16:NUR16"/>
    <mergeCell ref="NUS16:NUU16"/>
    <mergeCell ref="NUV16:NUX16"/>
    <mergeCell ref="NUY16:NVA16"/>
    <mergeCell ref="NVB16:NVD16"/>
    <mergeCell ref="NTU16:NTW16"/>
    <mergeCell ref="NTX16:NTZ16"/>
    <mergeCell ref="NUA16:NUC16"/>
    <mergeCell ref="NUD16:NUF16"/>
    <mergeCell ref="NUG16:NUI16"/>
    <mergeCell ref="NUJ16:NUL16"/>
    <mergeCell ref="NTC16:NTE16"/>
    <mergeCell ref="NTF16:NTH16"/>
    <mergeCell ref="NTI16:NTK16"/>
    <mergeCell ref="NTL16:NTN16"/>
    <mergeCell ref="NTO16:NTQ16"/>
    <mergeCell ref="NTR16:NTT16"/>
    <mergeCell ref="NSK16:NSM16"/>
    <mergeCell ref="NSN16:NSP16"/>
    <mergeCell ref="NSQ16:NSS16"/>
    <mergeCell ref="NST16:NSV16"/>
    <mergeCell ref="NSW16:NSY16"/>
    <mergeCell ref="NSZ16:NTB16"/>
    <mergeCell ref="NRS16:NRU16"/>
    <mergeCell ref="NRV16:NRX16"/>
    <mergeCell ref="NRY16:NSA16"/>
    <mergeCell ref="NSB16:NSD16"/>
    <mergeCell ref="NSE16:NSG16"/>
    <mergeCell ref="NSH16:NSJ16"/>
    <mergeCell ref="NRA16:NRC16"/>
    <mergeCell ref="NRD16:NRF16"/>
    <mergeCell ref="NRG16:NRI16"/>
    <mergeCell ref="NRJ16:NRL16"/>
    <mergeCell ref="NRM16:NRO16"/>
    <mergeCell ref="NRP16:NRR16"/>
    <mergeCell ref="NQI16:NQK16"/>
    <mergeCell ref="NQL16:NQN16"/>
    <mergeCell ref="NQO16:NQQ16"/>
    <mergeCell ref="NQR16:NQT16"/>
    <mergeCell ref="NQU16:NQW16"/>
    <mergeCell ref="NQX16:NQZ16"/>
    <mergeCell ref="NPQ16:NPS16"/>
    <mergeCell ref="NPT16:NPV16"/>
    <mergeCell ref="NPW16:NPY16"/>
    <mergeCell ref="NPZ16:NQB16"/>
    <mergeCell ref="NQC16:NQE16"/>
    <mergeCell ref="NQF16:NQH16"/>
    <mergeCell ref="NOY16:NPA16"/>
    <mergeCell ref="NPB16:NPD16"/>
    <mergeCell ref="NPE16:NPG16"/>
    <mergeCell ref="NPH16:NPJ16"/>
    <mergeCell ref="NPK16:NPM16"/>
    <mergeCell ref="NPN16:NPP16"/>
    <mergeCell ref="NOG16:NOI16"/>
    <mergeCell ref="NOJ16:NOL16"/>
    <mergeCell ref="NOM16:NOO16"/>
    <mergeCell ref="NOP16:NOR16"/>
    <mergeCell ref="NOS16:NOU16"/>
    <mergeCell ref="NOV16:NOX16"/>
    <mergeCell ref="NNO16:NNQ16"/>
    <mergeCell ref="NNR16:NNT16"/>
    <mergeCell ref="NNU16:NNW16"/>
    <mergeCell ref="NNX16:NNZ16"/>
    <mergeCell ref="NOA16:NOC16"/>
    <mergeCell ref="NOD16:NOF16"/>
    <mergeCell ref="NMW16:NMY16"/>
    <mergeCell ref="NMZ16:NNB16"/>
    <mergeCell ref="NNC16:NNE16"/>
    <mergeCell ref="NNF16:NNH16"/>
    <mergeCell ref="NNI16:NNK16"/>
    <mergeCell ref="NNL16:NNN16"/>
    <mergeCell ref="NME16:NMG16"/>
    <mergeCell ref="NMH16:NMJ16"/>
    <mergeCell ref="NMK16:NMM16"/>
    <mergeCell ref="NMN16:NMP16"/>
    <mergeCell ref="NMQ16:NMS16"/>
    <mergeCell ref="NMT16:NMV16"/>
    <mergeCell ref="NLM16:NLO16"/>
    <mergeCell ref="NLP16:NLR16"/>
    <mergeCell ref="NLS16:NLU16"/>
    <mergeCell ref="NLV16:NLX16"/>
    <mergeCell ref="NLY16:NMA16"/>
    <mergeCell ref="NMB16:NMD16"/>
    <mergeCell ref="NKU16:NKW16"/>
    <mergeCell ref="NKX16:NKZ16"/>
    <mergeCell ref="NLA16:NLC16"/>
    <mergeCell ref="NLD16:NLF16"/>
    <mergeCell ref="NLG16:NLI16"/>
    <mergeCell ref="NLJ16:NLL16"/>
    <mergeCell ref="NKC16:NKE16"/>
    <mergeCell ref="NKF16:NKH16"/>
    <mergeCell ref="NKI16:NKK16"/>
    <mergeCell ref="NKL16:NKN16"/>
    <mergeCell ref="NKO16:NKQ16"/>
    <mergeCell ref="NKR16:NKT16"/>
    <mergeCell ref="NJK16:NJM16"/>
    <mergeCell ref="NJN16:NJP16"/>
    <mergeCell ref="NJQ16:NJS16"/>
    <mergeCell ref="NJT16:NJV16"/>
    <mergeCell ref="NJW16:NJY16"/>
    <mergeCell ref="NJZ16:NKB16"/>
    <mergeCell ref="NIS16:NIU16"/>
    <mergeCell ref="NIV16:NIX16"/>
    <mergeCell ref="NIY16:NJA16"/>
    <mergeCell ref="NJB16:NJD16"/>
    <mergeCell ref="NJE16:NJG16"/>
    <mergeCell ref="NJH16:NJJ16"/>
    <mergeCell ref="NIA16:NIC16"/>
    <mergeCell ref="NID16:NIF16"/>
    <mergeCell ref="NIG16:NII16"/>
    <mergeCell ref="NIJ16:NIL16"/>
    <mergeCell ref="NIM16:NIO16"/>
    <mergeCell ref="NIP16:NIR16"/>
    <mergeCell ref="NHI16:NHK16"/>
    <mergeCell ref="NHL16:NHN16"/>
    <mergeCell ref="NHO16:NHQ16"/>
    <mergeCell ref="NHR16:NHT16"/>
    <mergeCell ref="NHU16:NHW16"/>
    <mergeCell ref="NHX16:NHZ16"/>
    <mergeCell ref="NGQ16:NGS16"/>
    <mergeCell ref="NGT16:NGV16"/>
    <mergeCell ref="NGW16:NGY16"/>
    <mergeCell ref="NGZ16:NHB16"/>
    <mergeCell ref="NHC16:NHE16"/>
    <mergeCell ref="NHF16:NHH16"/>
    <mergeCell ref="NFY16:NGA16"/>
    <mergeCell ref="NGB16:NGD16"/>
    <mergeCell ref="NGE16:NGG16"/>
    <mergeCell ref="NGH16:NGJ16"/>
    <mergeCell ref="NGK16:NGM16"/>
    <mergeCell ref="NGN16:NGP16"/>
    <mergeCell ref="NFG16:NFI16"/>
    <mergeCell ref="NFJ16:NFL16"/>
    <mergeCell ref="NFM16:NFO16"/>
    <mergeCell ref="NFP16:NFR16"/>
    <mergeCell ref="NFS16:NFU16"/>
    <mergeCell ref="NFV16:NFX16"/>
    <mergeCell ref="NEO16:NEQ16"/>
    <mergeCell ref="NER16:NET16"/>
    <mergeCell ref="NEU16:NEW16"/>
    <mergeCell ref="NEX16:NEZ16"/>
    <mergeCell ref="NFA16:NFC16"/>
    <mergeCell ref="NFD16:NFF16"/>
    <mergeCell ref="NDW16:NDY16"/>
    <mergeCell ref="NDZ16:NEB16"/>
    <mergeCell ref="NEC16:NEE16"/>
    <mergeCell ref="NEF16:NEH16"/>
    <mergeCell ref="NEI16:NEK16"/>
    <mergeCell ref="NEL16:NEN16"/>
    <mergeCell ref="NDE16:NDG16"/>
    <mergeCell ref="NDH16:NDJ16"/>
    <mergeCell ref="NDK16:NDM16"/>
    <mergeCell ref="NDN16:NDP16"/>
    <mergeCell ref="NDQ16:NDS16"/>
    <mergeCell ref="NDT16:NDV16"/>
    <mergeCell ref="NCM16:NCO16"/>
    <mergeCell ref="NCP16:NCR16"/>
    <mergeCell ref="NCS16:NCU16"/>
    <mergeCell ref="NCV16:NCX16"/>
    <mergeCell ref="NCY16:NDA16"/>
    <mergeCell ref="NDB16:NDD16"/>
    <mergeCell ref="NBU16:NBW16"/>
    <mergeCell ref="NBX16:NBZ16"/>
    <mergeCell ref="NCA16:NCC16"/>
    <mergeCell ref="NCD16:NCF16"/>
    <mergeCell ref="NCG16:NCI16"/>
    <mergeCell ref="NCJ16:NCL16"/>
    <mergeCell ref="NBC16:NBE16"/>
    <mergeCell ref="NBF16:NBH16"/>
    <mergeCell ref="NBI16:NBK16"/>
    <mergeCell ref="NBL16:NBN16"/>
    <mergeCell ref="NBO16:NBQ16"/>
    <mergeCell ref="NBR16:NBT16"/>
    <mergeCell ref="NAK16:NAM16"/>
    <mergeCell ref="NAN16:NAP16"/>
    <mergeCell ref="NAQ16:NAS16"/>
    <mergeCell ref="NAT16:NAV16"/>
    <mergeCell ref="NAW16:NAY16"/>
    <mergeCell ref="NAZ16:NBB16"/>
    <mergeCell ref="MZS16:MZU16"/>
    <mergeCell ref="MZV16:MZX16"/>
    <mergeCell ref="MZY16:NAA16"/>
    <mergeCell ref="NAB16:NAD16"/>
    <mergeCell ref="NAE16:NAG16"/>
    <mergeCell ref="NAH16:NAJ16"/>
    <mergeCell ref="MZA16:MZC16"/>
    <mergeCell ref="MZD16:MZF16"/>
    <mergeCell ref="MZG16:MZI16"/>
    <mergeCell ref="MZJ16:MZL16"/>
    <mergeCell ref="MZM16:MZO16"/>
    <mergeCell ref="MZP16:MZR16"/>
    <mergeCell ref="MYI16:MYK16"/>
    <mergeCell ref="MYL16:MYN16"/>
    <mergeCell ref="MYO16:MYQ16"/>
    <mergeCell ref="MYR16:MYT16"/>
    <mergeCell ref="MYU16:MYW16"/>
    <mergeCell ref="MYX16:MYZ16"/>
    <mergeCell ref="MXQ16:MXS16"/>
    <mergeCell ref="MXT16:MXV16"/>
    <mergeCell ref="MXW16:MXY16"/>
    <mergeCell ref="MXZ16:MYB16"/>
    <mergeCell ref="MYC16:MYE16"/>
    <mergeCell ref="MYF16:MYH16"/>
    <mergeCell ref="MWY16:MXA16"/>
    <mergeCell ref="MXB16:MXD16"/>
    <mergeCell ref="MXE16:MXG16"/>
    <mergeCell ref="MXH16:MXJ16"/>
    <mergeCell ref="MXK16:MXM16"/>
    <mergeCell ref="MXN16:MXP16"/>
    <mergeCell ref="MWG16:MWI16"/>
    <mergeCell ref="MWJ16:MWL16"/>
    <mergeCell ref="MWM16:MWO16"/>
    <mergeCell ref="MWP16:MWR16"/>
    <mergeCell ref="MWS16:MWU16"/>
    <mergeCell ref="MWV16:MWX16"/>
    <mergeCell ref="MVO16:MVQ16"/>
    <mergeCell ref="MVR16:MVT16"/>
    <mergeCell ref="MVU16:MVW16"/>
    <mergeCell ref="MVX16:MVZ16"/>
    <mergeCell ref="MWA16:MWC16"/>
    <mergeCell ref="MWD16:MWF16"/>
    <mergeCell ref="MUW16:MUY16"/>
    <mergeCell ref="MUZ16:MVB16"/>
    <mergeCell ref="MVC16:MVE16"/>
    <mergeCell ref="MVF16:MVH16"/>
    <mergeCell ref="MVI16:MVK16"/>
    <mergeCell ref="MVL16:MVN16"/>
    <mergeCell ref="MUE16:MUG16"/>
    <mergeCell ref="MUH16:MUJ16"/>
    <mergeCell ref="MUK16:MUM16"/>
    <mergeCell ref="MUN16:MUP16"/>
    <mergeCell ref="MUQ16:MUS16"/>
    <mergeCell ref="MUT16:MUV16"/>
    <mergeCell ref="MTM16:MTO16"/>
    <mergeCell ref="MTP16:MTR16"/>
    <mergeCell ref="MTS16:MTU16"/>
    <mergeCell ref="MTV16:MTX16"/>
    <mergeCell ref="MTY16:MUA16"/>
    <mergeCell ref="MUB16:MUD16"/>
    <mergeCell ref="MSU16:MSW16"/>
    <mergeCell ref="MSX16:MSZ16"/>
    <mergeCell ref="MTA16:MTC16"/>
    <mergeCell ref="MTD16:MTF16"/>
    <mergeCell ref="MTG16:MTI16"/>
    <mergeCell ref="MTJ16:MTL16"/>
    <mergeCell ref="MSC16:MSE16"/>
    <mergeCell ref="MSF16:MSH16"/>
    <mergeCell ref="MSI16:MSK16"/>
    <mergeCell ref="MSL16:MSN16"/>
    <mergeCell ref="MSO16:MSQ16"/>
    <mergeCell ref="MSR16:MST16"/>
    <mergeCell ref="MRK16:MRM16"/>
    <mergeCell ref="MRN16:MRP16"/>
    <mergeCell ref="MRQ16:MRS16"/>
    <mergeCell ref="MRT16:MRV16"/>
    <mergeCell ref="MRW16:MRY16"/>
    <mergeCell ref="MRZ16:MSB16"/>
    <mergeCell ref="MQS16:MQU16"/>
    <mergeCell ref="MQV16:MQX16"/>
    <mergeCell ref="MQY16:MRA16"/>
    <mergeCell ref="MRB16:MRD16"/>
    <mergeCell ref="MRE16:MRG16"/>
    <mergeCell ref="MRH16:MRJ16"/>
    <mergeCell ref="MQA16:MQC16"/>
    <mergeCell ref="MQD16:MQF16"/>
    <mergeCell ref="MQG16:MQI16"/>
    <mergeCell ref="MQJ16:MQL16"/>
    <mergeCell ref="MQM16:MQO16"/>
    <mergeCell ref="MQP16:MQR16"/>
    <mergeCell ref="MPI16:MPK16"/>
    <mergeCell ref="MPL16:MPN16"/>
    <mergeCell ref="MPO16:MPQ16"/>
    <mergeCell ref="MPR16:MPT16"/>
    <mergeCell ref="MPU16:MPW16"/>
    <mergeCell ref="MPX16:MPZ16"/>
    <mergeCell ref="MOQ16:MOS16"/>
    <mergeCell ref="MOT16:MOV16"/>
    <mergeCell ref="MOW16:MOY16"/>
    <mergeCell ref="MOZ16:MPB16"/>
    <mergeCell ref="MPC16:MPE16"/>
    <mergeCell ref="MPF16:MPH16"/>
    <mergeCell ref="MNY16:MOA16"/>
    <mergeCell ref="MOB16:MOD16"/>
    <mergeCell ref="MOE16:MOG16"/>
    <mergeCell ref="MOH16:MOJ16"/>
    <mergeCell ref="MOK16:MOM16"/>
    <mergeCell ref="MON16:MOP16"/>
    <mergeCell ref="MNG16:MNI16"/>
    <mergeCell ref="MNJ16:MNL16"/>
    <mergeCell ref="MNM16:MNO16"/>
    <mergeCell ref="MNP16:MNR16"/>
    <mergeCell ref="MNS16:MNU16"/>
    <mergeCell ref="MNV16:MNX16"/>
    <mergeCell ref="MMO16:MMQ16"/>
    <mergeCell ref="MMR16:MMT16"/>
    <mergeCell ref="MMU16:MMW16"/>
    <mergeCell ref="MMX16:MMZ16"/>
    <mergeCell ref="MNA16:MNC16"/>
    <mergeCell ref="MND16:MNF16"/>
    <mergeCell ref="MLW16:MLY16"/>
    <mergeCell ref="MLZ16:MMB16"/>
    <mergeCell ref="MMC16:MME16"/>
    <mergeCell ref="MMF16:MMH16"/>
    <mergeCell ref="MMI16:MMK16"/>
    <mergeCell ref="MML16:MMN16"/>
    <mergeCell ref="MLE16:MLG16"/>
    <mergeCell ref="MLH16:MLJ16"/>
    <mergeCell ref="MLK16:MLM16"/>
    <mergeCell ref="MLN16:MLP16"/>
    <mergeCell ref="MLQ16:MLS16"/>
    <mergeCell ref="MLT16:MLV16"/>
    <mergeCell ref="MKM16:MKO16"/>
    <mergeCell ref="MKP16:MKR16"/>
    <mergeCell ref="MKS16:MKU16"/>
    <mergeCell ref="MKV16:MKX16"/>
    <mergeCell ref="MKY16:MLA16"/>
    <mergeCell ref="MLB16:MLD16"/>
    <mergeCell ref="MJU16:MJW16"/>
    <mergeCell ref="MJX16:MJZ16"/>
    <mergeCell ref="MKA16:MKC16"/>
    <mergeCell ref="MKD16:MKF16"/>
    <mergeCell ref="MKG16:MKI16"/>
    <mergeCell ref="MKJ16:MKL16"/>
    <mergeCell ref="MJC16:MJE16"/>
    <mergeCell ref="MJF16:MJH16"/>
    <mergeCell ref="MJI16:MJK16"/>
    <mergeCell ref="MJL16:MJN16"/>
    <mergeCell ref="MJO16:MJQ16"/>
    <mergeCell ref="MJR16:MJT16"/>
    <mergeCell ref="MIK16:MIM16"/>
    <mergeCell ref="MIN16:MIP16"/>
    <mergeCell ref="MIQ16:MIS16"/>
    <mergeCell ref="MIT16:MIV16"/>
    <mergeCell ref="MIW16:MIY16"/>
    <mergeCell ref="MIZ16:MJB16"/>
    <mergeCell ref="MHS16:MHU16"/>
    <mergeCell ref="MHV16:MHX16"/>
    <mergeCell ref="MHY16:MIA16"/>
    <mergeCell ref="MIB16:MID16"/>
    <mergeCell ref="MIE16:MIG16"/>
    <mergeCell ref="MIH16:MIJ16"/>
    <mergeCell ref="MHA16:MHC16"/>
    <mergeCell ref="MHD16:MHF16"/>
    <mergeCell ref="MHG16:MHI16"/>
    <mergeCell ref="MHJ16:MHL16"/>
    <mergeCell ref="MHM16:MHO16"/>
    <mergeCell ref="MHP16:MHR16"/>
    <mergeCell ref="MGI16:MGK16"/>
    <mergeCell ref="MGL16:MGN16"/>
    <mergeCell ref="MGO16:MGQ16"/>
    <mergeCell ref="MGR16:MGT16"/>
    <mergeCell ref="MGU16:MGW16"/>
    <mergeCell ref="MGX16:MGZ16"/>
    <mergeCell ref="MFQ16:MFS16"/>
    <mergeCell ref="MFT16:MFV16"/>
    <mergeCell ref="MFW16:MFY16"/>
    <mergeCell ref="MFZ16:MGB16"/>
    <mergeCell ref="MGC16:MGE16"/>
    <mergeCell ref="MGF16:MGH16"/>
    <mergeCell ref="MEY16:MFA16"/>
    <mergeCell ref="MFB16:MFD16"/>
    <mergeCell ref="MFE16:MFG16"/>
    <mergeCell ref="MFH16:MFJ16"/>
    <mergeCell ref="MFK16:MFM16"/>
    <mergeCell ref="MFN16:MFP16"/>
    <mergeCell ref="MEG16:MEI16"/>
    <mergeCell ref="MEJ16:MEL16"/>
    <mergeCell ref="MEM16:MEO16"/>
    <mergeCell ref="MEP16:MER16"/>
    <mergeCell ref="MES16:MEU16"/>
    <mergeCell ref="MEV16:MEX16"/>
    <mergeCell ref="MDO16:MDQ16"/>
    <mergeCell ref="MDR16:MDT16"/>
    <mergeCell ref="MDU16:MDW16"/>
    <mergeCell ref="MDX16:MDZ16"/>
    <mergeCell ref="MEA16:MEC16"/>
    <mergeCell ref="MED16:MEF16"/>
    <mergeCell ref="MCW16:MCY16"/>
    <mergeCell ref="MCZ16:MDB16"/>
    <mergeCell ref="MDC16:MDE16"/>
    <mergeCell ref="MDF16:MDH16"/>
    <mergeCell ref="MDI16:MDK16"/>
    <mergeCell ref="MDL16:MDN16"/>
    <mergeCell ref="MCE16:MCG16"/>
    <mergeCell ref="MCH16:MCJ16"/>
    <mergeCell ref="MCK16:MCM16"/>
    <mergeCell ref="MCN16:MCP16"/>
    <mergeCell ref="MCQ16:MCS16"/>
    <mergeCell ref="MCT16:MCV16"/>
    <mergeCell ref="MBM16:MBO16"/>
    <mergeCell ref="MBP16:MBR16"/>
    <mergeCell ref="MBS16:MBU16"/>
    <mergeCell ref="MBV16:MBX16"/>
    <mergeCell ref="MBY16:MCA16"/>
    <mergeCell ref="MCB16:MCD16"/>
    <mergeCell ref="MAU16:MAW16"/>
    <mergeCell ref="MAX16:MAZ16"/>
    <mergeCell ref="MBA16:MBC16"/>
    <mergeCell ref="MBD16:MBF16"/>
    <mergeCell ref="MBG16:MBI16"/>
    <mergeCell ref="MBJ16:MBL16"/>
    <mergeCell ref="MAC16:MAE16"/>
    <mergeCell ref="MAF16:MAH16"/>
    <mergeCell ref="MAI16:MAK16"/>
    <mergeCell ref="MAL16:MAN16"/>
    <mergeCell ref="MAO16:MAQ16"/>
    <mergeCell ref="MAR16:MAT16"/>
    <mergeCell ref="LZK16:LZM16"/>
    <mergeCell ref="LZN16:LZP16"/>
    <mergeCell ref="LZQ16:LZS16"/>
    <mergeCell ref="LZT16:LZV16"/>
    <mergeCell ref="LZW16:LZY16"/>
    <mergeCell ref="LZZ16:MAB16"/>
    <mergeCell ref="LYS16:LYU16"/>
    <mergeCell ref="LYV16:LYX16"/>
    <mergeCell ref="LYY16:LZA16"/>
    <mergeCell ref="LZB16:LZD16"/>
    <mergeCell ref="LZE16:LZG16"/>
    <mergeCell ref="LZH16:LZJ16"/>
    <mergeCell ref="LYA16:LYC16"/>
    <mergeCell ref="LYD16:LYF16"/>
    <mergeCell ref="LYG16:LYI16"/>
    <mergeCell ref="LYJ16:LYL16"/>
    <mergeCell ref="LYM16:LYO16"/>
    <mergeCell ref="LYP16:LYR16"/>
    <mergeCell ref="LXI16:LXK16"/>
    <mergeCell ref="LXL16:LXN16"/>
    <mergeCell ref="LXO16:LXQ16"/>
    <mergeCell ref="LXR16:LXT16"/>
    <mergeCell ref="LXU16:LXW16"/>
    <mergeCell ref="LXX16:LXZ16"/>
    <mergeCell ref="LWQ16:LWS16"/>
    <mergeCell ref="LWT16:LWV16"/>
    <mergeCell ref="LWW16:LWY16"/>
    <mergeCell ref="LWZ16:LXB16"/>
    <mergeCell ref="LXC16:LXE16"/>
    <mergeCell ref="LXF16:LXH16"/>
    <mergeCell ref="LVY16:LWA16"/>
    <mergeCell ref="LWB16:LWD16"/>
    <mergeCell ref="LWE16:LWG16"/>
    <mergeCell ref="LWH16:LWJ16"/>
    <mergeCell ref="LWK16:LWM16"/>
    <mergeCell ref="LWN16:LWP16"/>
    <mergeCell ref="LVG16:LVI16"/>
    <mergeCell ref="LVJ16:LVL16"/>
    <mergeCell ref="LVM16:LVO16"/>
    <mergeCell ref="LVP16:LVR16"/>
    <mergeCell ref="LVS16:LVU16"/>
    <mergeCell ref="LVV16:LVX16"/>
    <mergeCell ref="LUO16:LUQ16"/>
    <mergeCell ref="LUR16:LUT16"/>
    <mergeCell ref="LUU16:LUW16"/>
    <mergeCell ref="LUX16:LUZ16"/>
    <mergeCell ref="LVA16:LVC16"/>
    <mergeCell ref="LVD16:LVF16"/>
    <mergeCell ref="LTW16:LTY16"/>
    <mergeCell ref="LTZ16:LUB16"/>
    <mergeCell ref="LUC16:LUE16"/>
    <mergeCell ref="LUF16:LUH16"/>
    <mergeCell ref="LUI16:LUK16"/>
    <mergeCell ref="LUL16:LUN16"/>
    <mergeCell ref="LTE16:LTG16"/>
    <mergeCell ref="LTH16:LTJ16"/>
    <mergeCell ref="LTK16:LTM16"/>
    <mergeCell ref="LTN16:LTP16"/>
    <mergeCell ref="LTQ16:LTS16"/>
    <mergeCell ref="LTT16:LTV16"/>
    <mergeCell ref="LSM16:LSO16"/>
    <mergeCell ref="LSP16:LSR16"/>
    <mergeCell ref="LSS16:LSU16"/>
    <mergeCell ref="LSV16:LSX16"/>
    <mergeCell ref="LSY16:LTA16"/>
    <mergeCell ref="LTB16:LTD16"/>
    <mergeCell ref="LRU16:LRW16"/>
    <mergeCell ref="LRX16:LRZ16"/>
    <mergeCell ref="LSA16:LSC16"/>
    <mergeCell ref="LSD16:LSF16"/>
    <mergeCell ref="LSG16:LSI16"/>
    <mergeCell ref="LSJ16:LSL16"/>
    <mergeCell ref="LRC16:LRE16"/>
    <mergeCell ref="LRF16:LRH16"/>
    <mergeCell ref="LRI16:LRK16"/>
    <mergeCell ref="LRL16:LRN16"/>
    <mergeCell ref="LRO16:LRQ16"/>
    <mergeCell ref="LRR16:LRT16"/>
    <mergeCell ref="LQK16:LQM16"/>
    <mergeCell ref="LQN16:LQP16"/>
    <mergeCell ref="LQQ16:LQS16"/>
    <mergeCell ref="LQT16:LQV16"/>
    <mergeCell ref="LQW16:LQY16"/>
    <mergeCell ref="LQZ16:LRB16"/>
    <mergeCell ref="LPS16:LPU16"/>
    <mergeCell ref="LPV16:LPX16"/>
    <mergeCell ref="LPY16:LQA16"/>
    <mergeCell ref="LQB16:LQD16"/>
    <mergeCell ref="LQE16:LQG16"/>
    <mergeCell ref="LQH16:LQJ16"/>
    <mergeCell ref="LPA16:LPC16"/>
    <mergeCell ref="LPD16:LPF16"/>
    <mergeCell ref="LPG16:LPI16"/>
    <mergeCell ref="LPJ16:LPL16"/>
    <mergeCell ref="LPM16:LPO16"/>
    <mergeCell ref="LPP16:LPR16"/>
    <mergeCell ref="LOI16:LOK16"/>
    <mergeCell ref="LOL16:LON16"/>
    <mergeCell ref="LOO16:LOQ16"/>
    <mergeCell ref="LOR16:LOT16"/>
    <mergeCell ref="LOU16:LOW16"/>
    <mergeCell ref="LOX16:LOZ16"/>
    <mergeCell ref="LNQ16:LNS16"/>
    <mergeCell ref="LNT16:LNV16"/>
    <mergeCell ref="LNW16:LNY16"/>
    <mergeCell ref="LNZ16:LOB16"/>
    <mergeCell ref="LOC16:LOE16"/>
    <mergeCell ref="LOF16:LOH16"/>
    <mergeCell ref="LMY16:LNA16"/>
    <mergeCell ref="LNB16:LND16"/>
    <mergeCell ref="LNE16:LNG16"/>
    <mergeCell ref="LNH16:LNJ16"/>
    <mergeCell ref="LNK16:LNM16"/>
    <mergeCell ref="LNN16:LNP16"/>
    <mergeCell ref="LMG16:LMI16"/>
    <mergeCell ref="LMJ16:LML16"/>
    <mergeCell ref="LMM16:LMO16"/>
    <mergeCell ref="LMP16:LMR16"/>
    <mergeCell ref="LMS16:LMU16"/>
    <mergeCell ref="LMV16:LMX16"/>
    <mergeCell ref="LLO16:LLQ16"/>
    <mergeCell ref="LLR16:LLT16"/>
    <mergeCell ref="LLU16:LLW16"/>
    <mergeCell ref="LLX16:LLZ16"/>
    <mergeCell ref="LMA16:LMC16"/>
    <mergeCell ref="LMD16:LMF16"/>
    <mergeCell ref="LKW16:LKY16"/>
    <mergeCell ref="LKZ16:LLB16"/>
    <mergeCell ref="LLC16:LLE16"/>
    <mergeCell ref="LLF16:LLH16"/>
    <mergeCell ref="LLI16:LLK16"/>
    <mergeCell ref="LLL16:LLN16"/>
    <mergeCell ref="LKE16:LKG16"/>
    <mergeCell ref="LKH16:LKJ16"/>
    <mergeCell ref="LKK16:LKM16"/>
    <mergeCell ref="LKN16:LKP16"/>
    <mergeCell ref="LKQ16:LKS16"/>
    <mergeCell ref="LKT16:LKV16"/>
    <mergeCell ref="LJM16:LJO16"/>
    <mergeCell ref="LJP16:LJR16"/>
    <mergeCell ref="LJS16:LJU16"/>
    <mergeCell ref="LJV16:LJX16"/>
    <mergeCell ref="LJY16:LKA16"/>
    <mergeCell ref="LKB16:LKD16"/>
    <mergeCell ref="LIU16:LIW16"/>
    <mergeCell ref="LIX16:LIZ16"/>
    <mergeCell ref="LJA16:LJC16"/>
    <mergeCell ref="LJD16:LJF16"/>
    <mergeCell ref="LJG16:LJI16"/>
    <mergeCell ref="LJJ16:LJL16"/>
    <mergeCell ref="LIC16:LIE16"/>
    <mergeCell ref="LIF16:LIH16"/>
    <mergeCell ref="LII16:LIK16"/>
    <mergeCell ref="LIL16:LIN16"/>
    <mergeCell ref="LIO16:LIQ16"/>
    <mergeCell ref="LIR16:LIT16"/>
    <mergeCell ref="LHK16:LHM16"/>
    <mergeCell ref="LHN16:LHP16"/>
    <mergeCell ref="LHQ16:LHS16"/>
    <mergeCell ref="LHT16:LHV16"/>
    <mergeCell ref="LHW16:LHY16"/>
    <mergeCell ref="LHZ16:LIB16"/>
    <mergeCell ref="LGS16:LGU16"/>
    <mergeCell ref="LGV16:LGX16"/>
    <mergeCell ref="LGY16:LHA16"/>
    <mergeCell ref="LHB16:LHD16"/>
    <mergeCell ref="LHE16:LHG16"/>
    <mergeCell ref="LHH16:LHJ16"/>
    <mergeCell ref="LGA16:LGC16"/>
    <mergeCell ref="LGD16:LGF16"/>
    <mergeCell ref="LGG16:LGI16"/>
    <mergeCell ref="LGJ16:LGL16"/>
    <mergeCell ref="LGM16:LGO16"/>
    <mergeCell ref="LGP16:LGR16"/>
    <mergeCell ref="LFI16:LFK16"/>
    <mergeCell ref="LFL16:LFN16"/>
    <mergeCell ref="LFO16:LFQ16"/>
    <mergeCell ref="LFR16:LFT16"/>
    <mergeCell ref="LFU16:LFW16"/>
    <mergeCell ref="LFX16:LFZ16"/>
    <mergeCell ref="LEQ16:LES16"/>
    <mergeCell ref="LET16:LEV16"/>
    <mergeCell ref="LEW16:LEY16"/>
    <mergeCell ref="LEZ16:LFB16"/>
    <mergeCell ref="LFC16:LFE16"/>
    <mergeCell ref="LFF16:LFH16"/>
    <mergeCell ref="LDY16:LEA16"/>
    <mergeCell ref="LEB16:LED16"/>
    <mergeCell ref="LEE16:LEG16"/>
    <mergeCell ref="LEH16:LEJ16"/>
    <mergeCell ref="LEK16:LEM16"/>
    <mergeCell ref="LEN16:LEP16"/>
    <mergeCell ref="LDG16:LDI16"/>
    <mergeCell ref="LDJ16:LDL16"/>
    <mergeCell ref="LDM16:LDO16"/>
    <mergeCell ref="LDP16:LDR16"/>
    <mergeCell ref="LDS16:LDU16"/>
    <mergeCell ref="LDV16:LDX16"/>
    <mergeCell ref="LCO16:LCQ16"/>
    <mergeCell ref="LCR16:LCT16"/>
    <mergeCell ref="LCU16:LCW16"/>
    <mergeCell ref="LCX16:LCZ16"/>
    <mergeCell ref="LDA16:LDC16"/>
    <mergeCell ref="LDD16:LDF16"/>
    <mergeCell ref="LBW16:LBY16"/>
    <mergeCell ref="LBZ16:LCB16"/>
    <mergeCell ref="LCC16:LCE16"/>
    <mergeCell ref="LCF16:LCH16"/>
    <mergeCell ref="LCI16:LCK16"/>
    <mergeCell ref="LCL16:LCN16"/>
    <mergeCell ref="LBE16:LBG16"/>
    <mergeCell ref="LBH16:LBJ16"/>
    <mergeCell ref="LBK16:LBM16"/>
    <mergeCell ref="LBN16:LBP16"/>
    <mergeCell ref="LBQ16:LBS16"/>
    <mergeCell ref="LBT16:LBV16"/>
    <mergeCell ref="LAM16:LAO16"/>
    <mergeCell ref="LAP16:LAR16"/>
    <mergeCell ref="LAS16:LAU16"/>
    <mergeCell ref="LAV16:LAX16"/>
    <mergeCell ref="LAY16:LBA16"/>
    <mergeCell ref="LBB16:LBD16"/>
    <mergeCell ref="KZU16:KZW16"/>
    <mergeCell ref="KZX16:KZZ16"/>
    <mergeCell ref="LAA16:LAC16"/>
    <mergeCell ref="LAD16:LAF16"/>
    <mergeCell ref="LAG16:LAI16"/>
    <mergeCell ref="LAJ16:LAL16"/>
    <mergeCell ref="KZC16:KZE16"/>
    <mergeCell ref="KZF16:KZH16"/>
    <mergeCell ref="KZI16:KZK16"/>
    <mergeCell ref="KZL16:KZN16"/>
    <mergeCell ref="KZO16:KZQ16"/>
    <mergeCell ref="KZR16:KZT16"/>
    <mergeCell ref="KYK16:KYM16"/>
    <mergeCell ref="KYN16:KYP16"/>
    <mergeCell ref="KYQ16:KYS16"/>
    <mergeCell ref="KYT16:KYV16"/>
    <mergeCell ref="KYW16:KYY16"/>
    <mergeCell ref="KYZ16:KZB16"/>
    <mergeCell ref="KXS16:KXU16"/>
    <mergeCell ref="KXV16:KXX16"/>
    <mergeCell ref="KXY16:KYA16"/>
    <mergeCell ref="KYB16:KYD16"/>
    <mergeCell ref="KYE16:KYG16"/>
    <mergeCell ref="KYH16:KYJ16"/>
    <mergeCell ref="KXA16:KXC16"/>
    <mergeCell ref="KXD16:KXF16"/>
    <mergeCell ref="KXG16:KXI16"/>
    <mergeCell ref="KXJ16:KXL16"/>
    <mergeCell ref="KXM16:KXO16"/>
    <mergeCell ref="KXP16:KXR16"/>
    <mergeCell ref="KWI16:KWK16"/>
    <mergeCell ref="KWL16:KWN16"/>
    <mergeCell ref="KWO16:KWQ16"/>
    <mergeCell ref="KWR16:KWT16"/>
    <mergeCell ref="KWU16:KWW16"/>
    <mergeCell ref="KWX16:KWZ16"/>
    <mergeCell ref="KVQ16:KVS16"/>
    <mergeCell ref="KVT16:KVV16"/>
    <mergeCell ref="KVW16:KVY16"/>
    <mergeCell ref="KVZ16:KWB16"/>
    <mergeCell ref="KWC16:KWE16"/>
    <mergeCell ref="KWF16:KWH16"/>
    <mergeCell ref="KUY16:KVA16"/>
    <mergeCell ref="KVB16:KVD16"/>
    <mergeCell ref="KVE16:KVG16"/>
    <mergeCell ref="KVH16:KVJ16"/>
    <mergeCell ref="KVK16:KVM16"/>
    <mergeCell ref="KVN16:KVP16"/>
    <mergeCell ref="KUG16:KUI16"/>
    <mergeCell ref="KUJ16:KUL16"/>
    <mergeCell ref="KUM16:KUO16"/>
    <mergeCell ref="KUP16:KUR16"/>
    <mergeCell ref="KUS16:KUU16"/>
    <mergeCell ref="KUV16:KUX16"/>
    <mergeCell ref="KTO16:KTQ16"/>
    <mergeCell ref="KTR16:KTT16"/>
    <mergeCell ref="KTU16:KTW16"/>
    <mergeCell ref="KTX16:KTZ16"/>
    <mergeCell ref="KUA16:KUC16"/>
    <mergeCell ref="KUD16:KUF16"/>
    <mergeCell ref="KSW16:KSY16"/>
    <mergeCell ref="KSZ16:KTB16"/>
    <mergeCell ref="KTC16:KTE16"/>
    <mergeCell ref="KTF16:KTH16"/>
    <mergeCell ref="KTI16:KTK16"/>
    <mergeCell ref="KTL16:KTN16"/>
    <mergeCell ref="KSE16:KSG16"/>
    <mergeCell ref="KSH16:KSJ16"/>
    <mergeCell ref="KSK16:KSM16"/>
    <mergeCell ref="KSN16:KSP16"/>
    <mergeCell ref="KSQ16:KSS16"/>
    <mergeCell ref="KST16:KSV16"/>
    <mergeCell ref="KRM16:KRO16"/>
    <mergeCell ref="KRP16:KRR16"/>
    <mergeCell ref="KRS16:KRU16"/>
    <mergeCell ref="KRV16:KRX16"/>
    <mergeCell ref="KRY16:KSA16"/>
    <mergeCell ref="KSB16:KSD16"/>
    <mergeCell ref="KQU16:KQW16"/>
    <mergeCell ref="KQX16:KQZ16"/>
    <mergeCell ref="KRA16:KRC16"/>
    <mergeCell ref="KRD16:KRF16"/>
    <mergeCell ref="KRG16:KRI16"/>
    <mergeCell ref="KRJ16:KRL16"/>
    <mergeCell ref="KQC16:KQE16"/>
    <mergeCell ref="KQF16:KQH16"/>
    <mergeCell ref="KQI16:KQK16"/>
    <mergeCell ref="KQL16:KQN16"/>
    <mergeCell ref="KQO16:KQQ16"/>
    <mergeCell ref="KQR16:KQT16"/>
    <mergeCell ref="KPK16:KPM16"/>
    <mergeCell ref="KPN16:KPP16"/>
    <mergeCell ref="KPQ16:KPS16"/>
    <mergeCell ref="KPT16:KPV16"/>
    <mergeCell ref="KPW16:KPY16"/>
    <mergeCell ref="KPZ16:KQB16"/>
    <mergeCell ref="KOS16:KOU16"/>
    <mergeCell ref="KOV16:KOX16"/>
    <mergeCell ref="KOY16:KPA16"/>
    <mergeCell ref="KPB16:KPD16"/>
    <mergeCell ref="KPE16:KPG16"/>
    <mergeCell ref="KPH16:KPJ16"/>
    <mergeCell ref="KOA16:KOC16"/>
    <mergeCell ref="KOD16:KOF16"/>
    <mergeCell ref="KOG16:KOI16"/>
    <mergeCell ref="KOJ16:KOL16"/>
    <mergeCell ref="KOM16:KOO16"/>
    <mergeCell ref="KOP16:KOR16"/>
    <mergeCell ref="KNI16:KNK16"/>
    <mergeCell ref="KNL16:KNN16"/>
    <mergeCell ref="KNO16:KNQ16"/>
    <mergeCell ref="KNR16:KNT16"/>
    <mergeCell ref="KNU16:KNW16"/>
    <mergeCell ref="KNX16:KNZ16"/>
    <mergeCell ref="KMQ16:KMS16"/>
    <mergeCell ref="KMT16:KMV16"/>
    <mergeCell ref="KMW16:KMY16"/>
    <mergeCell ref="KMZ16:KNB16"/>
    <mergeCell ref="KNC16:KNE16"/>
    <mergeCell ref="KNF16:KNH16"/>
    <mergeCell ref="KLY16:KMA16"/>
    <mergeCell ref="KMB16:KMD16"/>
    <mergeCell ref="KME16:KMG16"/>
    <mergeCell ref="KMH16:KMJ16"/>
    <mergeCell ref="KMK16:KMM16"/>
    <mergeCell ref="KMN16:KMP16"/>
    <mergeCell ref="KLG16:KLI16"/>
    <mergeCell ref="KLJ16:KLL16"/>
    <mergeCell ref="KLM16:KLO16"/>
    <mergeCell ref="KLP16:KLR16"/>
    <mergeCell ref="KLS16:KLU16"/>
    <mergeCell ref="KLV16:KLX16"/>
    <mergeCell ref="KKO16:KKQ16"/>
    <mergeCell ref="KKR16:KKT16"/>
    <mergeCell ref="KKU16:KKW16"/>
    <mergeCell ref="KKX16:KKZ16"/>
    <mergeCell ref="KLA16:KLC16"/>
    <mergeCell ref="KLD16:KLF16"/>
    <mergeCell ref="KJW16:KJY16"/>
    <mergeCell ref="KJZ16:KKB16"/>
    <mergeCell ref="KKC16:KKE16"/>
    <mergeCell ref="KKF16:KKH16"/>
    <mergeCell ref="KKI16:KKK16"/>
    <mergeCell ref="KKL16:KKN16"/>
    <mergeCell ref="KJE16:KJG16"/>
    <mergeCell ref="KJH16:KJJ16"/>
    <mergeCell ref="KJK16:KJM16"/>
    <mergeCell ref="KJN16:KJP16"/>
    <mergeCell ref="KJQ16:KJS16"/>
    <mergeCell ref="KJT16:KJV16"/>
    <mergeCell ref="KIM16:KIO16"/>
    <mergeCell ref="KIP16:KIR16"/>
    <mergeCell ref="KIS16:KIU16"/>
    <mergeCell ref="KIV16:KIX16"/>
    <mergeCell ref="KIY16:KJA16"/>
    <mergeCell ref="KJB16:KJD16"/>
    <mergeCell ref="KHU16:KHW16"/>
    <mergeCell ref="KHX16:KHZ16"/>
    <mergeCell ref="KIA16:KIC16"/>
    <mergeCell ref="KID16:KIF16"/>
    <mergeCell ref="KIG16:KII16"/>
    <mergeCell ref="KIJ16:KIL16"/>
    <mergeCell ref="KHC16:KHE16"/>
    <mergeCell ref="KHF16:KHH16"/>
    <mergeCell ref="KHI16:KHK16"/>
    <mergeCell ref="KHL16:KHN16"/>
    <mergeCell ref="KHO16:KHQ16"/>
    <mergeCell ref="KHR16:KHT16"/>
    <mergeCell ref="KGK16:KGM16"/>
    <mergeCell ref="KGN16:KGP16"/>
    <mergeCell ref="KGQ16:KGS16"/>
    <mergeCell ref="KGT16:KGV16"/>
    <mergeCell ref="KGW16:KGY16"/>
    <mergeCell ref="KGZ16:KHB16"/>
    <mergeCell ref="KFS16:KFU16"/>
    <mergeCell ref="KFV16:KFX16"/>
    <mergeCell ref="KFY16:KGA16"/>
    <mergeCell ref="KGB16:KGD16"/>
    <mergeCell ref="KGE16:KGG16"/>
    <mergeCell ref="KGH16:KGJ16"/>
    <mergeCell ref="KFA16:KFC16"/>
    <mergeCell ref="KFD16:KFF16"/>
    <mergeCell ref="KFG16:KFI16"/>
    <mergeCell ref="KFJ16:KFL16"/>
    <mergeCell ref="KFM16:KFO16"/>
    <mergeCell ref="KFP16:KFR16"/>
    <mergeCell ref="KEI16:KEK16"/>
    <mergeCell ref="KEL16:KEN16"/>
    <mergeCell ref="KEO16:KEQ16"/>
    <mergeCell ref="KER16:KET16"/>
    <mergeCell ref="KEU16:KEW16"/>
    <mergeCell ref="KEX16:KEZ16"/>
    <mergeCell ref="KDQ16:KDS16"/>
    <mergeCell ref="KDT16:KDV16"/>
    <mergeCell ref="KDW16:KDY16"/>
    <mergeCell ref="KDZ16:KEB16"/>
    <mergeCell ref="KEC16:KEE16"/>
    <mergeCell ref="KEF16:KEH16"/>
    <mergeCell ref="KCY16:KDA16"/>
    <mergeCell ref="KDB16:KDD16"/>
    <mergeCell ref="KDE16:KDG16"/>
    <mergeCell ref="KDH16:KDJ16"/>
    <mergeCell ref="KDK16:KDM16"/>
    <mergeCell ref="KDN16:KDP16"/>
    <mergeCell ref="KCG16:KCI16"/>
    <mergeCell ref="KCJ16:KCL16"/>
    <mergeCell ref="KCM16:KCO16"/>
    <mergeCell ref="KCP16:KCR16"/>
    <mergeCell ref="KCS16:KCU16"/>
    <mergeCell ref="KCV16:KCX16"/>
    <mergeCell ref="KBO16:KBQ16"/>
    <mergeCell ref="KBR16:KBT16"/>
    <mergeCell ref="KBU16:KBW16"/>
    <mergeCell ref="KBX16:KBZ16"/>
    <mergeCell ref="KCA16:KCC16"/>
    <mergeCell ref="KCD16:KCF16"/>
    <mergeCell ref="KAW16:KAY16"/>
    <mergeCell ref="KAZ16:KBB16"/>
    <mergeCell ref="KBC16:KBE16"/>
    <mergeCell ref="KBF16:KBH16"/>
    <mergeCell ref="KBI16:KBK16"/>
    <mergeCell ref="KBL16:KBN16"/>
    <mergeCell ref="KAE16:KAG16"/>
    <mergeCell ref="KAH16:KAJ16"/>
    <mergeCell ref="KAK16:KAM16"/>
    <mergeCell ref="KAN16:KAP16"/>
    <mergeCell ref="KAQ16:KAS16"/>
    <mergeCell ref="KAT16:KAV16"/>
    <mergeCell ref="JZM16:JZO16"/>
    <mergeCell ref="JZP16:JZR16"/>
    <mergeCell ref="JZS16:JZU16"/>
    <mergeCell ref="JZV16:JZX16"/>
    <mergeCell ref="JZY16:KAA16"/>
    <mergeCell ref="KAB16:KAD16"/>
    <mergeCell ref="JYU16:JYW16"/>
    <mergeCell ref="JYX16:JYZ16"/>
    <mergeCell ref="JZA16:JZC16"/>
    <mergeCell ref="JZD16:JZF16"/>
    <mergeCell ref="JZG16:JZI16"/>
    <mergeCell ref="JZJ16:JZL16"/>
    <mergeCell ref="JYC16:JYE16"/>
    <mergeCell ref="JYF16:JYH16"/>
    <mergeCell ref="JYI16:JYK16"/>
    <mergeCell ref="JYL16:JYN16"/>
    <mergeCell ref="JYO16:JYQ16"/>
    <mergeCell ref="JYR16:JYT16"/>
    <mergeCell ref="JXK16:JXM16"/>
    <mergeCell ref="JXN16:JXP16"/>
    <mergeCell ref="JXQ16:JXS16"/>
    <mergeCell ref="JXT16:JXV16"/>
    <mergeCell ref="JXW16:JXY16"/>
    <mergeCell ref="JXZ16:JYB16"/>
    <mergeCell ref="JWS16:JWU16"/>
    <mergeCell ref="JWV16:JWX16"/>
    <mergeCell ref="JWY16:JXA16"/>
    <mergeCell ref="JXB16:JXD16"/>
    <mergeCell ref="JXE16:JXG16"/>
    <mergeCell ref="JXH16:JXJ16"/>
    <mergeCell ref="JWA16:JWC16"/>
    <mergeCell ref="JWD16:JWF16"/>
    <mergeCell ref="JWG16:JWI16"/>
    <mergeCell ref="JWJ16:JWL16"/>
    <mergeCell ref="JWM16:JWO16"/>
    <mergeCell ref="JWP16:JWR16"/>
    <mergeCell ref="JVI16:JVK16"/>
    <mergeCell ref="JVL16:JVN16"/>
    <mergeCell ref="JVO16:JVQ16"/>
    <mergeCell ref="JVR16:JVT16"/>
    <mergeCell ref="JVU16:JVW16"/>
    <mergeCell ref="JVX16:JVZ16"/>
    <mergeCell ref="JUQ16:JUS16"/>
    <mergeCell ref="JUT16:JUV16"/>
    <mergeCell ref="JUW16:JUY16"/>
    <mergeCell ref="JUZ16:JVB16"/>
    <mergeCell ref="JVC16:JVE16"/>
    <mergeCell ref="JVF16:JVH16"/>
    <mergeCell ref="JTY16:JUA16"/>
    <mergeCell ref="JUB16:JUD16"/>
    <mergeCell ref="JUE16:JUG16"/>
    <mergeCell ref="JUH16:JUJ16"/>
    <mergeCell ref="JUK16:JUM16"/>
    <mergeCell ref="JUN16:JUP16"/>
    <mergeCell ref="JTG16:JTI16"/>
    <mergeCell ref="JTJ16:JTL16"/>
    <mergeCell ref="JTM16:JTO16"/>
    <mergeCell ref="JTP16:JTR16"/>
    <mergeCell ref="JTS16:JTU16"/>
    <mergeCell ref="JTV16:JTX16"/>
    <mergeCell ref="JSO16:JSQ16"/>
    <mergeCell ref="JSR16:JST16"/>
    <mergeCell ref="JSU16:JSW16"/>
    <mergeCell ref="JSX16:JSZ16"/>
    <mergeCell ref="JTA16:JTC16"/>
    <mergeCell ref="JTD16:JTF16"/>
    <mergeCell ref="JRW16:JRY16"/>
    <mergeCell ref="JRZ16:JSB16"/>
    <mergeCell ref="JSC16:JSE16"/>
    <mergeCell ref="JSF16:JSH16"/>
    <mergeCell ref="JSI16:JSK16"/>
    <mergeCell ref="JSL16:JSN16"/>
    <mergeCell ref="JRE16:JRG16"/>
    <mergeCell ref="JRH16:JRJ16"/>
    <mergeCell ref="JRK16:JRM16"/>
    <mergeCell ref="JRN16:JRP16"/>
    <mergeCell ref="JRQ16:JRS16"/>
    <mergeCell ref="JRT16:JRV16"/>
    <mergeCell ref="JQM16:JQO16"/>
    <mergeCell ref="JQP16:JQR16"/>
    <mergeCell ref="JQS16:JQU16"/>
    <mergeCell ref="JQV16:JQX16"/>
    <mergeCell ref="JQY16:JRA16"/>
    <mergeCell ref="JRB16:JRD16"/>
    <mergeCell ref="JPU16:JPW16"/>
    <mergeCell ref="JPX16:JPZ16"/>
    <mergeCell ref="JQA16:JQC16"/>
    <mergeCell ref="JQD16:JQF16"/>
    <mergeCell ref="JQG16:JQI16"/>
    <mergeCell ref="JQJ16:JQL16"/>
    <mergeCell ref="JPC16:JPE16"/>
    <mergeCell ref="JPF16:JPH16"/>
    <mergeCell ref="JPI16:JPK16"/>
    <mergeCell ref="JPL16:JPN16"/>
    <mergeCell ref="JPO16:JPQ16"/>
    <mergeCell ref="JPR16:JPT16"/>
    <mergeCell ref="JOK16:JOM16"/>
    <mergeCell ref="JON16:JOP16"/>
    <mergeCell ref="JOQ16:JOS16"/>
    <mergeCell ref="JOT16:JOV16"/>
    <mergeCell ref="JOW16:JOY16"/>
    <mergeCell ref="JOZ16:JPB16"/>
    <mergeCell ref="JNS16:JNU16"/>
    <mergeCell ref="JNV16:JNX16"/>
    <mergeCell ref="JNY16:JOA16"/>
    <mergeCell ref="JOB16:JOD16"/>
    <mergeCell ref="JOE16:JOG16"/>
    <mergeCell ref="JOH16:JOJ16"/>
    <mergeCell ref="JNA16:JNC16"/>
    <mergeCell ref="JND16:JNF16"/>
    <mergeCell ref="JNG16:JNI16"/>
    <mergeCell ref="JNJ16:JNL16"/>
    <mergeCell ref="JNM16:JNO16"/>
    <mergeCell ref="JNP16:JNR16"/>
    <mergeCell ref="JMI16:JMK16"/>
    <mergeCell ref="JML16:JMN16"/>
    <mergeCell ref="JMO16:JMQ16"/>
    <mergeCell ref="JMR16:JMT16"/>
    <mergeCell ref="JMU16:JMW16"/>
    <mergeCell ref="JMX16:JMZ16"/>
    <mergeCell ref="JLQ16:JLS16"/>
    <mergeCell ref="JLT16:JLV16"/>
    <mergeCell ref="JLW16:JLY16"/>
    <mergeCell ref="JLZ16:JMB16"/>
    <mergeCell ref="JMC16:JME16"/>
    <mergeCell ref="JMF16:JMH16"/>
    <mergeCell ref="JKY16:JLA16"/>
    <mergeCell ref="JLB16:JLD16"/>
    <mergeCell ref="JLE16:JLG16"/>
    <mergeCell ref="JLH16:JLJ16"/>
    <mergeCell ref="JLK16:JLM16"/>
    <mergeCell ref="JLN16:JLP16"/>
    <mergeCell ref="JKG16:JKI16"/>
    <mergeCell ref="JKJ16:JKL16"/>
    <mergeCell ref="JKM16:JKO16"/>
    <mergeCell ref="JKP16:JKR16"/>
    <mergeCell ref="JKS16:JKU16"/>
    <mergeCell ref="JKV16:JKX16"/>
    <mergeCell ref="JJO16:JJQ16"/>
    <mergeCell ref="JJR16:JJT16"/>
    <mergeCell ref="JJU16:JJW16"/>
    <mergeCell ref="JJX16:JJZ16"/>
    <mergeCell ref="JKA16:JKC16"/>
    <mergeCell ref="JKD16:JKF16"/>
    <mergeCell ref="JIW16:JIY16"/>
    <mergeCell ref="JIZ16:JJB16"/>
    <mergeCell ref="JJC16:JJE16"/>
    <mergeCell ref="JJF16:JJH16"/>
    <mergeCell ref="JJI16:JJK16"/>
    <mergeCell ref="JJL16:JJN16"/>
    <mergeCell ref="JIE16:JIG16"/>
    <mergeCell ref="JIH16:JIJ16"/>
    <mergeCell ref="JIK16:JIM16"/>
    <mergeCell ref="JIN16:JIP16"/>
    <mergeCell ref="JIQ16:JIS16"/>
    <mergeCell ref="JIT16:JIV16"/>
    <mergeCell ref="JHM16:JHO16"/>
    <mergeCell ref="JHP16:JHR16"/>
    <mergeCell ref="JHS16:JHU16"/>
    <mergeCell ref="JHV16:JHX16"/>
    <mergeCell ref="JHY16:JIA16"/>
    <mergeCell ref="JIB16:JID16"/>
    <mergeCell ref="JGU16:JGW16"/>
    <mergeCell ref="JGX16:JGZ16"/>
    <mergeCell ref="JHA16:JHC16"/>
    <mergeCell ref="JHD16:JHF16"/>
    <mergeCell ref="JHG16:JHI16"/>
    <mergeCell ref="JHJ16:JHL16"/>
    <mergeCell ref="JGC16:JGE16"/>
    <mergeCell ref="JGF16:JGH16"/>
    <mergeCell ref="JGI16:JGK16"/>
    <mergeCell ref="JGL16:JGN16"/>
    <mergeCell ref="JGO16:JGQ16"/>
    <mergeCell ref="JGR16:JGT16"/>
    <mergeCell ref="JFK16:JFM16"/>
    <mergeCell ref="JFN16:JFP16"/>
    <mergeCell ref="JFQ16:JFS16"/>
    <mergeCell ref="JFT16:JFV16"/>
    <mergeCell ref="JFW16:JFY16"/>
    <mergeCell ref="JFZ16:JGB16"/>
    <mergeCell ref="JES16:JEU16"/>
    <mergeCell ref="JEV16:JEX16"/>
    <mergeCell ref="JEY16:JFA16"/>
    <mergeCell ref="JFB16:JFD16"/>
    <mergeCell ref="JFE16:JFG16"/>
    <mergeCell ref="JFH16:JFJ16"/>
    <mergeCell ref="JEA16:JEC16"/>
    <mergeCell ref="JED16:JEF16"/>
    <mergeCell ref="JEG16:JEI16"/>
    <mergeCell ref="JEJ16:JEL16"/>
    <mergeCell ref="JEM16:JEO16"/>
    <mergeCell ref="JEP16:JER16"/>
    <mergeCell ref="JDI16:JDK16"/>
    <mergeCell ref="JDL16:JDN16"/>
    <mergeCell ref="JDO16:JDQ16"/>
    <mergeCell ref="JDR16:JDT16"/>
    <mergeCell ref="JDU16:JDW16"/>
    <mergeCell ref="JDX16:JDZ16"/>
    <mergeCell ref="JCQ16:JCS16"/>
    <mergeCell ref="JCT16:JCV16"/>
    <mergeCell ref="JCW16:JCY16"/>
    <mergeCell ref="JCZ16:JDB16"/>
    <mergeCell ref="JDC16:JDE16"/>
    <mergeCell ref="JDF16:JDH16"/>
    <mergeCell ref="JBY16:JCA16"/>
    <mergeCell ref="JCB16:JCD16"/>
    <mergeCell ref="JCE16:JCG16"/>
    <mergeCell ref="JCH16:JCJ16"/>
    <mergeCell ref="JCK16:JCM16"/>
    <mergeCell ref="JCN16:JCP16"/>
    <mergeCell ref="JBG16:JBI16"/>
    <mergeCell ref="JBJ16:JBL16"/>
    <mergeCell ref="JBM16:JBO16"/>
    <mergeCell ref="JBP16:JBR16"/>
    <mergeCell ref="JBS16:JBU16"/>
    <mergeCell ref="JBV16:JBX16"/>
    <mergeCell ref="JAO16:JAQ16"/>
    <mergeCell ref="JAR16:JAT16"/>
    <mergeCell ref="JAU16:JAW16"/>
    <mergeCell ref="JAX16:JAZ16"/>
    <mergeCell ref="JBA16:JBC16"/>
    <mergeCell ref="JBD16:JBF16"/>
    <mergeCell ref="IZW16:IZY16"/>
    <mergeCell ref="IZZ16:JAB16"/>
    <mergeCell ref="JAC16:JAE16"/>
    <mergeCell ref="JAF16:JAH16"/>
    <mergeCell ref="JAI16:JAK16"/>
    <mergeCell ref="JAL16:JAN16"/>
    <mergeCell ref="IZE16:IZG16"/>
    <mergeCell ref="IZH16:IZJ16"/>
    <mergeCell ref="IZK16:IZM16"/>
    <mergeCell ref="IZN16:IZP16"/>
    <mergeCell ref="IZQ16:IZS16"/>
    <mergeCell ref="IZT16:IZV16"/>
    <mergeCell ref="IYM16:IYO16"/>
    <mergeCell ref="IYP16:IYR16"/>
    <mergeCell ref="IYS16:IYU16"/>
    <mergeCell ref="IYV16:IYX16"/>
    <mergeCell ref="IYY16:IZA16"/>
    <mergeCell ref="IZB16:IZD16"/>
    <mergeCell ref="IXU16:IXW16"/>
    <mergeCell ref="IXX16:IXZ16"/>
    <mergeCell ref="IYA16:IYC16"/>
    <mergeCell ref="IYD16:IYF16"/>
    <mergeCell ref="IYG16:IYI16"/>
    <mergeCell ref="IYJ16:IYL16"/>
    <mergeCell ref="IXC16:IXE16"/>
    <mergeCell ref="IXF16:IXH16"/>
    <mergeCell ref="IXI16:IXK16"/>
    <mergeCell ref="IXL16:IXN16"/>
    <mergeCell ref="IXO16:IXQ16"/>
    <mergeCell ref="IXR16:IXT16"/>
    <mergeCell ref="IWK16:IWM16"/>
    <mergeCell ref="IWN16:IWP16"/>
    <mergeCell ref="IWQ16:IWS16"/>
    <mergeCell ref="IWT16:IWV16"/>
    <mergeCell ref="IWW16:IWY16"/>
    <mergeCell ref="IWZ16:IXB16"/>
    <mergeCell ref="IVS16:IVU16"/>
    <mergeCell ref="IVV16:IVX16"/>
    <mergeCell ref="IVY16:IWA16"/>
    <mergeCell ref="IWB16:IWD16"/>
    <mergeCell ref="IWE16:IWG16"/>
    <mergeCell ref="IWH16:IWJ16"/>
    <mergeCell ref="IVA16:IVC16"/>
    <mergeCell ref="IVD16:IVF16"/>
    <mergeCell ref="IVG16:IVI16"/>
    <mergeCell ref="IVJ16:IVL16"/>
    <mergeCell ref="IVM16:IVO16"/>
    <mergeCell ref="IVP16:IVR16"/>
    <mergeCell ref="IUI16:IUK16"/>
    <mergeCell ref="IUL16:IUN16"/>
    <mergeCell ref="IUO16:IUQ16"/>
    <mergeCell ref="IUR16:IUT16"/>
    <mergeCell ref="IUU16:IUW16"/>
    <mergeCell ref="IUX16:IUZ16"/>
    <mergeCell ref="ITQ16:ITS16"/>
    <mergeCell ref="ITT16:ITV16"/>
    <mergeCell ref="ITW16:ITY16"/>
    <mergeCell ref="ITZ16:IUB16"/>
    <mergeCell ref="IUC16:IUE16"/>
    <mergeCell ref="IUF16:IUH16"/>
    <mergeCell ref="ISY16:ITA16"/>
    <mergeCell ref="ITB16:ITD16"/>
    <mergeCell ref="ITE16:ITG16"/>
    <mergeCell ref="ITH16:ITJ16"/>
    <mergeCell ref="ITK16:ITM16"/>
    <mergeCell ref="ITN16:ITP16"/>
    <mergeCell ref="ISG16:ISI16"/>
    <mergeCell ref="ISJ16:ISL16"/>
    <mergeCell ref="ISM16:ISO16"/>
    <mergeCell ref="ISP16:ISR16"/>
    <mergeCell ref="ISS16:ISU16"/>
    <mergeCell ref="ISV16:ISX16"/>
    <mergeCell ref="IRO16:IRQ16"/>
    <mergeCell ref="IRR16:IRT16"/>
    <mergeCell ref="IRU16:IRW16"/>
    <mergeCell ref="IRX16:IRZ16"/>
    <mergeCell ref="ISA16:ISC16"/>
    <mergeCell ref="ISD16:ISF16"/>
    <mergeCell ref="IQW16:IQY16"/>
    <mergeCell ref="IQZ16:IRB16"/>
    <mergeCell ref="IRC16:IRE16"/>
    <mergeCell ref="IRF16:IRH16"/>
    <mergeCell ref="IRI16:IRK16"/>
    <mergeCell ref="IRL16:IRN16"/>
    <mergeCell ref="IQE16:IQG16"/>
    <mergeCell ref="IQH16:IQJ16"/>
    <mergeCell ref="IQK16:IQM16"/>
    <mergeCell ref="IQN16:IQP16"/>
    <mergeCell ref="IQQ16:IQS16"/>
    <mergeCell ref="IQT16:IQV16"/>
    <mergeCell ref="IPM16:IPO16"/>
    <mergeCell ref="IPP16:IPR16"/>
    <mergeCell ref="IPS16:IPU16"/>
    <mergeCell ref="IPV16:IPX16"/>
    <mergeCell ref="IPY16:IQA16"/>
    <mergeCell ref="IQB16:IQD16"/>
    <mergeCell ref="IOU16:IOW16"/>
    <mergeCell ref="IOX16:IOZ16"/>
    <mergeCell ref="IPA16:IPC16"/>
    <mergeCell ref="IPD16:IPF16"/>
    <mergeCell ref="IPG16:IPI16"/>
    <mergeCell ref="IPJ16:IPL16"/>
    <mergeCell ref="IOC16:IOE16"/>
    <mergeCell ref="IOF16:IOH16"/>
    <mergeCell ref="IOI16:IOK16"/>
    <mergeCell ref="IOL16:ION16"/>
    <mergeCell ref="IOO16:IOQ16"/>
    <mergeCell ref="IOR16:IOT16"/>
    <mergeCell ref="INK16:INM16"/>
    <mergeCell ref="INN16:INP16"/>
    <mergeCell ref="INQ16:INS16"/>
    <mergeCell ref="INT16:INV16"/>
    <mergeCell ref="INW16:INY16"/>
    <mergeCell ref="INZ16:IOB16"/>
    <mergeCell ref="IMS16:IMU16"/>
    <mergeCell ref="IMV16:IMX16"/>
    <mergeCell ref="IMY16:INA16"/>
    <mergeCell ref="INB16:IND16"/>
    <mergeCell ref="INE16:ING16"/>
    <mergeCell ref="INH16:INJ16"/>
    <mergeCell ref="IMA16:IMC16"/>
    <mergeCell ref="IMD16:IMF16"/>
    <mergeCell ref="IMG16:IMI16"/>
    <mergeCell ref="IMJ16:IML16"/>
    <mergeCell ref="IMM16:IMO16"/>
    <mergeCell ref="IMP16:IMR16"/>
    <mergeCell ref="ILI16:ILK16"/>
    <mergeCell ref="ILL16:ILN16"/>
    <mergeCell ref="ILO16:ILQ16"/>
    <mergeCell ref="ILR16:ILT16"/>
    <mergeCell ref="ILU16:ILW16"/>
    <mergeCell ref="ILX16:ILZ16"/>
    <mergeCell ref="IKQ16:IKS16"/>
    <mergeCell ref="IKT16:IKV16"/>
    <mergeCell ref="IKW16:IKY16"/>
    <mergeCell ref="IKZ16:ILB16"/>
    <mergeCell ref="ILC16:ILE16"/>
    <mergeCell ref="ILF16:ILH16"/>
    <mergeCell ref="IJY16:IKA16"/>
    <mergeCell ref="IKB16:IKD16"/>
    <mergeCell ref="IKE16:IKG16"/>
    <mergeCell ref="IKH16:IKJ16"/>
    <mergeCell ref="IKK16:IKM16"/>
    <mergeCell ref="IKN16:IKP16"/>
    <mergeCell ref="IJG16:IJI16"/>
    <mergeCell ref="IJJ16:IJL16"/>
    <mergeCell ref="IJM16:IJO16"/>
    <mergeCell ref="IJP16:IJR16"/>
    <mergeCell ref="IJS16:IJU16"/>
    <mergeCell ref="IJV16:IJX16"/>
    <mergeCell ref="IIO16:IIQ16"/>
    <mergeCell ref="IIR16:IIT16"/>
    <mergeCell ref="IIU16:IIW16"/>
    <mergeCell ref="IIX16:IIZ16"/>
    <mergeCell ref="IJA16:IJC16"/>
    <mergeCell ref="IJD16:IJF16"/>
    <mergeCell ref="IHW16:IHY16"/>
    <mergeCell ref="IHZ16:IIB16"/>
    <mergeCell ref="IIC16:IIE16"/>
    <mergeCell ref="IIF16:IIH16"/>
    <mergeCell ref="III16:IIK16"/>
    <mergeCell ref="IIL16:IIN16"/>
    <mergeCell ref="IHE16:IHG16"/>
    <mergeCell ref="IHH16:IHJ16"/>
    <mergeCell ref="IHK16:IHM16"/>
    <mergeCell ref="IHN16:IHP16"/>
    <mergeCell ref="IHQ16:IHS16"/>
    <mergeCell ref="IHT16:IHV16"/>
    <mergeCell ref="IGM16:IGO16"/>
    <mergeCell ref="IGP16:IGR16"/>
    <mergeCell ref="IGS16:IGU16"/>
    <mergeCell ref="IGV16:IGX16"/>
    <mergeCell ref="IGY16:IHA16"/>
    <mergeCell ref="IHB16:IHD16"/>
    <mergeCell ref="IFU16:IFW16"/>
    <mergeCell ref="IFX16:IFZ16"/>
    <mergeCell ref="IGA16:IGC16"/>
    <mergeCell ref="IGD16:IGF16"/>
    <mergeCell ref="IGG16:IGI16"/>
    <mergeCell ref="IGJ16:IGL16"/>
    <mergeCell ref="IFC16:IFE16"/>
    <mergeCell ref="IFF16:IFH16"/>
    <mergeCell ref="IFI16:IFK16"/>
    <mergeCell ref="IFL16:IFN16"/>
    <mergeCell ref="IFO16:IFQ16"/>
    <mergeCell ref="IFR16:IFT16"/>
    <mergeCell ref="IEK16:IEM16"/>
    <mergeCell ref="IEN16:IEP16"/>
    <mergeCell ref="IEQ16:IES16"/>
    <mergeCell ref="IET16:IEV16"/>
    <mergeCell ref="IEW16:IEY16"/>
    <mergeCell ref="IEZ16:IFB16"/>
    <mergeCell ref="IDS16:IDU16"/>
    <mergeCell ref="IDV16:IDX16"/>
    <mergeCell ref="IDY16:IEA16"/>
    <mergeCell ref="IEB16:IED16"/>
    <mergeCell ref="IEE16:IEG16"/>
    <mergeCell ref="IEH16:IEJ16"/>
    <mergeCell ref="IDA16:IDC16"/>
    <mergeCell ref="IDD16:IDF16"/>
    <mergeCell ref="IDG16:IDI16"/>
    <mergeCell ref="IDJ16:IDL16"/>
    <mergeCell ref="IDM16:IDO16"/>
    <mergeCell ref="IDP16:IDR16"/>
    <mergeCell ref="ICI16:ICK16"/>
    <mergeCell ref="ICL16:ICN16"/>
    <mergeCell ref="ICO16:ICQ16"/>
    <mergeCell ref="ICR16:ICT16"/>
    <mergeCell ref="ICU16:ICW16"/>
    <mergeCell ref="ICX16:ICZ16"/>
    <mergeCell ref="IBQ16:IBS16"/>
    <mergeCell ref="IBT16:IBV16"/>
    <mergeCell ref="IBW16:IBY16"/>
    <mergeCell ref="IBZ16:ICB16"/>
    <mergeCell ref="ICC16:ICE16"/>
    <mergeCell ref="ICF16:ICH16"/>
    <mergeCell ref="IAY16:IBA16"/>
    <mergeCell ref="IBB16:IBD16"/>
    <mergeCell ref="IBE16:IBG16"/>
    <mergeCell ref="IBH16:IBJ16"/>
    <mergeCell ref="IBK16:IBM16"/>
    <mergeCell ref="IBN16:IBP16"/>
    <mergeCell ref="IAG16:IAI16"/>
    <mergeCell ref="IAJ16:IAL16"/>
    <mergeCell ref="IAM16:IAO16"/>
    <mergeCell ref="IAP16:IAR16"/>
    <mergeCell ref="IAS16:IAU16"/>
    <mergeCell ref="IAV16:IAX16"/>
    <mergeCell ref="HZO16:HZQ16"/>
    <mergeCell ref="HZR16:HZT16"/>
    <mergeCell ref="HZU16:HZW16"/>
    <mergeCell ref="HZX16:HZZ16"/>
    <mergeCell ref="IAA16:IAC16"/>
    <mergeCell ref="IAD16:IAF16"/>
    <mergeCell ref="HYW16:HYY16"/>
    <mergeCell ref="HYZ16:HZB16"/>
    <mergeCell ref="HZC16:HZE16"/>
    <mergeCell ref="HZF16:HZH16"/>
    <mergeCell ref="HZI16:HZK16"/>
    <mergeCell ref="HZL16:HZN16"/>
    <mergeCell ref="HYE16:HYG16"/>
    <mergeCell ref="HYH16:HYJ16"/>
    <mergeCell ref="HYK16:HYM16"/>
    <mergeCell ref="HYN16:HYP16"/>
    <mergeCell ref="HYQ16:HYS16"/>
    <mergeCell ref="HYT16:HYV16"/>
    <mergeCell ref="HXM16:HXO16"/>
    <mergeCell ref="HXP16:HXR16"/>
    <mergeCell ref="HXS16:HXU16"/>
    <mergeCell ref="HXV16:HXX16"/>
    <mergeCell ref="HXY16:HYA16"/>
    <mergeCell ref="HYB16:HYD16"/>
    <mergeCell ref="HWU16:HWW16"/>
    <mergeCell ref="HWX16:HWZ16"/>
    <mergeCell ref="HXA16:HXC16"/>
    <mergeCell ref="HXD16:HXF16"/>
    <mergeCell ref="HXG16:HXI16"/>
    <mergeCell ref="HXJ16:HXL16"/>
    <mergeCell ref="HWC16:HWE16"/>
    <mergeCell ref="HWF16:HWH16"/>
    <mergeCell ref="HWI16:HWK16"/>
    <mergeCell ref="HWL16:HWN16"/>
    <mergeCell ref="HWO16:HWQ16"/>
    <mergeCell ref="HWR16:HWT16"/>
    <mergeCell ref="HVK16:HVM16"/>
    <mergeCell ref="HVN16:HVP16"/>
    <mergeCell ref="HVQ16:HVS16"/>
    <mergeCell ref="HVT16:HVV16"/>
    <mergeCell ref="HVW16:HVY16"/>
    <mergeCell ref="HVZ16:HWB16"/>
    <mergeCell ref="HUS16:HUU16"/>
    <mergeCell ref="HUV16:HUX16"/>
    <mergeCell ref="HUY16:HVA16"/>
    <mergeCell ref="HVB16:HVD16"/>
    <mergeCell ref="HVE16:HVG16"/>
    <mergeCell ref="HVH16:HVJ16"/>
    <mergeCell ref="HUA16:HUC16"/>
    <mergeCell ref="HUD16:HUF16"/>
    <mergeCell ref="HUG16:HUI16"/>
    <mergeCell ref="HUJ16:HUL16"/>
    <mergeCell ref="HUM16:HUO16"/>
    <mergeCell ref="HUP16:HUR16"/>
    <mergeCell ref="HTI16:HTK16"/>
    <mergeCell ref="HTL16:HTN16"/>
    <mergeCell ref="HTO16:HTQ16"/>
    <mergeCell ref="HTR16:HTT16"/>
    <mergeCell ref="HTU16:HTW16"/>
    <mergeCell ref="HTX16:HTZ16"/>
    <mergeCell ref="HSQ16:HSS16"/>
    <mergeCell ref="HST16:HSV16"/>
    <mergeCell ref="HSW16:HSY16"/>
    <mergeCell ref="HSZ16:HTB16"/>
    <mergeCell ref="HTC16:HTE16"/>
    <mergeCell ref="HTF16:HTH16"/>
    <mergeCell ref="HRY16:HSA16"/>
    <mergeCell ref="HSB16:HSD16"/>
    <mergeCell ref="HSE16:HSG16"/>
    <mergeCell ref="HSH16:HSJ16"/>
    <mergeCell ref="HSK16:HSM16"/>
    <mergeCell ref="HSN16:HSP16"/>
    <mergeCell ref="HRG16:HRI16"/>
    <mergeCell ref="HRJ16:HRL16"/>
    <mergeCell ref="HRM16:HRO16"/>
    <mergeCell ref="HRP16:HRR16"/>
    <mergeCell ref="HRS16:HRU16"/>
    <mergeCell ref="HRV16:HRX16"/>
    <mergeCell ref="HQO16:HQQ16"/>
    <mergeCell ref="HQR16:HQT16"/>
    <mergeCell ref="HQU16:HQW16"/>
    <mergeCell ref="HQX16:HQZ16"/>
    <mergeCell ref="HRA16:HRC16"/>
    <mergeCell ref="HRD16:HRF16"/>
    <mergeCell ref="HPW16:HPY16"/>
    <mergeCell ref="HPZ16:HQB16"/>
    <mergeCell ref="HQC16:HQE16"/>
    <mergeCell ref="HQF16:HQH16"/>
    <mergeCell ref="HQI16:HQK16"/>
    <mergeCell ref="HQL16:HQN16"/>
    <mergeCell ref="HPE16:HPG16"/>
    <mergeCell ref="HPH16:HPJ16"/>
    <mergeCell ref="HPK16:HPM16"/>
    <mergeCell ref="HPN16:HPP16"/>
    <mergeCell ref="HPQ16:HPS16"/>
    <mergeCell ref="HPT16:HPV16"/>
    <mergeCell ref="HOM16:HOO16"/>
    <mergeCell ref="HOP16:HOR16"/>
    <mergeCell ref="HOS16:HOU16"/>
    <mergeCell ref="HOV16:HOX16"/>
    <mergeCell ref="HOY16:HPA16"/>
    <mergeCell ref="HPB16:HPD16"/>
    <mergeCell ref="HNU16:HNW16"/>
    <mergeCell ref="HNX16:HNZ16"/>
    <mergeCell ref="HOA16:HOC16"/>
    <mergeCell ref="HOD16:HOF16"/>
    <mergeCell ref="HOG16:HOI16"/>
    <mergeCell ref="HOJ16:HOL16"/>
    <mergeCell ref="HNC16:HNE16"/>
    <mergeCell ref="HNF16:HNH16"/>
    <mergeCell ref="HNI16:HNK16"/>
    <mergeCell ref="HNL16:HNN16"/>
    <mergeCell ref="HNO16:HNQ16"/>
    <mergeCell ref="HNR16:HNT16"/>
    <mergeCell ref="HMK16:HMM16"/>
    <mergeCell ref="HMN16:HMP16"/>
    <mergeCell ref="HMQ16:HMS16"/>
    <mergeCell ref="HMT16:HMV16"/>
    <mergeCell ref="HMW16:HMY16"/>
    <mergeCell ref="HMZ16:HNB16"/>
    <mergeCell ref="HLS16:HLU16"/>
    <mergeCell ref="HLV16:HLX16"/>
    <mergeCell ref="HLY16:HMA16"/>
    <mergeCell ref="HMB16:HMD16"/>
    <mergeCell ref="HME16:HMG16"/>
    <mergeCell ref="HMH16:HMJ16"/>
    <mergeCell ref="HLA16:HLC16"/>
    <mergeCell ref="HLD16:HLF16"/>
    <mergeCell ref="HLG16:HLI16"/>
    <mergeCell ref="HLJ16:HLL16"/>
    <mergeCell ref="HLM16:HLO16"/>
    <mergeCell ref="HLP16:HLR16"/>
    <mergeCell ref="HKI16:HKK16"/>
    <mergeCell ref="HKL16:HKN16"/>
    <mergeCell ref="HKO16:HKQ16"/>
    <mergeCell ref="HKR16:HKT16"/>
    <mergeCell ref="HKU16:HKW16"/>
    <mergeCell ref="HKX16:HKZ16"/>
    <mergeCell ref="HJQ16:HJS16"/>
    <mergeCell ref="HJT16:HJV16"/>
    <mergeCell ref="HJW16:HJY16"/>
    <mergeCell ref="HJZ16:HKB16"/>
    <mergeCell ref="HKC16:HKE16"/>
    <mergeCell ref="HKF16:HKH16"/>
    <mergeCell ref="HIY16:HJA16"/>
    <mergeCell ref="HJB16:HJD16"/>
    <mergeCell ref="HJE16:HJG16"/>
    <mergeCell ref="HJH16:HJJ16"/>
    <mergeCell ref="HJK16:HJM16"/>
    <mergeCell ref="HJN16:HJP16"/>
    <mergeCell ref="HIG16:HII16"/>
    <mergeCell ref="HIJ16:HIL16"/>
    <mergeCell ref="HIM16:HIO16"/>
    <mergeCell ref="HIP16:HIR16"/>
    <mergeCell ref="HIS16:HIU16"/>
    <mergeCell ref="HIV16:HIX16"/>
    <mergeCell ref="HHO16:HHQ16"/>
    <mergeCell ref="HHR16:HHT16"/>
    <mergeCell ref="HHU16:HHW16"/>
    <mergeCell ref="HHX16:HHZ16"/>
    <mergeCell ref="HIA16:HIC16"/>
    <mergeCell ref="HID16:HIF16"/>
    <mergeCell ref="HGW16:HGY16"/>
    <mergeCell ref="HGZ16:HHB16"/>
    <mergeCell ref="HHC16:HHE16"/>
    <mergeCell ref="HHF16:HHH16"/>
    <mergeCell ref="HHI16:HHK16"/>
    <mergeCell ref="HHL16:HHN16"/>
    <mergeCell ref="HGE16:HGG16"/>
    <mergeCell ref="HGH16:HGJ16"/>
    <mergeCell ref="HGK16:HGM16"/>
    <mergeCell ref="HGN16:HGP16"/>
    <mergeCell ref="HGQ16:HGS16"/>
    <mergeCell ref="HGT16:HGV16"/>
    <mergeCell ref="HFM16:HFO16"/>
    <mergeCell ref="HFP16:HFR16"/>
    <mergeCell ref="HFS16:HFU16"/>
    <mergeCell ref="HFV16:HFX16"/>
    <mergeCell ref="HFY16:HGA16"/>
    <mergeCell ref="HGB16:HGD16"/>
    <mergeCell ref="HEU16:HEW16"/>
    <mergeCell ref="HEX16:HEZ16"/>
    <mergeCell ref="HFA16:HFC16"/>
    <mergeCell ref="HFD16:HFF16"/>
    <mergeCell ref="HFG16:HFI16"/>
    <mergeCell ref="HFJ16:HFL16"/>
    <mergeCell ref="HEC16:HEE16"/>
    <mergeCell ref="HEF16:HEH16"/>
    <mergeCell ref="HEI16:HEK16"/>
    <mergeCell ref="HEL16:HEN16"/>
    <mergeCell ref="HEO16:HEQ16"/>
    <mergeCell ref="HER16:HET16"/>
    <mergeCell ref="HDK16:HDM16"/>
    <mergeCell ref="HDN16:HDP16"/>
    <mergeCell ref="HDQ16:HDS16"/>
    <mergeCell ref="HDT16:HDV16"/>
    <mergeCell ref="HDW16:HDY16"/>
    <mergeCell ref="HDZ16:HEB16"/>
    <mergeCell ref="HCS16:HCU16"/>
    <mergeCell ref="HCV16:HCX16"/>
    <mergeCell ref="HCY16:HDA16"/>
    <mergeCell ref="HDB16:HDD16"/>
    <mergeCell ref="HDE16:HDG16"/>
    <mergeCell ref="HDH16:HDJ16"/>
    <mergeCell ref="HCA16:HCC16"/>
    <mergeCell ref="HCD16:HCF16"/>
    <mergeCell ref="HCG16:HCI16"/>
    <mergeCell ref="HCJ16:HCL16"/>
    <mergeCell ref="HCM16:HCO16"/>
    <mergeCell ref="HCP16:HCR16"/>
    <mergeCell ref="HBI16:HBK16"/>
    <mergeCell ref="HBL16:HBN16"/>
    <mergeCell ref="HBO16:HBQ16"/>
    <mergeCell ref="HBR16:HBT16"/>
    <mergeCell ref="HBU16:HBW16"/>
    <mergeCell ref="HBX16:HBZ16"/>
    <mergeCell ref="HAQ16:HAS16"/>
    <mergeCell ref="HAT16:HAV16"/>
    <mergeCell ref="HAW16:HAY16"/>
    <mergeCell ref="HAZ16:HBB16"/>
    <mergeCell ref="HBC16:HBE16"/>
    <mergeCell ref="HBF16:HBH16"/>
    <mergeCell ref="GZY16:HAA16"/>
    <mergeCell ref="HAB16:HAD16"/>
    <mergeCell ref="HAE16:HAG16"/>
    <mergeCell ref="HAH16:HAJ16"/>
    <mergeCell ref="HAK16:HAM16"/>
    <mergeCell ref="HAN16:HAP16"/>
    <mergeCell ref="GZG16:GZI16"/>
    <mergeCell ref="GZJ16:GZL16"/>
    <mergeCell ref="GZM16:GZO16"/>
    <mergeCell ref="GZP16:GZR16"/>
    <mergeCell ref="GZS16:GZU16"/>
    <mergeCell ref="GZV16:GZX16"/>
    <mergeCell ref="GYO16:GYQ16"/>
    <mergeCell ref="GYR16:GYT16"/>
    <mergeCell ref="GYU16:GYW16"/>
    <mergeCell ref="GYX16:GYZ16"/>
    <mergeCell ref="GZA16:GZC16"/>
    <mergeCell ref="GZD16:GZF16"/>
    <mergeCell ref="GXW16:GXY16"/>
    <mergeCell ref="GXZ16:GYB16"/>
    <mergeCell ref="GYC16:GYE16"/>
    <mergeCell ref="GYF16:GYH16"/>
    <mergeCell ref="GYI16:GYK16"/>
    <mergeCell ref="GYL16:GYN16"/>
    <mergeCell ref="GXE16:GXG16"/>
    <mergeCell ref="GXH16:GXJ16"/>
    <mergeCell ref="GXK16:GXM16"/>
    <mergeCell ref="GXN16:GXP16"/>
    <mergeCell ref="GXQ16:GXS16"/>
    <mergeCell ref="GXT16:GXV16"/>
    <mergeCell ref="GWM16:GWO16"/>
    <mergeCell ref="GWP16:GWR16"/>
    <mergeCell ref="GWS16:GWU16"/>
    <mergeCell ref="GWV16:GWX16"/>
    <mergeCell ref="GWY16:GXA16"/>
    <mergeCell ref="GXB16:GXD16"/>
    <mergeCell ref="GVU16:GVW16"/>
    <mergeCell ref="GVX16:GVZ16"/>
    <mergeCell ref="GWA16:GWC16"/>
    <mergeCell ref="GWD16:GWF16"/>
    <mergeCell ref="GWG16:GWI16"/>
    <mergeCell ref="GWJ16:GWL16"/>
    <mergeCell ref="GVC16:GVE16"/>
    <mergeCell ref="GVF16:GVH16"/>
    <mergeCell ref="GVI16:GVK16"/>
    <mergeCell ref="GVL16:GVN16"/>
    <mergeCell ref="GVO16:GVQ16"/>
    <mergeCell ref="GVR16:GVT16"/>
    <mergeCell ref="GUK16:GUM16"/>
    <mergeCell ref="GUN16:GUP16"/>
    <mergeCell ref="GUQ16:GUS16"/>
    <mergeCell ref="GUT16:GUV16"/>
    <mergeCell ref="GUW16:GUY16"/>
    <mergeCell ref="GUZ16:GVB16"/>
    <mergeCell ref="GTS16:GTU16"/>
    <mergeCell ref="GTV16:GTX16"/>
    <mergeCell ref="GTY16:GUA16"/>
    <mergeCell ref="GUB16:GUD16"/>
    <mergeCell ref="GUE16:GUG16"/>
    <mergeCell ref="GUH16:GUJ16"/>
    <mergeCell ref="GTA16:GTC16"/>
    <mergeCell ref="GTD16:GTF16"/>
    <mergeCell ref="GTG16:GTI16"/>
    <mergeCell ref="GTJ16:GTL16"/>
    <mergeCell ref="GTM16:GTO16"/>
    <mergeCell ref="GTP16:GTR16"/>
    <mergeCell ref="GSI16:GSK16"/>
    <mergeCell ref="GSL16:GSN16"/>
    <mergeCell ref="GSO16:GSQ16"/>
    <mergeCell ref="GSR16:GST16"/>
    <mergeCell ref="GSU16:GSW16"/>
    <mergeCell ref="GSX16:GSZ16"/>
    <mergeCell ref="GRQ16:GRS16"/>
    <mergeCell ref="GRT16:GRV16"/>
    <mergeCell ref="GRW16:GRY16"/>
    <mergeCell ref="GRZ16:GSB16"/>
    <mergeCell ref="GSC16:GSE16"/>
    <mergeCell ref="GSF16:GSH16"/>
    <mergeCell ref="GQY16:GRA16"/>
    <mergeCell ref="GRB16:GRD16"/>
    <mergeCell ref="GRE16:GRG16"/>
    <mergeCell ref="GRH16:GRJ16"/>
    <mergeCell ref="GRK16:GRM16"/>
    <mergeCell ref="GRN16:GRP16"/>
    <mergeCell ref="GQG16:GQI16"/>
    <mergeCell ref="GQJ16:GQL16"/>
    <mergeCell ref="GQM16:GQO16"/>
    <mergeCell ref="GQP16:GQR16"/>
    <mergeCell ref="GQS16:GQU16"/>
    <mergeCell ref="GQV16:GQX16"/>
    <mergeCell ref="GPO16:GPQ16"/>
    <mergeCell ref="GPR16:GPT16"/>
    <mergeCell ref="GPU16:GPW16"/>
    <mergeCell ref="GPX16:GPZ16"/>
    <mergeCell ref="GQA16:GQC16"/>
    <mergeCell ref="GQD16:GQF16"/>
    <mergeCell ref="GOW16:GOY16"/>
    <mergeCell ref="GOZ16:GPB16"/>
    <mergeCell ref="GPC16:GPE16"/>
    <mergeCell ref="GPF16:GPH16"/>
    <mergeCell ref="GPI16:GPK16"/>
    <mergeCell ref="GPL16:GPN16"/>
    <mergeCell ref="GOE16:GOG16"/>
    <mergeCell ref="GOH16:GOJ16"/>
    <mergeCell ref="GOK16:GOM16"/>
    <mergeCell ref="GON16:GOP16"/>
    <mergeCell ref="GOQ16:GOS16"/>
    <mergeCell ref="GOT16:GOV16"/>
    <mergeCell ref="GNM16:GNO16"/>
    <mergeCell ref="GNP16:GNR16"/>
    <mergeCell ref="GNS16:GNU16"/>
    <mergeCell ref="GNV16:GNX16"/>
    <mergeCell ref="GNY16:GOA16"/>
    <mergeCell ref="GOB16:GOD16"/>
    <mergeCell ref="GMU16:GMW16"/>
    <mergeCell ref="GMX16:GMZ16"/>
    <mergeCell ref="GNA16:GNC16"/>
    <mergeCell ref="GND16:GNF16"/>
    <mergeCell ref="GNG16:GNI16"/>
    <mergeCell ref="GNJ16:GNL16"/>
    <mergeCell ref="GMC16:GME16"/>
    <mergeCell ref="GMF16:GMH16"/>
    <mergeCell ref="GMI16:GMK16"/>
    <mergeCell ref="GML16:GMN16"/>
    <mergeCell ref="GMO16:GMQ16"/>
    <mergeCell ref="GMR16:GMT16"/>
    <mergeCell ref="GLK16:GLM16"/>
    <mergeCell ref="GLN16:GLP16"/>
    <mergeCell ref="GLQ16:GLS16"/>
    <mergeCell ref="GLT16:GLV16"/>
    <mergeCell ref="GLW16:GLY16"/>
    <mergeCell ref="GLZ16:GMB16"/>
    <mergeCell ref="GKS16:GKU16"/>
    <mergeCell ref="GKV16:GKX16"/>
    <mergeCell ref="GKY16:GLA16"/>
    <mergeCell ref="GLB16:GLD16"/>
    <mergeCell ref="GLE16:GLG16"/>
    <mergeCell ref="GLH16:GLJ16"/>
    <mergeCell ref="GKA16:GKC16"/>
    <mergeCell ref="GKD16:GKF16"/>
    <mergeCell ref="GKG16:GKI16"/>
    <mergeCell ref="GKJ16:GKL16"/>
    <mergeCell ref="GKM16:GKO16"/>
    <mergeCell ref="GKP16:GKR16"/>
    <mergeCell ref="GJI16:GJK16"/>
    <mergeCell ref="GJL16:GJN16"/>
    <mergeCell ref="GJO16:GJQ16"/>
    <mergeCell ref="GJR16:GJT16"/>
    <mergeCell ref="GJU16:GJW16"/>
    <mergeCell ref="GJX16:GJZ16"/>
    <mergeCell ref="GIQ16:GIS16"/>
    <mergeCell ref="GIT16:GIV16"/>
    <mergeCell ref="GIW16:GIY16"/>
    <mergeCell ref="GIZ16:GJB16"/>
    <mergeCell ref="GJC16:GJE16"/>
    <mergeCell ref="GJF16:GJH16"/>
    <mergeCell ref="GHY16:GIA16"/>
    <mergeCell ref="GIB16:GID16"/>
    <mergeCell ref="GIE16:GIG16"/>
    <mergeCell ref="GIH16:GIJ16"/>
    <mergeCell ref="GIK16:GIM16"/>
    <mergeCell ref="GIN16:GIP16"/>
    <mergeCell ref="GHG16:GHI16"/>
    <mergeCell ref="GHJ16:GHL16"/>
    <mergeCell ref="GHM16:GHO16"/>
    <mergeCell ref="GHP16:GHR16"/>
    <mergeCell ref="GHS16:GHU16"/>
    <mergeCell ref="GHV16:GHX16"/>
    <mergeCell ref="GGO16:GGQ16"/>
    <mergeCell ref="GGR16:GGT16"/>
    <mergeCell ref="GGU16:GGW16"/>
    <mergeCell ref="GGX16:GGZ16"/>
    <mergeCell ref="GHA16:GHC16"/>
    <mergeCell ref="GHD16:GHF16"/>
    <mergeCell ref="GFW16:GFY16"/>
    <mergeCell ref="GFZ16:GGB16"/>
    <mergeCell ref="GGC16:GGE16"/>
    <mergeCell ref="GGF16:GGH16"/>
    <mergeCell ref="GGI16:GGK16"/>
    <mergeCell ref="GGL16:GGN16"/>
    <mergeCell ref="GFE16:GFG16"/>
    <mergeCell ref="GFH16:GFJ16"/>
    <mergeCell ref="GFK16:GFM16"/>
    <mergeCell ref="GFN16:GFP16"/>
    <mergeCell ref="GFQ16:GFS16"/>
    <mergeCell ref="GFT16:GFV16"/>
    <mergeCell ref="GEM16:GEO16"/>
    <mergeCell ref="GEP16:GER16"/>
    <mergeCell ref="GES16:GEU16"/>
    <mergeCell ref="GEV16:GEX16"/>
    <mergeCell ref="GEY16:GFA16"/>
    <mergeCell ref="GFB16:GFD16"/>
    <mergeCell ref="GDU16:GDW16"/>
    <mergeCell ref="GDX16:GDZ16"/>
    <mergeCell ref="GEA16:GEC16"/>
    <mergeCell ref="GED16:GEF16"/>
    <mergeCell ref="GEG16:GEI16"/>
    <mergeCell ref="GEJ16:GEL16"/>
    <mergeCell ref="GDC16:GDE16"/>
    <mergeCell ref="GDF16:GDH16"/>
    <mergeCell ref="GDI16:GDK16"/>
    <mergeCell ref="GDL16:GDN16"/>
    <mergeCell ref="GDO16:GDQ16"/>
    <mergeCell ref="GDR16:GDT16"/>
    <mergeCell ref="GCK16:GCM16"/>
    <mergeCell ref="GCN16:GCP16"/>
    <mergeCell ref="GCQ16:GCS16"/>
    <mergeCell ref="GCT16:GCV16"/>
    <mergeCell ref="GCW16:GCY16"/>
    <mergeCell ref="GCZ16:GDB16"/>
    <mergeCell ref="GBS16:GBU16"/>
    <mergeCell ref="GBV16:GBX16"/>
    <mergeCell ref="GBY16:GCA16"/>
    <mergeCell ref="GCB16:GCD16"/>
    <mergeCell ref="GCE16:GCG16"/>
    <mergeCell ref="GCH16:GCJ16"/>
    <mergeCell ref="GBA16:GBC16"/>
    <mergeCell ref="GBD16:GBF16"/>
    <mergeCell ref="GBG16:GBI16"/>
    <mergeCell ref="GBJ16:GBL16"/>
    <mergeCell ref="GBM16:GBO16"/>
    <mergeCell ref="GBP16:GBR16"/>
    <mergeCell ref="GAI16:GAK16"/>
    <mergeCell ref="GAL16:GAN16"/>
    <mergeCell ref="GAO16:GAQ16"/>
    <mergeCell ref="GAR16:GAT16"/>
    <mergeCell ref="GAU16:GAW16"/>
    <mergeCell ref="GAX16:GAZ16"/>
    <mergeCell ref="FZQ16:FZS16"/>
    <mergeCell ref="FZT16:FZV16"/>
    <mergeCell ref="FZW16:FZY16"/>
    <mergeCell ref="FZZ16:GAB16"/>
    <mergeCell ref="GAC16:GAE16"/>
    <mergeCell ref="GAF16:GAH16"/>
    <mergeCell ref="FYY16:FZA16"/>
    <mergeCell ref="FZB16:FZD16"/>
    <mergeCell ref="FZE16:FZG16"/>
    <mergeCell ref="FZH16:FZJ16"/>
    <mergeCell ref="FZK16:FZM16"/>
    <mergeCell ref="FZN16:FZP16"/>
    <mergeCell ref="FYG16:FYI16"/>
    <mergeCell ref="FYJ16:FYL16"/>
    <mergeCell ref="FYM16:FYO16"/>
    <mergeCell ref="FYP16:FYR16"/>
    <mergeCell ref="FYS16:FYU16"/>
    <mergeCell ref="FYV16:FYX16"/>
    <mergeCell ref="FXO16:FXQ16"/>
    <mergeCell ref="FXR16:FXT16"/>
    <mergeCell ref="FXU16:FXW16"/>
    <mergeCell ref="FXX16:FXZ16"/>
    <mergeCell ref="FYA16:FYC16"/>
    <mergeCell ref="FYD16:FYF16"/>
    <mergeCell ref="FWW16:FWY16"/>
    <mergeCell ref="FWZ16:FXB16"/>
    <mergeCell ref="FXC16:FXE16"/>
    <mergeCell ref="FXF16:FXH16"/>
    <mergeCell ref="FXI16:FXK16"/>
    <mergeCell ref="FXL16:FXN16"/>
    <mergeCell ref="FWE16:FWG16"/>
    <mergeCell ref="FWH16:FWJ16"/>
    <mergeCell ref="FWK16:FWM16"/>
    <mergeCell ref="FWN16:FWP16"/>
    <mergeCell ref="FWQ16:FWS16"/>
    <mergeCell ref="FWT16:FWV16"/>
    <mergeCell ref="FVM16:FVO16"/>
    <mergeCell ref="FVP16:FVR16"/>
    <mergeCell ref="FVS16:FVU16"/>
    <mergeCell ref="FVV16:FVX16"/>
    <mergeCell ref="FVY16:FWA16"/>
    <mergeCell ref="FWB16:FWD16"/>
    <mergeCell ref="FUU16:FUW16"/>
    <mergeCell ref="FUX16:FUZ16"/>
    <mergeCell ref="FVA16:FVC16"/>
    <mergeCell ref="FVD16:FVF16"/>
    <mergeCell ref="FVG16:FVI16"/>
    <mergeCell ref="FVJ16:FVL16"/>
    <mergeCell ref="FUC16:FUE16"/>
    <mergeCell ref="FUF16:FUH16"/>
    <mergeCell ref="FUI16:FUK16"/>
    <mergeCell ref="FUL16:FUN16"/>
    <mergeCell ref="FUO16:FUQ16"/>
    <mergeCell ref="FUR16:FUT16"/>
    <mergeCell ref="FTK16:FTM16"/>
    <mergeCell ref="FTN16:FTP16"/>
    <mergeCell ref="FTQ16:FTS16"/>
    <mergeCell ref="FTT16:FTV16"/>
    <mergeCell ref="FTW16:FTY16"/>
    <mergeCell ref="FTZ16:FUB16"/>
    <mergeCell ref="FSS16:FSU16"/>
    <mergeCell ref="FSV16:FSX16"/>
    <mergeCell ref="FSY16:FTA16"/>
    <mergeCell ref="FTB16:FTD16"/>
    <mergeCell ref="FTE16:FTG16"/>
    <mergeCell ref="FTH16:FTJ16"/>
    <mergeCell ref="FSA16:FSC16"/>
    <mergeCell ref="FSD16:FSF16"/>
    <mergeCell ref="FSG16:FSI16"/>
    <mergeCell ref="FSJ16:FSL16"/>
    <mergeCell ref="FSM16:FSO16"/>
    <mergeCell ref="FSP16:FSR16"/>
    <mergeCell ref="FRI16:FRK16"/>
    <mergeCell ref="FRL16:FRN16"/>
    <mergeCell ref="FRO16:FRQ16"/>
    <mergeCell ref="FRR16:FRT16"/>
    <mergeCell ref="FRU16:FRW16"/>
    <mergeCell ref="FRX16:FRZ16"/>
    <mergeCell ref="FQQ16:FQS16"/>
    <mergeCell ref="FQT16:FQV16"/>
    <mergeCell ref="FQW16:FQY16"/>
    <mergeCell ref="FQZ16:FRB16"/>
    <mergeCell ref="FRC16:FRE16"/>
    <mergeCell ref="FRF16:FRH16"/>
    <mergeCell ref="FPY16:FQA16"/>
    <mergeCell ref="FQB16:FQD16"/>
    <mergeCell ref="FQE16:FQG16"/>
    <mergeCell ref="FQH16:FQJ16"/>
    <mergeCell ref="FQK16:FQM16"/>
    <mergeCell ref="FQN16:FQP16"/>
    <mergeCell ref="FPG16:FPI16"/>
    <mergeCell ref="FPJ16:FPL16"/>
    <mergeCell ref="FPM16:FPO16"/>
    <mergeCell ref="FPP16:FPR16"/>
    <mergeCell ref="FPS16:FPU16"/>
    <mergeCell ref="FPV16:FPX16"/>
    <mergeCell ref="FOO16:FOQ16"/>
    <mergeCell ref="FOR16:FOT16"/>
    <mergeCell ref="FOU16:FOW16"/>
    <mergeCell ref="FOX16:FOZ16"/>
    <mergeCell ref="FPA16:FPC16"/>
    <mergeCell ref="FPD16:FPF16"/>
    <mergeCell ref="FNW16:FNY16"/>
    <mergeCell ref="FNZ16:FOB16"/>
    <mergeCell ref="FOC16:FOE16"/>
    <mergeCell ref="FOF16:FOH16"/>
    <mergeCell ref="FOI16:FOK16"/>
    <mergeCell ref="FOL16:FON16"/>
    <mergeCell ref="FNE16:FNG16"/>
    <mergeCell ref="FNH16:FNJ16"/>
    <mergeCell ref="FNK16:FNM16"/>
    <mergeCell ref="FNN16:FNP16"/>
    <mergeCell ref="FNQ16:FNS16"/>
    <mergeCell ref="FNT16:FNV16"/>
    <mergeCell ref="FMM16:FMO16"/>
    <mergeCell ref="FMP16:FMR16"/>
    <mergeCell ref="FMS16:FMU16"/>
    <mergeCell ref="FMV16:FMX16"/>
    <mergeCell ref="FMY16:FNA16"/>
    <mergeCell ref="FNB16:FND16"/>
    <mergeCell ref="FLU16:FLW16"/>
    <mergeCell ref="FLX16:FLZ16"/>
    <mergeCell ref="FMA16:FMC16"/>
    <mergeCell ref="FMD16:FMF16"/>
    <mergeCell ref="FMG16:FMI16"/>
    <mergeCell ref="FMJ16:FML16"/>
    <mergeCell ref="FLC16:FLE16"/>
    <mergeCell ref="FLF16:FLH16"/>
    <mergeCell ref="FLI16:FLK16"/>
    <mergeCell ref="FLL16:FLN16"/>
    <mergeCell ref="FLO16:FLQ16"/>
    <mergeCell ref="FLR16:FLT16"/>
    <mergeCell ref="FKK16:FKM16"/>
    <mergeCell ref="FKN16:FKP16"/>
    <mergeCell ref="FKQ16:FKS16"/>
    <mergeCell ref="FKT16:FKV16"/>
    <mergeCell ref="FKW16:FKY16"/>
    <mergeCell ref="FKZ16:FLB16"/>
    <mergeCell ref="FJS16:FJU16"/>
    <mergeCell ref="FJV16:FJX16"/>
    <mergeCell ref="FJY16:FKA16"/>
    <mergeCell ref="FKB16:FKD16"/>
    <mergeCell ref="FKE16:FKG16"/>
    <mergeCell ref="FKH16:FKJ16"/>
    <mergeCell ref="FJA16:FJC16"/>
    <mergeCell ref="FJD16:FJF16"/>
    <mergeCell ref="FJG16:FJI16"/>
    <mergeCell ref="FJJ16:FJL16"/>
    <mergeCell ref="FJM16:FJO16"/>
    <mergeCell ref="FJP16:FJR16"/>
    <mergeCell ref="FII16:FIK16"/>
    <mergeCell ref="FIL16:FIN16"/>
    <mergeCell ref="FIO16:FIQ16"/>
    <mergeCell ref="FIR16:FIT16"/>
    <mergeCell ref="FIU16:FIW16"/>
    <mergeCell ref="FIX16:FIZ16"/>
    <mergeCell ref="FHQ16:FHS16"/>
    <mergeCell ref="FHT16:FHV16"/>
    <mergeCell ref="FHW16:FHY16"/>
    <mergeCell ref="FHZ16:FIB16"/>
    <mergeCell ref="FIC16:FIE16"/>
    <mergeCell ref="FIF16:FIH16"/>
    <mergeCell ref="FGY16:FHA16"/>
    <mergeCell ref="FHB16:FHD16"/>
    <mergeCell ref="FHE16:FHG16"/>
    <mergeCell ref="FHH16:FHJ16"/>
    <mergeCell ref="FHK16:FHM16"/>
    <mergeCell ref="FHN16:FHP16"/>
    <mergeCell ref="FGG16:FGI16"/>
    <mergeCell ref="FGJ16:FGL16"/>
    <mergeCell ref="FGM16:FGO16"/>
    <mergeCell ref="FGP16:FGR16"/>
    <mergeCell ref="FGS16:FGU16"/>
    <mergeCell ref="FGV16:FGX16"/>
    <mergeCell ref="FFO16:FFQ16"/>
    <mergeCell ref="FFR16:FFT16"/>
    <mergeCell ref="FFU16:FFW16"/>
    <mergeCell ref="FFX16:FFZ16"/>
    <mergeCell ref="FGA16:FGC16"/>
    <mergeCell ref="FGD16:FGF16"/>
    <mergeCell ref="FEW16:FEY16"/>
    <mergeCell ref="FEZ16:FFB16"/>
    <mergeCell ref="FFC16:FFE16"/>
    <mergeCell ref="FFF16:FFH16"/>
    <mergeCell ref="FFI16:FFK16"/>
    <mergeCell ref="FFL16:FFN16"/>
    <mergeCell ref="FEE16:FEG16"/>
    <mergeCell ref="FEH16:FEJ16"/>
    <mergeCell ref="FEK16:FEM16"/>
    <mergeCell ref="FEN16:FEP16"/>
    <mergeCell ref="FEQ16:FES16"/>
    <mergeCell ref="FET16:FEV16"/>
    <mergeCell ref="FDM16:FDO16"/>
    <mergeCell ref="FDP16:FDR16"/>
    <mergeCell ref="FDS16:FDU16"/>
    <mergeCell ref="FDV16:FDX16"/>
    <mergeCell ref="FDY16:FEA16"/>
    <mergeCell ref="FEB16:FED16"/>
    <mergeCell ref="FCU16:FCW16"/>
    <mergeCell ref="FCX16:FCZ16"/>
    <mergeCell ref="FDA16:FDC16"/>
    <mergeCell ref="FDD16:FDF16"/>
    <mergeCell ref="FDG16:FDI16"/>
    <mergeCell ref="FDJ16:FDL16"/>
    <mergeCell ref="FCC16:FCE16"/>
    <mergeCell ref="FCF16:FCH16"/>
    <mergeCell ref="FCI16:FCK16"/>
    <mergeCell ref="FCL16:FCN16"/>
    <mergeCell ref="FCO16:FCQ16"/>
    <mergeCell ref="FCR16:FCT16"/>
    <mergeCell ref="FBK16:FBM16"/>
    <mergeCell ref="FBN16:FBP16"/>
    <mergeCell ref="FBQ16:FBS16"/>
    <mergeCell ref="FBT16:FBV16"/>
    <mergeCell ref="FBW16:FBY16"/>
    <mergeCell ref="FBZ16:FCB16"/>
    <mergeCell ref="FAS16:FAU16"/>
    <mergeCell ref="FAV16:FAX16"/>
    <mergeCell ref="FAY16:FBA16"/>
    <mergeCell ref="FBB16:FBD16"/>
    <mergeCell ref="FBE16:FBG16"/>
    <mergeCell ref="FBH16:FBJ16"/>
    <mergeCell ref="FAA16:FAC16"/>
    <mergeCell ref="FAD16:FAF16"/>
    <mergeCell ref="FAG16:FAI16"/>
    <mergeCell ref="FAJ16:FAL16"/>
    <mergeCell ref="FAM16:FAO16"/>
    <mergeCell ref="FAP16:FAR16"/>
    <mergeCell ref="EZI16:EZK16"/>
    <mergeCell ref="EZL16:EZN16"/>
    <mergeCell ref="EZO16:EZQ16"/>
    <mergeCell ref="EZR16:EZT16"/>
    <mergeCell ref="EZU16:EZW16"/>
    <mergeCell ref="EZX16:EZZ16"/>
    <mergeCell ref="EYQ16:EYS16"/>
    <mergeCell ref="EYT16:EYV16"/>
    <mergeCell ref="EYW16:EYY16"/>
    <mergeCell ref="EYZ16:EZB16"/>
    <mergeCell ref="EZC16:EZE16"/>
    <mergeCell ref="EZF16:EZH16"/>
    <mergeCell ref="EXY16:EYA16"/>
    <mergeCell ref="EYB16:EYD16"/>
    <mergeCell ref="EYE16:EYG16"/>
    <mergeCell ref="EYH16:EYJ16"/>
    <mergeCell ref="EYK16:EYM16"/>
    <mergeCell ref="EYN16:EYP16"/>
    <mergeCell ref="EXG16:EXI16"/>
    <mergeCell ref="EXJ16:EXL16"/>
    <mergeCell ref="EXM16:EXO16"/>
    <mergeCell ref="EXP16:EXR16"/>
    <mergeCell ref="EXS16:EXU16"/>
    <mergeCell ref="EXV16:EXX16"/>
    <mergeCell ref="EWO16:EWQ16"/>
    <mergeCell ref="EWR16:EWT16"/>
    <mergeCell ref="EWU16:EWW16"/>
    <mergeCell ref="EWX16:EWZ16"/>
    <mergeCell ref="EXA16:EXC16"/>
    <mergeCell ref="EXD16:EXF16"/>
    <mergeCell ref="EVW16:EVY16"/>
    <mergeCell ref="EVZ16:EWB16"/>
    <mergeCell ref="EWC16:EWE16"/>
    <mergeCell ref="EWF16:EWH16"/>
    <mergeCell ref="EWI16:EWK16"/>
    <mergeCell ref="EWL16:EWN16"/>
    <mergeCell ref="EVE16:EVG16"/>
    <mergeCell ref="EVH16:EVJ16"/>
    <mergeCell ref="EVK16:EVM16"/>
    <mergeCell ref="EVN16:EVP16"/>
    <mergeCell ref="EVQ16:EVS16"/>
    <mergeCell ref="EVT16:EVV16"/>
    <mergeCell ref="EUM16:EUO16"/>
    <mergeCell ref="EUP16:EUR16"/>
    <mergeCell ref="EUS16:EUU16"/>
    <mergeCell ref="EUV16:EUX16"/>
    <mergeCell ref="EUY16:EVA16"/>
    <mergeCell ref="EVB16:EVD16"/>
    <mergeCell ref="ETU16:ETW16"/>
    <mergeCell ref="ETX16:ETZ16"/>
    <mergeCell ref="EUA16:EUC16"/>
    <mergeCell ref="EUD16:EUF16"/>
    <mergeCell ref="EUG16:EUI16"/>
    <mergeCell ref="EUJ16:EUL16"/>
    <mergeCell ref="ETC16:ETE16"/>
    <mergeCell ref="ETF16:ETH16"/>
    <mergeCell ref="ETI16:ETK16"/>
    <mergeCell ref="ETL16:ETN16"/>
    <mergeCell ref="ETO16:ETQ16"/>
    <mergeCell ref="ETR16:ETT16"/>
    <mergeCell ref="ESK16:ESM16"/>
    <mergeCell ref="ESN16:ESP16"/>
    <mergeCell ref="ESQ16:ESS16"/>
    <mergeCell ref="EST16:ESV16"/>
    <mergeCell ref="ESW16:ESY16"/>
    <mergeCell ref="ESZ16:ETB16"/>
    <mergeCell ref="ERS16:ERU16"/>
    <mergeCell ref="ERV16:ERX16"/>
    <mergeCell ref="ERY16:ESA16"/>
    <mergeCell ref="ESB16:ESD16"/>
    <mergeCell ref="ESE16:ESG16"/>
    <mergeCell ref="ESH16:ESJ16"/>
    <mergeCell ref="ERA16:ERC16"/>
    <mergeCell ref="ERD16:ERF16"/>
    <mergeCell ref="ERG16:ERI16"/>
    <mergeCell ref="ERJ16:ERL16"/>
    <mergeCell ref="ERM16:ERO16"/>
    <mergeCell ref="ERP16:ERR16"/>
    <mergeCell ref="EQI16:EQK16"/>
    <mergeCell ref="EQL16:EQN16"/>
    <mergeCell ref="EQO16:EQQ16"/>
    <mergeCell ref="EQR16:EQT16"/>
    <mergeCell ref="EQU16:EQW16"/>
    <mergeCell ref="EQX16:EQZ16"/>
    <mergeCell ref="EPQ16:EPS16"/>
    <mergeCell ref="EPT16:EPV16"/>
    <mergeCell ref="EPW16:EPY16"/>
    <mergeCell ref="EPZ16:EQB16"/>
    <mergeCell ref="EQC16:EQE16"/>
    <mergeCell ref="EQF16:EQH16"/>
    <mergeCell ref="EOY16:EPA16"/>
    <mergeCell ref="EPB16:EPD16"/>
    <mergeCell ref="EPE16:EPG16"/>
    <mergeCell ref="EPH16:EPJ16"/>
    <mergeCell ref="EPK16:EPM16"/>
    <mergeCell ref="EPN16:EPP16"/>
    <mergeCell ref="EOG16:EOI16"/>
    <mergeCell ref="EOJ16:EOL16"/>
    <mergeCell ref="EOM16:EOO16"/>
    <mergeCell ref="EOP16:EOR16"/>
    <mergeCell ref="EOS16:EOU16"/>
    <mergeCell ref="EOV16:EOX16"/>
    <mergeCell ref="ENO16:ENQ16"/>
    <mergeCell ref="ENR16:ENT16"/>
    <mergeCell ref="ENU16:ENW16"/>
    <mergeCell ref="ENX16:ENZ16"/>
    <mergeCell ref="EOA16:EOC16"/>
    <mergeCell ref="EOD16:EOF16"/>
    <mergeCell ref="EMW16:EMY16"/>
    <mergeCell ref="EMZ16:ENB16"/>
    <mergeCell ref="ENC16:ENE16"/>
    <mergeCell ref="ENF16:ENH16"/>
    <mergeCell ref="ENI16:ENK16"/>
    <mergeCell ref="ENL16:ENN16"/>
    <mergeCell ref="EME16:EMG16"/>
    <mergeCell ref="EMH16:EMJ16"/>
    <mergeCell ref="EMK16:EMM16"/>
    <mergeCell ref="EMN16:EMP16"/>
    <mergeCell ref="EMQ16:EMS16"/>
    <mergeCell ref="EMT16:EMV16"/>
    <mergeCell ref="ELM16:ELO16"/>
    <mergeCell ref="ELP16:ELR16"/>
    <mergeCell ref="ELS16:ELU16"/>
    <mergeCell ref="ELV16:ELX16"/>
    <mergeCell ref="ELY16:EMA16"/>
    <mergeCell ref="EMB16:EMD16"/>
    <mergeCell ref="EKU16:EKW16"/>
    <mergeCell ref="EKX16:EKZ16"/>
    <mergeCell ref="ELA16:ELC16"/>
    <mergeCell ref="ELD16:ELF16"/>
    <mergeCell ref="ELG16:ELI16"/>
    <mergeCell ref="ELJ16:ELL16"/>
    <mergeCell ref="EKC16:EKE16"/>
    <mergeCell ref="EKF16:EKH16"/>
    <mergeCell ref="EKI16:EKK16"/>
    <mergeCell ref="EKL16:EKN16"/>
    <mergeCell ref="EKO16:EKQ16"/>
    <mergeCell ref="EKR16:EKT16"/>
    <mergeCell ref="EJK16:EJM16"/>
    <mergeCell ref="EJN16:EJP16"/>
    <mergeCell ref="EJQ16:EJS16"/>
    <mergeCell ref="EJT16:EJV16"/>
    <mergeCell ref="EJW16:EJY16"/>
    <mergeCell ref="EJZ16:EKB16"/>
    <mergeCell ref="EIS16:EIU16"/>
    <mergeCell ref="EIV16:EIX16"/>
    <mergeCell ref="EIY16:EJA16"/>
    <mergeCell ref="EJB16:EJD16"/>
    <mergeCell ref="EJE16:EJG16"/>
    <mergeCell ref="EJH16:EJJ16"/>
    <mergeCell ref="EIA16:EIC16"/>
    <mergeCell ref="EID16:EIF16"/>
    <mergeCell ref="EIG16:EII16"/>
    <mergeCell ref="EIJ16:EIL16"/>
    <mergeCell ref="EIM16:EIO16"/>
    <mergeCell ref="EIP16:EIR16"/>
    <mergeCell ref="EHI16:EHK16"/>
    <mergeCell ref="EHL16:EHN16"/>
    <mergeCell ref="EHO16:EHQ16"/>
    <mergeCell ref="EHR16:EHT16"/>
    <mergeCell ref="EHU16:EHW16"/>
    <mergeCell ref="EHX16:EHZ16"/>
    <mergeCell ref="EGQ16:EGS16"/>
    <mergeCell ref="EGT16:EGV16"/>
    <mergeCell ref="EGW16:EGY16"/>
    <mergeCell ref="EGZ16:EHB16"/>
    <mergeCell ref="EHC16:EHE16"/>
    <mergeCell ref="EHF16:EHH16"/>
    <mergeCell ref="EFY16:EGA16"/>
    <mergeCell ref="EGB16:EGD16"/>
    <mergeCell ref="EGE16:EGG16"/>
    <mergeCell ref="EGH16:EGJ16"/>
    <mergeCell ref="EGK16:EGM16"/>
    <mergeCell ref="EGN16:EGP16"/>
    <mergeCell ref="EFG16:EFI16"/>
    <mergeCell ref="EFJ16:EFL16"/>
    <mergeCell ref="EFM16:EFO16"/>
    <mergeCell ref="EFP16:EFR16"/>
    <mergeCell ref="EFS16:EFU16"/>
    <mergeCell ref="EFV16:EFX16"/>
    <mergeCell ref="EEO16:EEQ16"/>
    <mergeCell ref="EER16:EET16"/>
    <mergeCell ref="EEU16:EEW16"/>
    <mergeCell ref="EEX16:EEZ16"/>
    <mergeCell ref="EFA16:EFC16"/>
    <mergeCell ref="EFD16:EFF16"/>
    <mergeCell ref="EDW16:EDY16"/>
    <mergeCell ref="EDZ16:EEB16"/>
    <mergeCell ref="EEC16:EEE16"/>
    <mergeCell ref="EEF16:EEH16"/>
    <mergeCell ref="EEI16:EEK16"/>
    <mergeCell ref="EEL16:EEN16"/>
    <mergeCell ref="EDE16:EDG16"/>
    <mergeCell ref="EDH16:EDJ16"/>
    <mergeCell ref="EDK16:EDM16"/>
    <mergeCell ref="EDN16:EDP16"/>
    <mergeCell ref="EDQ16:EDS16"/>
    <mergeCell ref="EDT16:EDV16"/>
    <mergeCell ref="ECM16:ECO16"/>
    <mergeCell ref="ECP16:ECR16"/>
    <mergeCell ref="ECS16:ECU16"/>
    <mergeCell ref="ECV16:ECX16"/>
    <mergeCell ref="ECY16:EDA16"/>
    <mergeCell ref="EDB16:EDD16"/>
    <mergeCell ref="EBU16:EBW16"/>
    <mergeCell ref="EBX16:EBZ16"/>
    <mergeCell ref="ECA16:ECC16"/>
    <mergeCell ref="ECD16:ECF16"/>
    <mergeCell ref="ECG16:ECI16"/>
    <mergeCell ref="ECJ16:ECL16"/>
    <mergeCell ref="EBC16:EBE16"/>
    <mergeCell ref="EBF16:EBH16"/>
    <mergeCell ref="EBI16:EBK16"/>
    <mergeCell ref="EBL16:EBN16"/>
    <mergeCell ref="EBO16:EBQ16"/>
    <mergeCell ref="EBR16:EBT16"/>
    <mergeCell ref="EAK16:EAM16"/>
    <mergeCell ref="EAN16:EAP16"/>
    <mergeCell ref="EAQ16:EAS16"/>
    <mergeCell ref="EAT16:EAV16"/>
    <mergeCell ref="EAW16:EAY16"/>
    <mergeCell ref="EAZ16:EBB16"/>
    <mergeCell ref="DZS16:DZU16"/>
    <mergeCell ref="DZV16:DZX16"/>
    <mergeCell ref="DZY16:EAA16"/>
    <mergeCell ref="EAB16:EAD16"/>
    <mergeCell ref="EAE16:EAG16"/>
    <mergeCell ref="EAH16:EAJ16"/>
    <mergeCell ref="DZA16:DZC16"/>
    <mergeCell ref="DZD16:DZF16"/>
    <mergeCell ref="DZG16:DZI16"/>
    <mergeCell ref="DZJ16:DZL16"/>
    <mergeCell ref="DZM16:DZO16"/>
    <mergeCell ref="DZP16:DZR16"/>
    <mergeCell ref="DYI16:DYK16"/>
    <mergeCell ref="DYL16:DYN16"/>
    <mergeCell ref="DYO16:DYQ16"/>
    <mergeCell ref="DYR16:DYT16"/>
    <mergeCell ref="DYU16:DYW16"/>
    <mergeCell ref="DYX16:DYZ16"/>
    <mergeCell ref="DXQ16:DXS16"/>
    <mergeCell ref="DXT16:DXV16"/>
    <mergeCell ref="DXW16:DXY16"/>
    <mergeCell ref="DXZ16:DYB16"/>
    <mergeCell ref="DYC16:DYE16"/>
    <mergeCell ref="DYF16:DYH16"/>
    <mergeCell ref="DWY16:DXA16"/>
    <mergeCell ref="DXB16:DXD16"/>
    <mergeCell ref="DXE16:DXG16"/>
    <mergeCell ref="DXH16:DXJ16"/>
    <mergeCell ref="DXK16:DXM16"/>
    <mergeCell ref="DXN16:DXP16"/>
    <mergeCell ref="DWG16:DWI16"/>
    <mergeCell ref="DWJ16:DWL16"/>
    <mergeCell ref="DWM16:DWO16"/>
    <mergeCell ref="DWP16:DWR16"/>
    <mergeCell ref="DWS16:DWU16"/>
    <mergeCell ref="DWV16:DWX16"/>
    <mergeCell ref="DVO16:DVQ16"/>
    <mergeCell ref="DVR16:DVT16"/>
    <mergeCell ref="DVU16:DVW16"/>
    <mergeCell ref="DVX16:DVZ16"/>
    <mergeCell ref="DWA16:DWC16"/>
    <mergeCell ref="DWD16:DWF16"/>
    <mergeCell ref="DUW16:DUY16"/>
    <mergeCell ref="DUZ16:DVB16"/>
    <mergeCell ref="DVC16:DVE16"/>
    <mergeCell ref="DVF16:DVH16"/>
    <mergeCell ref="DVI16:DVK16"/>
    <mergeCell ref="DVL16:DVN16"/>
    <mergeCell ref="DUE16:DUG16"/>
    <mergeCell ref="DUH16:DUJ16"/>
    <mergeCell ref="DUK16:DUM16"/>
    <mergeCell ref="DUN16:DUP16"/>
    <mergeCell ref="DUQ16:DUS16"/>
    <mergeCell ref="DUT16:DUV16"/>
    <mergeCell ref="DTM16:DTO16"/>
    <mergeCell ref="DTP16:DTR16"/>
    <mergeCell ref="DTS16:DTU16"/>
    <mergeCell ref="DTV16:DTX16"/>
    <mergeCell ref="DTY16:DUA16"/>
    <mergeCell ref="DUB16:DUD16"/>
    <mergeCell ref="DSU16:DSW16"/>
    <mergeCell ref="DSX16:DSZ16"/>
    <mergeCell ref="DTA16:DTC16"/>
    <mergeCell ref="DTD16:DTF16"/>
    <mergeCell ref="DTG16:DTI16"/>
    <mergeCell ref="DTJ16:DTL16"/>
    <mergeCell ref="DSC16:DSE16"/>
    <mergeCell ref="DSF16:DSH16"/>
    <mergeCell ref="DSI16:DSK16"/>
    <mergeCell ref="DSL16:DSN16"/>
    <mergeCell ref="DSO16:DSQ16"/>
    <mergeCell ref="DSR16:DST16"/>
    <mergeCell ref="DRK16:DRM16"/>
    <mergeCell ref="DRN16:DRP16"/>
    <mergeCell ref="DRQ16:DRS16"/>
    <mergeCell ref="DRT16:DRV16"/>
    <mergeCell ref="DRW16:DRY16"/>
    <mergeCell ref="DRZ16:DSB16"/>
    <mergeCell ref="DQS16:DQU16"/>
    <mergeCell ref="DQV16:DQX16"/>
    <mergeCell ref="DQY16:DRA16"/>
    <mergeCell ref="DRB16:DRD16"/>
    <mergeCell ref="DRE16:DRG16"/>
    <mergeCell ref="DRH16:DRJ16"/>
    <mergeCell ref="DQA16:DQC16"/>
    <mergeCell ref="DQD16:DQF16"/>
    <mergeCell ref="DQG16:DQI16"/>
    <mergeCell ref="DQJ16:DQL16"/>
    <mergeCell ref="DQM16:DQO16"/>
    <mergeCell ref="DQP16:DQR16"/>
    <mergeCell ref="DPI16:DPK16"/>
    <mergeCell ref="DPL16:DPN16"/>
    <mergeCell ref="DPO16:DPQ16"/>
    <mergeCell ref="DPR16:DPT16"/>
    <mergeCell ref="DPU16:DPW16"/>
    <mergeCell ref="DPX16:DPZ16"/>
    <mergeCell ref="DOQ16:DOS16"/>
    <mergeCell ref="DOT16:DOV16"/>
    <mergeCell ref="DOW16:DOY16"/>
    <mergeCell ref="DOZ16:DPB16"/>
    <mergeCell ref="DPC16:DPE16"/>
    <mergeCell ref="DPF16:DPH16"/>
    <mergeCell ref="DNY16:DOA16"/>
    <mergeCell ref="DOB16:DOD16"/>
    <mergeCell ref="DOE16:DOG16"/>
    <mergeCell ref="DOH16:DOJ16"/>
    <mergeCell ref="DOK16:DOM16"/>
    <mergeCell ref="DON16:DOP16"/>
    <mergeCell ref="DNG16:DNI16"/>
    <mergeCell ref="DNJ16:DNL16"/>
    <mergeCell ref="DNM16:DNO16"/>
    <mergeCell ref="DNP16:DNR16"/>
    <mergeCell ref="DNS16:DNU16"/>
    <mergeCell ref="DNV16:DNX16"/>
    <mergeCell ref="DMO16:DMQ16"/>
    <mergeCell ref="DMR16:DMT16"/>
    <mergeCell ref="DMU16:DMW16"/>
    <mergeCell ref="DMX16:DMZ16"/>
    <mergeCell ref="DNA16:DNC16"/>
    <mergeCell ref="DND16:DNF16"/>
    <mergeCell ref="DLW16:DLY16"/>
    <mergeCell ref="DLZ16:DMB16"/>
    <mergeCell ref="DMC16:DME16"/>
    <mergeCell ref="DMF16:DMH16"/>
    <mergeCell ref="DMI16:DMK16"/>
    <mergeCell ref="DML16:DMN16"/>
    <mergeCell ref="DLE16:DLG16"/>
    <mergeCell ref="DLH16:DLJ16"/>
    <mergeCell ref="DLK16:DLM16"/>
    <mergeCell ref="DLN16:DLP16"/>
    <mergeCell ref="DLQ16:DLS16"/>
    <mergeCell ref="DLT16:DLV16"/>
    <mergeCell ref="DKM16:DKO16"/>
    <mergeCell ref="DKP16:DKR16"/>
    <mergeCell ref="DKS16:DKU16"/>
    <mergeCell ref="DKV16:DKX16"/>
    <mergeCell ref="DKY16:DLA16"/>
    <mergeCell ref="DLB16:DLD16"/>
    <mergeCell ref="DJU16:DJW16"/>
    <mergeCell ref="DJX16:DJZ16"/>
    <mergeCell ref="DKA16:DKC16"/>
    <mergeCell ref="DKD16:DKF16"/>
    <mergeCell ref="DKG16:DKI16"/>
    <mergeCell ref="DKJ16:DKL16"/>
    <mergeCell ref="DJC16:DJE16"/>
    <mergeCell ref="DJF16:DJH16"/>
    <mergeCell ref="DJI16:DJK16"/>
    <mergeCell ref="DJL16:DJN16"/>
    <mergeCell ref="DJO16:DJQ16"/>
    <mergeCell ref="DJR16:DJT16"/>
    <mergeCell ref="DIK16:DIM16"/>
    <mergeCell ref="DIN16:DIP16"/>
    <mergeCell ref="DIQ16:DIS16"/>
    <mergeCell ref="DIT16:DIV16"/>
    <mergeCell ref="DIW16:DIY16"/>
    <mergeCell ref="DIZ16:DJB16"/>
    <mergeCell ref="DHS16:DHU16"/>
    <mergeCell ref="DHV16:DHX16"/>
    <mergeCell ref="DHY16:DIA16"/>
    <mergeCell ref="DIB16:DID16"/>
    <mergeCell ref="DIE16:DIG16"/>
    <mergeCell ref="DIH16:DIJ16"/>
    <mergeCell ref="DHA16:DHC16"/>
    <mergeCell ref="DHD16:DHF16"/>
    <mergeCell ref="DHG16:DHI16"/>
    <mergeCell ref="DHJ16:DHL16"/>
    <mergeCell ref="DHM16:DHO16"/>
    <mergeCell ref="DHP16:DHR16"/>
    <mergeCell ref="DGI16:DGK16"/>
    <mergeCell ref="DGL16:DGN16"/>
    <mergeCell ref="DGO16:DGQ16"/>
    <mergeCell ref="DGR16:DGT16"/>
    <mergeCell ref="DGU16:DGW16"/>
    <mergeCell ref="DGX16:DGZ16"/>
    <mergeCell ref="DFQ16:DFS16"/>
    <mergeCell ref="DFT16:DFV16"/>
    <mergeCell ref="DFW16:DFY16"/>
    <mergeCell ref="DFZ16:DGB16"/>
    <mergeCell ref="DGC16:DGE16"/>
    <mergeCell ref="DGF16:DGH16"/>
    <mergeCell ref="DEY16:DFA16"/>
    <mergeCell ref="DFB16:DFD16"/>
    <mergeCell ref="DFE16:DFG16"/>
    <mergeCell ref="DFH16:DFJ16"/>
    <mergeCell ref="DFK16:DFM16"/>
    <mergeCell ref="DFN16:DFP16"/>
    <mergeCell ref="DEG16:DEI16"/>
    <mergeCell ref="DEJ16:DEL16"/>
    <mergeCell ref="DEM16:DEO16"/>
    <mergeCell ref="DEP16:DER16"/>
    <mergeCell ref="DES16:DEU16"/>
    <mergeCell ref="DEV16:DEX16"/>
    <mergeCell ref="DDO16:DDQ16"/>
    <mergeCell ref="DDR16:DDT16"/>
    <mergeCell ref="DDU16:DDW16"/>
    <mergeCell ref="DDX16:DDZ16"/>
    <mergeCell ref="DEA16:DEC16"/>
    <mergeCell ref="DED16:DEF16"/>
    <mergeCell ref="DCW16:DCY16"/>
    <mergeCell ref="DCZ16:DDB16"/>
    <mergeCell ref="DDC16:DDE16"/>
    <mergeCell ref="DDF16:DDH16"/>
    <mergeCell ref="DDI16:DDK16"/>
    <mergeCell ref="DDL16:DDN16"/>
    <mergeCell ref="DCE16:DCG16"/>
    <mergeCell ref="DCH16:DCJ16"/>
    <mergeCell ref="DCK16:DCM16"/>
    <mergeCell ref="DCN16:DCP16"/>
    <mergeCell ref="DCQ16:DCS16"/>
    <mergeCell ref="DCT16:DCV16"/>
    <mergeCell ref="DBM16:DBO16"/>
    <mergeCell ref="DBP16:DBR16"/>
    <mergeCell ref="DBS16:DBU16"/>
    <mergeCell ref="DBV16:DBX16"/>
    <mergeCell ref="DBY16:DCA16"/>
    <mergeCell ref="DCB16:DCD16"/>
    <mergeCell ref="DAU16:DAW16"/>
    <mergeCell ref="DAX16:DAZ16"/>
    <mergeCell ref="DBA16:DBC16"/>
    <mergeCell ref="DBD16:DBF16"/>
    <mergeCell ref="DBG16:DBI16"/>
    <mergeCell ref="DBJ16:DBL16"/>
    <mergeCell ref="DAC16:DAE16"/>
    <mergeCell ref="DAF16:DAH16"/>
    <mergeCell ref="DAI16:DAK16"/>
    <mergeCell ref="DAL16:DAN16"/>
    <mergeCell ref="DAO16:DAQ16"/>
    <mergeCell ref="DAR16:DAT16"/>
    <mergeCell ref="CZK16:CZM16"/>
    <mergeCell ref="CZN16:CZP16"/>
    <mergeCell ref="CZQ16:CZS16"/>
    <mergeCell ref="CZT16:CZV16"/>
    <mergeCell ref="CZW16:CZY16"/>
    <mergeCell ref="CZZ16:DAB16"/>
    <mergeCell ref="CYS16:CYU16"/>
    <mergeCell ref="CYV16:CYX16"/>
    <mergeCell ref="CYY16:CZA16"/>
    <mergeCell ref="CZB16:CZD16"/>
    <mergeCell ref="CZE16:CZG16"/>
    <mergeCell ref="CZH16:CZJ16"/>
    <mergeCell ref="CYA16:CYC16"/>
    <mergeCell ref="CYD16:CYF16"/>
    <mergeCell ref="CYG16:CYI16"/>
    <mergeCell ref="CYJ16:CYL16"/>
    <mergeCell ref="CYM16:CYO16"/>
    <mergeCell ref="CYP16:CYR16"/>
    <mergeCell ref="CXI16:CXK16"/>
    <mergeCell ref="CXL16:CXN16"/>
    <mergeCell ref="CXO16:CXQ16"/>
    <mergeCell ref="CXR16:CXT16"/>
    <mergeCell ref="CXU16:CXW16"/>
    <mergeCell ref="CXX16:CXZ16"/>
    <mergeCell ref="CWQ16:CWS16"/>
    <mergeCell ref="CWT16:CWV16"/>
    <mergeCell ref="CWW16:CWY16"/>
    <mergeCell ref="CWZ16:CXB16"/>
    <mergeCell ref="CXC16:CXE16"/>
    <mergeCell ref="CXF16:CXH16"/>
    <mergeCell ref="CVY16:CWA16"/>
    <mergeCell ref="CWB16:CWD16"/>
    <mergeCell ref="CWE16:CWG16"/>
    <mergeCell ref="CWH16:CWJ16"/>
    <mergeCell ref="CWK16:CWM16"/>
    <mergeCell ref="CWN16:CWP16"/>
    <mergeCell ref="CVG16:CVI16"/>
    <mergeCell ref="CVJ16:CVL16"/>
    <mergeCell ref="CVM16:CVO16"/>
    <mergeCell ref="CVP16:CVR16"/>
    <mergeCell ref="CVS16:CVU16"/>
    <mergeCell ref="CVV16:CVX16"/>
    <mergeCell ref="CUO16:CUQ16"/>
    <mergeCell ref="CUR16:CUT16"/>
    <mergeCell ref="CUU16:CUW16"/>
    <mergeCell ref="CUX16:CUZ16"/>
    <mergeCell ref="CVA16:CVC16"/>
    <mergeCell ref="CVD16:CVF16"/>
    <mergeCell ref="CTW16:CTY16"/>
    <mergeCell ref="CTZ16:CUB16"/>
    <mergeCell ref="CUC16:CUE16"/>
    <mergeCell ref="CUF16:CUH16"/>
    <mergeCell ref="CUI16:CUK16"/>
    <mergeCell ref="CUL16:CUN16"/>
    <mergeCell ref="CTE16:CTG16"/>
    <mergeCell ref="CTH16:CTJ16"/>
    <mergeCell ref="CTK16:CTM16"/>
    <mergeCell ref="CTN16:CTP16"/>
    <mergeCell ref="CTQ16:CTS16"/>
    <mergeCell ref="CTT16:CTV16"/>
    <mergeCell ref="CSM16:CSO16"/>
    <mergeCell ref="CSP16:CSR16"/>
    <mergeCell ref="CSS16:CSU16"/>
    <mergeCell ref="CSV16:CSX16"/>
    <mergeCell ref="CSY16:CTA16"/>
    <mergeCell ref="CTB16:CTD16"/>
    <mergeCell ref="CRU16:CRW16"/>
    <mergeCell ref="CRX16:CRZ16"/>
    <mergeCell ref="CSA16:CSC16"/>
    <mergeCell ref="CSD16:CSF16"/>
    <mergeCell ref="CSG16:CSI16"/>
    <mergeCell ref="CSJ16:CSL16"/>
    <mergeCell ref="CRC16:CRE16"/>
    <mergeCell ref="CRF16:CRH16"/>
    <mergeCell ref="CRI16:CRK16"/>
    <mergeCell ref="CRL16:CRN16"/>
    <mergeCell ref="CRO16:CRQ16"/>
    <mergeCell ref="CRR16:CRT16"/>
    <mergeCell ref="CQK16:CQM16"/>
    <mergeCell ref="CQN16:CQP16"/>
    <mergeCell ref="CQQ16:CQS16"/>
    <mergeCell ref="CQT16:CQV16"/>
    <mergeCell ref="CQW16:CQY16"/>
    <mergeCell ref="CQZ16:CRB16"/>
    <mergeCell ref="CPS16:CPU16"/>
    <mergeCell ref="CPV16:CPX16"/>
    <mergeCell ref="CPY16:CQA16"/>
    <mergeCell ref="CQB16:CQD16"/>
    <mergeCell ref="CQE16:CQG16"/>
    <mergeCell ref="CQH16:CQJ16"/>
    <mergeCell ref="CPA16:CPC16"/>
    <mergeCell ref="CPD16:CPF16"/>
    <mergeCell ref="CPG16:CPI16"/>
    <mergeCell ref="CPJ16:CPL16"/>
    <mergeCell ref="CPM16:CPO16"/>
    <mergeCell ref="CPP16:CPR16"/>
    <mergeCell ref="COI16:COK16"/>
    <mergeCell ref="COL16:CON16"/>
    <mergeCell ref="COO16:COQ16"/>
    <mergeCell ref="COR16:COT16"/>
    <mergeCell ref="COU16:COW16"/>
    <mergeCell ref="COX16:COZ16"/>
    <mergeCell ref="CNQ16:CNS16"/>
    <mergeCell ref="CNT16:CNV16"/>
    <mergeCell ref="CNW16:CNY16"/>
    <mergeCell ref="CNZ16:COB16"/>
    <mergeCell ref="COC16:COE16"/>
    <mergeCell ref="COF16:COH16"/>
    <mergeCell ref="CMY16:CNA16"/>
    <mergeCell ref="CNB16:CND16"/>
    <mergeCell ref="CNE16:CNG16"/>
    <mergeCell ref="CNH16:CNJ16"/>
    <mergeCell ref="CNK16:CNM16"/>
    <mergeCell ref="CNN16:CNP16"/>
    <mergeCell ref="CMG16:CMI16"/>
    <mergeCell ref="CMJ16:CML16"/>
    <mergeCell ref="CMM16:CMO16"/>
    <mergeCell ref="CMP16:CMR16"/>
    <mergeCell ref="CMS16:CMU16"/>
    <mergeCell ref="CMV16:CMX16"/>
    <mergeCell ref="CLO16:CLQ16"/>
    <mergeCell ref="CLR16:CLT16"/>
    <mergeCell ref="CLU16:CLW16"/>
    <mergeCell ref="CLX16:CLZ16"/>
    <mergeCell ref="CMA16:CMC16"/>
    <mergeCell ref="CMD16:CMF16"/>
    <mergeCell ref="CKW16:CKY16"/>
    <mergeCell ref="CKZ16:CLB16"/>
    <mergeCell ref="CLC16:CLE16"/>
    <mergeCell ref="CLF16:CLH16"/>
    <mergeCell ref="CLI16:CLK16"/>
    <mergeCell ref="CLL16:CLN16"/>
    <mergeCell ref="CKE16:CKG16"/>
    <mergeCell ref="CKH16:CKJ16"/>
    <mergeCell ref="CKK16:CKM16"/>
    <mergeCell ref="CKN16:CKP16"/>
    <mergeCell ref="CKQ16:CKS16"/>
    <mergeCell ref="CKT16:CKV16"/>
    <mergeCell ref="CJM16:CJO16"/>
    <mergeCell ref="CJP16:CJR16"/>
    <mergeCell ref="CJS16:CJU16"/>
    <mergeCell ref="CJV16:CJX16"/>
    <mergeCell ref="CJY16:CKA16"/>
    <mergeCell ref="CKB16:CKD16"/>
    <mergeCell ref="CIU16:CIW16"/>
    <mergeCell ref="CIX16:CIZ16"/>
    <mergeCell ref="CJA16:CJC16"/>
    <mergeCell ref="CJD16:CJF16"/>
    <mergeCell ref="CJG16:CJI16"/>
    <mergeCell ref="CJJ16:CJL16"/>
    <mergeCell ref="CIC16:CIE16"/>
    <mergeCell ref="CIF16:CIH16"/>
    <mergeCell ref="CII16:CIK16"/>
    <mergeCell ref="CIL16:CIN16"/>
    <mergeCell ref="CIO16:CIQ16"/>
    <mergeCell ref="CIR16:CIT16"/>
    <mergeCell ref="CHK16:CHM16"/>
    <mergeCell ref="CHN16:CHP16"/>
    <mergeCell ref="CHQ16:CHS16"/>
    <mergeCell ref="CHT16:CHV16"/>
    <mergeCell ref="CHW16:CHY16"/>
    <mergeCell ref="CHZ16:CIB16"/>
    <mergeCell ref="CGS16:CGU16"/>
    <mergeCell ref="CGV16:CGX16"/>
    <mergeCell ref="CGY16:CHA16"/>
    <mergeCell ref="CHB16:CHD16"/>
    <mergeCell ref="CHE16:CHG16"/>
    <mergeCell ref="CHH16:CHJ16"/>
    <mergeCell ref="CGA16:CGC16"/>
    <mergeCell ref="CGD16:CGF16"/>
    <mergeCell ref="CGG16:CGI16"/>
    <mergeCell ref="CGJ16:CGL16"/>
    <mergeCell ref="CGM16:CGO16"/>
    <mergeCell ref="CGP16:CGR16"/>
    <mergeCell ref="CFI16:CFK16"/>
    <mergeCell ref="CFL16:CFN16"/>
    <mergeCell ref="CFO16:CFQ16"/>
    <mergeCell ref="CFR16:CFT16"/>
    <mergeCell ref="CFU16:CFW16"/>
    <mergeCell ref="CFX16:CFZ16"/>
    <mergeCell ref="CEQ16:CES16"/>
    <mergeCell ref="CET16:CEV16"/>
    <mergeCell ref="CEW16:CEY16"/>
    <mergeCell ref="CEZ16:CFB16"/>
    <mergeCell ref="CFC16:CFE16"/>
    <mergeCell ref="CFF16:CFH16"/>
    <mergeCell ref="CDY16:CEA16"/>
    <mergeCell ref="CEB16:CED16"/>
    <mergeCell ref="CEE16:CEG16"/>
    <mergeCell ref="CEH16:CEJ16"/>
    <mergeCell ref="CEK16:CEM16"/>
    <mergeCell ref="CEN16:CEP16"/>
    <mergeCell ref="CDG16:CDI16"/>
    <mergeCell ref="CDJ16:CDL16"/>
    <mergeCell ref="CDM16:CDO16"/>
    <mergeCell ref="CDP16:CDR16"/>
    <mergeCell ref="CDS16:CDU16"/>
    <mergeCell ref="CDV16:CDX16"/>
    <mergeCell ref="CCO16:CCQ16"/>
    <mergeCell ref="CCR16:CCT16"/>
    <mergeCell ref="CCU16:CCW16"/>
    <mergeCell ref="CCX16:CCZ16"/>
    <mergeCell ref="CDA16:CDC16"/>
    <mergeCell ref="CDD16:CDF16"/>
    <mergeCell ref="CBW16:CBY16"/>
    <mergeCell ref="CBZ16:CCB16"/>
    <mergeCell ref="CCC16:CCE16"/>
    <mergeCell ref="CCF16:CCH16"/>
    <mergeCell ref="CCI16:CCK16"/>
    <mergeCell ref="CCL16:CCN16"/>
    <mergeCell ref="CBE16:CBG16"/>
    <mergeCell ref="CBH16:CBJ16"/>
    <mergeCell ref="CBK16:CBM16"/>
    <mergeCell ref="CBN16:CBP16"/>
    <mergeCell ref="CBQ16:CBS16"/>
    <mergeCell ref="CBT16:CBV16"/>
    <mergeCell ref="CAM16:CAO16"/>
    <mergeCell ref="CAP16:CAR16"/>
    <mergeCell ref="CAS16:CAU16"/>
    <mergeCell ref="CAV16:CAX16"/>
    <mergeCell ref="CAY16:CBA16"/>
    <mergeCell ref="CBB16:CBD16"/>
    <mergeCell ref="BZU16:BZW16"/>
    <mergeCell ref="BZX16:BZZ16"/>
    <mergeCell ref="CAA16:CAC16"/>
    <mergeCell ref="CAD16:CAF16"/>
    <mergeCell ref="CAG16:CAI16"/>
    <mergeCell ref="CAJ16:CAL16"/>
    <mergeCell ref="BZC16:BZE16"/>
    <mergeCell ref="BZF16:BZH16"/>
    <mergeCell ref="BZI16:BZK16"/>
    <mergeCell ref="BZL16:BZN16"/>
    <mergeCell ref="BZO16:BZQ16"/>
    <mergeCell ref="BZR16:BZT16"/>
    <mergeCell ref="BYK16:BYM16"/>
    <mergeCell ref="BYN16:BYP16"/>
    <mergeCell ref="BYQ16:BYS16"/>
    <mergeCell ref="BYT16:BYV16"/>
    <mergeCell ref="BYW16:BYY16"/>
    <mergeCell ref="BYZ16:BZB16"/>
    <mergeCell ref="BXS16:BXU16"/>
    <mergeCell ref="BXV16:BXX16"/>
    <mergeCell ref="BXY16:BYA16"/>
    <mergeCell ref="BYB16:BYD16"/>
    <mergeCell ref="BYE16:BYG16"/>
    <mergeCell ref="BYH16:BYJ16"/>
    <mergeCell ref="BXA16:BXC16"/>
    <mergeCell ref="BXD16:BXF16"/>
    <mergeCell ref="BXG16:BXI16"/>
    <mergeCell ref="BXJ16:BXL16"/>
    <mergeCell ref="BXM16:BXO16"/>
    <mergeCell ref="BXP16:BXR16"/>
    <mergeCell ref="BWI16:BWK16"/>
    <mergeCell ref="BWL16:BWN16"/>
    <mergeCell ref="BWO16:BWQ16"/>
    <mergeCell ref="BWR16:BWT16"/>
    <mergeCell ref="BWU16:BWW16"/>
    <mergeCell ref="BWX16:BWZ16"/>
    <mergeCell ref="BVQ16:BVS16"/>
    <mergeCell ref="BVT16:BVV16"/>
    <mergeCell ref="BVW16:BVY16"/>
    <mergeCell ref="BVZ16:BWB16"/>
    <mergeCell ref="BWC16:BWE16"/>
    <mergeCell ref="BWF16:BWH16"/>
    <mergeCell ref="BUY16:BVA16"/>
    <mergeCell ref="BVB16:BVD16"/>
    <mergeCell ref="BVE16:BVG16"/>
    <mergeCell ref="BVH16:BVJ16"/>
    <mergeCell ref="BVK16:BVM16"/>
    <mergeCell ref="BVN16:BVP16"/>
    <mergeCell ref="BUG16:BUI16"/>
    <mergeCell ref="BUJ16:BUL16"/>
    <mergeCell ref="BUM16:BUO16"/>
    <mergeCell ref="BUP16:BUR16"/>
    <mergeCell ref="BUS16:BUU16"/>
    <mergeCell ref="BUV16:BUX16"/>
    <mergeCell ref="BTO16:BTQ16"/>
    <mergeCell ref="BTR16:BTT16"/>
    <mergeCell ref="BTU16:BTW16"/>
    <mergeCell ref="BTX16:BTZ16"/>
    <mergeCell ref="BUA16:BUC16"/>
    <mergeCell ref="BUD16:BUF16"/>
    <mergeCell ref="BSW16:BSY16"/>
    <mergeCell ref="BSZ16:BTB16"/>
    <mergeCell ref="BTC16:BTE16"/>
    <mergeCell ref="BTF16:BTH16"/>
    <mergeCell ref="BTI16:BTK16"/>
    <mergeCell ref="BTL16:BTN16"/>
    <mergeCell ref="BSE16:BSG16"/>
    <mergeCell ref="BSH16:BSJ16"/>
    <mergeCell ref="BSK16:BSM16"/>
    <mergeCell ref="BSN16:BSP16"/>
    <mergeCell ref="BSQ16:BSS16"/>
    <mergeCell ref="BST16:BSV16"/>
    <mergeCell ref="BRM16:BRO16"/>
    <mergeCell ref="BRP16:BRR16"/>
    <mergeCell ref="BRS16:BRU16"/>
    <mergeCell ref="BRV16:BRX16"/>
    <mergeCell ref="BRY16:BSA16"/>
    <mergeCell ref="BSB16:BSD16"/>
    <mergeCell ref="BQU16:BQW16"/>
    <mergeCell ref="BQX16:BQZ16"/>
    <mergeCell ref="BRA16:BRC16"/>
    <mergeCell ref="BRD16:BRF16"/>
    <mergeCell ref="BRG16:BRI16"/>
    <mergeCell ref="BRJ16:BRL16"/>
    <mergeCell ref="BQC16:BQE16"/>
    <mergeCell ref="BQF16:BQH16"/>
    <mergeCell ref="BQI16:BQK16"/>
    <mergeCell ref="BQL16:BQN16"/>
    <mergeCell ref="BQO16:BQQ16"/>
    <mergeCell ref="BQR16:BQT16"/>
    <mergeCell ref="BPK16:BPM16"/>
    <mergeCell ref="BPN16:BPP16"/>
    <mergeCell ref="BPQ16:BPS16"/>
    <mergeCell ref="BPT16:BPV16"/>
    <mergeCell ref="BPW16:BPY16"/>
    <mergeCell ref="BPZ16:BQB16"/>
    <mergeCell ref="BOS16:BOU16"/>
    <mergeCell ref="BOV16:BOX16"/>
    <mergeCell ref="BOY16:BPA16"/>
    <mergeCell ref="BPB16:BPD16"/>
    <mergeCell ref="BPE16:BPG16"/>
    <mergeCell ref="BPH16:BPJ16"/>
    <mergeCell ref="BOA16:BOC16"/>
    <mergeCell ref="BOD16:BOF16"/>
    <mergeCell ref="BOG16:BOI16"/>
    <mergeCell ref="BOJ16:BOL16"/>
    <mergeCell ref="BOM16:BOO16"/>
    <mergeCell ref="BOP16:BOR16"/>
    <mergeCell ref="BNI16:BNK16"/>
    <mergeCell ref="BNL16:BNN16"/>
    <mergeCell ref="BNO16:BNQ16"/>
    <mergeCell ref="BNR16:BNT16"/>
    <mergeCell ref="BNU16:BNW16"/>
    <mergeCell ref="BNX16:BNZ16"/>
    <mergeCell ref="BMQ16:BMS16"/>
    <mergeCell ref="BMT16:BMV16"/>
    <mergeCell ref="BMW16:BMY16"/>
    <mergeCell ref="BMZ16:BNB16"/>
    <mergeCell ref="BNC16:BNE16"/>
    <mergeCell ref="BNF16:BNH16"/>
    <mergeCell ref="BLY16:BMA16"/>
    <mergeCell ref="BMB16:BMD16"/>
    <mergeCell ref="BME16:BMG16"/>
    <mergeCell ref="BMH16:BMJ16"/>
    <mergeCell ref="BMK16:BMM16"/>
    <mergeCell ref="BMN16:BMP16"/>
    <mergeCell ref="BLG16:BLI16"/>
    <mergeCell ref="BLJ16:BLL16"/>
    <mergeCell ref="BLM16:BLO16"/>
    <mergeCell ref="BLP16:BLR16"/>
    <mergeCell ref="BLS16:BLU16"/>
    <mergeCell ref="BLV16:BLX16"/>
    <mergeCell ref="BKO16:BKQ16"/>
    <mergeCell ref="BKR16:BKT16"/>
    <mergeCell ref="BKU16:BKW16"/>
    <mergeCell ref="BKX16:BKZ16"/>
    <mergeCell ref="BLA16:BLC16"/>
    <mergeCell ref="BLD16:BLF16"/>
    <mergeCell ref="BJW16:BJY16"/>
    <mergeCell ref="BJZ16:BKB16"/>
    <mergeCell ref="BKC16:BKE16"/>
    <mergeCell ref="BKF16:BKH16"/>
    <mergeCell ref="BKI16:BKK16"/>
    <mergeCell ref="BKL16:BKN16"/>
    <mergeCell ref="BJE16:BJG16"/>
    <mergeCell ref="BJH16:BJJ16"/>
    <mergeCell ref="BJK16:BJM16"/>
    <mergeCell ref="BJN16:BJP16"/>
    <mergeCell ref="BJQ16:BJS16"/>
    <mergeCell ref="BJT16:BJV16"/>
    <mergeCell ref="BIM16:BIO16"/>
    <mergeCell ref="BIP16:BIR16"/>
    <mergeCell ref="BIS16:BIU16"/>
    <mergeCell ref="BIV16:BIX16"/>
    <mergeCell ref="BIY16:BJA16"/>
    <mergeCell ref="BJB16:BJD16"/>
    <mergeCell ref="BHU16:BHW16"/>
    <mergeCell ref="BHX16:BHZ16"/>
    <mergeCell ref="BIA16:BIC16"/>
    <mergeCell ref="BID16:BIF16"/>
    <mergeCell ref="BIG16:BII16"/>
    <mergeCell ref="BIJ16:BIL16"/>
    <mergeCell ref="BHC16:BHE16"/>
    <mergeCell ref="BHF16:BHH16"/>
    <mergeCell ref="BHI16:BHK16"/>
    <mergeCell ref="BHL16:BHN16"/>
    <mergeCell ref="BHO16:BHQ16"/>
    <mergeCell ref="BHR16:BHT16"/>
    <mergeCell ref="BGK16:BGM16"/>
    <mergeCell ref="BGN16:BGP16"/>
    <mergeCell ref="BGQ16:BGS16"/>
    <mergeCell ref="BGT16:BGV16"/>
    <mergeCell ref="BGW16:BGY16"/>
    <mergeCell ref="BGZ16:BHB16"/>
    <mergeCell ref="BFS16:BFU16"/>
    <mergeCell ref="BFV16:BFX16"/>
    <mergeCell ref="BFY16:BGA16"/>
    <mergeCell ref="BGB16:BGD16"/>
    <mergeCell ref="BGE16:BGG16"/>
    <mergeCell ref="BGH16:BGJ16"/>
    <mergeCell ref="BFA16:BFC16"/>
    <mergeCell ref="BFD16:BFF16"/>
    <mergeCell ref="BFG16:BFI16"/>
    <mergeCell ref="BFJ16:BFL16"/>
    <mergeCell ref="BFM16:BFO16"/>
    <mergeCell ref="BFP16:BFR16"/>
    <mergeCell ref="BEI16:BEK16"/>
    <mergeCell ref="BEL16:BEN16"/>
    <mergeCell ref="BEO16:BEQ16"/>
    <mergeCell ref="BER16:BET16"/>
    <mergeCell ref="BEU16:BEW16"/>
    <mergeCell ref="BEX16:BEZ16"/>
    <mergeCell ref="BDQ16:BDS16"/>
    <mergeCell ref="BDT16:BDV16"/>
    <mergeCell ref="BDW16:BDY16"/>
    <mergeCell ref="BDZ16:BEB16"/>
    <mergeCell ref="BEC16:BEE16"/>
    <mergeCell ref="BEF16:BEH16"/>
    <mergeCell ref="BCY16:BDA16"/>
    <mergeCell ref="BDB16:BDD16"/>
    <mergeCell ref="BDE16:BDG16"/>
    <mergeCell ref="BDH16:BDJ16"/>
    <mergeCell ref="BDK16:BDM16"/>
    <mergeCell ref="BDN16:BDP16"/>
    <mergeCell ref="BCG16:BCI16"/>
    <mergeCell ref="BCJ16:BCL16"/>
    <mergeCell ref="BCM16:BCO16"/>
    <mergeCell ref="BCP16:BCR16"/>
    <mergeCell ref="BCS16:BCU16"/>
    <mergeCell ref="BCV16:BCX16"/>
    <mergeCell ref="BBO16:BBQ16"/>
    <mergeCell ref="BBR16:BBT16"/>
    <mergeCell ref="BBU16:BBW16"/>
    <mergeCell ref="BBX16:BBZ16"/>
    <mergeCell ref="BCA16:BCC16"/>
    <mergeCell ref="BCD16:BCF16"/>
    <mergeCell ref="BAW16:BAY16"/>
    <mergeCell ref="BAZ16:BBB16"/>
    <mergeCell ref="BBC16:BBE16"/>
    <mergeCell ref="BBF16:BBH16"/>
    <mergeCell ref="BBI16:BBK16"/>
    <mergeCell ref="BBL16:BBN16"/>
    <mergeCell ref="BAE16:BAG16"/>
    <mergeCell ref="BAH16:BAJ16"/>
    <mergeCell ref="BAK16:BAM16"/>
    <mergeCell ref="BAN16:BAP16"/>
    <mergeCell ref="BAQ16:BAS16"/>
    <mergeCell ref="BAT16:BAV16"/>
    <mergeCell ref="AZM16:AZO16"/>
    <mergeCell ref="AZP16:AZR16"/>
    <mergeCell ref="AZS16:AZU16"/>
    <mergeCell ref="AZV16:AZX16"/>
    <mergeCell ref="AZY16:BAA16"/>
    <mergeCell ref="BAB16:BAD16"/>
    <mergeCell ref="AYU16:AYW16"/>
    <mergeCell ref="AYX16:AYZ16"/>
    <mergeCell ref="AZA16:AZC16"/>
    <mergeCell ref="AZD16:AZF16"/>
    <mergeCell ref="AZG16:AZI16"/>
    <mergeCell ref="AZJ16:AZL16"/>
    <mergeCell ref="AYC16:AYE16"/>
    <mergeCell ref="AYF16:AYH16"/>
    <mergeCell ref="AYI16:AYK16"/>
    <mergeCell ref="AYL16:AYN16"/>
    <mergeCell ref="AYO16:AYQ16"/>
    <mergeCell ref="AYR16:AYT16"/>
    <mergeCell ref="AXK16:AXM16"/>
    <mergeCell ref="AXN16:AXP16"/>
    <mergeCell ref="AXQ16:AXS16"/>
    <mergeCell ref="AXT16:AXV16"/>
    <mergeCell ref="AXW16:AXY16"/>
    <mergeCell ref="AXZ16:AYB16"/>
    <mergeCell ref="AWS16:AWU16"/>
    <mergeCell ref="AWV16:AWX16"/>
    <mergeCell ref="AWY16:AXA16"/>
    <mergeCell ref="AXB16:AXD16"/>
    <mergeCell ref="AXE16:AXG16"/>
    <mergeCell ref="AXH16:AXJ16"/>
    <mergeCell ref="AWA16:AWC16"/>
    <mergeCell ref="AWD16:AWF16"/>
    <mergeCell ref="AWG16:AWI16"/>
    <mergeCell ref="AWJ16:AWL16"/>
    <mergeCell ref="AWM16:AWO16"/>
    <mergeCell ref="AWP16:AWR16"/>
    <mergeCell ref="AVI16:AVK16"/>
    <mergeCell ref="AVL16:AVN16"/>
    <mergeCell ref="AVO16:AVQ16"/>
    <mergeCell ref="AVR16:AVT16"/>
    <mergeCell ref="AVU16:AVW16"/>
    <mergeCell ref="AVX16:AVZ16"/>
    <mergeCell ref="AUQ16:AUS16"/>
    <mergeCell ref="AUT16:AUV16"/>
    <mergeCell ref="AUW16:AUY16"/>
    <mergeCell ref="AUZ16:AVB16"/>
    <mergeCell ref="AVC16:AVE16"/>
    <mergeCell ref="AVF16:AVH16"/>
    <mergeCell ref="ATY16:AUA16"/>
    <mergeCell ref="AUB16:AUD16"/>
    <mergeCell ref="AUE16:AUG16"/>
    <mergeCell ref="AUH16:AUJ16"/>
    <mergeCell ref="AUK16:AUM16"/>
    <mergeCell ref="AUN16:AUP16"/>
    <mergeCell ref="ATG16:ATI16"/>
    <mergeCell ref="ATJ16:ATL16"/>
    <mergeCell ref="ATM16:ATO16"/>
    <mergeCell ref="ATP16:ATR16"/>
    <mergeCell ref="ATS16:ATU16"/>
    <mergeCell ref="ATV16:ATX16"/>
    <mergeCell ref="ASO16:ASQ16"/>
    <mergeCell ref="ASR16:AST16"/>
    <mergeCell ref="ASU16:ASW16"/>
    <mergeCell ref="ASX16:ASZ16"/>
    <mergeCell ref="ATA16:ATC16"/>
    <mergeCell ref="ATD16:ATF16"/>
    <mergeCell ref="ARW16:ARY16"/>
    <mergeCell ref="ARZ16:ASB16"/>
    <mergeCell ref="ASC16:ASE16"/>
    <mergeCell ref="ASF16:ASH16"/>
    <mergeCell ref="ASI16:ASK16"/>
    <mergeCell ref="ASL16:ASN16"/>
    <mergeCell ref="ARE16:ARG16"/>
    <mergeCell ref="ARH16:ARJ16"/>
    <mergeCell ref="ARK16:ARM16"/>
    <mergeCell ref="ARN16:ARP16"/>
    <mergeCell ref="ARQ16:ARS16"/>
    <mergeCell ref="ART16:ARV16"/>
    <mergeCell ref="AQM16:AQO16"/>
    <mergeCell ref="AQP16:AQR16"/>
    <mergeCell ref="AQS16:AQU16"/>
    <mergeCell ref="AQV16:AQX16"/>
    <mergeCell ref="AQY16:ARA16"/>
    <mergeCell ref="ARB16:ARD16"/>
    <mergeCell ref="APU16:APW16"/>
    <mergeCell ref="APX16:APZ16"/>
    <mergeCell ref="AQA16:AQC16"/>
    <mergeCell ref="AQD16:AQF16"/>
    <mergeCell ref="AQG16:AQI16"/>
    <mergeCell ref="AQJ16:AQL16"/>
    <mergeCell ref="APC16:APE16"/>
    <mergeCell ref="APF16:APH16"/>
    <mergeCell ref="API16:APK16"/>
    <mergeCell ref="APL16:APN16"/>
    <mergeCell ref="APO16:APQ16"/>
    <mergeCell ref="APR16:APT16"/>
    <mergeCell ref="AOK16:AOM16"/>
    <mergeCell ref="AON16:AOP16"/>
    <mergeCell ref="AOQ16:AOS16"/>
    <mergeCell ref="AOT16:AOV16"/>
    <mergeCell ref="AOW16:AOY16"/>
    <mergeCell ref="AOZ16:APB16"/>
    <mergeCell ref="ANS16:ANU16"/>
    <mergeCell ref="ANV16:ANX16"/>
    <mergeCell ref="ANY16:AOA16"/>
    <mergeCell ref="AOB16:AOD16"/>
    <mergeCell ref="AOE16:AOG16"/>
    <mergeCell ref="AOH16:AOJ16"/>
    <mergeCell ref="ANA16:ANC16"/>
    <mergeCell ref="AND16:ANF16"/>
    <mergeCell ref="ANG16:ANI16"/>
    <mergeCell ref="ANJ16:ANL16"/>
    <mergeCell ref="ANM16:ANO16"/>
    <mergeCell ref="ANP16:ANR16"/>
    <mergeCell ref="AMI16:AMK16"/>
    <mergeCell ref="AML16:AMN16"/>
    <mergeCell ref="AMO16:AMQ16"/>
    <mergeCell ref="AMR16:AMT16"/>
    <mergeCell ref="AMU16:AMW16"/>
    <mergeCell ref="AMX16:AMZ16"/>
    <mergeCell ref="ALQ16:ALS16"/>
    <mergeCell ref="ALT16:ALV16"/>
    <mergeCell ref="ALW16:ALY16"/>
    <mergeCell ref="ALZ16:AMB16"/>
    <mergeCell ref="AMC16:AME16"/>
    <mergeCell ref="AMF16:AMH16"/>
    <mergeCell ref="AKY16:ALA16"/>
    <mergeCell ref="ALB16:ALD16"/>
    <mergeCell ref="ALE16:ALG16"/>
    <mergeCell ref="ALH16:ALJ16"/>
    <mergeCell ref="ALK16:ALM16"/>
    <mergeCell ref="ALN16:ALP16"/>
    <mergeCell ref="AKG16:AKI16"/>
    <mergeCell ref="AKJ16:AKL16"/>
    <mergeCell ref="AKM16:AKO16"/>
    <mergeCell ref="AKP16:AKR16"/>
    <mergeCell ref="AKS16:AKU16"/>
    <mergeCell ref="AKV16:AKX16"/>
    <mergeCell ref="AJO16:AJQ16"/>
    <mergeCell ref="AJR16:AJT16"/>
    <mergeCell ref="AJU16:AJW16"/>
    <mergeCell ref="AJX16:AJZ16"/>
    <mergeCell ref="AKA16:AKC16"/>
    <mergeCell ref="AKD16:AKF16"/>
    <mergeCell ref="AIW16:AIY16"/>
    <mergeCell ref="AIZ16:AJB16"/>
    <mergeCell ref="AJC16:AJE16"/>
    <mergeCell ref="AJF16:AJH16"/>
    <mergeCell ref="AJI16:AJK16"/>
    <mergeCell ref="AJL16:AJN16"/>
    <mergeCell ref="AIE16:AIG16"/>
    <mergeCell ref="AIH16:AIJ16"/>
    <mergeCell ref="AIK16:AIM16"/>
    <mergeCell ref="AIN16:AIP16"/>
    <mergeCell ref="AIQ16:AIS16"/>
    <mergeCell ref="AIT16:AIV16"/>
    <mergeCell ref="AHM16:AHO16"/>
    <mergeCell ref="AHP16:AHR16"/>
    <mergeCell ref="AHS16:AHU16"/>
    <mergeCell ref="AHV16:AHX16"/>
    <mergeCell ref="AHY16:AIA16"/>
    <mergeCell ref="AIB16:AID16"/>
    <mergeCell ref="AGU16:AGW16"/>
    <mergeCell ref="AGX16:AGZ16"/>
    <mergeCell ref="AHA16:AHC16"/>
    <mergeCell ref="AHD16:AHF16"/>
    <mergeCell ref="AHG16:AHI16"/>
    <mergeCell ref="AHJ16:AHL16"/>
    <mergeCell ref="AGC16:AGE16"/>
    <mergeCell ref="AGF16:AGH16"/>
    <mergeCell ref="AGI16:AGK16"/>
    <mergeCell ref="AGL16:AGN16"/>
    <mergeCell ref="AGO16:AGQ16"/>
    <mergeCell ref="AGR16:AGT16"/>
    <mergeCell ref="AFK16:AFM16"/>
    <mergeCell ref="AFN16:AFP16"/>
    <mergeCell ref="AFQ16:AFS16"/>
    <mergeCell ref="AFT16:AFV16"/>
    <mergeCell ref="AFW16:AFY16"/>
    <mergeCell ref="AFZ16:AGB16"/>
    <mergeCell ref="AES16:AEU16"/>
    <mergeCell ref="AEV16:AEX16"/>
    <mergeCell ref="AEY16:AFA16"/>
    <mergeCell ref="AFB16:AFD16"/>
    <mergeCell ref="AFE16:AFG16"/>
    <mergeCell ref="AFH16:AFJ16"/>
    <mergeCell ref="AEA16:AEC16"/>
    <mergeCell ref="AED16:AEF16"/>
    <mergeCell ref="AEG16:AEI16"/>
    <mergeCell ref="AEJ16:AEL16"/>
    <mergeCell ref="AEM16:AEO16"/>
    <mergeCell ref="AEP16:AER16"/>
    <mergeCell ref="ADI16:ADK16"/>
    <mergeCell ref="ADL16:ADN16"/>
    <mergeCell ref="ADO16:ADQ16"/>
    <mergeCell ref="ADR16:ADT16"/>
    <mergeCell ref="ADU16:ADW16"/>
    <mergeCell ref="ADX16:ADZ16"/>
    <mergeCell ref="ACQ16:ACS16"/>
    <mergeCell ref="ACT16:ACV16"/>
    <mergeCell ref="ACW16:ACY16"/>
    <mergeCell ref="ACZ16:ADB16"/>
    <mergeCell ref="ADC16:ADE16"/>
    <mergeCell ref="ADF16:ADH16"/>
    <mergeCell ref="ABY16:ACA16"/>
    <mergeCell ref="ACB16:ACD16"/>
    <mergeCell ref="ACE16:ACG16"/>
    <mergeCell ref="ACH16:ACJ16"/>
    <mergeCell ref="ACK16:ACM16"/>
    <mergeCell ref="ACN16:ACP16"/>
    <mergeCell ref="ABG16:ABI16"/>
    <mergeCell ref="ABJ16:ABL16"/>
    <mergeCell ref="ABM16:ABO16"/>
    <mergeCell ref="ABP16:ABR16"/>
    <mergeCell ref="ABS16:ABU16"/>
    <mergeCell ref="ABV16:ABX16"/>
    <mergeCell ref="AAO16:AAQ16"/>
    <mergeCell ref="AAR16:AAT16"/>
    <mergeCell ref="AAU16:AAW16"/>
    <mergeCell ref="AAX16:AAZ16"/>
    <mergeCell ref="ABA16:ABC16"/>
    <mergeCell ref="ABD16:ABF16"/>
    <mergeCell ref="ZW16:ZY16"/>
    <mergeCell ref="ZZ16:AAB16"/>
    <mergeCell ref="AAC16:AAE16"/>
    <mergeCell ref="AAF16:AAH16"/>
    <mergeCell ref="AAI16:AAK16"/>
    <mergeCell ref="AAL16:AAN16"/>
    <mergeCell ref="ZE16:ZG16"/>
    <mergeCell ref="ZH16:ZJ16"/>
    <mergeCell ref="ZK16:ZM16"/>
    <mergeCell ref="ZN16:ZP16"/>
    <mergeCell ref="ZQ16:ZS16"/>
    <mergeCell ref="ZT16:ZV16"/>
    <mergeCell ref="YM16:YO16"/>
    <mergeCell ref="YP16:YR16"/>
    <mergeCell ref="YS16:YU16"/>
    <mergeCell ref="YV16:YX16"/>
    <mergeCell ref="YY16:ZA16"/>
    <mergeCell ref="ZB16:ZD16"/>
    <mergeCell ref="XU16:XW16"/>
    <mergeCell ref="XX16:XZ16"/>
    <mergeCell ref="YA16:YC16"/>
    <mergeCell ref="YD16:YF16"/>
    <mergeCell ref="YG16:YI16"/>
    <mergeCell ref="YJ16:YL16"/>
    <mergeCell ref="XC16:XE16"/>
    <mergeCell ref="XF16:XH16"/>
    <mergeCell ref="XI16:XK16"/>
    <mergeCell ref="XL16:XN16"/>
    <mergeCell ref="XO16:XQ16"/>
    <mergeCell ref="XR16:XT16"/>
    <mergeCell ref="WK16:WM16"/>
    <mergeCell ref="WN16:WP16"/>
    <mergeCell ref="WQ16:WS16"/>
    <mergeCell ref="WT16:WV16"/>
    <mergeCell ref="WW16:WY16"/>
    <mergeCell ref="WZ16:XB16"/>
    <mergeCell ref="VS16:VU16"/>
    <mergeCell ref="VV16:VX16"/>
    <mergeCell ref="VY16:WA16"/>
    <mergeCell ref="WB16:WD16"/>
    <mergeCell ref="WE16:WG16"/>
    <mergeCell ref="WH16:WJ16"/>
    <mergeCell ref="VA16:VC16"/>
    <mergeCell ref="VD16:VF16"/>
    <mergeCell ref="VG16:VI16"/>
    <mergeCell ref="VJ16:VL16"/>
    <mergeCell ref="VM16:VO16"/>
    <mergeCell ref="VP16:VR16"/>
    <mergeCell ref="UI16:UK16"/>
    <mergeCell ref="UL16:UN16"/>
    <mergeCell ref="UO16:UQ16"/>
    <mergeCell ref="UR16:UT16"/>
    <mergeCell ref="UU16:UW16"/>
    <mergeCell ref="UX16:UZ16"/>
    <mergeCell ref="TQ16:TS16"/>
    <mergeCell ref="TT16:TV16"/>
    <mergeCell ref="TW16:TY16"/>
    <mergeCell ref="TZ16:UB16"/>
    <mergeCell ref="UC16:UE16"/>
    <mergeCell ref="UF16:UH16"/>
    <mergeCell ref="SY16:TA16"/>
    <mergeCell ref="TB16:TD16"/>
    <mergeCell ref="TE16:TG16"/>
    <mergeCell ref="TH16:TJ16"/>
    <mergeCell ref="TK16:TM16"/>
    <mergeCell ref="TN16:TP16"/>
    <mergeCell ref="SG16:SI16"/>
    <mergeCell ref="SJ16:SL16"/>
    <mergeCell ref="SM16:SO16"/>
    <mergeCell ref="SP16:SR16"/>
    <mergeCell ref="SS16:SU16"/>
    <mergeCell ref="SV16:SX16"/>
    <mergeCell ref="MS16:MU16"/>
    <mergeCell ref="MV16:MX16"/>
    <mergeCell ref="RO16:RQ16"/>
    <mergeCell ref="RR16:RT16"/>
    <mergeCell ref="RU16:RW16"/>
    <mergeCell ref="RX16:RZ16"/>
    <mergeCell ref="SA16:SC16"/>
    <mergeCell ref="SD16:SF16"/>
    <mergeCell ref="QW16:QY16"/>
    <mergeCell ref="QZ16:RB16"/>
    <mergeCell ref="RC16:RE16"/>
    <mergeCell ref="RF16:RH16"/>
    <mergeCell ref="RI16:RK16"/>
    <mergeCell ref="RL16:RN16"/>
    <mergeCell ref="QE16:QG16"/>
    <mergeCell ref="QH16:QJ16"/>
    <mergeCell ref="QK16:QM16"/>
    <mergeCell ref="QN16:QP16"/>
    <mergeCell ref="QQ16:QS16"/>
    <mergeCell ref="QT16:QV16"/>
    <mergeCell ref="PM16:PO16"/>
    <mergeCell ref="PP16:PR16"/>
    <mergeCell ref="PS16:PU16"/>
    <mergeCell ref="PV16:PX16"/>
    <mergeCell ref="PY16:QA16"/>
    <mergeCell ref="QB16:QD16"/>
    <mergeCell ref="LL16:LN16"/>
    <mergeCell ref="LO16:LQ16"/>
    <mergeCell ref="LR16:LT16"/>
    <mergeCell ref="LU16:LW16"/>
    <mergeCell ref="OU16:OW16"/>
    <mergeCell ref="OX16:OZ16"/>
    <mergeCell ref="PA16:PC16"/>
    <mergeCell ref="PD16:PF16"/>
    <mergeCell ref="PG16:PI16"/>
    <mergeCell ref="PJ16:PL16"/>
    <mergeCell ref="OC16:OE16"/>
    <mergeCell ref="OF16:OH16"/>
    <mergeCell ref="OI16:OK16"/>
    <mergeCell ref="OL16:ON16"/>
    <mergeCell ref="OO16:OQ16"/>
    <mergeCell ref="OR16:OT16"/>
    <mergeCell ref="MY16:NA16"/>
    <mergeCell ref="NB16:ND16"/>
    <mergeCell ref="NE16:NG16"/>
    <mergeCell ref="NH16:NJ16"/>
    <mergeCell ref="MA16:MC16"/>
    <mergeCell ref="MD16:MF16"/>
    <mergeCell ref="MG16:MI16"/>
    <mergeCell ref="MJ16:ML16"/>
    <mergeCell ref="MM16:MO16"/>
    <mergeCell ref="MP16:MR16"/>
    <mergeCell ref="NK16:NM16"/>
    <mergeCell ref="NN16:NP16"/>
    <mergeCell ref="NQ16:NS16"/>
    <mergeCell ref="NT16:NV16"/>
    <mergeCell ref="NW16:NY16"/>
    <mergeCell ref="NZ16:OB16"/>
    <mergeCell ref="LX16:LZ16"/>
    <mergeCell ref="IX16:IZ16"/>
    <mergeCell ref="JA16:JC16"/>
    <mergeCell ref="JD16:JF16"/>
    <mergeCell ref="HW16:HY16"/>
    <mergeCell ref="HZ16:IB16"/>
    <mergeCell ref="IC16:IE16"/>
    <mergeCell ref="IF16:IH16"/>
    <mergeCell ref="II16:IK16"/>
    <mergeCell ref="IL16:IN16"/>
    <mergeCell ref="IO16:IQ16"/>
    <mergeCell ref="JG16:JI16"/>
    <mergeCell ref="JJ16:JL16"/>
    <mergeCell ref="JM16:JO16"/>
    <mergeCell ref="JP16:JR16"/>
    <mergeCell ref="JS16:JU16"/>
    <mergeCell ref="JV16:JX16"/>
    <mergeCell ref="IR16:IT16"/>
    <mergeCell ref="IU16:IW16"/>
    <mergeCell ref="KQ16:KS16"/>
    <mergeCell ref="KT16:KV16"/>
    <mergeCell ref="KW16:KY16"/>
    <mergeCell ref="KZ16:LB16"/>
    <mergeCell ref="LC16:LE16"/>
    <mergeCell ref="LF16:LH16"/>
    <mergeCell ref="JY16:KA16"/>
    <mergeCell ref="CU16:CW16"/>
    <mergeCell ref="CX16:CZ16"/>
    <mergeCell ref="FC16:FE16"/>
    <mergeCell ref="FF16:FH16"/>
    <mergeCell ref="FI16:FK16"/>
    <mergeCell ref="FL16:FN16"/>
    <mergeCell ref="FO16:FQ16"/>
    <mergeCell ref="FR16:FT16"/>
    <mergeCell ref="GM16:GO16"/>
    <mergeCell ref="GP16:GR16"/>
    <mergeCell ref="KB16:KD16"/>
    <mergeCell ref="KE16:KG16"/>
    <mergeCell ref="KH16:KJ16"/>
    <mergeCell ref="KK16:KM16"/>
    <mergeCell ref="KN16:KP16"/>
    <mergeCell ref="LI16:LK16"/>
    <mergeCell ref="GS16:GU16"/>
    <mergeCell ref="GV16:GX16"/>
    <mergeCell ref="GY16:HA16"/>
    <mergeCell ref="HB16:HD16"/>
    <mergeCell ref="FU16:FW16"/>
    <mergeCell ref="FX16:FZ16"/>
    <mergeCell ref="GA16:GC16"/>
    <mergeCell ref="GD16:GF16"/>
    <mergeCell ref="GG16:GI16"/>
    <mergeCell ref="GJ16:GL16"/>
    <mergeCell ref="HE16:HG16"/>
    <mergeCell ref="HH16:HJ16"/>
    <mergeCell ref="HK16:HM16"/>
    <mergeCell ref="HN16:HP16"/>
    <mergeCell ref="HQ16:HS16"/>
    <mergeCell ref="HT16:HV16"/>
    <mergeCell ref="EK16:EM16"/>
    <mergeCell ref="EN16:EP16"/>
    <mergeCell ref="EQ16:ES16"/>
    <mergeCell ref="ET16:EV16"/>
    <mergeCell ref="EW16:EY16"/>
    <mergeCell ref="EZ16:FB16"/>
    <mergeCell ref="EB16:ED16"/>
    <mergeCell ref="EE16:EG16"/>
    <mergeCell ref="EH16:EJ16"/>
    <mergeCell ref="DS16:DU16"/>
    <mergeCell ref="DV16:DX16"/>
    <mergeCell ref="DY16:EA16"/>
    <mergeCell ref="DA16:DC16"/>
    <mergeCell ref="DD16:DF16"/>
    <mergeCell ref="DG16:DI16"/>
    <mergeCell ref="DJ16:DL16"/>
    <mergeCell ref="DM16:DO16"/>
    <mergeCell ref="DP16:DR16"/>
    <mergeCell ref="AV16:AX16"/>
    <mergeCell ref="O16:Q16"/>
    <mergeCell ref="R16:T16"/>
    <mergeCell ref="U16:W16"/>
    <mergeCell ref="X16:Z16"/>
    <mergeCell ref="AA16:AC16"/>
    <mergeCell ref="AD16:AF16"/>
    <mergeCell ref="L16:N16"/>
    <mergeCell ref="CI16:CK16"/>
    <mergeCell ref="CL16:CN16"/>
    <mergeCell ref="CO16:CQ16"/>
    <mergeCell ref="CR16:CT16"/>
    <mergeCell ref="A16:J16"/>
    <mergeCell ref="AG16:AI16"/>
    <mergeCell ref="AJ16:AL16"/>
    <mergeCell ref="AM16:AO16"/>
    <mergeCell ref="AP16:AR16"/>
    <mergeCell ref="AS16:AU16"/>
    <mergeCell ref="BQ16:BS16"/>
    <mergeCell ref="BT16:BV16"/>
    <mergeCell ref="BW16:BY16"/>
    <mergeCell ref="BZ16:CB16"/>
    <mergeCell ref="CC16:CE16"/>
    <mergeCell ref="CF16:CH16"/>
    <mergeCell ref="AY16:BA16"/>
    <mergeCell ref="BB16:BD16"/>
    <mergeCell ref="BE16:BG16"/>
    <mergeCell ref="BH16:BJ16"/>
    <mergeCell ref="BK16:BM16"/>
    <mergeCell ref="BN16:BP16"/>
    <mergeCell ref="A23:J23"/>
    <mergeCell ref="A25:J25"/>
    <mergeCell ref="A26:J26"/>
    <mergeCell ref="A27:J27"/>
    <mergeCell ref="A28:J28"/>
    <mergeCell ref="C51:J51"/>
    <mergeCell ref="C52:J52"/>
    <mergeCell ref="C53:J53"/>
    <mergeCell ref="C54:J54"/>
    <mergeCell ref="C55:J55"/>
    <mergeCell ref="B86:J86"/>
    <mergeCell ref="B90:J90"/>
    <mergeCell ref="A1:J1"/>
    <mergeCell ref="A2:J2"/>
    <mergeCell ref="A3:J3"/>
    <mergeCell ref="A4:J4"/>
    <mergeCell ref="A5:J5"/>
    <mergeCell ref="A6:J6"/>
    <mergeCell ref="A15:J15"/>
    <mergeCell ref="A9:J9"/>
    <mergeCell ref="A10:J10"/>
    <mergeCell ref="A11:J11"/>
    <mergeCell ref="A12:J12"/>
    <mergeCell ref="A13:J13"/>
    <mergeCell ref="A14:J14"/>
    <mergeCell ref="A7:J7"/>
    <mergeCell ref="A17:J17"/>
    <mergeCell ref="A18:J18"/>
    <mergeCell ref="A19:J19"/>
    <mergeCell ref="A20:J20"/>
    <mergeCell ref="A21:J21"/>
    <mergeCell ref="A22:J22"/>
  </mergeCells>
  <pageMargins left="0.45" right="0.45" top="0.55000000000000004" bottom="0.5" header="0" footer="0"/>
  <pageSetup paperSize="9" orientation="portrait" r:id="rId1"/>
  <headerFooter>
    <oddFooter>&amp;L&amp;"Calibri,Regular"E-Pack Polymers Private Limited&amp;R&amp;"Calibri,Regular"Financial Year 2014-15</oddFooter>
  </headerFooter>
  <rowBreaks count="4" manualBreakCount="4">
    <brk id="23" max="9" man="1"/>
    <brk id="34" max="9" man="1"/>
    <brk id="68" max="9" man="1"/>
    <brk id="90"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55"/>
  <sheetViews>
    <sheetView view="pageBreakPreview" topLeftCell="C32" zoomScaleNormal="100" zoomScaleSheetLayoutView="100" workbookViewId="0">
      <selection activeCell="M44" sqref="M44"/>
    </sheetView>
  </sheetViews>
  <sheetFormatPr defaultColWidth="11.59375" defaultRowHeight="15"/>
  <cols>
    <col min="1" max="1" width="6.875" style="47" customWidth="1"/>
    <col min="2" max="2" width="28.18359375" style="47" customWidth="1"/>
    <col min="3" max="3" width="16.44921875" style="47" customWidth="1"/>
    <col min="4" max="4" width="12.13671875" style="47" customWidth="1"/>
    <col min="5" max="5" width="13.21484375" style="47" bestFit="1" customWidth="1"/>
    <col min="6" max="6" width="11.73046875" style="47" customWidth="1"/>
    <col min="7" max="7" width="12.9453125" style="47" customWidth="1"/>
    <col min="8" max="8" width="11.73046875" style="47" customWidth="1"/>
    <col min="9" max="9" width="15.5078125" style="47" customWidth="1"/>
    <col min="10" max="10" width="16.44921875" style="47" customWidth="1"/>
    <col min="11" max="11" width="12.40625" style="47" customWidth="1"/>
    <col min="12" max="12" width="12.9453125" style="47" customWidth="1"/>
    <col min="13" max="13" width="15.5078125" style="47" customWidth="1"/>
    <col min="14" max="14" width="14.6953125" style="47" customWidth="1"/>
    <col min="15" max="15" width="16.046875" style="47" bestFit="1" customWidth="1"/>
    <col min="16" max="18" width="0.94140625" style="47" bestFit="1" customWidth="1"/>
    <col min="19" max="19" width="11.59375" style="47"/>
    <col min="20" max="20" width="16.98828125" style="47" customWidth="1"/>
    <col min="21" max="21" width="11.59375" style="47"/>
    <col min="22" max="22" width="13.21484375" style="47" bestFit="1" customWidth="1"/>
    <col min="23" max="16384" width="11.59375" style="47"/>
  </cols>
  <sheetData>
    <row r="1" spans="1:23" s="48" customFormat="1" ht="23.25">
      <c r="A1" s="919" t="str">
        <f>'Introduction '!B2</f>
        <v>Name of Company</v>
      </c>
      <c r="B1" s="919"/>
      <c r="C1" s="919"/>
      <c r="D1" s="919"/>
      <c r="E1" s="919"/>
      <c r="F1" s="919"/>
      <c r="G1" s="919"/>
      <c r="H1" s="919"/>
      <c r="I1" s="919"/>
      <c r="J1" s="919"/>
      <c r="K1" s="919"/>
      <c r="L1" s="919"/>
      <c r="M1" s="919"/>
      <c r="N1" s="919"/>
    </row>
    <row r="2" spans="1:23" s="48" customFormat="1" ht="18.75">
      <c r="A2" s="920" t="str">
        <f>'Introduction '!B3</f>
        <v>CIN -</v>
      </c>
      <c r="B2" s="920"/>
      <c r="C2" s="920"/>
      <c r="D2" s="920"/>
      <c r="E2" s="920"/>
      <c r="F2" s="920"/>
      <c r="G2" s="920"/>
      <c r="H2" s="920"/>
      <c r="I2" s="920"/>
      <c r="J2" s="920"/>
      <c r="K2" s="920"/>
      <c r="L2" s="920"/>
      <c r="M2" s="920"/>
      <c r="N2" s="920"/>
    </row>
    <row r="3" spans="1:23" s="48" customFormat="1" ht="9.9499999999999993" customHeight="1">
      <c r="A3" s="45"/>
      <c r="B3" s="46"/>
      <c r="C3" s="46"/>
      <c r="D3" s="46"/>
      <c r="E3" s="46"/>
      <c r="F3" s="46"/>
      <c r="G3" s="46"/>
      <c r="H3" s="46"/>
      <c r="I3" s="46"/>
    </row>
    <row r="4" spans="1:23" s="48" customFormat="1" ht="18.75">
      <c r="A4" s="921" t="s">
        <v>804</v>
      </c>
      <c r="B4" s="921"/>
      <c r="C4" s="921"/>
      <c r="D4" s="921"/>
      <c r="E4" s="921"/>
      <c r="F4" s="921"/>
      <c r="G4" s="921"/>
      <c r="H4" s="921"/>
      <c r="I4" s="921"/>
      <c r="J4" s="921"/>
      <c r="K4" s="921"/>
      <c r="L4" s="921"/>
      <c r="M4" s="921"/>
      <c r="N4" s="921"/>
    </row>
    <row r="6" spans="1:23" ht="15.75" customHeight="1">
      <c r="A6" s="922" t="s">
        <v>749</v>
      </c>
      <c r="B6" s="922"/>
      <c r="C6" s="922"/>
      <c r="D6" s="922"/>
      <c r="E6" s="922"/>
      <c r="F6" s="922"/>
      <c r="G6" s="922"/>
      <c r="H6" s="922"/>
      <c r="I6" s="922"/>
      <c r="J6" s="922"/>
      <c r="K6" s="922"/>
      <c r="L6" s="922"/>
      <c r="M6" s="922"/>
      <c r="N6" s="922"/>
      <c r="O6" s="389"/>
    </row>
    <row r="7" spans="1:23" ht="15.75" customHeight="1" thickBot="1">
      <c r="A7" s="389"/>
      <c r="B7" s="389"/>
      <c r="C7" s="389"/>
      <c r="D7" s="389"/>
      <c r="E7" s="389"/>
      <c r="F7" s="389"/>
      <c r="G7" s="389"/>
      <c r="H7" s="389"/>
      <c r="I7" s="389"/>
      <c r="J7" s="389"/>
      <c r="K7" s="389"/>
      <c r="L7" s="389"/>
      <c r="M7" s="389"/>
      <c r="N7" s="140" t="s">
        <v>330</v>
      </c>
      <c r="O7" s="389"/>
    </row>
    <row r="8" spans="1:23">
      <c r="A8" s="923" t="s">
        <v>0</v>
      </c>
      <c r="B8" s="924"/>
      <c r="C8" s="927" t="s">
        <v>4</v>
      </c>
      <c r="D8" s="927"/>
      <c r="E8" s="927"/>
      <c r="F8" s="927"/>
      <c r="G8" s="927"/>
      <c r="H8" s="928" t="s">
        <v>764</v>
      </c>
      <c r="I8" s="928"/>
      <c r="J8" s="927"/>
      <c r="K8" s="927"/>
      <c r="L8" s="927"/>
      <c r="M8" s="927" t="s">
        <v>6</v>
      </c>
      <c r="N8" s="929"/>
    </row>
    <row r="9" spans="1:23" ht="42" thickBot="1">
      <c r="A9" s="925"/>
      <c r="B9" s="926"/>
      <c r="C9" s="210" t="s">
        <v>805</v>
      </c>
      <c r="D9" s="211" t="s">
        <v>769</v>
      </c>
      <c r="E9" s="211" t="s">
        <v>2</v>
      </c>
      <c r="F9" s="211" t="s">
        <v>3</v>
      </c>
      <c r="G9" s="211" t="s">
        <v>806</v>
      </c>
      <c r="H9" s="211" t="s">
        <v>805</v>
      </c>
      <c r="I9" s="211" t="s">
        <v>769</v>
      </c>
      <c r="J9" s="211" t="s">
        <v>2</v>
      </c>
      <c r="K9" s="211" t="s">
        <v>3</v>
      </c>
      <c r="L9" s="211" t="s">
        <v>806</v>
      </c>
      <c r="M9" s="210" t="s">
        <v>806</v>
      </c>
      <c r="N9" s="212" t="s">
        <v>805</v>
      </c>
      <c r="O9" s="52" t="s">
        <v>5</v>
      </c>
      <c r="S9" s="47" t="s">
        <v>24</v>
      </c>
      <c r="U9" s="47">
        <f>ROUND(T9,0)</f>
        <v>0</v>
      </c>
    </row>
    <row r="10" spans="1:23" ht="15.75" customHeight="1">
      <c r="A10" s="196">
        <v>12.1</v>
      </c>
      <c r="B10" s="63" t="s">
        <v>7</v>
      </c>
      <c r="C10" s="3"/>
      <c r="D10" s="30"/>
      <c r="E10" s="30"/>
      <c r="F10" s="30"/>
      <c r="G10" s="30"/>
      <c r="H10" s="30"/>
      <c r="I10" s="30"/>
      <c r="J10" s="30"/>
      <c r="K10" s="30"/>
      <c r="L10" s="30"/>
      <c r="M10" s="30"/>
      <c r="N10" s="61"/>
      <c r="O10" s="389"/>
      <c r="S10" s="47" t="s">
        <v>129</v>
      </c>
      <c r="T10" s="47">
        <v>965.14666666666699</v>
      </c>
      <c r="U10" s="47">
        <f t="shared" ref="U10:U13" si="0">ROUND(T10,0)</f>
        <v>965</v>
      </c>
    </row>
    <row r="11" spans="1:23" ht="15.75" customHeight="1">
      <c r="A11" s="64" t="s">
        <v>179</v>
      </c>
      <c r="B11" s="30" t="s">
        <v>25</v>
      </c>
      <c r="C11" s="197">
        <v>97224600</v>
      </c>
      <c r="D11" s="198"/>
      <c r="E11" s="202"/>
      <c r="F11" s="202"/>
      <c r="G11" s="202">
        <f t="shared" ref="G11" si="1">+C11+E11-F11+D11</f>
        <v>97224600</v>
      </c>
      <c r="H11" s="202">
        <v>0</v>
      </c>
      <c r="I11" s="202"/>
      <c r="J11" s="202"/>
      <c r="K11" s="202"/>
      <c r="L11" s="202">
        <f>+H11+J11-K11+I11</f>
        <v>0</v>
      </c>
      <c r="M11" s="202">
        <f t="shared" ref="M11" si="2">+G11-L11</f>
        <v>97224600</v>
      </c>
      <c r="N11" s="203">
        <f t="shared" ref="N11:N16" si="3">+C11-H11</f>
        <v>97224600</v>
      </c>
      <c r="O11" s="53"/>
      <c r="S11" s="47" t="s">
        <v>713</v>
      </c>
      <c r="T11" s="47">
        <v>24903.0542487477</v>
      </c>
      <c r="U11" s="47">
        <f t="shared" si="0"/>
        <v>24903</v>
      </c>
    </row>
    <row r="12" spans="1:23" ht="15.75" customHeight="1">
      <c r="A12" s="64" t="s">
        <v>180</v>
      </c>
      <c r="B12" s="30" t="s">
        <v>24</v>
      </c>
      <c r="C12" s="197">
        <v>164338024.27000001</v>
      </c>
      <c r="D12" s="198"/>
      <c r="E12" s="202">
        <v>13265530.9</v>
      </c>
      <c r="F12" s="202"/>
      <c r="G12" s="202">
        <f>+C12+E12-F12+D12</f>
        <v>177603555.17000002</v>
      </c>
      <c r="H12" s="202">
        <v>36920416.324689068</v>
      </c>
      <c r="I12" s="202"/>
      <c r="J12" s="202">
        <v>7375520</v>
      </c>
      <c r="K12" s="202"/>
      <c r="L12" s="202">
        <f>+H12+J12-K12+I12</f>
        <v>44295936.324689068</v>
      </c>
      <c r="M12" s="202">
        <f>+G12-L12</f>
        <v>133307618.84531096</v>
      </c>
      <c r="N12" s="203">
        <f t="shared" si="3"/>
        <v>127417607.94531095</v>
      </c>
      <c r="O12" s="54"/>
      <c r="S12" s="47" t="s">
        <v>326</v>
      </c>
      <c r="T12" s="47">
        <v>125402.30856475201</v>
      </c>
      <c r="U12" s="47">
        <f t="shared" si="0"/>
        <v>125402</v>
      </c>
    </row>
    <row r="13" spans="1:23" ht="15.75" customHeight="1">
      <c r="A13" s="64" t="s">
        <v>181</v>
      </c>
      <c r="B13" s="30" t="s">
        <v>327</v>
      </c>
      <c r="C13" s="204">
        <v>489645649.68564749</v>
      </c>
      <c r="D13" s="198"/>
      <c r="E13" s="202">
        <v>43538598.420000002</v>
      </c>
      <c r="F13" s="202">
        <v>144000</v>
      </c>
      <c r="G13" s="202">
        <f>+C13+E13-F13+D13</f>
        <v>533040248.1056475</v>
      </c>
      <c r="H13" s="202">
        <v>151936328.3667101</v>
      </c>
      <c r="I13" s="202"/>
      <c r="J13" s="202">
        <f>32458290-0.42</f>
        <v>32458289.579999998</v>
      </c>
      <c r="K13" s="202">
        <v>7867.9708943516607</v>
      </c>
      <c r="L13" s="202">
        <f t="shared" ref="L13:L16" si="4">+H13+J13-K13+I13</f>
        <v>184386749.97581574</v>
      </c>
      <c r="M13" s="202">
        <f>+G13-L13</f>
        <v>348653498.12983179</v>
      </c>
      <c r="N13" s="203">
        <f t="shared" si="3"/>
        <v>337709321.31893742</v>
      </c>
      <c r="O13" s="54"/>
      <c r="S13" s="47" t="s">
        <v>400</v>
      </c>
      <c r="T13" s="47">
        <v>1863.8367735868101</v>
      </c>
      <c r="U13" s="47">
        <f t="shared" si="0"/>
        <v>1864</v>
      </c>
    </row>
    <row r="14" spans="1:23" ht="15.75" customHeight="1">
      <c r="A14" s="64" t="s">
        <v>182</v>
      </c>
      <c r="B14" s="136" t="s">
        <v>399</v>
      </c>
      <c r="C14" s="204">
        <v>30673661.575062521</v>
      </c>
      <c r="D14" s="198"/>
      <c r="E14" s="202">
        <v>90839</v>
      </c>
      <c r="F14" s="202"/>
      <c r="G14" s="202">
        <f>+C14+E14-F14+D14</f>
        <v>30764500.575062521</v>
      </c>
      <c r="H14" s="202">
        <v>12914392.723376734</v>
      </c>
      <c r="I14" s="202"/>
      <c r="J14" s="202">
        <v>3026420</v>
      </c>
      <c r="K14" s="202"/>
      <c r="L14" s="202">
        <f t="shared" si="4"/>
        <v>15940812.723376734</v>
      </c>
      <c r="M14" s="202">
        <f>+G14-L14</f>
        <v>14823687.851685787</v>
      </c>
      <c r="N14" s="203">
        <f t="shared" si="3"/>
        <v>17759268.851685785</v>
      </c>
      <c r="O14" s="54"/>
      <c r="T14" s="47">
        <f>SUM(T9:T13)</f>
        <v>153134.34625375317</v>
      </c>
    </row>
    <row r="15" spans="1:23" ht="15.75" customHeight="1">
      <c r="A15" s="64" t="s">
        <v>183</v>
      </c>
      <c r="B15" s="136" t="s">
        <v>400</v>
      </c>
      <c r="C15" s="204">
        <v>21426394.661150243</v>
      </c>
      <c r="D15" s="198"/>
      <c r="E15" s="202">
        <v>11003354</v>
      </c>
      <c r="F15" s="202">
        <v>48191</v>
      </c>
      <c r="G15" s="202">
        <f>+C15+E15-F15+D15</f>
        <v>32381557.661150243</v>
      </c>
      <c r="H15" s="202">
        <v>8931638.2500772011</v>
      </c>
      <c r="I15" s="202"/>
      <c r="J15" s="202">
        <v>3084228</v>
      </c>
      <c r="K15" s="202">
        <v>26442.461643583447</v>
      </c>
      <c r="L15" s="202">
        <f t="shared" si="4"/>
        <v>11989423.788433617</v>
      </c>
      <c r="M15" s="202">
        <f>+G15-L15</f>
        <v>20392133.872716628</v>
      </c>
      <c r="N15" s="203">
        <f t="shared" si="3"/>
        <v>12494756.411073042</v>
      </c>
      <c r="O15" s="54"/>
      <c r="S15" s="47" t="s">
        <v>24</v>
      </c>
      <c r="T15" s="47">
        <v>21041</v>
      </c>
      <c r="U15" s="47">
        <v>13609.540683105908</v>
      </c>
      <c r="V15" s="47">
        <v>7431.4593168940883</v>
      </c>
      <c r="W15" s="47">
        <f>V15+U15</f>
        <v>21040.999999999996</v>
      </c>
    </row>
    <row r="16" spans="1:23" ht="15.75" customHeight="1">
      <c r="A16" s="64" t="s">
        <v>186</v>
      </c>
      <c r="B16" s="136" t="s">
        <v>129</v>
      </c>
      <c r="C16" s="204">
        <v>2931042.6254783198</v>
      </c>
      <c r="D16" s="198"/>
      <c r="E16" s="202">
        <v>1612279.38</v>
      </c>
      <c r="F16" s="202"/>
      <c r="G16" s="202">
        <f>+C16+E16-F16+D16</f>
        <v>4543322.0054783197</v>
      </c>
      <c r="H16" s="202">
        <v>1455656.6428567367</v>
      </c>
      <c r="I16" s="202"/>
      <c r="J16" s="202">
        <v>1349434</v>
      </c>
      <c r="K16" s="202"/>
      <c r="L16" s="202">
        <f t="shared" si="4"/>
        <v>2805090.6428567367</v>
      </c>
      <c r="M16" s="202">
        <f>+G16-L16</f>
        <v>1738231.362621583</v>
      </c>
      <c r="N16" s="203">
        <f t="shared" si="3"/>
        <v>1475385.9826215832</v>
      </c>
      <c r="O16" s="54"/>
      <c r="S16" s="47" t="s">
        <v>129</v>
      </c>
      <c r="T16" s="47">
        <v>2861537.3745216811</v>
      </c>
      <c r="U16" s="47">
        <v>965.14666666666676</v>
      </c>
      <c r="V16" s="47">
        <v>2860572.2278550146</v>
      </c>
      <c r="W16" s="47">
        <f t="shared" ref="W16:W19" si="5">V16+U16</f>
        <v>2861537.3745216811</v>
      </c>
    </row>
    <row r="17" spans="1:23" ht="15.75" customHeight="1">
      <c r="A17" s="65"/>
      <c r="B17" s="137"/>
      <c r="C17" s="204"/>
      <c r="D17" s="202"/>
      <c r="E17" s="202"/>
      <c r="F17" s="202"/>
      <c r="G17" s="202"/>
      <c r="H17" s="202"/>
      <c r="I17" s="202"/>
      <c r="J17" s="202"/>
      <c r="K17" s="202"/>
      <c r="L17" s="202"/>
      <c r="M17" s="202"/>
      <c r="N17" s="203"/>
      <c r="O17" s="54"/>
      <c r="P17" s="47" t="s">
        <v>11</v>
      </c>
      <c r="Q17" s="47" t="s">
        <v>11</v>
      </c>
      <c r="S17" s="47" t="s">
        <v>713</v>
      </c>
      <c r="T17" s="47">
        <v>252582.25493747997</v>
      </c>
      <c r="U17" s="47">
        <v>24903.054248747707</v>
      </c>
      <c r="V17" s="47">
        <v>227679.20068873232</v>
      </c>
      <c r="W17" s="47">
        <f t="shared" si="5"/>
        <v>252582.25493748003</v>
      </c>
    </row>
    <row r="18" spans="1:23" ht="15.75" customHeight="1">
      <c r="A18" s="67"/>
      <c r="B18" s="66" t="s">
        <v>1</v>
      </c>
      <c r="C18" s="200">
        <f>SUM(C11:C17)</f>
        <v>806239372.81733847</v>
      </c>
      <c r="D18" s="200">
        <f>SUM(D11:D17)</f>
        <v>0</v>
      </c>
      <c r="E18" s="200">
        <f t="shared" ref="E18:N18" si="6">SUM(E11:E17)</f>
        <v>69510601.699999988</v>
      </c>
      <c r="F18" s="200">
        <f t="shared" si="6"/>
        <v>192191</v>
      </c>
      <c r="G18" s="200">
        <f t="shared" si="6"/>
        <v>875557783.51733851</v>
      </c>
      <c r="H18" s="200">
        <f t="shared" si="6"/>
        <v>212158432.30770981</v>
      </c>
      <c r="I18" s="200">
        <f t="shared" si="6"/>
        <v>0</v>
      </c>
      <c r="J18" s="200">
        <f t="shared" si="6"/>
        <v>47293891.579999998</v>
      </c>
      <c r="K18" s="200">
        <f t="shared" si="6"/>
        <v>34310.432537935107</v>
      </c>
      <c r="L18" s="200">
        <f t="shared" si="6"/>
        <v>259418013.45517188</v>
      </c>
      <c r="M18" s="200">
        <f>SUM(M11:M17)</f>
        <v>616139770.06216669</v>
      </c>
      <c r="N18" s="368">
        <f t="shared" si="6"/>
        <v>594080940.50962877</v>
      </c>
      <c r="P18" s="55" t="s">
        <v>11</v>
      </c>
      <c r="Q18" s="47" t="s">
        <v>11</v>
      </c>
      <c r="S18" s="47" t="s">
        <v>326</v>
      </c>
      <c r="T18" s="47">
        <v>17723299.4993525</v>
      </c>
      <c r="U18" s="47">
        <v>125402.30856475238</v>
      </c>
      <c r="V18" s="47">
        <v>17597897.1907878</v>
      </c>
      <c r="W18" s="47">
        <f t="shared" si="5"/>
        <v>17723299.499352552</v>
      </c>
    </row>
    <row r="19" spans="1:23" ht="15.75" customHeight="1">
      <c r="A19" s="64"/>
      <c r="B19" s="62" t="s">
        <v>16</v>
      </c>
      <c r="C19" s="197">
        <f>'note 12'!C18</f>
        <v>759954986.25</v>
      </c>
      <c r="D19" s="197">
        <f>'note 12'!D18</f>
        <v>-935480.24500006717</v>
      </c>
      <c r="E19" s="197">
        <f>'note 12'!E18</f>
        <v>88127955.640000001</v>
      </c>
      <c r="F19" s="197">
        <f>'note 12'!F18</f>
        <v>40908088.827661417</v>
      </c>
      <c r="G19" s="197">
        <f>'note 12'!G18</f>
        <v>806239372.81733847</v>
      </c>
      <c r="H19" s="197">
        <f>'note 12'!H18</f>
        <v>194329875.03066415</v>
      </c>
      <c r="I19" s="197">
        <f>'note 12'!I18</f>
        <v>-228139.25304931018</v>
      </c>
      <c r="J19" s="197">
        <f>'note 12'!J18</f>
        <v>44919933.892327793</v>
      </c>
      <c r="K19" s="197">
        <f>'note 12'!K18</f>
        <v>26863237.362232804</v>
      </c>
      <c r="L19" s="197">
        <f>'note 12'!L18</f>
        <v>212158432.30770981</v>
      </c>
      <c r="M19" s="197">
        <f>'note 12'!M18</f>
        <v>594080940.50962877</v>
      </c>
      <c r="N19" s="197">
        <f>'note 12'!N18</f>
        <v>565625111.21933579</v>
      </c>
      <c r="O19" s="56"/>
      <c r="S19" s="47" t="s">
        <v>400</v>
      </c>
      <c r="T19" s="47">
        <v>3795677.5656172698</v>
      </c>
      <c r="U19" s="47">
        <v>1863.836773586806</v>
      </c>
      <c r="V19" s="47">
        <v>3793813.7288436899</v>
      </c>
      <c r="W19" s="47">
        <f t="shared" si="5"/>
        <v>3795677.5656172768</v>
      </c>
    </row>
    <row r="20" spans="1:23" ht="9.9499999999999993" customHeight="1">
      <c r="A20" s="64"/>
      <c r="B20" s="62"/>
      <c r="C20" s="205"/>
      <c r="D20" s="206"/>
      <c r="E20" s="206"/>
      <c r="F20" s="206"/>
      <c r="G20" s="206"/>
      <c r="H20" s="206"/>
      <c r="I20" s="206"/>
      <c r="J20" s="206"/>
      <c r="K20" s="206"/>
      <c r="L20" s="206"/>
      <c r="M20" s="206"/>
      <c r="N20" s="207"/>
      <c r="O20" s="56"/>
    </row>
    <row r="21" spans="1:23" ht="15.75" customHeight="1">
      <c r="A21" s="196">
        <f>A10+0.1</f>
        <v>12.2</v>
      </c>
      <c r="B21" s="63" t="s">
        <v>44</v>
      </c>
      <c r="C21" s="197" t="s">
        <v>11</v>
      </c>
      <c r="D21" s="198"/>
      <c r="E21" s="208"/>
      <c r="F21" s="209" t="s">
        <v>11</v>
      </c>
      <c r="G21" s="202" t="s">
        <v>11</v>
      </c>
      <c r="H21" s="202" t="s">
        <v>11</v>
      </c>
      <c r="I21" s="202"/>
      <c r="J21" s="202" t="s">
        <v>11</v>
      </c>
      <c r="K21" s="202" t="s">
        <v>11</v>
      </c>
      <c r="L21" s="202" t="s">
        <v>11</v>
      </c>
      <c r="M21" s="202" t="s">
        <v>11</v>
      </c>
      <c r="N21" s="203" t="s">
        <v>11</v>
      </c>
      <c r="O21" s="389"/>
    </row>
    <row r="22" spans="1:23" ht="15.75" customHeight="1">
      <c r="A22" s="64" t="s">
        <v>179</v>
      </c>
      <c r="B22" s="30" t="s">
        <v>45</v>
      </c>
      <c r="C22" s="197">
        <v>9402644</v>
      </c>
      <c r="D22" s="198"/>
      <c r="E22" s="198">
        <v>145168</v>
      </c>
      <c r="F22" s="209">
        <v>0</v>
      </c>
      <c r="G22" s="202">
        <f>+C22+E22-F22+D22</f>
        <v>9547812</v>
      </c>
      <c r="H22" s="202">
        <v>2600034.2042965689</v>
      </c>
      <c r="I22" s="202"/>
      <c r="J22" s="202">
        <v>1010287</v>
      </c>
      <c r="K22" s="202"/>
      <c r="L22" s="202">
        <f>+H22+J22-K22+I22</f>
        <v>3610321.2042965689</v>
      </c>
      <c r="M22" s="202">
        <f>+G22-L22</f>
        <v>5937490.7957034316</v>
      </c>
      <c r="N22" s="203">
        <f>+C22-H22</f>
        <v>6802609.7957034316</v>
      </c>
      <c r="O22" s="389">
        <v>16.21</v>
      </c>
    </row>
    <row r="23" spans="1:23" ht="15.75" customHeight="1">
      <c r="A23" s="65"/>
      <c r="B23" s="4"/>
      <c r="C23" s="197"/>
      <c r="D23" s="198"/>
      <c r="E23" s="198"/>
      <c r="F23" s="198"/>
      <c r="G23" s="202"/>
      <c r="H23" s="202"/>
      <c r="I23" s="202"/>
      <c r="J23" s="202"/>
      <c r="K23" s="202"/>
      <c r="L23" s="202"/>
      <c r="M23" s="202"/>
      <c r="N23" s="203"/>
      <c r="O23" s="389"/>
    </row>
    <row r="24" spans="1:23" ht="15.75" customHeight="1">
      <c r="A24" s="67"/>
      <c r="B24" s="66" t="s">
        <v>1</v>
      </c>
      <c r="C24" s="201">
        <f>SUM(C22:C23)</f>
        <v>9402644</v>
      </c>
      <c r="D24" s="201">
        <f>SUM(D22:D23)</f>
        <v>0</v>
      </c>
      <c r="E24" s="201">
        <f t="shared" ref="E24:N24" si="7">SUM(E22:E23)</f>
        <v>145168</v>
      </c>
      <c r="F24" s="201">
        <f t="shared" si="7"/>
        <v>0</v>
      </c>
      <c r="G24" s="201">
        <f t="shared" si="7"/>
        <v>9547812</v>
      </c>
      <c r="H24" s="201">
        <f t="shared" si="7"/>
        <v>2600034.2042965689</v>
      </c>
      <c r="I24" s="201">
        <f t="shared" si="7"/>
        <v>0</v>
      </c>
      <c r="J24" s="201">
        <f t="shared" si="7"/>
        <v>1010287</v>
      </c>
      <c r="K24" s="201">
        <f t="shared" si="7"/>
        <v>0</v>
      </c>
      <c r="L24" s="201">
        <f t="shared" si="7"/>
        <v>3610321.2042965689</v>
      </c>
      <c r="M24" s="201">
        <f t="shared" si="7"/>
        <v>5937490.7957034316</v>
      </c>
      <c r="N24" s="369">
        <f t="shared" si="7"/>
        <v>6802609.7957034316</v>
      </c>
    </row>
    <row r="25" spans="1:23" ht="15.75" customHeight="1">
      <c r="A25" s="293"/>
      <c r="B25" s="294" t="s">
        <v>16</v>
      </c>
      <c r="C25" s="295">
        <f>'note 12'!C24</f>
        <v>8467164</v>
      </c>
      <c r="D25" s="295">
        <f>'note 12'!D24</f>
        <v>935480</v>
      </c>
      <c r="E25" s="295">
        <f>'note 12'!E24</f>
        <v>0</v>
      </c>
      <c r="F25" s="295">
        <f>'note 12'!F24</f>
        <v>0</v>
      </c>
      <c r="G25" s="295">
        <f>'note 12'!G24</f>
        <v>9402644</v>
      </c>
      <c r="H25" s="295">
        <f>'note 12'!H24</f>
        <v>1372527.2844</v>
      </c>
      <c r="I25" s="295">
        <f>'note 12'!I24</f>
        <v>228139.00799999991</v>
      </c>
      <c r="J25" s="295">
        <f>'note 12'!J24</f>
        <v>999367.91189656896</v>
      </c>
      <c r="K25" s="295">
        <f>'note 12'!K24</f>
        <v>0</v>
      </c>
      <c r="L25" s="295">
        <f>'note 12'!L24</f>
        <v>2600034.2042965689</v>
      </c>
      <c r="M25" s="295">
        <f>'note 12'!M24</f>
        <v>6802609.7957034316</v>
      </c>
      <c r="N25" s="295">
        <f>'note 12'!N24</f>
        <v>7094636.7155999998</v>
      </c>
    </row>
    <row r="26" spans="1:23" ht="9.9499999999999993" customHeight="1">
      <c r="A26" s="64"/>
      <c r="B26" s="62"/>
      <c r="C26" s="205"/>
      <c r="D26" s="206"/>
      <c r="E26" s="206"/>
      <c r="F26" s="206"/>
      <c r="G26" s="206"/>
      <c r="H26" s="206"/>
      <c r="I26" s="206"/>
      <c r="J26" s="206"/>
      <c r="K26" s="206"/>
      <c r="L26" s="206"/>
      <c r="M26" s="206"/>
      <c r="N26" s="207"/>
      <c r="O26" s="56"/>
    </row>
    <row r="27" spans="1:23">
      <c r="A27" s="196">
        <f>A21+0.1</f>
        <v>12.299999999999999</v>
      </c>
      <c r="B27" s="63" t="s">
        <v>571</v>
      </c>
      <c r="C27" s="197">
        <v>12206393</v>
      </c>
      <c r="D27" s="197">
        <v>-12206393</v>
      </c>
      <c r="E27" s="197">
        <v>1572168</v>
      </c>
      <c r="F27" s="209">
        <v>0</v>
      </c>
      <c r="G27" s="202">
        <f>+C27+E27-F27+D27</f>
        <v>1572168</v>
      </c>
      <c r="H27" s="202">
        <v>0</v>
      </c>
      <c r="I27" s="202">
        <v>0</v>
      </c>
      <c r="J27" s="202">
        <v>0</v>
      </c>
      <c r="K27" s="202">
        <v>0</v>
      </c>
      <c r="L27" s="202">
        <f>+H27+J27-K27</f>
        <v>0</v>
      </c>
      <c r="M27" s="202">
        <f>+G27-L27</f>
        <v>1572168</v>
      </c>
      <c r="N27" s="203">
        <f>+C27-H27</f>
        <v>12206393</v>
      </c>
      <c r="O27" s="389"/>
    </row>
    <row r="28" spans="1:23" ht="15.75" customHeight="1">
      <c r="A28" s="67"/>
      <c r="B28" s="66" t="s">
        <v>1</v>
      </c>
      <c r="C28" s="201">
        <f>SUM(C27)</f>
        <v>12206393</v>
      </c>
      <c r="D28" s="201">
        <f t="shared" ref="D28:N28" si="8">SUM(D27)</f>
        <v>-12206393</v>
      </c>
      <c r="E28" s="201">
        <f t="shared" si="8"/>
        <v>1572168</v>
      </c>
      <c r="F28" s="201">
        <f t="shared" si="8"/>
        <v>0</v>
      </c>
      <c r="G28" s="201">
        <f t="shared" si="8"/>
        <v>1572168</v>
      </c>
      <c r="H28" s="201">
        <f t="shared" si="8"/>
        <v>0</v>
      </c>
      <c r="I28" s="201">
        <f t="shared" si="8"/>
        <v>0</v>
      </c>
      <c r="J28" s="201">
        <f t="shared" si="8"/>
        <v>0</v>
      </c>
      <c r="K28" s="201">
        <f t="shared" si="8"/>
        <v>0</v>
      </c>
      <c r="L28" s="201">
        <f t="shared" si="8"/>
        <v>0</v>
      </c>
      <c r="M28" s="201">
        <f t="shared" si="8"/>
        <v>1572168</v>
      </c>
      <c r="N28" s="369">
        <f t="shared" si="8"/>
        <v>12206393</v>
      </c>
    </row>
    <row r="29" spans="1:23" ht="15.75" customHeight="1" thickBot="1">
      <c r="A29" s="301"/>
      <c r="B29" s="302" t="s">
        <v>16</v>
      </c>
      <c r="C29" s="303">
        <f>'note 12'!C28</f>
        <v>0</v>
      </c>
      <c r="D29" s="303">
        <f>'note 12'!D28</f>
        <v>0</v>
      </c>
      <c r="E29" s="303">
        <f>'note 12'!E28</f>
        <v>12206393</v>
      </c>
      <c r="F29" s="303">
        <f>'note 12'!F28</f>
        <v>0</v>
      </c>
      <c r="G29" s="303">
        <f>'note 12'!G28</f>
        <v>12206393</v>
      </c>
      <c r="H29" s="303">
        <f>'note 12'!H28</f>
        <v>0</v>
      </c>
      <c r="I29" s="303">
        <f>'note 12'!I28</f>
        <v>0</v>
      </c>
      <c r="J29" s="303">
        <f>'note 12'!J28</f>
        <v>0</v>
      </c>
      <c r="K29" s="303">
        <f>'note 12'!K28</f>
        <v>0</v>
      </c>
      <c r="L29" s="303">
        <f>'note 12'!L28</f>
        <v>0</v>
      </c>
      <c r="M29" s="303">
        <f>'note 12'!M28</f>
        <v>12206393</v>
      </c>
      <c r="N29" s="303">
        <f>'note 12'!N28</f>
        <v>0</v>
      </c>
    </row>
    <row r="30" spans="1:23">
      <c r="A30" s="380">
        <v>12.4</v>
      </c>
      <c r="B30" s="381" t="s">
        <v>775</v>
      </c>
      <c r="C30" s="300"/>
      <c r="D30" s="300"/>
      <c r="E30" s="300"/>
      <c r="F30" s="300"/>
      <c r="G30" s="300"/>
      <c r="H30" s="300"/>
      <c r="I30" s="300"/>
      <c r="J30" s="300"/>
      <c r="K30" s="300"/>
      <c r="L30" s="300"/>
      <c r="M30" s="300"/>
      <c r="N30" s="300"/>
    </row>
    <row r="31" spans="1:23" ht="15.75">
      <c r="C31" s="292">
        <f t="shared" ref="C31:N31" si="9">C24+C18+C28</f>
        <v>827848409.81733847</v>
      </c>
      <c r="D31" s="292"/>
      <c r="E31" s="292">
        <f t="shared" si="9"/>
        <v>71227937.699999988</v>
      </c>
      <c r="F31" s="292">
        <f t="shared" si="9"/>
        <v>192191</v>
      </c>
      <c r="G31" s="292">
        <f t="shared" si="9"/>
        <v>886677763.51733851</v>
      </c>
      <c r="H31" s="292">
        <f t="shared" si="9"/>
        <v>214758466.51200637</v>
      </c>
      <c r="I31" s="292"/>
      <c r="J31" s="292">
        <f t="shared" si="9"/>
        <v>48304178.579999998</v>
      </c>
      <c r="K31" s="292">
        <f t="shared" si="9"/>
        <v>34310.432537935107</v>
      </c>
      <c r="L31" s="292">
        <f t="shared" si="9"/>
        <v>263028334.65946844</v>
      </c>
      <c r="M31" s="292">
        <f t="shared" si="9"/>
        <v>623649428.8578701</v>
      </c>
      <c r="N31" s="292">
        <f t="shared" si="9"/>
        <v>613089943.30533218</v>
      </c>
    </row>
    <row r="32" spans="1:23" ht="15.75">
      <c r="C32" s="47">
        <v>768422150.25</v>
      </c>
      <c r="E32" s="47">
        <v>100334348.64</v>
      </c>
      <c r="F32" s="47">
        <v>40908088.827661417</v>
      </c>
      <c r="G32" s="47">
        <v>827848409.81733847</v>
      </c>
      <c r="H32" s="47">
        <v>195702402.31506413</v>
      </c>
      <c r="J32" s="47">
        <v>46815861.804224364</v>
      </c>
      <c r="K32" s="47">
        <v>26863237.362232808</v>
      </c>
      <c r="L32" s="47">
        <v>215655026.7570557</v>
      </c>
      <c r="M32" s="47">
        <v>612193383.06028295</v>
      </c>
      <c r="N32" s="47">
        <v>572719747.6899358</v>
      </c>
    </row>
    <row r="33" spans="2:20">
      <c r="E33" s="292">
        <f>E18+E24</f>
        <v>69655769.699999988</v>
      </c>
    </row>
    <row r="34" spans="2:20">
      <c r="B34" s="917" t="s">
        <v>126</v>
      </c>
      <c r="C34" s="917"/>
      <c r="D34" s="917"/>
      <c r="E34" s="917"/>
      <c r="F34" s="917"/>
      <c r="G34" s="917"/>
      <c r="H34" s="57"/>
      <c r="I34" s="57"/>
      <c r="J34" s="57"/>
      <c r="L34" s="58"/>
      <c r="O34" s="57"/>
      <c r="T34" s="57">
        <f>213283132+2371895</f>
        <v>215655027</v>
      </c>
    </row>
    <row r="35" spans="2:20" ht="16.5" customHeight="1" thickBot="1">
      <c r="B35" s="57"/>
      <c r="C35" s="57"/>
      <c r="D35" s="57"/>
      <c r="E35" s="57"/>
      <c r="F35" s="57"/>
      <c r="G35" s="57"/>
      <c r="H35" s="57"/>
      <c r="I35" s="57"/>
      <c r="J35" s="57"/>
      <c r="K35" s="57"/>
      <c r="L35" s="57"/>
      <c r="M35" s="918" t="s">
        <v>816</v>
      </c>
      <c r="N35" s="918"/>
      <c r="O35" s="388"/>
      <c r="R35" s="57"/>
    </row>
    <row r="36" spans="2:20" ht="30">
      <c r="B36" s="159" t="s">
        <v>127</v>
      </c>
      <c r="C36" s="160" t="s">
        <v>24</v>
      </c>
      <c r="D36" s="160"/>
      <c r="E36" s="390" t="s">
        <v>401</v>
      </c>
      <c r="F36" s="160" t="s">
        <v>399</v>
      </c>
      <c r="G36" s="160" t="s">
        <v>128</v>
      </c>
      <c r="H36" s="160" t="s">
        <v>128</v>
      </c>
      <c r="I36" s="160"/>
      <c r="J36" s="160" t="s">
        <v>129</v>
      </c>
      <c r="K36" s="161" t="s">
        <v>402</v>
      </c>
      <c r="L36" s="160" t="s">
        <v>403</v>
      </c>
      <c r="M36" s="160" t="s">
        <v>326</v>
      </c>
      <c r="N36" s="162" t="s">
        <v>1</v>
      </c>
      <c r="Q36" s="59" t="s">
        <v>11</v>
      </c>
    </row>
    <row r="37" spans="2:20" ht="15.75" thickBot="1">
      <c r="B37" s="167" t="s">
        <v>130</v>
      </c>
      <c r="C37" s="168">
        <v>0.1</v>
      </c>
      <c r="D37" s="168"/>
      <c r="E37" s="168">
        <v>0.15</v>
      </c>
      <c r="F37" s="168">
        <v>0.1</v>
      </c>
      <c r="G37" s="168">
        <v>0.15</v>
      </c>
      <c r="H37" s="168">
        <v>0.5</v>
      </c>
      <c r="I37" s="168"/>
      <c r="J37" s="168">
        <v>0.6</v>
      </c>
      <c r="K37" s="169">
        <v>0.15</v>
      </c>
      <c r="L37" s="168">
        <v>0.15</v>
      </c>
      <c r="M37" s="168">
        <v>0.15</v>
      </c>
      <c r="N37" s="170"/>
      <c r="Q37" s="60" t="s">
        <v>11</v>
      </c>
    </row>
    <row r="38" spans="2:20">
      <c r="B38" s="163"/>
      <c r="C38" s="164"/>
      <c r="D38" s="164"/>
      <c r="E38" s="164"/>
      <c r="F38" s="164"/>
      <c r="G38" s="164"/>
      <c r="H38" s="164"/>
      <c r="I38" s="164"/>
      <c r="J38" s="164"/>
      <c r="K38" s="165"/>
      <c r="L38" s="164"/>
      <c r="M38" s="164"/>
      <c r="N38" s="166"/>
      <c r="Q38" s="60"/>
    </row>
    <row r="39" spans="2:20">
      <c r="B39" s="175" t="s">
        <v>813</v>
      </c>
      <c r="C39" s="171">
        <v>96209910.199833214</v>
      </c>
      <c r="D39" s="171"/>
      <c r="E39" s="171">
        <v>969741.76712818886</v>
      </c>
      <c r="F39" s="171">
        <v>8999707.3670859411</v>
      </c>
      <c r="G39" s="171">
        <v>9157060.6375234257</v>
      </c>
      <c r="H39" s="171">
        <v>25197.2109375</v>
      </c>
      <c r="I39" s="171"/>
      <c r="J39" s="171">
        <v>2249482.5777785685</v>
      </c>
      <c r="K39" s="171">
        <v>3410420.8543935996</v>
      </c>
      <c r="L39" s="171">
        <v>959216.3296673703</v>
      </c>
      <c r="M39" s="171">
        <v>194907710.83679473</v>
      </c>
      <c r="N39" s="172">
        <f>SUM(C39:M39)</f>
        <v>316888447.78114253</v>
      </c>
      <c r="Q39" s="57" t="s">
        <v>11</v>
      </c>
    </row>
    <row r="40" spans="2:20">
      <c r="B40" s="175"/>
      <c r="C40" s="171"/>
      <c r="D40" s="171"/>
      <c r="E40" s="171"/>
      <c r="F40" s="171"/>
      <c r="G40" s="171"/>
      <c r="H40" s="171"/>
      <c r="I40" s="171"/>
      <c r="J40" s="171"/>
      <c r="K40" s="171"/>
      <c r="L40" s="171"/>
      <c r="M40" s="171"/>
      <c r="N40" s="172"/>
      <c r="Q40" s="57"/>
    </row>
    <row r="41" spans="2:20">
      <c r="B41" s="175" t="s">
        <v>131</v>
      </c>
      <c r="C41" s="171">
        <v>13181990.9</v>
      </c>
      <c r="D41" s="171"/>
      <c r="E41" s="171"/>
      <c r="F41" s="171"/>
      <c r="G41" s="171"/>
      <c r="H41" s="171"/>
      <c r="I41" s="171"/>
      <c r="J41" s="171">
        <f>822654.43+145168</f>
        <v>967822.43</v>
      </c>
      <c r="K41" s="171">
        <v>7169655</v>
      </c>
      <c r="L41" s="171"/>
      <c r="M41" s="171">
        <v>12480163.539999999</v>
      </c>
      <c r="N41" s="172">
        <f t="shared" ref="N41:N48" si="10">SUM(C41:M41)</f>
        <v>33799631.869999997</v>
      </c>
      <c r="Q41" s="57" t="s">
        <v>11</v>
      </c>
    </row>
    <row r="42" spans="2:20">
      <c r="B42" s="175" t="s">
        <v>132</v>
      </c>
      <c r="C42" s="171">
        <v>83540</v>
      </c>
      <c r="D42" s="171"/>
      <c r="E42" s="171"/>
      <c r="F42" s="171">
        <v>90839</v>
      </c>
      <c r="G42" s="171"/>
      <c r="H42" s="171"/>
      <c r="I42" s="171"/>
      <c r="J42" s="171">
        <v>789624.95</v>
      </c>
      <c r="K42" s="171">
        <v>3833699</v>
      </c>
      <c r="L42" s="171"/>
      <c r="M42" s="171">
        <v>31058434.879999999</v>
      </c>
      <c r="N42" s="172">
        <f t="shared" si="10"/>
        <v>35856137.829999998</v>
      </c>
      <c r="Q42" s="57" t="s">
        <v>11</v>
      </c>
    </row>
    <row r="43" spans="2:20">
      <c r="B43" s="175" t="s">
        <v>404</v>
      </c>
      <c r="C43" s="171">
        <v>0</v>
      </c>
      <c r="D43" s="171"/>
      <c r="E43" s="171">
        <v>-12500</v>
      </c>
      <c r="F43" s="171">
        <v>0</v>
      </c>
      <c r="G43" s="171"/>
      <c r="H43" s="171">
        <v>0</v>
      </c>
      <c r="I43" s="171"/>
      <c r="J43" s="171">
        <v>0</v>
      </c>
      <c r="K43" s="171">
        <v>0</v>
      </c>
      <c r="L43" s="171">
        <v>0</v>
      </c>
      <c r="M43" s="171">
        <v>-150000</v>
      </c>
      <c r="N43" s="172">
        <f t="shared" si="10"/>
        <v>-162500</v>
      </c>
      <c r="Q43" s="57"/>
    </row>
    <row r="44" spans="2:20">
      <c r="B44" s="175" t="s">
        <v>714</v>
      </c>
      <c r="C44" s="171">
        <v>0</v>
      </c>
      <c r="D44" s="171"/>
      <c r="E44" s="171">
        <v>0</v>
      </c>
      <c r="F44" s="171">
        <v>0</v>
      </c>
      <c r="G44" s="171">
        <v>0</v>
      </c>
      <c r="H44" s="171">
        <v>0</v>
      </c>
      <c r="I44" s="171"/>
      <c r="J44" s="171">
        <v>0</v>
      </c>
      <c r="K44" s="171">
        <v>0</v>
      </c>
      <c r="L44" s="171">
        <v>0</v>
      </c>
      <c r="M44" s="171">
        <v>35657</v>
      </c>
      <c r="N44" s="172">
        <f t="shared" si="10"/>
        <v>35657</v>
      </c>
      <c r="Q44" s="57"/>
    </row>
    <row r="45" spans="2:20">
      <c r="B45" s="175" t="s">
        <v>133</v>
      </c>
      <c r="C45" s="171">
        <f t="shared" ref="C45:M45" si="11">SUM(C39:C44)</f>
        <v>109475441.09983322</v>
      </c>
      <c r="D45" s="171"/>
      <c r="E45" s="171">
        <f t="shared" si="11"/>
        <v>957241.76712818886</v>
      </c>
      <c r="F45" s="171">
        <f t="shared" si="11"/>
        <v>9090546.3670859411</v>
      </c>
      <c r="G45" s="171">
        <f t="shared" si="11"/>
        <v>9157060.6375234257</v>
      </c>
      <c r="H45" s="171">
        <f t="shared" si="11"/>
        <v>25197.2109375</v>
      </c>
      <c r="I45" s="171"/>
      <c r="J45" s="171">
        <f t="shared" si="11"/>
        <v>4006929.9577785684</v>
      </c>
      <c r="K45" s="171">
        <f t="shared" si="11"/>
        <v>14413774.8543936</v>
      </c>
      <c r="L45" s="171">
        <f t="shared" si="11"/>
        <v>959216.3296673703</v>
      </c>
      <c r="M45" s="171">
        <f t="shared" si="11"/>
        <v>238331966.25679472</v>
      </c>
      <c r="N45" s="172">
        <f t="shared" si="10"/>
        <v>386417374.48114252</v>
      </c>
      <c r="Q45" s="57" t="s">
        <v>11</v>
      </c>
    </row>
    <row r="46" spans="2:20" ht="30">
      <c r="B46" s="175" t="s">
        <v>814</v>
      </c>
      <c r="C46" s="171">
        <f>(C45-C42)*C37+C42*C37/2</f>
        <v>10943367.109983323</v>
      </c>
      <c r="D46" s="171"/>
      <c r="E46" s="171">
        <f t="shared" ref="E46:L46" si="12">(E45-E42)*E37+E42*E37/2</f>
        <v>143586.26506922834</v>
      </c>
      <c r="F46" s="171">
        <f t="shared" si="12"/>
        <v>904512.68670859409</v>
      </c>
      <c r="G46" s="171">
        <f t="shared" si="12"/>
        <v>1373559.0956285137</v>
      </c>
      <c r="H46" s="171">
        <f t="shared" si="12"/>
        <v>12598.60546875</v>
      </c>
      <c r="I46" s="171"/>
      <c r="J46" s="171">
        <f t="shared" si="12"/>
        <v>2167270.4896671409</v>
      </c>
      <c r="K46" s="171">
        <f t="shared" si="12"/>
        <v>1874538.8031590399</v>
      </c>
      <c r="L46" s="171">
        <f t="shared" si="12"/>
        <v>143882.44945010555</v>
      </c>
      <c r="M46" s="355">
        <f>(M45-M42)*M37+M42*M37/2</f>
        <v>33420412.322519209</v>
      </c>
      <c r="N46" s="172">
        <f t="shared" si="10"/>
        <v>50983727.8276539</v>
      </c>
      <c r="Q46" s="57" t="s">
        <v>11</v>
      </c>
    </row>
    <row r="47" spans="2:20">
      <c r="B47" s="175" t="s">
        <v>134</v>
      </c>
      <c r="C47" s="171">
        <v>0</v>
      </c>
      <c r="D47" s="171"/>
      <c r="E47" s="171">
        <v>0</v>
      </c>
      <c r="F47" s="171">
        <v>0</v>
      </c>
      <c r="G47" s="171">
        <v>0</v>
      </c>
      <c r="H47" s="171">
        <v>0</v>
      </c>
      <c r="I47" s="171"/>
      <c r="J47" s="171">
        <v>0</v>
      </c>
      <c r="K47" s="171">
        <v>0</v>
      </c>
      <c r="L47" s="171">
        <v>0</v>
      </c>
      <c r="M47" s="355">
        <f>(M41+M44)*20%+M42*10%</f>
        <v>5609007.5959999999</v>
      </c>
      <c r="N47" s="172">
        <f t="shared" si="10"/>
        <v>5609007.5959999999</v>
      </c>
      <c r="Q47" s="57" t="s">
        <v>11</v>
      </c>
    </row>
    <row r="48" spans="2:20" ht="30">
      <c r="B48" s="175" t="s">
        <v>857</v>
      </c>
      <c r="C48" s="178"/>
      <c r="D48" s="178"/>
      <c r="E48" s="178"/>
      <c r="F48" s="178"/>
      <c r="G48" s="178"/>
      <c r="H48" s="178"/>
      <c r="I48" s="178"/>
      <c r="J48" s="178"/>
      <c r="K48" s="178"/>
      <c r="L48" s="178"/>
      <c r="M48" s="422">
        <f>M52*10%</f>
        <v>6208789.682000001</v>
      </c>
      <c r="N48" s="172">
        <f t="shared" si="10"/>
        <v>6208789.682000001</v>
      </c>
      <c r="Q48" s="57"/>
    </row>
    <row r="49" spans="2:17">
      <c r="B49" s="177" t="s">
        <v>420</v>
      </c>
      <c r="C49" s="178">
        <f>SUM(C46:C47)</f>
        <v>10943367.109983323</v>
      </c>
      <c r="D49" s="178"/>
      <c r="E49" s="178">
        <f t="shared" ref="E49:L49" si="13">SUM(E46:E47)</f>
        <v>143586.26506922834</v>
      </c>
      <c r="F49" s="178">
        <f t="shared" si="13"/>
        <v>904512.68670859409</v>
      </c>
      <c r="G49" s="178">
        <f t="shared" si="13"/>
        <v>1373559.0956285137</v>
      </c>
      <c r="H49" s="178">
        <f t="shared" si="13"/>
        <v>12598.60546875</v>
      </c>
      <c r="I49" s="178"/>
      <c r="J49" s="178">
        <f t="shared" si="13"/>
        <v>2167270.4896671409</v>
      </c>
      <c r="K49" s="178">
        <f t="shared" si="13"/>
        <v>1874538.8031590399</v>
      </c>
      <c r="L49" s="178">
        <f t="shared" si="13"/>
        <v>143882.44945010555</v>
      </c>
      <c r="M49" s="178">
        <f>SUM(M46:M48)</f>
        <v>45238209.60051921</v>
      </c>
      <c r="N49" s="178">
        <f>SUM(N46:N48)</f>
        <v>62801525.105653904</v>
      </c>
      <c r="O49" s="47" t="e">
        <f>'Financial Statements'!#REF!</f>
        <v>#REF!</v>
      </c>
      <c r="Q49" s="57"/>
    </row>
    <row r="50" spans="2:17" ht="15.75" thickBot="1">
      <c r="B50" s="176" t="s">
        <v>815</v>
      </c>
      <c r="C50" s="173">
        <f t="shared" ref="C50:M50" si="14">C45-C46-C47</f>
        <v>98532073.989849895</v>
      </c>
      <c r="D50" s="173"/>
      <c r="E50" s="173">
        <f t="shared" si="14"/>
        <v>813655.5020589605</v>
      </c>
      <c r="F50" s="173">
        <f t="shared" si="14"/>
        <v>8186033.6803773474</v>
      </c>
      <c r="G50" s="173">
        <f t="shared" si="14"/>
        <v>7783501.5418949118</v>
      </c>
      <c r="H50" s="173">
        <f t="shared" si="14"/>
        <v>12598.60546875</v>
      </c>
      <c r="I50" s="173"/>
      <c r="J50" s="173">
        <f t="shared" si="14"/>
        <v>1839659.4681114275</v>
      </c>
      <c r="K50" s="173">
        <f t="shared" si="14"/>
        <v>12539236.05123456</v>
      </c>
      <c r="L50" s="173">
        <f t="shared" si="14"/>
        <v>815333.88021726476</v>
      </c>
      <c r="M50" s="173">
        <f t="shared" si="14"/>
        <v>199302546.33827552</v>
      </c>
      <c r="N50" s="174">
        <f>N45-N46-N47</f>
        <v>329824639.05748862</v>
      </c>
      <c r="O50" s="397" t="e">
        <f>N49-O49</f>
        <v>#REF!</v>
      </c>
      <c r="Q50" s="57" t="s">
        <v>11</v>
      </c>
    </row>
    <row r="52" spans="2:17">
      <c r="L52" s="47">
        <f>M52*10%</f>
        <v>6208789.682000001</v>
      </c>
      <c r="M52" s="47">
        <v>62087896.820000008</v>
      </c>
    </row>
    <row r="53" spans="2:17">
      <c r="B53" s="47" t="s">
        <v>398</v>
      </c>
      <c r="M53" s="47">
        <v>66247</v>
      </c>
    </row>
    <row r="54" spans="2:17">
      <c r="M54" s="47">
        <v>111370</v>
      </c>
    </row>
    <row r="55" spans="2:17">
      <c r="M55" s="47">
        <f>SUM(M53:M54)</f>
        <v>177617</v>
      </c>
    </row>
  </sheetData>
  <mergeCells count="10">
    <mergeCell ref="B34:G34"/>
    <mergeCell ref="M35:N35"/>
    <mergeCell ref="A1:N1"/>
    <mergeCell ref="A2:N2"/>
    <mergeCell ref="A4:N4"/>
    <mergeCell ref="A6:N6"/>
    <mergeCell ref="A8:B9"/>
    <mergeCell ref="C8:G8"/>
    <mergeCell ref="H8:L8"/>
    <mergeCell ref="M8:N8"/>
  </mergeCells>
  <pageMargins left="0.3" right="0.3" top="0.98" bottom="0.4" header="0" footer="0"/>
  <pageSetup paperSize="9" scale="71" firstPageNumber="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53"/>
  <sheetViews>
    <sheetView view="pageBreakPreview" topLeftCell="D35" zoomScaleNormal="100" zoomScaleSheetLayoutView="100" workbookViewId="0">
      <selection activeCell="M41" sqref="M41"/>
    </sheetView>
  </sheetViews>
  <sheetFormatPr defaultColWidth="11.59375" defaultRowHeight="15"/>
  <cols>
    <col min="1" max="1" width="6.875" style="47" customWidth="1"/>
    <col min="2" max="2" width="28.18359375" style="47" customWidth="1"/>
    <col min="3" max="3" width="18.47265625" style="47" customWidth="1"/>
    <col min="4" max="4" width="16.046875" style="47" bestFit="1" customWidth="1"/>
    <col min="5" max="5" width="17.52734375" style="47" bestFit="1" customWidth="1"/>
    <col min="6" max="6" width="16.1796875" style="47" bestFit="1" customWidth="1"/>
    <col min="7" max="8" width="17.52734375" style="47" bestFit="1" customWidth="1"/>
    <col min="9" max="9" width="14.15625" style="47" bestFit="1" customWidth="1"/>
    <col min="10" max="11" width="16.1796875" style="47" bestFit="1" customWidth="1"/>
    <col min="12" max="12" width="17.52734375" style="47" bestFit="1" customWidth="1"/>
    <col min="13" max="13" width="17.93359375" style="47" bestFit="1" customWidth="1"/>
    <col min="14" max="14" width="18.203125" style="47" bestFit="1" customWidth="1"/>
    <col min="15" max="15" width="16.046875" style="47" bestFit="1" customWidth="1"/>
    <col min="16" max="18" width="0.94140625" style="47" bestFit="1" customWidth="1"/>
    <col min="19" max="19" width="11.59375" style="47"/>
    <col min="20" max="20" width="16.98828125" style="47" customWidth="1"/>
    <col min="21" max="21" width="11.59375" style="47"/>
    <col min="22" max="22" width="13.21484375" style="47" bestFit="1" customWidth="1"/>
    <col min="23" max="16384" width="11.59375" style="47"/>
  </cols>
  <sheetData>
    <row r="1" spans="1:23" s="48" customFormat="1" ht="23.25">
      <c r="A1" s="919" t="str">
        <f>'Introduction '!B2</f>
        <v>Name of Company</v>
      </c>
      <c r="B1" s="919"/>
      <c r="C1" s="919"/>
      <c r="D1" s="919"/>
      <c r="E1" s="919"/>
      <c r="F1" s="919"/>
      <c r="G1" s="919"/>
      <c r="H1" s="919"/>
      <c r="I1" s="919"/>
      <c r="J1" s="919"/>
      <c r="K1" s="919"/>
      <c r="L1" s="919"/>
      <c r="M1" s="919"/>
      <c r="N1" s="919"/>
    </row>
    <row r="2" spans="1:23" s="48" customFormat="1" ht="18.75">
      <c r="A2" s="920" t="str">
        <f>'Introduction '!B3</f>
        <v>CIN -</v>
      </c>
      <c r="B2" s="920"/>
      <c r="C2" s="920"/>
      <c r="D2" s="920"/>
      <c r="E2" s="920"/>
      <c r="F2" s="920"/>
      <c r="G2" s="920"/>
      <c r="H2" s="920"/>
      <c r="I2" s="920"/>
      <c r="J2" s="920"/>
      <c r="K2" s="920"/>
      <c r="L2" s="920"/>
      <c r="M2" s="920"/>
      <c r="N2" s="920"/>
    </row>
    <row r="3" spans="1:23" s="48" customFormat="1" ht="9.9499999999999993" customHeight="1">
      <c r="A3" s="45"/>
      <c r="B3" s="46"/>
      <c r="C3" s="46"/>
      <c r="D3" s="46"/>
      <c r="E3" s="46"/>
      <c r="F3" s="46"/>
      <c r="G3" s="46"/>
      <c r="H3" s="46"/>
      <c r="I3" s="46"/>
    </row>
    <row r="4" spans="1:23" s="48" customFormat="1" ht="18.75">
      <c r="A4" s="921" t="s">
        <v>568</v>
      </c>
      <c r="B4" s="921"/>
      <c r="C4" s="921"/>
      <c r="D4" s="921"/>
      <c r="E4" s="921"/>
      <c r="F4" s="921"/>
      <c r="G4" s="921"/>
      <c r="H4" s="921"/>
      <c r="I4" s="921"/>
      <c r="J4" s="921"/>
      <c r="K4" s="921"/>
      <c r="L4" s="921"/>
      <c r="M4" s="921"/>
      <c r="N4" s="921"/>
    </row>
    <row r="6" spans="1:23" ht="15.75" customHeight="1">
      <c r="A6" s="922" t="s">
        <v>749</v>
      </c>
      <c r="B6" s="922"/>
      <c r="C6" s="922"/>
      <c r="D6" s="922"/>
      <c r="E6" s="922"/>
      <c r="F6" s="922"/>
      <c r="G6" s="922"/>
      <c r="H6" s="922"/>
      <c r="I6" s="922"/>
      <c r="J6" s="922"/>
      <c r="K6" s="922"/>
      <c r="L6" s="922"/>
      <c r="M6" s="922"/>
      <c r="N6" s="922"/>
      <c r="O6" s="8"/>
    </row>
    <row r="7" spans="1:23" ht="15.75" customHeight="1" thickBot="1">
      <c r="A7" s="8"/>
      <c r="B7" s="8"/>
      <c r="C7" s="8"/>
      <c r="D7" s="371"/>
      <c r="E7" s="8"/>
      <c r="F7" s="8"/>
      <c r="G7" s="8"/>
      <c r="H7" s="8"/>
      <c r="I7" s="371"/>
      <c r="J7" s="8"/>
      <c r="K7" s="8"/>
      <c r="L7" s="8"/>
      <c r="M7" s="8"/>
      <c r="N7" s="140" t="s">
        <v>330</v>
      </c>
      <c r="O7" s="8"/>
    </row>
    <row r="8" spans="1:23">
      <c r="A8" s="923" t="s">
        <v>0</v>
      </c>
      <c r="B8" s="924"/>
      <c r="C8" s="927" t="s">
        <v>4</v>
      </c>
      <c r="D8" s="927"/>
      <c r="E8" s="927"/>
      <c r="F8" s="927"/>
      <c r="G8" s="927"/>
      <c r="H8" s="928" t="s">
        <v>764</v>
      </c>
      <c r="I8" s="928"/>
      <c r="J8" s="927"/>
      <c r="K8" s="927"/>
      <c r="L8" s="927"/>
      <c r="M8" s="927" t="s">
        <v>6</v>
      </c>
      <c r="N8" s="929"/>
    </row>
    <row r="9" spans="1:23" ht="28.5" thickBot="1">
      <c r="A9" s="925"/>
      <c r="B9" s="926"/>
      <c r="C9" s="210" t="s">
        <v>569</v>
      </c>
      <c r="D9" s="211" t="s">
        <v>769</v>
      </c>
      <c r="E9" s="211" t="s">
        <v>2</v>
      </c>
      <c r="F9" s="211" t="s">
        <v>3</v>
      </c>
      <c r="G9" s="211" t="s">
        <v>570</v>
      </c>
      <c r="H9" s="211" t="s">
        <v>569</v>
      </c>
      <c r="I9" s="211" t="s">
        <v>769</v>
      </c>
      <c r="J9" s="211" t="s">
        <v>2</v>
      </c>
      <c r="K9" s="211" t="s">
        <v>3</v>
      </c>
      <c r="L9" s="211" t="s">
        <v>570</v>
      </c>
      <c r="M9" s="210" t="s">
        <v>570</v>
      </c>
      <c r="N9" s="212" t="s">
        <v>569</v>
      </c>
      <c r="O9" s="52" t="s">
        <v>5</v>
      </c>
      <c r="S9" s="47" t="s">
        <v>24</v>
      </c>
      <c r="U9" s="47">
        <f>ROUND(T9,0)</f>
        <v>0</v>
      </c>
    </row>
    <row r="10" spans="1:23" ht="15.75" customHeight="1">
      <c r="A10" s="196">
        <v>12.1</v>
      </c>
      <c r="B10" s="63" t="s">
        <v>7</v>
      </c>
      <c r="C10" s="3"/>
      <c r="D10" s="30"/>
      <c r="E10" s="30"/>
      <c r="F10" s="30"/>
      <c r="G10" s="30"/>
      <c r="H10" s="30"/>
      <c r="I10" s="30"/>
      <c r="J10" s="30"/>
      <c r="K10" s="30"/>
      <c r="L10" s="30"/>
      <c r="M10" s="30"/>
      <c r="N10" s="61"/>
      <c r="O10" s="8"/>
      <c r="S10" s="47" t="s">
        <v>129</v>
      </c>
      <c r="T10" s="47">
        <v>965.14666666666699</v>
      </c>
      <c r="U10" s="47">
        <f t="shared" ref="U10:U13" si="0">ROUND(T10,0)</f>
        <v>965</v>
      </c>
    </row>
    <row r="11" spans="1:23" ht="15.75" customHeight="1">
      <c r="A11" s="64" t="s">
        <v>179</v>
      </c>
      <c r="B11" s="30" t="s">
        <v>25</v>
      </c>
      <c r="C11" s="197">
        <v>97224600</v>
      </c>
      <c r="D11" s="198">
        <v>0</v>
      </c>
      <c r="E11" s="202">
        <v>0</v>
      </c>
      <c r="F11" s="202">
        <v>0</v>
      </c>
      <c r="G11" s="202">
        <f t="shared" ref="G11" si="1">+C11+E11-F11+D11</f>
        <v>97224600</v>
      </c>
      <c r="H11" s="202">
        <v>0</v>
      </c>
      <c r="I11" s="202">
        <v>0</v>
      </c>
      <c r="J11" s="202">
        <v>0</v>
      </c>
      <c r="K11" s="202">
        <v>0</v>
      </c>
      <c r="L11" s="202">
        <f>+H11+J11-K11+I11</f>
        <v>0</v>
      </c>
      <c r="M11" s="202">
        <f t="shared" ref="M11" si="2">+G11-L11</f>
        <v>97224600</v>
      </c>
      <c r="N11" s="203">
        <f t="shared" ref="N11:N16" si="3">+C11-H11</f>
        <v>97224600</v>
      </c>
      <c r="O11" s="53"/>
      <c r="S11" s="47" t="s">
        <v>713</v>
      </c>
      <c r="T11" s="47">
        <v>24903.0542487477</v>
      </c>
      <c r="U11" s="47">
        <f t="shared" si="0"/>
        <v>24903</v>
      </c>
    </row>
    <row r="12" spans="1:23" ht="15.75" customHeight="1">
      <c r="A12" s="64" t="s">
        <v>180</v>
      </c>
      <c r="B12" s="30" t="s">
        <v>24</v>
      </c>
      <c r="C12" s="197">
        <v>164338024.27000001</v>
      </c>
      <c r="D12" s="198">
        <v>0</v>
      </c>
      <c r="E12" s="202">
        <v>0</v>
      </c>
      <c r="F12" s="202">
        <v>0</v>
      </c>
      <c r="G12" s="202">
        <f>+C12+E12-F12+D12</f>
        <v>164338024.27000001</v>
      </c>
      <c r="H12" s="202">
        <v>29443942.725784868</v>
      </c>
      <c r="I12" s="202">
        <v>0</v>
      </c>
      <c r="J12" s="202">
        <f>7476473.5989042</f>
        <v>7476473.5989041999</v>
      </c>
      <c r="K12" s="202">
        <v>0</v>
      </c>
      <c r="L12" s="202">
        <f>+H12+J12-K12+I12</f>
        <v>36920416.324689068</v>
      </c>
      <c r="M12" s="202">
        <f>+G12-L12</f>
        <v>127417607.94531095</v>
      </c>
      <c r="N12" s="203">
        <f t="shared" si="3"/>
        <v>134894081.54421514</v>
      </c>
      <c r="O12" s="54"/>
      <c r="S12" s="47" t="s">
        <v>326</v>
      </c>
      <c r="T12" s="47">
        <v>125402.30856475201</v>
      </c>
      <c r="U12" s="47">
        <f t="shared" si="0"/>
        <v>125402</v>
      </c>
    </row>
    <row r="13" spans="1:23" ht="15.75" customHeight="1">
      <c r="A13" s="64" t="s">
        <v>181</v>
      </c>
      <c r="B13" s="30" t="s">
        <v>327</v>
      </c>
      <c r="C13" s="204">
        <v>467953462.58000004</v>
      </c>
      <c r="D13" s="198">
        <v>-24102161.555000067</v>
      </c>
      <c r="E13" s="202">
        <f>73283460.26+6051943</f>
        <v>79335403.260000005</v>
      </c>
      <c r="F13" s="202">
        <f>15817755.1+17723299.4993525</f>
        <v>33541054.599352501</v>
      </c>
      <c r="G13" s="202">
        <f>+C13+E13-F13+D13</f>
        <v>489645649.68564749</v>
      </c>
      <c r="H13" s="202">
        <v>146808064.45425591</v>
      </c>
      <c r="I13" s="202">
        <v>-6259026.192175746</v>
      </c>
      <c r="J13" s="202">
        <f>31232032.2547433-125402.308564752</f>
        <v>31106629.946178548</v>
      </c>
      <c r="K13" s="202">
        <f>2121442.65076082+17597897.1907878</f>
        <v>19719339.841548622</v>
      </c>
      <c r="L13" s="202">
        <f t="shared" ref="L13:L16" si="4">+H13+J13-K13+I13</f>
        <v>151936328.3667101</v>
      </c>
      <c r="M13" s="202">
        <f>+G13-L13</f>
        <v>337709321.31893742</v>
      </c>
      <c r="N13" s="203">
        <f t="shared" si="3"/>
        <v>321145398.1257441</v>
      </c>
      <c r="O13" s="54"/>
      <c r="S13" s="47" t="s">
        <v>400</v>
      </c>
      <c r="T13" s="47">
        <v>1863.8367735868101</v>
      </c>
      <c r="U13" s="47">
        <f t="shared" si="0"/>
        <v>1864</v>
      </c>
    </row>
    <row r="14" spans="1:23" ht="15.75" customHeight="1">
      <c r="A14" s="64" t="s">
        <v>182</v>
      </c>
      <c r="B14" s="136" t="s">
        <v>399</v>
      </c>
      <c r="C14" s="204">
        <v>5414899.2800000003</v>
      </c>
      <c r="D14" s="198">
        <v>24915674.550000001</v>
      </c>
      <c r="E14" s="202">
        <v>595670</v>
      </c>
      <c r="F14" s="202">
        <v>252582.25493747997</v>
      </c>
      <c r="G14" s="202">
        <f>+C14+E14-F14+D14</f>
        <v>30673661.575062521</v>
      </c>
      <c r="H14" s="202">
        <v>1415586.6080929069</v>
      </c>
      <c r="I14" s="202">
        <v>7630742.8420262067</v>
      </c>
      <c r="J14" s="202">
        <f>4120645.5281951-24903.0542487477</f>
        <v>4095742.473946352</v>
      </c>
      <c r="K14" s="202">
        <v>227679.200688732</v>
      </c>
      <c r="L14" s="202">
        <f t="shared" si="4"/>
        <v>12914392.723376734</v>
      </c>
      <c r="M14" s="202">
        <f>+G14-L14</f>
        <v>17759268.851685785</v>
      </c>
      <c r="N14" s="203">
        <f t="shared" si="3"/>
        <v>3999312.6719070934</v>
      </c>
      <c r="O14" s="54"/>
      <c r="T14" s="47">
        <f>SUM(T9:T13)</f>
        <v>153134.34625375317</v>
      </c>
    </row>
    <row r="15" spans="1:23" ht="15.75" customHeight="1">
      <c r="A15" s="64" t="s">
        <v>183</v>
      </c>
      <c r="B15" s="136" t="s">
        <v>400</v>
      </c>
      <c r="C15" s="204">
        <v>20413042.5</v>
      </c>
      <c r="D15" s="198">
        <v>-1566620.2400000021</v>
      </c>
      <c r="E15" s="202">
        <v>6832887</v>
      </c>
      <c r="F15" s="202">
        <f>457237.033232486+3795677.56561727</f>
        <v>4252914.5988497557</v>
      </c>
      <c r="G15" s="202">
        <f>+C15+E15-F15+D15</f>
        <v>21426394.661150243</v>
      </c>
      <c r="H15" s="202">
        <v>12341367.284254137</v>
      </c>
      <c r="I15" s="202">
        <v>-1550584.4361538719</v>
      </c>
      <c r="J15" s="202">
        <f>2198365.33089096-1863.83677358681</f>
        <v>2196501.4941173731</v>
      </c>
      <c r="K15" s="202">
        <f>261832.363296748+3793813.72884369</f>
        <v>4055646.092140438</v>
      </c>
      <c r="L15" s="202">
        <f t="shared" si="4"/>
        <v>8931638.2500772011</v>
      </c>
      <c r="M15" s="202">
        <f>+G15-L15</f>
        <v>12494756.411073042</v>
      </c>
      <c r="N15" s="203">
        <f t="shared" si="3"/>
        <v>8071675.2157458626</v>
      </c>
      <c r="O15" s="54"/>
      <c r="S15" s="47" t="s">
        <v>24</v>
      </c>
      <c r="T15" s="47">
        <v>21041</v>
      </c>
      <c r="U15" s="47">
        <v>13609.540683105908</v>
      </c>
      <c r="V15" s="47">
        <v>7431.4593168940883</v>
      </c>
      <c r="W15" s="47">
        <f>V15+U15</f>
        <v>21040.999999999996</v>
      </c>
    </row>
    <row r="16" spans="1:23" ht="15.75" customHeight="1">
      <c r="A16" s="64" t="s">
        <v>186</v>
      </c>
      <c r="B16" s="136" t="s">
        <v>129</v>
      </c>
      <c r="C16" s="204">
        <v>4610957.62</v>
      </c>
      <c r="D16" s="198">
        <v>-182372.99999999907</v>
      </c>
      <c r="E16" s="202">
        <v>1363995.38</v>
      </c>
      <c r="F16" s="202">
        <v>2861537.3745216811</v>
      </c>
      <c r="G16" s="202">
        <f>+C16+E16-F16+D16</f>
        <v>2931042.6254783198</v>
      </c>
      <c r="H16" s="202">
        <v>4320913.9582763314</v>
      </c>
      <c r="I16" s="202">
        <f>-945831.466745899+896560</f>
        <v>-49271.466745898942</v>
      </c>
      <c r="J16" s="202">
        <f>942111.525847981-965.146666666667-896560</f>
        <v>44586.379181314376</v>
      </c>
      <c r="K16" s="202">
        <f>2860572.22785501</f>
        <v>2860572.22785501</v>
      </c>
      <c r="L16" s="202">
        <f t="shared" si="4"/>
        <v>1455656.6428567367</v>
      </c>
      <c r="M16" s="202">
        <f>+G16-L16</f>
        <v>1475385.9826215832</v>
      </c>
      <c r="N16" s="203">
        <f t="shared" si="3"/>
        <v>290043.66172366869</v>
      </c>
      <c r="O16" s="54"/>
      <c r="S16" s="47" t="s">
        <v>129</v>
      </c>
      <c r="T16" s="47">
        <v>2861537.3745216811</v>
      </c>
      <c r="U16" s="47">
        <v>965.14666666666676</v>
      </c>
      <c r="V16" s="47">
        <v>2860572.2278550146</v>
      </c>
      <c r="W16" s="47">
        <f t="shared" ref="W16:W19" si="5">V16+U16</f>
        <v>2861537.3745216811</v>
      </c>
    </row>
    <row r="17" spans="1:23" ht="15.75" customHeight="1">
      <c r="A17" s="65"/>
      <c r="B17" s="137"/>
      <c r="C17" s="204"/>
      <c r="D17" s="202"/>
      <c r="E17" s="202"/>
      <c r="F17" s="202"/>
      <c r="G17" s="202"/>
      <c r="H17" s="202"/>
      <c r="I17" s="202"/>
      <c r="J17" s="202"/>
      <c r="K17" s="202"/>
      <c r="L17" s="202"/>
      <c r="M17" s="202"/>
      <c r="N17" s="203"/>
      <c r="O17" s="54"/>
      <c r="P17" s="47" t="s">
        <v>11</v>
      </c>
      <c r="Q17" s="47" t="s">
        <v>11</v>
      </c>
      <c r="S17" s="47" t="s">
        <v>713</v>
      </c>
      <c r="T17" s="47">
        <v>252582.25493747997</v>
      </c>
      <c r="U17" s="47">
        <v>24903.054248747707</v>
      </c>
      <c r="V17" s="47">
        <v>227679.20068873232</v>
      </c>
      <c r="W17" s="47">
        <f t="shared" si="5"/>
        <v>252582.25493748003</v>
      </c>
    </row>
    <row r="18" spans="1:23" ht="15.75" customHeight="1">
      <c r="A18" s="67"/>
      <c r="B18" s="66" t="s">
        <v>1</v>
      </c>
      <c r="C18" s="200">
        <f>SUM(C11:C17)</f>
        <v>759954986.25</v>
      </c>
      <c r="D18" s="200">
        <f>SUM(D11:D17)</f>
        <v>-935480.24500006717</v>
      </c>
      <c r="E18" s="200">
        <f t="shared" ref="E18:N18" si="6">SUM(E11:E17)</f>
        <v>88127955.640000001</v>
      </c>
      <c r="F18" s="200">
        <f t="shared" si="6"/>
        <v>40908088.827661417</v>
      </c>
      <c r="G18" s="200">
        <f t="shared" si="6"/>
        <v>806239372.81733847</v>
      </c>
      <c r="H18" s="200">
        <f t="shared" si="6"/>
        <v>194329875.03066415</v>
      </c>
      <c r="I18" s="200">
        <f t="shared" si="6"/>
        <v>-228139.25304931018</v>
      </c>
      <c r="J18" s="200">
        <f t="shared" si="6"/>
        <v>44919933.892327793</v>
      </c>
      <c r="K18" s="200">
        <f t="shared" si="6"/>
        <v>26863237.362232804</v>
      </c>
      <c r="L18" s="200">
        <f t="shared" si="6"/>
        <v>212158432.30770981</v>
      </c>
      <c r="M18" s="200">
        <f>SUM(M11:M17)</f>
        <v>594080940.50962877</v>
      </c>
      <c r="N18" s="368">
        <f t="shared" si="6"/>
        <v>565625111.21933579</v>
      </c>
      <c r="P18" s="55" t="s">
        <v>11</v>
      </c>
      <c r="Q18" s="47" t="s">
        <v>11</v>
      </c>
      <c r="S18" s="47" t="s">
        <v>326</v>
      </c>
      <c r="T18" s="47">
        <v>17723299.4993525</v>
      </c>
      <c r="U18" s="47">
        <v>125402.30856475238</v>
      </c>
      <c r="V18" s="47">
        <v>17597897.1907878</v>
      </c>
      <c r="W18" s="47">
        <f t="shared" si="5"/>
        <v>17723299.499352552</v>
      </c>
    </row>
    <row r="19" spans="1:23" ht="15.75" customHeight="1">
      <c r="A19" s="64"/>
      <c r="B19" s="62" t="s">
        <v>16</v>
      </c>
      <c r="C19" s="197">
        <v>714295695.99000001</v>
      </c>
      <c r="D19" s="198">
        <v>0</v>
      </c>
      <c r="E19" s="198">
        <v>49067818.259999998</v>
      </c>
      <c r="F19" s="198">
        <v>3408528</v>
      </c>
      <c r="G19" s="198">
        <v>759954986.25</v>
      </c>
      <c r="H19" s="198">
        <v>166267974.22066414</v>
      </c>
      <c r="I19" s="198">
        <v>0</v>
      </c>
      <c r="J19" s="198">
        <v>28445726.600000001</v>
      </c>
      <c r="K19" s="198">
        <v>383825.79</v>
      </c>
      <c r="L19" s="198">
        <v>194329875.03066415</v>
      </c>
      <c r="M19" s="198">
        <v>565625111.21933603</v>
      </c>
      <c r="N19" s="199">
        <v>548027721.76933599</v>
      </c>
      <c r="O19" s="56"/>
      <c r="S19" s="47" t="s">
        <v>400</v>
      </c>
      <c r="T19" s="47">
        <v>3795677.5656172698</v>
      </c>
      <c r="U19" s="47">
        <v>1863.836773586806</v>
      </c>
      <c r="V19" s="47">
        <v>3793813.7288436899</v>
      </c>
      <c r="W19" s="47">
        <f t="shared" si="5"/>
        <v>3795677.5656172768</v>
      </c>
    </row>
    <row r="20" spans="1:23" ht="9.9499999999999993" customHeight="1">
      <c r="A20" s="64"/>
      <c r="B20" s="62"/>
      <c r="C20" s="205"/>
      <c r="D20" s="206"/>
      <c r="E20" s="206"/>
      <c r="F20" s="206"/>
      <c r="G20" s="206"/>
      <c r="H20" s="206"/>
      <c r="I20" s="206"/>
      <c r="J20" s="206"/>
      <c r="K20" s="206"/>
      <c r="L20" s="206"/>
      <c r="M20" s="206"/>
      <c r="N20" s="207"/>
      <c r="O20" s="56"/>
    </row>
    <row r="21" spans="1:23" ht="15.75" customHeight="1">
      <c r="A21" s="196">
        <f>A10+0.1</f>
        <v>12.2</v>
      </c>
      <c r="B21" s="63" t="s">
        <v>44</v>
      </c>
      <c r="C21" s="197" t="s">
        <v>11</v>
      </c>
      <c r="D21" s="198"/>
      <c r="E21" s="208"/>
      <c r="F21" s="209" t="s">
        <v>11</v>
      </c>
      <c r="G21" s="202" t="s">
        <v>11</v>
      </c>
      <c r="H21" s="202" t="s">
        <v>11</v>
      </c>
      <c r="I21" s="202"/>
      <c r="J21" s="202" t="s">
        <v>11</v>
      </c>
      <c r="K21" s="202" t="s">
        <v>11</v>
      </c>
      <c r="L21" s="202" t="s">
        <v>11</v>
      </c>
      <c r="M21" s="202" t="s">
        <v>11</v>
      </c>
      <c r="N21" s="203" t="s">
        <v>11</v>
      </c>
      <c r="O21" s="8"/>
    </row>
    <row r="22" spans="1:23" ht="15.75" customHeight="1">
      <c r="A22" s="64" t="s">
        <v>179</v>
      </c>
      <c r="B22" s="30" t="s">
        <v>45</v>
      </c>
      <c r="C22" s="197">
        <v>8467164</v>
      </c>
      <c r="D22" s="198">
        <v>935480</v>
      </c>
      <c r="E22" s="198">
        <v>0</v>
      </c>
      <c r="F22" s="209">
        <v>0</v>
      </c>
      <c r="G22" s="202">
        <f>+C22+E22-F22+D22</f>
        <v>9402644</v>
      </c>
      <c r="H22" s="202">
        <v>1372527.2844</v>
      </c>
      <c r="I22" s="202">
        <f>1124699.008-896560</f>
        <v>228139.00799999991</v>
      </c>
      <c r="J22" s="202">
        <v>999367.91189656896</v>
      </c>
      <c r="K22" s="202">
        <v>0</v>
      </c>
      <c r="L22" s="202">
        <f>+H22+J22-K22+I22</f>
        <v>2600034.2042965689</v>
      </c>
      <c r="M22" s="202">
        <f>+G22-L22</f>
        <v>6802609.7957034316</v>
      </c>
      <c r="N22" s="203">
        <f>+C22-H22</f>
        <v>7094636.7155999998</v>
      </c>
      <c r="O22" s="8">
        <v>16.21</v>
      </c>
    </row>
    <row r="23" spans="1:23" ht="15.75" customHeight="1">
      <c r="A23" s="65"/>
      <c r="B23" s="4"/>
      <c r="C23" s="197"/>
      <c r="D23" s="198"/>
      <c r="E23" s="198"/>
      <c r="F23" s="198"/>
      <c r="G23" s="202"/>
      <c r="H23" s="202"/>
      <c r="I23" s="202"/>
      <c r="J23" s="202"/>
      <c r="K23" s="202"/>
      <c r="L23" s="202"/>
      <c r="M23" s="202"/>
      <c r="N23" s="203"/>
      <c r="O23" s="8"/>
    </row>
    <row r="24" spans="1:23" ht="15.75" customHeight="1">
      <c r="A24" s="67"/>
      <c r="B24" s="66" t="s">
        <v>1</v>
      </c>
      <c r="C24" s="201">
        <f>SUM(C22:C23)</f>
        <v>8467164</v>
      </c>
      <c r="D24" s="201">
        <f>SUM(D22:D23)</f>
        <v>935480</v>
      </c>
      <c r="E24" s="201">
        <f t="shared" ref="E24:N24" si="7">SUM(E22:E23)</f>
        <v>0</v>
      </c>
      <c r="F24" s="201">
        <f t="shared" si="7"/>
        <v>0</v>
      </c>
      <c r="G24" s="201">
        <f t="shared" si="7"/>
        <v>9402644</v>
      </c>
      <c r="H24" s="201">
        <f t="shared" si="7"/>
        <v>1372527.2844</v>
      </c>
      <c r="I24" s="201">
        <f t="shared" si="7"/>
        <v>228139.00799999991</v>
      </c>
      <c r="J24" s="201">
        <f t="shared" si="7"/>
        <v>999367.91189656896</v>
      </c>
      <c r="K24" s="201">
        <f t="shared" si="7"/>
        <v>0</v>
      </c>
      <c r="L24" s="201">
        <f t="shared" si="7"/>
        <v>2600034.2042965689</v>
      </c>
      <c r="M24" s="201">
        <f t="shared" si="7"/>
        <v>6802609.7957034316</v>
      </c>
      <c r="N24" s="369">
        <f t="shared" si="7"/>
        <v>7094636.7155999998</v>
      </c>
    </row>
    <row r="25" spans="1:23" ht="15.75" customHeight="1">
      <c r="A25" s="293"/>
      <c r="B25" s="294" t="s">
        <v>16</v>
      </c>
      <c r="C25" s="295">
        <v>0</v>
      </c>
      <c r="D25" s="296">
        <v>0</v>
      </c>
      <c r="E25" s="296">
        <v>8467164</v>
      </c>
      <c r="F25" s="297">
        <v>0</v>
      </c>
      <c r="G25" s="298">
        <v>8467164</v>
      </c>
      <c r="H25" s="297">
        <v>0</v>
      </c>
      <c r="I25" s="297">
        <v>0</v>
      </c>
      <c r="J25" s="297">
        <v>1372527.2844</v>
      </c>
      <c r="K25" s="297">
        <v>0</v>
      </c>
      <c r="L25" s="297">
        <v>1372527.2844</v>
      </c>
      <c r="M25" s="298">
        <v>7094636.7155999998</v>
      </c>
      <c r="N25" s="299">
        <v>0</v>
      </c>
    </row>
    <row r="26" spans="1:23" ht="9.9499999999999993" customHeight="1">
      <c r="A26" s="64"/>
      <c r="B26" s="62"/>
      <c r="C26" s="205"/>
      <c r="D26" s="206"/>
      <c r="E26" s="206"/>
      <c r="F26" s="206"/>
      <c r="G26" s="206"/>
      <c r="H26" s="206"/>
      <c r="I26" s="206"/>
      <c r="J26" s="206"/>
      <c r="K26" s="206"/>
      <c r="L26" s="206"/>
      <c r="M26" s="206"/>
      <c r="N26" s="207"/>
      <c r="O26" s="56"/>
    </row>
    <row r="27" spans="1:23">
      <c r="A27" s="196">
        <f>A21+0.1</f>
        <v>12.299999999999999</v>
      </c>
      <c r="B27" s="63" t="s">
        <v>571</v>
      </c>
      <c r="C27" s="197">
        <v>0</v>
      </c>
      <c r="D27" s="197">
        <v>0</v>
      </c>
      <c r="E27" s="197">
        <v>12206393</v>
      </c>
      <c r="F27" s="209">
        <v>0</v>
      </c>
      <c r="G27" s="202">
        <f>+C27+E27-F27</f>
        <v>12206393</v>
      </c>
      <c r="H27" s="202">
        <v>0</v>
      </c>
      <c r="I27" s="202">
        <v>0</v>
      </c>
      <c r="J27" s="202">
        <v>0</v>
      </c>
      <c r="K27" s="202">
        <v>0</v>
      </c>
      <c r="L27" s="202">
        <f>+H27+J27-K27</f>
        <v>0</v>
      </c>
      <c r="M27" s="202">
        <f>+G27-L27</f>
        <v>12206393</v>
      </c>
      <c r="N27" s="203">
        <f>+C27-H27</f>
        <v>0</v>
      </c>
      <c r="O27" s="291"/>
    </row>
    <row r="28" spans="1:23" ht="15.75" customHeight="1">
      <c r="A28" s="67"/>
      <c r="B28" s="66" t="s">
        <v>1</v>
      </c>
      <c r="C28" s="201">
        <f>SUM(C27)</f>
        <v>0</v>
      </c>
      <c r="D28" s="201">
        <f t="shared" ref="D28:N28" si="8">SUM(D27)</f>
        <v>0</v>
      </c>
      <c r="E28" s="201">
        <f t="shared" si="8"/>
        <v>12206393</v>
      </c>
      <c r="F28" s="201">
        <f t="shared" si="8"/>
        <v>0</v>
      </c>
      <c r="G28" s="201">
        <f t="shared" si="8"/>
        <v>12206393</v>
      </c>
      <c r="H28" s="201">
        <f t="shared" si="8"/>
        <v>0</v>
      </c>
      <c r="I28" s="201">
        <f t="shared" si="8"/>
        <v>0</v>
      </c>
      <c r="J28" s="201">
        <f t="shared" si="8"/>
        <v>0</v>
      </c>
      <c r="K28" s="201">
        <f t="shared" si="8"/>
        <v>0</v>
      </c>
      <c r="L28" s="201">
        <f t="shared" si="8"/>
        <v>0</v>
      </c>
      <c r="M28" s="201">
        <f t="shared" si="8"/>
        <v>12206393</v>
      </c>
      <c r="N28" s="369">
        <f t="shared" si="8"/>
        <v>0</v>
      </c>
    </row>
    <row r="29" spans="1:23" ht="15.75" customHeight="1" thickBot="1">
      <c r="A29" s="301"/>
      <c r="B29" s="302" t="s">
        <v>16</v>
      </c>
      <c r="C29" s="303">
        <v>0</v>
      </c>
      <c r="D29" s="304">
        <v>0</v>
      </c>
      <c r="E29" s="304">
        <v>0</v>
      </c>
      <c r="F29" s="305">
        <v>0</v>
      </c>
      <c r="G29" s="306">
        <v>0</v>
      </c>
      <c r="H29" s="305">
        <v>0</v>
      </c>
      <c r="I29" s="305">
        <v>0</v>
      </c>
      <c r="J29" s="305">
        <v>0</v>
      </c>
      <c r="K29" s="305">
        <v>0</v>
      </c>
      <c r="L29" s="305">
        <v>0</v>
      </c>
      <c r="M29" s="306">
        <v>0</v>
      </c>
      <c r="N29" s="307">
        <v>0</v>
      </c>
    </row>
    <row r="30" spans="1:23">
      <c r="A30" s="380">
        <v>12.4</v>
      </c>
      <c r="B30" s="381" t="s">
        <v>775</v>
      </c>
      <c r="C30" s="300"/>
      <c r="D30" s="300"/>
      <c r="E30" s="300"/>
      <c r="F30" s="300"/>
      <c r="G30" s="300"/>
      <c r="H30" s="300"/>
      <c r="I30" s="300"/>
      <c r="J30" s="300"/>
      <c r="K30" s="300"/>
      <c r="L30" s="300"/>
      <c r="M30" s="300"/>
      <c r="N30" s="300"/>
    </row>
    <row r="31" spans="1:23">
      <c r="C31" s="292">
        <f t="shared" ref="C31:N31" si="9">C24+C18+C28</f>
        <v>768422150.25</v>
      </c>
      <c r="D31" s="292"/>
      <c r="E31" s="292">
        <f t="shared" si="9"/>
        <v>100334348.64</v>
      </c>
      <c r="F31" s="292">
        <f t="shared" si="9"/>
        <v>40908088.827661417</v>
      </c>
      <c r="G31" s="292">
        <f t="shared" si="9"/>
        <v>827848409.81733847</v>
      </c>
      <c r="H31" s="292">
        <f t="shared" si="9"/>
        <v>195702402.31506413</v>
      </c>
      <c r="I31" s="292"/>
      <c r="J31" s="292">
        <f t="shared" si="9"/>
        <v>45919301.804224364</v>
      </c>
      <c r="K31" s="292">
        <f t="shared" si="9"/>
        <v>26863237.362232804</v>
      </c>
      <c r="L31" s="292">
        <f t="shared" si="9"/>
        <v>214758466.51200637</v>
      </c>
      <c r="M31" s="292">
        <f t="shared" si="9"/>
        <v>613089943.30533218</v>
      </c>
      <c r="N31" s="292">
        <f t="shared" si="9"/>
        <v>572719747.93493581</v>
      </c>
    </row>
    <row r="32" spans="1:23">
      <c r="C32" s="47">
        <v>768422150.25</v>
      </c>
      <c r="E32" s="47">
        <v>100334348.64</v>
      </c>
      <c r="F32" s="47">
        <v>40908088.827661417</v>
      </c>
      <c r="G32" s="47">
        <v>827848409.81733847</v>
      </c>
      <c r="H32" s="47">
        <v>195702402.31506413</v>
      </c>
      <c r="J32" s="47">
        <v>46815861.804224364</v>
      </c>
      <c r="K32" s="47">
        <v>26863237.362232808</v>
      </c>
      <c r="L32" s="47">
        <v>215655026.7570557</v>
      </c>
      <c r="M32" s="47">
        <v>612193383.06028295</v>
      </c>
      <c r="N32" s="47">
        <v>572719747.6899358</v>
      </c>
    </row>
    <row r="33" spans="2:20">
      <c r="B33" s="917" t="s">
        <v>126</v>
      </c>
      <c r="C33" s="917"/>
      <c r="D33" s="917"/>
      <c r="E33" s="917"/>
      <c r="F33" s="917"/>
      <c r="G33" s="917"/>
      <c r="H33" s="57"/>
      <c r="I33" s="57"/>
      <c r="J33" s="57"/>
      <c r="L33" s="58"/>
      <c r="O33" s="57"/>
      <c r="T33" s="57">
        <f>213283132+2371895</f>
        <v>215655027</v>
      </c>
    </row>
    <row r="34" spans="2:20" ht="16.5" customHeight="1" thickBot="1">
      <c r="B34" s="57"/>
      <c r="C34" s="57"/>
      <c r="D34" s="57"/>
      <c r="E34" s="57"/>
      <c r="F34" s="57"/>
      <c r="G34" s="57"/>
      <c r="H34" s="57"/>
      <c r="I34" s="57"/>
      <c r="J34" s="57"/>
      <c r="K34" s="57"/>
      <c r="L34" s="57"/>
      <c r="M34" s="918" t="s">
        <v>757</v>
      </c>
      <c r="N34" s="918"/>
      <c r="O34" s="363"/>
      <c r="R34" s="57"/>
    </row>
    <row r="35" spans="2:20" ht="30">
      <c r="B35" s="159" t="s">
        <v>127</v>
      </c>
      <c r="C35" s="160" t="s">
        <v>24</v>
      </c>
      <c r="D35" s="160"/>
      <c r="E35" s="148" t="s">
        <v>401</v>
      </c>
      <c r="F35" s="160" t="s">
        <v>399</v>
      </c>
      <c r="G35" s="160" t="s">
        <v>128</v>
      </c>
      <c r="H35" s="160" t="s">
        <v>128</v>
      </c>
      <c r="I35" s="160"/>
      <c r="J35" s="160" t="s">
        <v>129</v>
      </c>
      <c r="K35" s="161" t="s">
        <v>402</v>
      </c>
      <c r="L35" s="160" t="s">
        <v>403</v>
      </c>
      <c r="M35" s="160" t="s">
        <v>326</v>
      </c>
      <c r="N35" s="162" t="s">
        <v>1</v>
      </c>
      <c r="Q35" s="59" t="s">
        <v>11</v>
      </c>
    </row>
    <row r="36" spans="2:20" ht="15.75" thickBot="1">
      <c r="B36" s="167" t="s">
        <v>130</v>
      </c>
      <c r="C36" s="168">
        <v>0.1</v>
      </c>
      <c r="D36" s="168"/>
      <c r="E36" s="168">
        <v>0.15</v>
      </c>
      <c r="F36" s="168">
        <v>0.1</v>
      </c>
      <c r="G36" s="168">
        <v>0.15</v>
      </c>
      <c r="H36" s="168">
        <v>0.5</v>
      </c>
      <c r="I36" s="168"/>
      <c r="J36" s="168">
        <v>0.6</v>
      </c>
      <c r="K36" s="169">
        <v>0.15</v>
      </c>
      <c r="L36" s="168">
        <v>0.15</v>
      </c>
      <c r="M36" s="168">
        <v>0.15</v>
      </c>
      <c r="N36" s="170"/>
      <c r="Q36" s="60" t="s">
        <v>11</v>
      </c>
    </row>
    <row r="37" spans="2:20">
      <c r="B37" s="163"/>
      <c r="C37" s="164"/>
      <c r="D37" s="164"/>
      <c r="E37" s="164"/>
      <c r="F37" s="164"/>
      <c r="G37" s="164"/>
      <c r="H37" s="164"/>
      <c r="I37" s="164"/>
      <c r="J37" s="164"/>
      <c r="K37" s="165"/>
      <c r="L37" s="164"/>
      <c r="M37" s="164"/>
      <c r="N37" s="166"/>
      <c r="Q37" s="60"/>
    </row>
    <row r="38" spans="2:20">
      <c r="B38" s="175" t="s">
        <v>573</v>
      </c>
      <c r="C38" s="171">
        <v>106899900.2220369</v>
      </c>
      <c r="D38" s="171"/>
      <c r="E38" s="171">
        <v>1090420.9907390457</v>
      </c>
      <c r="F38" s="171">
        <v>4048050.8323177123</v>
      </c>
      <c r="G38" s="171">
        <v>4685745.4264981486</v>
      </c>
      <c r="H38" s="171">
        <v>50394.421875</v>
      </c>
      <c r="I38" s="171"/>
      <c r="J38" s="171">
        <v>3744660.9394464204</v>
      </c>
      <c r="K38" s="171">
        <v>3072289.240463058</v>
      </c>
      <c r="L38" s="171">
        <v>1128489.7996086709</v>
      </c>
      <c r="M38" s="171">
        <f>175639799.168165+1836705.8468876</f>
        <v>177476505.01505259</v>
      </c>
      <c r="N38" s="172">
        <f>SUM(C38:M38)</f>
        <v>302196456.88803756</v>
      </c>
      <c r="Q38" s="57" t="s">
        <v>11</v>
      </c>
    </row>
    <row r="39" spans="2:20">
      <c r="B39" s="175"/>
      <c r="C39" s="171"/>
      <c r="D39" s="171"/>
      <c r="E39" s="171"/>
      <c r="F39" s="171"/>
      <c r="G39" s="171"/>
      <c r="H39" s="171"/>
      <c r="I39" s="171"/>
      <c r="J39" s="171"/>
      <c r="K39" s="171"/>
      <c r="L39" s="171"/>
      <c r="M39" s="171"/>
      <c r="N39" s="172"/>
      <c r="Q39" s="57"/>
    </row>
    <row r="40" spans="2:20">
      <c r="B40" s="175" t="s">
        <v>131</v>
      </c>
      <c r="C40" s="171">
        <v>0</v>
      </c>
      <c r="D40" s="171"/>
      <c r="E40" s="171">
        <v>0</v>
      </c>
      <c r="F40" s="171">
        <v>782872</v>
      </c>
      <c r="G40" s="171">
        <v>3154627</v>
      </c>
      <c r="H40" s="171">
        <v>0</v>
      </c>
      <c r="I40" s="171"/>
      <c r="J40" s="171">
        <v>677261.88</v>
      </c>
      <c r="K40" s="171">
        <v>280500</v>
      </c>
      <c r="L40" s="171">
        <v>0</v>
      </c>
      <c r="M40" s="171">
        <v>12163592</v>
      </c>
      <c r="N40" s="172">
        <f t="shared" ref="N40:N46" si="10">SUM(C40:M40)</f>
        <v>17058852.879999999</v>
      </c>
      <c r="Q40" s="57" t="s">
        <v>11</v>
      </c>
    </row>
    <row r="41" spans="2:20">
      <c r="B41" s="175" t="s">
        <v>132</v>
      </c>
      <c r="C41" s="171">
        <v>0</v>
      </c>
      <c r="D41" s="171"/>
      <c r="E41" s="171">
        <v>46361</v>
      </c>
      <c r="F41" s="171">
        <v>4896712.4400000004</v>
      </c>
      <c r="G41" s="171">
        <v>2745399</v>
      </c>
      <c r="H41" s="171">
        <v>0</v>
      </c>
      <c r="I41" s="171"/>
      <c r="J41" s="171">
        <v>686733.5</v>
      </c>
      <c r="K41" s="171">
        <v>606000</v>
      </c>
      <c r="L41" s="171">
        <v>0</v>
      </c>
      <c r="M41" s="171">
        <v>62087896.820000008</v>
      </c>
      <c r="N41" s="172">
        <f t="shared" si="10"/>
        <v>71069102.760000005</v>
      </c>
      <c r="Q41" s="57" t="s">
        <v>11</v>
      </c>
    </row>
    <row r="42" spans="2:20">
      <c r="B42" s="175" t="s">
        <v>404</v>
      </c>
      <c r="C42" s="171">
        <v>0</v>
      </c>
      <c r="D42" s="171"/>
      <c r="E42" s="171">
        <v>0</v>
      </c>
      <c r="F42" s="171">
        <v>0</v>
      </c>
      <c r="G42" s="171">
        <v>-55000</v>
      </c>
      <c r="H42" s="171">
        <v>0</v>
      </c>
      <c r="I42" s="171"/>
      <c r="J42" s="171">
        <v>0</v>
      </c>
      <c r="K42" s="171">
        <v>0</v>
      </c>
      <c r="L42" s="171">
        <v>0</v>
      </c>
      <c r="M42" s="171">
        <v>-18191943</v>
      </c>
      <c r="N42" s="172">
        <f t="shared" si="10"/>
        <v>-18246943</v>
      </c>
      <c r="Q42" s="57"/>
    </row>
    <row r="43" spans="2:20">
      <c r="B43" s="175" t="s">
        <v>714</v>
      </c>
      <c r="C43" s="171">
        <v>0</v>
      </c>
      <c r="D43" s="171"/>
      <c r="E43" s="171">
        <v>0</v>
      </c>
      <c r="F43" s="171">
        <v>0</v>
      </c>
      <c r="G43" s="171">
        <v>0</v>
      </c>
      <c r="H43" s="171">
        <v>0</v>
      </c>
      <c r="I43" s="171"/>
      <c r="J43" s="171">
        <v>0</v>
      </c>
      <c r="K43" s="171">
        <v>0</v>
      </c>
      <c r="L43" s="171">
        <v>0</v>
      </c>
      <c r="M43" s="171">
        <v>595359.15</v>
      </c>
      <c r="N43" s="172">
        <f t="shared" si="10"/>
        <v>595359.15</v>
      </c>
      <c r="Q43" s="57"/>
    </row>
    <row r="44" spans="2:20">
      <c r="B44" s="175" t="s">
        <v>133</v>
      </c>
      <c r="C44" s="171">
        <f t="shared" ref="C44:M44" si="11">SUM(C38:C43)</f>
        <v>106899900.2220369</v>
      </c>
      <c r="D44" s="171"/>
      <c r="E44" s="171">
        <f t="shared" si="11"/>
        <v>1136781.9907390457</v>
      </c>
      <c r="F44" s="171">
        <f t="shared" si="11"/>
        <v>9727635.2723177113</v>
      </c>
      <c r="G44" s="171">
        <f t="shared" si="11"/>
        <v>10530771.426498149</v>
      </c>
      <c r="H44" s="171">
        <f t="shared" si="11"/>
        <v>50394.421875</v>
      </c>
      <c r="I44" s="171"/>
      <c r="J44" s="171">
        <f t="shared" si="11"/>
        <v>5108656.3194464203</v>
      </c>
      <c r="K44" s="171">
        <f t="shared" si="11"/>
        <v>3958789.240463058</v>
      </c>
      <c r="L44" s="171">
        <f t="shared" si="11"/>
        <v>1128489.7996086709</v>
      </c>
      <c r="M44" s="171">
        <f t="shared" si="11"/>
        <v>234131409.98505262</v>
      </c>
      <c r="N44" s="172">
        <f t="shared" si="10"/>
        <v>372672828.67803752</v>
      </c>
      <c r="Q44" s="57" t="s">
        <v>11</v>
      </c>
    </row>
    <row r="45" spans="2:20" ht="30">
      <c r="B45" s="175" t="s">
        <v>574</v>
      </c>
      <c r="C45" s="171">
        <f>(C44-C41)*C36+C41*C36/2</f>
        <v>10689990.022203691</v>
      </c>
      <c r="D45" s="171"/>
      <c r="E45" s="171">
        <f t="shared" ref="E45:L45" si="12">(E44-E41)*E36+E41*E36/2</f>
        <v>167040.22361085686</v>
      </c>
      <c r="F45" s="171">
        <f t="shared" si="12"/>
        <v>727927.90523177106</v>
      </c>
      <c r="G45" s="171">
        <f t="shared" si="12"/>
        <v>1373710.7889747224</v>
      </c>
      <c r="H45" s="171">
        <f t="shared" si="12"/>
        <v>25197.2109375</v>
      </c>
      <c r="I45" s="171"/>
      <c r="J45" s="171">
        <f t="shared" si="12"/>
        <v>2859173.7416678518</v>
      </c>
      <c r="K45" s="171">
        <f t="shared" si="12"/>
        <v>548368.38606945868</v>
      </c>
      <c r="L45" s="171">
        <f t="shared" si="12"/>
        <v>169273.46994130063</v>
      </c>
      <c r="M45" s="355">
        <f>(M44-M41)*M36+M41*M36/2</f>
        <v>30463119.236257888</v>
      </c>
      <c r="N45" s="172">
        <f t="shared" si="10"/>
        <v>47023800.984895043</v>
      </c>
      <c r="Q45" s="57" t="s">
        <v>11</v>
      </c>
    </row>
    <row r="46" spans="2:20">
      <c r="B46" s="175" t="s">
        <v>134</v>
      </c>
      <c r="C46" s="171">
        <v>0</v>
      </c>
      <c r="D46" s="171"/>
      <c r="E46" s="171">
        <v>0</v>
      </c>
      <c r="F46" s="171">
        <v>0</v>
      </c>
      <c r="G46" s="171">
        <v>0</v>
      </c>
      <c r="H46" s="171">
        <v>0</v>
      </c>
      <c r="I46" s="171"/>
      <c r="J46" s="171">
        <v>0</v>
      </c>
      <c r="K46" s="171">
        <v>0</v>
      </c>
      <c r="L46" s="171">
        <v>0</v>
      </c>
      <c r="M46" s="355">
        <f>(M40+M43)*20%+M41*10%</f>
        <v>8760579.9120000005</v>
      </c>
      <c r="N46" s="172">
        <f t="shared" si="10"/>
        <v>8760579.9120000005</v>
      </c>
      <c r="Q46" s="57" t="s">
        <v>11</v>
      </c>
    </row>
    <row r="47" spans="2:20">
      <c r="B47" s="177" t="s">
        <v>420</v>
      </c>
      <c r="C47" s="178">
        <f>SUM(C45:C46)</f>
        <v>10689990.022203691</v>
      </c>
      <c r="D47" s="178"/>
      <c r="E47" s="178">
        <f t="shared" ref="E47:N47" si="13">SUM(E45:E46)</f>
        <v>167040.22361085686</v>
      </c>
      <c r="F47" s="178">
        <f t="shared" si="13"/>
        <v>727927.90523177106</v>
      </c>
      <c r="G47" s="178">
        <f t="shared" si="13"/>
        <v>1373710.7889747224</v>
      </c>
      <c r="H47" s="178">
        <f t="shared" si="13"/>
        <v>25197.2109375</v>
      </c>
      <c r="I47" s="178"/>
      <c r="J47" s="178">
        <f t="shared" si="13"/>
        <v>2859173.7416678518</v>
      </c>
      <c r="K47" s="178">
        <f t="shared" si="13"/>
        <v>548368.38606945868</v>
      </c>
      <c r="L47" s="178">
        <f t="shared" si="13"/>
        <v>169273.46994130063</v>
      </c>
      <c r="M47" s="178">
        <f t="shared" si="13"/>
        <v>39223699.148257889</v>
      </c>
      <c r="N47" s="178">
        <f t="shared" si="13"/>
        <v>55784380.896895044</v>
      </c>
      <c r="Q47" s="57"/>
    </row>
    <row r="48" spans="2:20" ht="15.75" thickBot="1">
      <c r="B48" s="176" t="s">
        <v>575</v>
      </c>
      <c r="C48" s="173">
        <f t="shared" ref="C48:M48" si="14">C44-C45-C46</f>
        <v>96209910.199833214</v>
      </c>
      <c r="D48" s="173"/>
      <c r="E48" s="173">
        <f t="shared" si="14"/>
        <v>969741.76712818886</v>
      </c>
      <c r="F48" s="173">
        <f t="shared" si="14"/>
        <v>8999707.3670859411</v>
      </c>
      <c r="G48" s="173">
        <f t="shared" si="14"/>
        <v>9157060.6375234257</v>
      </c>
      <c r="H48" s="173">
        <f t="shared" si="14"/>
        <v>25197.2109375</v>
      </c>
      <c r="I48" s="173"/>
      <c r="J48" s="173">
        <f t="shared" si="14"/>
        <v>2249482.5777785685</v>
      </c>
      <c r="K48" s="173">
        <f t="shared" si="14"/>
        <v>3410420.8543935996</v>
      </c>
      <c r="L48" s="173">
        <f t="shared" si="14"/>
        <v>959216.3296673703</v>
      </c>
      <c r="M48" s="173">
        <f t="shared" si="14"/>
        <v>194907710.83679473</v>
      </c>
      <c r="N48" s="174">
        <f>N44-N45-N46</f>
        <v>316888447.78114247</v>
      </c>
      <c r="Q48" s="57" t="s">
        <v>11</v>
      </c>
    </row>
    <row r="51" spans="2:13">
      <c r="B51" s="47" t="s">
        <v>398</v>
      </c>
      <c r="M51" s="47">
        <v>66247</v>
      </c>
    </row>
    <row r="52" spans="2:13">
      <c r="M52" s="47">
        <v>111370</v>
      </c>
    </row>
    <row r="53" spans="2:13">
      <c r="M53" s="47">
        <f>SUM(M51:M52)</f>
        <v>177617</v>
      </c>
    </row>
  </sheetData>
  <mergeCells count="10">
    <mergeCell ref="M34:N34"/>
    <mergeCell ref="B33:G33"/>
    <mergeCell ref="A1:N1"/>
    <mergeCell ref="A2:N2"/>
    <mergeCell ref="A4:N4"/>
    <mergeCell ref="C8:G8"/>
    <mergeCell ref="H8:L8"/>
    <mergeCell ref="M8:N8"/>
    <mergeCell ref="A6:N6"/>
    <mergeCell ref="A8:B9"/>
  </mergeCells>
  <phoneticPr fontId="0" type="noConversion"/>
  <pageMargins left="0.3" right="0.3" top="0.98" bottom="0.4" header="0" footer="0"/>
  <pageSetup paperSize="9" scale="60" firstPageNumber="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52"/>
  <sheetViews>
    <sheetView view="pageBreakPreview" topLeftCell="A40" zoomScaleNormal="100" zoomScaleSheetLayoutView="100" workbookViewId="0">
      <selection activeCell="K48" sqref="K48"/>
    </sheetView>
  </sheetViews>
  <sheetFormatPr defaultColWidth="11.59375" defaultRowHeight="15"/>
  <cols>
    <col min="1" max="1" width="6.7421875" style="47" customWidth="1"/>
    <col min="2" max="2" width="21.84375" style="47" customWidth="1"/>
    <col min="3" max="3" width="13.75390625" style="47" customWidth="1"/>
    <col min="4" max="5" width="11.73046875" style="47" customWidth="1"/>
    <col min="6" max="7" width="12.40625" style="47" customWidth="1"/>
    <col min="8" max="8" width="11.73046875" style="47" customWidth="1"/>
    <col min="9" max="9" width="12.40625" style="47" bestFit="1" customWidth="1"/>
    <col min="10" max="10" width="12.40625" style="47" customWidth="1"/>
    <col min="11" max="11" width="13.75390625" style="47" bestFit="1" customWidth="1"/>
    <col min="12" max="12" width="16.5859375" style="47" bestFit="1" customWidth="1"/>
    <col min="13" max="13" width="16.046875" style="47" bestFit="1" customWidth="1"/>
    <col min="14" max="14" width="13.75390625" style="47" bestFit="1" customWidth="1"/>
    <col min="15" max="16" width="0.94140625" style="47" bestFit="1" customWidth="1"/>
    <col min="17" max="17" width="11.59375" style="47"/>
    <col min="18" max="18" width="16.98828125" style="47" customWidth="1"/>
    <col min="19" max="19" width="11.59375" style="47"/>
    <col min="20" max="20" width="13.21484375" style="47" bestFit="1" customWidth="1"/>
    <col min="21" max="16384" width="11.59375" style="47"/>
  </cols>
  <sheetData>
    <row r="1" spans="1:13" s="424" customFormat="1" ht="23.25">
      <c r="A1" s="930" t="str">
        <f>'[3]Introduction '!B2</f>
        <v>E-PACK POLYMERS PRIVATE LIMITED</v>
      </c>
      <c r="B1" s="930"/>
      <c r="C1" s="930"/>
      <c r="D1" s="930"/>
      <c r="E1" s="930"/>
      <c r="F1" s="930"/>
      <c r="G1" s="930"/>
      <c r="H1" s="930"/>
      <c r="I1" s="930"/>
      <c r="J1" s="930"/>
      <c r="K1" s="930"/>
      <c r="L1" s="930"/>
    </row>
    <row r="2" spans="1:13" s="424" customFormat="1" ht="18.75">
      <c r="A2" s="931" t="str">
        <f>'[3]Introduction '!B3</f>
        <v>CIN - U74999DL1999PTC098374</v>
      </c>
      <c r="B2" s="931"/>
      <c r="C2" s="931"/>
      <c r="D2" s="931"/>
      <c r="E2" s="931"/>
      <c r="F2" s="931"/>
      <c r="G2" s="931"/>
      <c r="H2" s="931"/>
      <c r="I2" s="931"/>
      <c r="J2" s="931"/>
      <c r="K2" s="931"/>
      <c r="L2" s="931"/>
    </row>
    <row r="3" spans="1:13" s="424" customFormat="1" ht="10.15" customHeight="1">
      <c r="A3" s="425"/>
      <c r="B3" s="426"/>
      <c r="C3" s="426"/>
      <c r="D3" s="426"/>
      <c r="E3" s="426"/>
      <c r="F3" s="426"/>
      <c r="G3" s="426"/>
    </row>
    <row r="4" spans="1:13" s="424" customFormat="1" ht="18.75">
      <c r="A4" s="921" t="s">
        <v>804</v>
      </c>
      <c r="B4" s="921"/>
      <c r="C4" s="921"/>
      <c r="D4" s="921"/>
      <c r="E4" s="921"/>
      <c r="F4" s="921"/>
      <c r="G4" s="921"/>
      <c r="H4" s="921"/>
      <c r="I4" s="921"/>
      <c r="J4" s="921"/>
      <c r="K4" s="921"/>
      <c r="L4" s="921"/>
    </row>
    <row r="6" spans="1:13" ht="15.75" customHeight="1">
      <c r="A6" s="922" t="s">
        <v>749</v>
      </c>
      <c r="B6" s="922"/>
      <c r="C6" s="922"/>
      <c r="D6" s="922"/>
      <c r="E6" s="922"/>
      <c r="F6" s="922"/>
      <c r="G6" s="922"/>
      <c r="H6" s="922"/>
      <c r="I6" s="922"/>
      <c r="J6" s="922"/>
      <c r="K6" s="922"/>
      <c r="L6" s="922"/>
      <c r="M6" s="423"/>
    </row>
    <row r="7" spans="1:13" ht="15.75" customHeight="1" thickBot="1">
      <c r="A7" s="423"/>
      <c r="B7" s="423"/>
      <c r="C7" s="423"/>
      <c r="D7" s="423"/>
      <c r="E7" s="423"/>
      <c r="F7" s="423"/>
      <c r="G7" s="423"/>
      <c r="H7" s="423"/>
      <c r="I7" s="423"/>
      <c r="J7" s="423"/>
      <c r="K7" s="423"/>
      <c r="L7" s="140" t="s">
        <v>824</v>
      </c>
      <c r="M7" s="423"/>
    </row>
    <row r="8" spans="1:13">
      <c r="A8" s="923" t="s">
        <v>0</v>
      </c>
      <c r="B8" s="924"/>
      <c r="C8" s="927" t="s">
        <v>4</v>
      </c>
      <c r="D8" s="927"/>
      <c r="E8" s="927"/>
      <c r="F8" s="927"/>
      <c r="G8" s="928" t="s">
        <v>764</v>
      </c>
      <c r="H8" s="927"/>
      <c r="I8" s="927"/>
      <c r="J8" s="927"/>
      <c r="K8" s="927" t="s">
        <v>6</v>
      </c>
      <c r="L8" s="929"/>
    </row>
    <row r="9" spans="1:13" ht="49.5" customHeight="1" thickBot="1">
      <c r="A9" s="925"/>
      <c r="B9" s="926"/>
      <c r="C9" s="210" t="s">
        <v>805</v>
      </c>
      <c r="D9" s="211" t="s">
        <v>2</v>
      </c>
      <c r="E9" s="211" t="s">
        <v>3</v>
      </c>
      <c r="F9" s="211" t="s">
        <v>806</v>
      </c>
      <c r="G9" s="211" t="s">
        <v>805</v>
      </c>
      <c r="H9" s="211" t="s">
        <v>2</v>
      </c>
      <c r="I9" s="211" t="s">
        <v>3</v>
      </c>
      <c r="J9" s="211" t="s">
        <v>806</v>
      </c>
      <c r="K9" s="210" t="s">
        <v>806</v>
      </c>
      <c r="L9" s="212" t="s">
        <v>570</v>
      </c>
      <c r="M9" s="52"/>
    </row>
    <row r="10" spans="1:13" ht="15.75" customHeight="1">
      <c r="A10" s="196">
        <v>12.1</v>
      </c>
      <c r="B10" s="63" t="s">
        <v>7</v>
      </c>
      <c r="C10" s="3"/>
      <c r="D10" s="30"/>
      <c r="E10" s="30"/>
      <c r="F10" s="30"/>
      <c r="G10" s="30"/>
      <c r="H10" s="30"/>
      <c r="I10" s="30"/>
      <c r="J10" s="30"/>
      <c r="K10" s="30"/>
      <c r="L10" s="61"/>
      <c r="M10" s="423"/>
    </row>
    <row r="11" spans="1:13" ht="15.75" customHeight="1">
      <c r="A11" s="64" t="s">
        <v>179</v>
      </c>
      <c r="B11" s="30" t="s">
        <v>24</v>
      </c>
      <c r="C11" s="197">
        <v>164338024</v>
      </c>
      <c r="D11" s="202">
        <v>13265530.9</v>
      </c>
      <c r="E11" s="202">
        <v>0</v>
      </c>
      <c r="F11" s="202">
        <f t="shared" ref="F11:F17" si="0">+C11+D11-E11</f>
        <v>177603554.90000001</v>
      </c>
      <c r="G11" s="202">
        <v>36920416.5989042</v>
      </c>
      <c r="H11" s="202">
        <v>7374278.2001069169</v>
      </c>
      <c r="I11" s="202">
        <v>0</v>
      </c>
      <c r="J11" s="202">
        <f t="shared" ref="J11:J17" si="1">+G11+H11-I11</f>
        <v>44294694.799011119</v>
      </c>
      <c r="K11" s="202">
        <f t="shared" ref="K11:K17" si="2">+F11-J11</f>
        <v>133308860.10098889</v>
      </c>
      <c r="L11" s="203">
        <f t="shared" ref="L11:L16" si="3">+C11-G11</f>
        <v>127417607.40109581</v>
      </c>
      <c r="M11" s="53"/>
    </row>
    <row r="12" spans="1:13" ht="15.75" customHeight="1">
      <c r="A12" s="64" t="s">
        <v>180</v>
      </c>
      <c r="B12" s="30" t="s">
        <v>861</v>
      </c>
      <c r="C12" s="197">
        <v>2931042.625478318</v>
      </c>
      <c r="D12" s="202">
        <v>1433779.38</v>
      </c>
      <c r="E12" s="202">
        <v>0</v>
      </c>
      <c r="F12" s="202">
        <f t="shared" si="0"/>
        <v>4364822.0054783178</v>
      </c>
      <c r="G12" s="202">
        <v>1455657.0458263</v>
      </c>
      <c r="H12" s="202">
        <v>810489.97802495549</v>
      </c>
      <c r="I12" s="202">
        <v>0</v>
      </c>
      <c r="J12" s="202">
        <f t="shared" si="1"/>
        <v>2266147.0238512554</v>
      </c>
      <c r="K12" s="202">
        <f t="shared" si="2"/>
        <v>2098674.9816270624</v>
      </c>
      <c r="L12" s="203">
        <f t="shared" si="3"/>
        <v>1475385.5796520179</v>
      </c>
      <c r="M12" s="54"/>
    </row>
    <row r="13" spans="1:13" ht="15.75" customHeight="1">
      <c r="A13" s="64" t="s">
        <v>181</v>
      </c>
      <c r="B13" s="136" t="s">
        <v>862</v>
      </c>
      <c r="C13" s="204">
        <v>5699388.0733201373</v>
      </c>
      <c r="D13" s="202">
        <v>41589</v>
      </c>
      <c r="E13" s="202">
        <v>48289</v>
      </c>
      <c r="F13" s="202">
        <f t="shared" si="0"/>
        <v>5692688.0733201373</v>
      </c>
      <c r="G13" s="202">
        <v>1691334.612732956</v>
      </c>
      <c r="H13" s="202">
        <v>521400.38730778277</v>
      </c>
      <c r="I13" s="202">
        <v>45874.55</v>
      </c>
      <c r="J13" s="202">
        <f t="shared" si="1"/>
        <v>2166860.450040739</v>
      </c>
      <c r="K13" s="202">
        <f t="shared" si="2"/>
        <v>3525827.6232793983</v>
      </c>
      <c r="L13" s="203">
        <f t="shared" si="3"/>
        <v>4008053.4605871812</v>
      </c>
      <c r="M13" s="54"/>
    </row>
    <row r="14" spans="1:13" ht="15.75" customHeight="1">
      <c r="A14" s="64" t="s">
        <v>182</v>
      </c>
      <c r="B14" s="136" t="s">
        <v>25</v>
      </c>
      <c r="C14" s="204">
        <v>97224600</v>
      </c>
      <c r="D14" s="202">
        <v>0</v>
      </c>
      <c r="E14" s="202">
        <v>0</v>
      </c>
      <c r="F14" s="202">
        <f t="shared" si="0"/>
        <v>97224600</v>
      </c>
      <c r="G14" s="202">
        <v>0</v>
      </c>
      <c r="H14" s="202">
        <v>0</v>
      </c>
      <c r="I14" s="202">
        <v>0</v>
      </c>
      <c r="J14" s="202">
        <f t="shared" si="1"/>
        <v>0</v>
      </c>
      <c r="K14" s="202">
        <f t="shared" si="2"/>
        <v>97224600</v>
      </c>
      <c r="L14" s="203">
        <f t="shared" si="3"/>
        <v>97224600</v>
      </c>
      <c r="M14" s="54"/>
    </row>
    <row r="15" spans="1:13" ht="15.75" customHeight="1">
      <c r="A15" s="64" t="s">
        <v>183</v>
      </c>
      <c r="B15" s="136" t="s">
        <v>863</v>
      </c>
      <c r="C15" s="204">
        <v>21426112.777830102</v>
      </c>
      <c r="D15" s="202">
        <v>11003354</v>
      </c>
      <c r="E15" s="202">
        <v>713294.96</v>
      </c>
      <c r="F15" s="202">
        <f t="shared" si="0"/>
        <v>31716171.817830101</v>
      </c>
      <c r="G15" s="202">
        <v>8931438.7500772066</v>
      </c>
      <c r="H15" s="202">
        <v>3081512.8684137827</v>
      </c>
      <c r="I15" s="202">
        <v>658528.93004098802</v>
      </c>
      <c r="J15" s="202">
        <f t="shared" si="1"/>
        <v>11354422.688450003</v>
      </c>
      <c r="K15" s="202">
        <f t="shared" si="2"/>
        <v>20361749.129380099</v>
      </c>
      <c r="L15" s="203">
        <f t="shared" si="3"/>
        <v>12494674.027752895</v>
      </c>
      <c r="M15" s="54"/>
    </row>
    <row r="16" spans="1:13" ht="15.75" customHeight="1">
      <c r="A16" s="64" t="s">
        <v>186</v>
      </c>
      <c r="B16" s="136" t="s">
        <v>403</v>
      </c>
      <c r="C16" s="204">
        <v>4816314.6103132712</v>
      </c>
      <c r="D16" s="202">
        <v>3135297.33</v>
      </c>
      <c r="E16" s="202">
        <v>1354669.4503132715</v>
      </c>
      <c r="F16" s="202">
        <f t="shared" si="0"/>
        <v>6596942.4900000002</v>
      </c>
      <c r="G16" s="202">
        <v>2786520.2212831411</v>
      </c>
      <c r="H16" s="202">
        <v>752615.60078252223</v>
      </c>
      <c r="I16" s="202">
        <v>1286935.9777976081</v>
      </c>
      <c r="J16" s="202">
        <f t="shared" si="1"/>
        <v>2252199.8442680556</v>
      </c>
      <c r="K16" s="202">
        <f t="shared" si="2"/>
        <v>4344742.6457319446</v>
      </c>
      <c r="L16" s="203">
        <f t="shared" si="3"/>
        <v>2029794.3890301301</v>
      </c>
      <c r="M16" s="54"/>
    </row>
    <row r="17" spans="1:14" ht="15.75" customHeight="1">
      <c r="A17" s="64" t="s">
        <v>187</v>
      </c>
      <c r="B17" s="136" t="s">
        <v>326</v>
      </c>
      <c r="C17" s="204">
        <v>509803890.24539667</v>
      </c>
      <c r="D17" s="202">
        <v>40452551.090000004</v>
      </c>
      <c r="E17" s="202">
        <v>144000</v>
      </c>
      <c r="F17" s="202">
        <f t="shared" si="0"/>
        <v>550112441.33539665</v>
      </c>
      <c r="G17" s="202">
        <v>160373065.1881012</v>
      </c>
      <c r="H17" s="202">
        <v>34355830.395894438</v>
      </c>
      <c r="I17" s="202">
        <v>8543.461291610538</v>
      </c>
      <c r="J17" s="202">
        <f t="shared" si="1"/>
        <v>194720352.12270403</v>
      </c>
      <c r="K17" s="202">
        <f t="shared" si="2"/>
        <v>355392089.21269262</v>
      </c>
      <c r="L17" s="203">
        <f>+C17-G17+1</f>
        <v>349430826.05729544</v>
      </c>
      <c r="M17" s="54"/>
    </row>
    <row r="18" spans="1:14" ht="15.75" customHeight="1">
      <c r="A18" s="65"/>
      <c r="B18" s="137"/>
      <c r="C18" s="204"/>
      <c r="D18" s="202"/>
      <c r="E18" s="202"/>
      <c r="F18" s="202"/>
      <c r="G18" s="202"/>
      <c r="H18" s="202"/>
      <c r="I18" s="202"/>
      <c r="J18" s="202"/>
      <c r="K18" s="202"/>
      <c r="L18" s="203"/>
      <c r="M18" s="54"/>
    </row>
    <row r="19" spans="1:14" ht="15.75" customHeight="1">
      <c r="A19" s="67"/>
      <c r="B19" s="66" t="s">
        <v>1</v>
      </c>
      <c r="C19" s="200">
        <f t="shared" ref="C19:L19" si="4">SUM(C11:C18)</f>
        <v>806239372.33233857</v>
      </c>
      <c r="D19" s="200">
        <f t="shared" si="4"/>
        <v>69332101.700000003</v>
      </c>
      <c r="E19" s="200">
        <f t="shared" si="4"/>
        <v>2260253.4103132715</v>
      </c>
      <c r="F19" s="200">
        <f t="shared" si="4"/>
        <v>873311220.62202525</v>
      </c>
      <c r="G19" s="200">
        <f t="shared" si="4"/>
        <v>212158432.41692501</v>
      </c>
      <c r="H19" s="200">
        <f t="shared" si="4"/>
        <v>46896127.430530399</v>
      </c>
      <c r="I19" s="200">
        <f t="shared" si="4"/>
        <v>1999882.9191302068</v>
      </c>
      <c r="J19" s="200">
        <f t="shared" si="4"/>
        <v>257054676.92832521</v>
      </c>
      <c r="K19" s="200">
        <f t="shared" si="4"/>
        <v>616256543.69370008</v>
      </c>
      <c r="L19" s="368">
        <f t="shared" si="4"/>
        <v>594080940.9154135</v>
      </c>
      <c r="N19" s="55"/>
    </row>
    <row r="20" spans="1:14" ht="15.75" customHeight="1">
      <c r="A20" s="64"/>
      <c r="B20" s="62" t="s">
        <v>16</v>
      </c>
      <c r="C20" s="197">
        <v>759019506.245</v>
      </c>
      <c r="D20" s="198">
        <v>88127955.640000001</v>
      </c>
      <c r="E20" s="198">
        <v>40908088.827661455</v>
      </c>
      <c r="F20" s="198">
        <v>806239373.05733848</v>
      </c>
      <c r="G20" s="198">
        <v>193205176.02438685</v>
      </c>
      <c r="H20" s="198">
        <v>45816493.892327748</v>
      </c>
      <c r="I20" s="198">
        <v>26863237.362232752</v>
      </c>
      <c r="J20" s="198">
        <v>212158432.55448183</v>
      </c>
      <c r="K20" s="198">
        <v>594080940.50285661</v>
      </c>
      <c r="L20" s="199">
        <v>565814330.22061312</v>
      </c>
      <c r="M20" s="56"/>
    </row>
    <row r="21" spans="1:14" ht="10.15" customHeight="1">
      <c r="A21" s="64"/>
      <c r="B21" s="62"/>
      <c r="C21" s="205"/>
      <c r="D21" s="206"/>
      <c r="E21" s="206"/>
      <c r="F21" s="206"/>
      <c r="G21" s="206"/>
      <c r="H21" s="206"/>
      <c r="I21" s="206"/>
      <c r="J21" s="206"/>
      <c r="K21" s="206"/>
      <c r="L21" s="207"/>
      <c r="M21" s="56"/>
    </row>
    <row r="22" spans="1:14" ht="15.75" customHeight="1">
      <c r="A22" s="196">
        <f>A10+0.1</f>
        <v>12.2</v>
      </c>
      <c r="B22" s="63" t="s">
        <v>44</v>
      </c>
      <c r="C22" s="197" t="s">
        <v>11</v>
      </c>
      <c r="D22" s="208"/>
      <c r="E22" s="209" t="s">
        <v>11</v>
      </c>
      <c r="F22" s="202" t="s">
        <v>11</v>
      </c>
      <c r="G22" s="202"/>
      <c r="H22" s="202"/>
      <c r="I22" s="202"/>
      <c r="J22" s="202"/>
      <c r="K22" s="202"/>
      <c r="L22" s="203"/>
      <c r="M22" s="423"/>
    </row>
    <row r="23" spans="1:14" ht="15.75" customHeight="1">
      <c r="A23" s="64" t="s">
        <v>179</v>
      </c>
      <c r="B23" s="30" t="s">
        <v>45</v>
      </c>
      <c r="C23" s="427">
        <v>9402644</v>
      </c>
      <c r="D23" s="428">
        <v>323668</v>
      </c>
      <c r="E23" s="429">
        <v>0</v>
      </c>
      <c r="F23" s="428">
        <f>+C23+D23-E23</f>
        <v>9726312</v>
      </c>
      <c r="G23" s="428">
        <v>2600034.2042965689</v>
      </c>
      <c r="H23" s="428">
        <v>1202362.2552294694</v>
      </c>
      <c r="I23" s="428">
        <v>0</v>
      </c>
      <c r="J23" s="428">
        <f>+G23+H23-I23</f>
        <v>3802396.4595260383</v>
      </c>
      <c r="K23" s="428">
        <f>+F23-J23</f>
        <v>5923915.5404739622</v>
      </c>
      <c r="L23" s="430">
        <f>+C23-G23</f>
        <v>6802609.7957034316</v>
      </c>
      <c r="M23" s="423"/>
    </row>
    <row r="24" spans="1:14" ht="15.75" customHeight="1">
      <c r="A24" s="65"/>
      <c r="B24" s="4"/>
      <c r="C24" s="197"/>
      <c r="D24" s="198"/>
      <c r="E24" s="198"/>
      <c r="F24" s="202"/>
      <c r="G24" s="202"/>
      <c r="H24" s="202"/>
      <c r="I24" s="202"/>
      <c r="J24" s="202"/>
      <c r="K24" s="202"/>
      <c r="L24" s="203"/>
      <c r="M24" s="423"/>
    </row>
    <row r="25" spans="1:14" ht="15.75" customHeight="1">
      <c r="A25" s="67"/>
      <c r="B25" s="66" t="s">
        <v>1</v>
      </c>
      <c r="C25" s="201">
        <f t="shared" ref="C25:L25" si="5">SUM(C23:C24)</f>
        <v>9402644</v>
      </c>
      <c r="D25" s="201">
        <f t="shared" si="5"/>
        <v>323668</v>
      </c>
      <c r="E25" s="201">
        <f t="shared" si="5"/>
        <v>0</v>
      </c>
      <c r="F25" s="201">
        <f t="shared" si="5"/>
        <v>9726312</v>
      </c>
      <c r="G25" s="201">
        <f t="shared" si="5"/>
        <v>2600034.2042965689</v>
      </c>
      <c r="H25" s="201">
        <f t="shared" si="5"/>
        <v>1202362.2552294694</v>
      </c>
      <c r="I25" s="201">
        <f t="shared" si="5"/>
        <v>0</v>
      </c>
      <c r="J25" s="201">
        <f t="shared" si="5"/>
        <v>3802396.4595260383</v>
      </c>
      <c r="K25" s="201">
        <f t="shared" si="5"/>
        <v>5923915.5404739622</v>
      </c>
      <c r="L25" s="369">
        <f t="shared" si="5"/>
        <v>6802609.7957034316</v>
      </c>
    </row>
    <row r="26" spans="1:14" ht="15.75" customHeight="1">
      <c r="A26" s="293"/>
      <c r="B26" s="294" t="s">
        <v>16</v>
      </c>
      <c r="C26" s="295">
        <v>9402644</v>
      </c>
      <c r="D26" s="296">
        <v>0</v>
      </c>
      <c r="E26" s="297">
        <v>0</v>
      </c>
      <c r="F26" s="298">
        <v>9402644</v>
      </c>
      <c r="G26" s="297">
        <v>2497226.2923999997</v>
      </c>
      <c r="H26" s="297">
        <v>999367.91189656872</v>
      </c>
      <c r="I26" s="297">
        <v>896560</v>
      </c>
      <c r="J26" s="297">
        <v>2600034.2042965684</v>
      </c>
      <c r="K26" s="298">
        <v>6802609.7957034316</v>
      </c>
      <c r="L26" s="299">
        <v>6905417.7076000003</v>
      </c>
    </row>
    <row r="27" spans="1:14" ht="10.15" customHeight="1">
      <c r="A27" s="64"/>
      <c r="B27" s="62"/>
      <c r="C27" s="205"/>
      <c r="D27" s="206"/>
      <c r="E27" s="206"/>
      <c r="F27" s="206"/>
      <c r="G27" s="206"/>
      <c r="H27" s="206"/>
      <c r="I27" s="206"/>
      <c r="J27" s="206"/>
      <c r="K27" s="206"/>
      <c r="L27" s="207"/>
      <c r="M27" s="56"/>
    </row>
    <row r="28" spans="1:14" ht="30">
      <c r="A28" s="196">
        <f>A22+0.1</f>
        <v>12.299999999999999</v>
      </c>
      <c r="B28" s="63" t="s">
        <v>571</v>
      </c>
      <c r="C28" s="197">
        <v>12206393</v>
      </c>
      <c r="D28" s="197">
        <v>1572168</v>
      </c>
      <c r="E28" s="209">
        <v>12206393</v>
      </c>
      <c r="F28" s="202">
        <f>+C28+D28-E28</f>
        <v>1572168</v>
      </c>
      <c r="G28" s="202">
        <v>0</v>
      </c>
      <c r="H28" s="202">
        <v>0</v>
      </c>
      <c r="I28" s="202">
        <v>0</v>
      </c>
      <c r="J28" s="202">
        <f>+G28+H28-I28</f>
        <v>0</v>
      </c>
      <c r="K28" s="202">
        <f>+F28-J28</f>
        <v>1572168</v>
      </c>
      <c r="L28" s="203">
        <f>+C28-G28</f>
        <v>12206393</v>
      </c>
      <c r="M28" s="423"/>
    </row>
    <row r="29" spans="1:14" ht="15.75" customHeight="1">
      <c r="A29" s="67"/>
      <c r="B29" s="66" t="s">
        <v>1</v>
      </c>
      <c r="C29" s="201">
        <f t="shared" ref="C29:L29" si="6">SUM(C28)</f>
        <v>12206393</v>
      </c>
      <c r="D29" s="201">
        <f t="shared" si="6"/>
        <v>1572168</v>
      </c>
      <c r="E29" s="201">
        <f t="shared" si="6"/>
        <v>12206393</v>
      </c>
      <c r="F29" s="201">
        <f t="shared" si="6"/>
        <v>1572168</v>
      </c>
      <c r="G29" s="201">
        <f t="shared" si="6"/>
        <v>0</v>
      </c>
      <c r="H29" s="201">
        <f t="shared" si="6"/>
        <v>0</v>
      </c>
      <c r="I29" s="201">
        <f t="shared" si="6"/>
        <v>0</v>
      </c>
      <c r="J29" s="201">
        <f t="shared" si="6"/>
        <v>0</v>
      </c>
      <c r="K29" s="201">
        <f t="shared" si="6"/>
        <v>1572168</v>
      </c>
      <c r="L29" s="369">
        <f t="shared" si="6"/>
        <v>12206393</v>
      </c>
    </row>
    <row r="30" spans="1:14" ht="15.75" customHeight="1" thickBot="1">
      <c r="A30" s="301"/>
      <c r="B30" s="302" t="s">
        <v>16</v>
      </c>
      <c r="C30" s="303">
        <v>0</v>
      </c>
      <c r="D30" s="304">
        <v>12206393</v>
      </c>
      <c r="E30" s="305">
        <v>0</v>
      </c>
      <c r="F30" s="306">
        <v>12206393</v>
      </c>
      <c r="G30" s="305">
        <v>0</v>
      </c>
      <c r="H30" s="305">
        <v>0</v>
      </c>
      <c r="I30" s="305">
        <v>0</v>
      </c>
      <c r="J30" s="305">
        <v>0</v>
      </c>
      <c r="K30" s="306">
        <v>12206393</v>
      </c>
      <c r="L30" s="307">
        <v>0</v>
      </c>
    </row>
    <row r="31" spans="1:14">
      <c r="A31" s="380"/>
      <c r="B31" s="381"/>
      <c r="C31" s="300"/>
      <c r="D31" s="300"/>
      <c r="E31" s="300"/>
      <c r="F31" s="300"/>
      <c r="G31" s="300"/>
      <c r="H31" s="300"/>
      <c r="I31" s="300"/>
      <c r="J31" s="300"/>
      <c r="K31" s="300"/>
      <c r="L31" s="300"/>
    </row>
    <row r="32" spans="1:14">
      <c r="C32" s="431">
        <f>C25+C19</f>
        <v>815642016.33233857</v>
      </c>
      <c r="D32" s="431">
        <f t="shared" ref="D32:L32" si="7">D25+D19</f>
        <v>69655769.700000003</v>
      </c>
      <c r="E32" s="431">
        <f t="shared" si="7"/>
        <v>2260253.4103132715</v>
      </c>
      <c r="F32" s="431">
        <f t="shared" si="7"/>
        <v>883037532.62202525</v>
      </c>
      <c r="G32" s="431">
        <f t="shared" si="7"/>
        <v>214758466.62122157</v>
      </c>
      <c r="H32" s="431">
        <f t="shared" si="7"/>
        <v>48098489.685759872</v>
      </c>
      <c r="I32" s="431">
        <f t="shared" si="7"/>
        <v>1999882.9191302068</v>
      </c>
      <c r="J32" s="431">
        <f t="shared" si="7"/>
        <v>260857073.38785124</v>
      </c>
      <c r="K32" s="431">
        <f t="shared" si="7"/>
        <v>622180459.23417401</v>
      </c>
      <c r="L32" s="431">
        <f t="shared" si="7"/>
        <v>600883550.71111691</v>
      </c>
    </row>
    <row r="33" spans="2:18">
      <c r="C33" s="292"/>
      <c r="D33" s="292"/>
      <c r="E33" s="292"/>
      <c r="F33" s="292"/>
      <c r="G33" s="292">
        <f>G19-212158433</f>
        <v>-0.58307498693466187</v>
      </c>
      <c r="H33" s="292"/>
      <c r="I33" s="292"/>
      <c r="J33" s="292"/>
      <c r="K33" s="292"/>
      <c r="L33" s="292"/>
    </row>
    <row r="34" spans="2:18" ht="15.75" customHeight="1">
      <c r="B34" s="917" t="s">
        <v>126</v>
      </c>
      <c r="C34" s="917"/>
      <c r="D34" s="917"/>
      <c r="E34" s="917"/>
      <c r="F34" s="917"/>
      <c r="G34" s="917"/>
      <c r="H34" s="57"/>
      <c r="I34" s="57"/>
      <c r="J34" s="57"/>
      <c r="L34" s="58"/>
      <c r="R34" s="57">
        <f>213283132+2371895</f>
        <v>215655027</v>
      </c>
    </row>
    <row r="35" spans="2:18" ht="16.5" customHeight="1" thickBot="1">
      <c r="B35" s="57"/>
      <c r="C35" s="57"/>
      <c r="D35" s="57"/>
      <c r="E35" s="57"/>
      <c r="F35" s="57"/>
      <c r="G35" s="57"/>
      <c r="H35" s="57"/>
      <c r="I35" s="57"/>
      <c r="J35" s="57"/>
      <c r="K35" s="918" t="s">
        <v>816</v>
      </c>
      <c r="L35" s="918"/>
      <c r="M35" s="918" t="s">
        <v>816</v>
      </c>
      <c r="N35" s="918"/>
      <c r="P35" s="57"/>
    </row>
    <row r="36" spans="2:18" ht="30">
      <c r="B36" s="159" t="s">
        <v>127</v>
      </c>
      <c r="C36" s="160" t="s">
        <v>24</v>
      </c>
      <c r="D36" s="441" t="s">
        <v>401</v>
      </c>
      <c r="E36" s="160" t="s">
        <v>399</v>
      </c>
      <c r="F36" s="160" t="s">
        <v>128</v>
      </c>
      <c r="G36" s="160" t="s">
        <v>128</v>
      </c>
      <c r="H36" s="160" t="s">
        <v>129</v>
      </c>
      <c r="I36" s="161" t="s">
        <v>402</v>
      </c>
      <c r="J36" s="160" t="s">
        <v>403</v>
      </c>
      <c r="K36" s="160" t="s">
        <v>326</v>
      </c>
      <c r="L36" s="162" t="s">
        <v>1</v>
      </c>
      <c r="M36" s="59" t="s">
        <v>11</v>
      </c>
    </row>
    <row r="37" spans="2:18" ht="15.75" thickBot="1">
      <c r="B37" s="167" t="s">
        <v>130</v>
      </c>
      <c r="C37" s="168">
        <v>0.1</v>
      </c>
      <c r="D37" s="168">
        <v>0.15</v>
      </c>
      <c r="E37" s="168">
        <v>0.1</v>
      </c>
      <c r="F37" s="168">
        <v>0.15</v>
      </c>
      <c r="G37" s="168">
        <v>0.5</v>
      </c>
      <c r="H37" s="168">
        <v>0.6</v>
      </c>
      <c r="I37" s="169">
        <v>0.15</v>
      </c>
      <c r="J37" s="168">
        <v>0.15</v>
      </c>
      <c r="K37" s="168">
        <v>0.15</v>
      </c>
      <c r="L37" s="170"/>
      <c r="M37" s="60" t="s">
        <v>11</v>
      </c>
    </row>
    <row r="38" spans="2:18">
      <c r="B38" s="163"/>
      <c r="C38" s="164"/>
      <c r="D38" s="164"/>
      <c r="E38" s="164"/>
      <c r="F38" s="164"/>
      <c r="G38" s="164"/>
      <c r="H38" s="164"/>
      <c r="I38" s="165"/>
      <c r="J38" s="164"/>
      <c r="K38" s="164"/>
      <c r="L38" s="166"/>
      <c r="M38" s="60"/>
    </row>
    <row r="39" spans="2:18">
      <c r="B39" s="175" t="s">
        <v>813</v>
      </c>
      <c r="C39" s="171">
        <v>96209910.199833214</v>
      </c>
      <c r="D39" s="171">
        <v>969741.76712818886</v>
      </c>
      <c r="E39" s="171">
        <v>8999707.3670859411</v>
      </c>
      <c r="F39" s="171">
        <v>9157060.6375234257</v>
      </c>
      <c r="G39" s="171">
        <v>25197.2109375</v>
      </c>
      <c r="H39" s="171">
        <v>2249482.5777785685</v>
      </c>
      <c r="I39" s="171">
        <v>3410420.8543935996</v>
      </c>
      <c r="J39" s="171">
        <v>959216.3296673703</v>
      </c>
      <c r="K39" s="171">
        <v>194907710.83679473</v>
      </c>
      <c r="L39" s="172">
        <f>SUM(C39:K39)</f>
        <v>316888447.78114253</v>
      </c>
      <c r="M39" s="57" t="s">
        <v>11</v>
      </c>
    </row>
    <row r="40" spans="2:18">
      <c r="B40" s="175"/>
      <c r="C40" s="171"/>
      <c r="D40" s="171"/>
      <c r="E40" s="171"/>
      <c r="F40" s="171"/>
      <c r="G40" s="171"/>
      <c r="H40" s="171"/>
      <c r="I40" s="171"/>
      <c r="J40" s="171"/>
      <c r="K40" s="171"/>
      <c r="L40" s="172"/>
      <c r="M40" s="57"/>
    </row>
    <row r="41" spans="2:18">
      <c r="B41" s="175" t="s">
        <v>131</v>
      </c>
      <c r="C41" s="171">
        <v>13181990.9</v>
      </c>
      <c r="D41" s="171"/>
      <c r="E41" s="171"/>
      <c r="F41" s="171"/>
      <c r="G41" s="171"/>
      <c r="H41" s="171">
        <f>822654.43+145168</f>
        <v>967822.43</v>
      </c>
      <c r="I41" s="171">
        <v>7169655</v>
      </c>
      <c r="J41" s="171">
        <v>328282</v>
      </c>
      <c r="K41" s="171">
        <f>12151881.54+168438</f>
        <v>12320319.539999999</v>
      </c>
      <c r="L41" s="172">
        <f t="shared" ref="L41:L48" si="8">SUM(C41:K41)</f>
        <v>33968069.869999997</v>
      </c>
      <c r="M41" s="57" t="s">
        <v>11</v>
      </c>
    </row>
    <row r="42" spans="2:18">
      <c r="B42" s="175" t="s">
        <v>132</v>
      </c>
      <c r="C42" s="171">
        <v>83540</v>
      </c>
      <c r="D42" s="171"/>
      <c r="E42" s="171">
        <v>41589</v>
      </c>
      <c r="F42" s="171"/>
      <c r="G42" s="171"/>
      <c r="H42" s="171">
        <v>789624.95</v>
      </c>
      <c r="I42" s="171">
        <v>3833699</v>
      </c>
      <c r="J42" s="171">
        <v>2807015.33</v>
      </c>
      <c r="K42" s="171">
        <f>28300669.55-11217</f>
        <v>28289452.550000001</v>
      </c>
      <c r="L42" s="172">
        <f t="shared" si="8"/>
        <v>35844920.829999998</v>
      </c>
      <c r="M42" s="57" t="s">
        <v>11</v>
      </c>
    </row>
    <row r="43" spans="2:18">
      <c r="B43" s="175" t="s">
        <v>404</v>
      </c>
      <c r="C43" s="171">
        <v>0</v>
      </c>
      <c r="D43" s="171">
        <v>-12500</v>
      </c>
      <c r="E43" s="171">
        <v>0</v>
      </c>
      <c r="F43" s="171"/>
      <c r="G43" s="171">
        <v>0</v>
      </c>
      <c r="H43" s="171">
        <v>0</v>
      </c>
      <c r="I43" s="171">
        <v>0</v>
      </c>
      <c r="J43" s="171">
        <v>0</v>
      </c>
      <c r="K43" s="171">
        <v>-150000</v>
      </c>
      <c r="L43" s="172">
        <f t="shared" si="8"/>
        <v>-162500</v>
      </c>
      <c r="M43" s="57"/>
    </row>
    <row r="44" spans="2:18" ht="30">
      <c r="B44" s="175" t="s">
        <v>714</v>
      </c>
      <c r="C44" s="171">
        <v>0</v>
      </c>
      <c r="D44" s="171">
        <v>0</v>
      </c>
      <c r="E44" s="171">
        <v>0</v>
      </c>
      <c r="F44" s="171">
        <v>0</v>
      </c>
      <c r="G44" s="171">
        <v>0</v>
      </c>
      <c r="H44" s="171">
        <v>0</v>
      </c>
      <c r="I44" s="171">
        <v>0</v>
      </c>
      <c r="J44" s="171">
        <v>0</v>
      </c>
      <c r="K44" s="171"/>
      <c r="L44" s="172">
        <f t="shared" si="8"/>
        <v>0</v>
      </c>
      <c r="M44" s="57"/>
    </row>
    <row r="45" spans="2:18" ht="30">
      <c r="B45" s="175" t="s">
        <v>133</v>
      </c>
      <c r="C45" s="171">
        <f t="shared" ref="C45:K45" si="9">SUM(C39:C44)</f>
        <v>109475441.09983322</v>
      </c>
      <c r="D45" s="171">
        <f t="shared" si="9"/>
        <v>957241.76712818886</v>
      </c>
      <c r="E45" s="171">
        <f t="shared" si="9"/>
        <v>9041296.3670859411</v>
      </c>
      <c r="F45" s="171">
        <f t="shared" si="9"/>
        <v>9157060.6375234257</v>
      </c>
      <c r="G45" s="171">
        <f t="shared" si="9"/>
        <v>25197.2109375</v>
      </c>
      <c r="H45" s="171">
        <f t="shared" si="9"/>
        <v>4006929.9577785684</v>
      </c>
      <c r="I45" s="171">
        <f t="shared" si="9"/>
        <v>14413774.8543936</v>
      </c>
      <c r="J45" s="171">
        <f t="shared" si="9"/>
        <v>4094513.6596673704</v>
      </c>
      <c r="K45" s="171">
        <f t="shared" si="9"/>
        <v>235367482.92679474</v>
      </c>
      <c r="L45" s="172">
        <f t="shared" si="8"/>
        <v>386538938.48114252</v>
      </c>
      <c r="M45" s="57" t="s">
        <v>11</v>
      </c>
    </row>
    <row r="46" spans="2:18" ht="30">
      <c r="B46" s="175" t="s">
        <v>814</v>
      </c>
      <c r="C46" s="171">
        <f>(C45-C42)*C37+C42*C37/2</f>
        <v>10943367.109983323</v>
      </c>
      <c r="D46" s="171">
        <f t="shared" ref="D46:J46" si="10">(D45-D42)*D37+D42*D37/2</f>
        <v>143586.26506922834</v>
      </c>
      <c r="E46" s="171">
        <f t="shared" si="10"/>
        <v>902050.18670859409</v>
      </c>
      <c r="F46" s="171">
        <f t="shared" si="10"/>
        <v>1373559.0956285137</v>
      </c>
      <c r="G46" s="171">
        <f t="shared" si="10"/>
        <v>12598.60546875</v>
      </c>
      <c r="H46" s="171">
        <f t="shared" si="10"/>
        <v>2167270.4896671409</v>
      </c>
      <c r="I46" s="171">
        <f t="shared" si="10"/>
        <v>1874538.8031590399</v>
      </c>
      <c r="J46" s="171">
        <f t="shared" si="10"/>
        <v>403650.89920010557</v>
      </c>
      <c r="K46" s="355">
        <f>(K45-K42)*K37+K42*K37/2</f>
        <v>33183413.497769207</v>
      </c>
      <c r="L46" s="172">
        <f t="shared" si="8"/>
        <v>51004034.9526539</v>
      </c>
      <c r="M46" s="57" t="s">
        <v>11</v>
      </c>
    </row>
    <row r="47" spans="2:18">
      <c r="B47" s="175" t="s">
        <v>134</v>
      </c>
      <c r="C47" s="171">
        <v>0</v>
      </c>
      <c r="D47" s="171">
        <v>0</v>
      </c>
      <c r="E47" s="171">
        <v>0</v>
      </c>
      <c r="F47" s="171">
        <v>0</v>
      </c>
      <c r="G47" s="171">
        <v>0</v>
      </c>
      <c r="H47" s="171">
        <v>0</v>
      </c>
      <c r="I47" s="171">
        <v>0</v>
      </c>
      <c r="J47" s="171">
        <v>0</v>
      </c>
      <c r="K47" s="355">
        <f>(K41+K44)*20%+K42*10%</f>
        <v>5293009.1630000006</v>
      </c>
      <c r="L47" s="172">
        <f t="shared" si="8"/>
        <v>5293009.1630000006</v>
      </c>
      <c r="M47" s="57" t="s">
        <v>11</v>
      </c>
    </row>
    <row r="48" spans="2:18" ht="59.25">
      <c r="B48" s="175" t="s">
        <v>857</v>
      </c>
      <c r="C48" s="178"/>
      <c r="D48" s="178"/>
      <c r="E48" s="178"/>
      <c r="F48" s="178"/>
      <c r="G48" s="178"/>
      <c r="H48" s="178"/>
      <c r="I48" s="178"/>
      <c r="J48" s="178"/>
      <c r="K48" s="422">
        <f>K52*10%</f>
        <v>6208789.682000001</v>
      </c>
      <c r="L48" s="172">
        <f t="shared" si="8"/>
        <v>6208789.682000001</v>
      </c>
      <c r="M48" s="57"/>
    </row>
    <row r="49" spans="2:13">
      <c r="B49" s="177" t="s">
        <v>420</v>
      </c>
      <c r="C49" s="178">
        <f>SUM(C46:C47)</f>
        <v>10943367.109983323</v>
      </c>
      <c r="D49" s="178">
        <f t="shared" ref="D49:J49" si="11">SUM(D46:D47)</f>
        <v>143586.26506922834</v>
      </c>
      <c r="E49" s="178">
        <f t="shared" si="11"/>
        <v>902050.18670859409</v>
      </c>
      <c r="F49" s="178">
        <f t="shared" si="11"/>
        <v>1373559.0956285137</v>
      </c>
      <c r="G49" s="178">
        <f t="shared" si="11"/>
        <v>12598.60546875</v>
      </c>
      <c r="H49" s="178">
        <f t="shared" si="11"/>
        <v>2167270.4896671409</v>
      </c>
      <c r="I49" s="178">
        <f t="shared" si="11"/>
        <v>1874538.8031590399</v>
      </c>
      <c r="J49" s="178">
        <f t="shared" si="11"/>
        <v>403650.89920010557</v>
      </c>
      <c r="K49" s="178">
        <f>SUM(K46:K48)</f>
        <v>44685212.342769213</v>
      </c>
      <c r="L49" s="442">
        <f>SUM(L46:L48)</f>
        <v>62505833.797653906</v>
      </c>
      <c r="M49" s="57" t="s">
        <v>11</v>
      </c>
    </row>
    <row r="50" spans="2:13" ht="15.75" thickBot="1">
      <c r="B50" s="176" t="s">
        <v>815</v>
      </c>
      <c r="C50" s="173">
        <f t="shared" ref="C50:J50" si="12">C45-C46-C47</f>
        <v>98532073.989849895</v>
      </c>
      <c r="D50" s="173">
        <f t="shared" si="12"/>
        <v>813655.5020589605</v>
      </c>
      <c r="E50" s="173">
        <f t="shared" si="12"/>
        <v>8139246.1803773474</v>
      </c>
      <c r="F50" s="173">
        <f t="shared" si="12"/>
        <v>7783501.5418949118</v>
      </c>
      <c r="G50" s="173">
        <f t="shared" si="12"/>
        <v>12598.60546875</v>
      </c>
      <c r="H50" s="173">
        <f t="shared" si="12"/>
        <v>1839659.4681114275</v>
      </c>
      <c r="I50" s="173">
        <f t="shared" si="12"/>
        <v>12539236.05123456</v>
      </c>
      <c r="J50" s="173">
        <f t="shared" si="12"/>
        <v>3690862.7604672648</v>
      </c>
      <c r="K50" s="173">
        <f>K45-K46-K47-K48</f>
        <v>190682270.58402553</v>
      </c>
      <c r="L50" s="174">
        <f>L45-L46-L47-L48</f>
        <v>324033104.68348867</v>
      </c>
    </row>
    <row r="52" spans="2:13" hidden="1">
      <c r="K52" s="47">
        <v>62087896.820000008</v>
      </c>
    </row>
  </sheetData>
  <mergeCells count="11">
    <mergeCell ref="B34:G34"/>
    <mergeCell ref="M35:N35"/>
    <mergeCell ref="A1:L1"/>
    <mergeCell ref="A2:L2"/>
    <mergeCell ref="A4:L4"/>
    <mergeCell ref="A6:L6"/>
    <mergeCell ref="A8:B9"/>
    <mergeCell ref="C8:F8"/>
    <mergeCell ref="G8:J8"/>
    <mergeCell ref="K8:L8"/>
    <mergeCell ref="K35:L35"/>
  </mergeCells>
  <pageMargins left="0.3" right="0.3" top="0.39" bottom="0.4" header="0" footer="0"/>
  <pageSetup paperSize="9" scale="91" firstPageNumber="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54"/>
  <sheetViews>
    <sheetView view="pageBreakPreview" zoomScaleNormal="100" zoomScaleSheetLayoutView="100" workbookViewId="0">
      <selection activeCell="A4" sqref="A4:M4"/>
    </sheetView>
  </sheetViews>
  <sheetFormatPr defaultColWidth="11.59375" defaultRowHeight="15"/>
  <cols>
    <col min="1" max="1" width="6.7421875" style="47" customWidth="1"/>
    <col min="2" max="2" width="21.84375" style="47" customWidth="1"/>
    <col min="3" max="3" width="13.484375" style="47" customWidth="1"/>
    <col min="4" max="4" width="13.75390625" style="47" bestFit="1" customWidth="1"/>
    <col min="5" max="5" width="11.73046875" style="47" customWidth="1"/>
    <col min="6" max="6" width="13.484375" style="47" customWidth="1"/>
    <col min="7" max="7" width="12.40625" style="47" customWidth="1"/>
    <col min="8" max="8" width="11.73046875" style="47" customWidth="1"/>
    <col min="9" max="10" width="12.40625" style="47" customWidth="1"/>
    <col min="11" max="11" width="12.40625" style="47" hidden="1" customWidth="1"/>
    <col min="12" max="12" width="15.5078125" style="47" customWidth="1"/>
    <col min="13" max="13" width="13.484375" style="47" customWidth="1"/>
    <col min="14" max="14" width="16.046875" style="47" customWidth="1"/>
    <col min="15" max="17" width="0.94140625" style="47" customWidth="1"/>
    <col min="18" max="18" width="13.75390625" style="47" bestFit="1" customWidth="1"/>
    <col min="19" max="19" width="16.98828125" style="47" customWidth="1"/>
    <col min="20" max="20" width="11.59375" style="47"/>
    <col min="21" max="21" width="13.21484375" style="47" customWidth="1"/>
    <col min="22" max="16384" width="11.59375" style="47"/>
  </cols>
  <sheetData>
    <row r="1" spans="1:18" s="450" customFormat="1" ht="23.25">
      <c r="A1" s="933" t="str">
        <f>'[3]Introduction '!B2</f>
        <v>E-PACK POLYMERS PRIVATE LIMITED</v>
      </c>
      <c r="B1" s="933"/>
      <c r="C1" s="933"/>
      <c r="D1" s="933"/>
      <c r="E1" s="933"/>
      <c r="F1" s="933"/>
      <c r="G1" s="933"/>
      <c r="H1" s="933"/>
      <c r="I1" s="933"/>
      <c r="J1" s="933"/>
      <c r="K1" s="933"/>
      <c r="L1" s="933"/>
      <c r="M1" s="933"/>
    </row>
    <row r="2" spans="1:18" s="450" customFormat="1" ht="18.75">
      <c r="A2" s="934" t="str">
        <f>'[3]Introduction '!B3</f>
        <v>CIN - U74999DL1999PTC098374</v>
      </c>
      <c r="B2" s="934"/>
      <c r="C2" s="934"/>
      <c r="D2" s="934"/>
      <c r="E2" s="934"/>
      <c r="F2" s="934"/>
      <c r="G2" s="934"/>
      <c r="H2" s="934"/>
      <c r="I2" s="934"/>
      <c r="J2" s="934"/>
      <c r="K2" s="934"/>
      <c r="L2" s="934"/>
      <c r="M2" s="934"/>
    </row>
    <row r="3" spans="1:18" s="450" customFormat="1" ht="10.15" customHeight="1">
      <c r="A3" s="451"/>
      <c r="B3" s="452"/>
      <c r="C3" s="452"/>
      <c r="D3" s="452"/>
      <c r="E3" s="452"/>
      <c r="F3" s="452"/>
      <c r="G3" s="452"/>
    </row>
    <row r="4" spans="1:18" s="450" customFormat="1" ht="18.75">
      <c r="A4" s="921" t="s">
        <v>878</v>
      </c>
      <c r="B4" s="921"/>
      <c r="C4" s="921"/>
      <c r="D4" s="921"/>
      <c r="E4" s="921"/>
      <c r="F4" s="921"/>
      <c r="G4" s="921"/>
      <c r="H4" s="921"/>
      <c r="I4" s="921"/>
      <c r="J4" s="921"/>
      <c r="K4" s="921"/>
      <c r="L4" s="921"/>
      <c r="M4" s="921"/>
    </row>
    <row r="6" spans="1:18" ht="15.75" customHeight="1">
      <c r="A6" s="922" t="s">
        <v>749</v>
      </c>
      <c r="B6" s="922"/>
      <c r="C6" s="922"/>
      <c r="D6" s="922"/>
      <c r="E6" s="922"/>
      <c r="F6" s="922"/>
      <c r="G6" s="922"/>
      <c r="H6" s="922"/>
      <c r="I6" s="922"/>
      <c r="J6" s="922"/>
      <c r="K6" s="922"/>
      <c r="L6" s="922"/>
      <c r="M6" s="922"/>
      <c r="N6" s="448"/>
    </row>
    <row r="7" spans="1:18" ht="15.75" customHeight="1" thickBot="1">
      <c r="A7" s="448"/>
      <c r="B7" s="448"/>
      <c r="C7" s="448"/>
      <c r="D7" s="448"/>
      <c r="E7" s="448"/>
      <c r="F7" s="448"/>
      <c r="G7" s="448"/>
      <c r="H7" s="448"/>
      <c r="I7" s="448"/>
      <c r="J7" s="448"/>
      <c r="K7" s="448"/>
      <c r="L7" s="448"/>
      <c r="M7" s="140" t="s">
        <v>826</v>
      </c>
      <c r="N7" s="448"/>
    </row>
    <row r="8" spans="1:18">
      <c r="A8" s="923" t="s">
        <v>0</v>
      </c>
      <c r="B8" s="924"/>
      <c r="C8" s="927" t="s">
        <v>4</v>
      </c>
      <c r="D8" s="927"/>
      <c r="E8" s="927"/>
      <c r="F8" s="927"/>
      <c r="G8" s="928" t="s">
        <v>764</v>
      </c>
      <c r="H8" s="927"/>
      <c r="I8" s="927"/>
      <c r="J8" s="927"/>
      <c r="K8" s="449"/>
      <c r="L8" s="927" t="s">
        <v>6</v>
      </c>
      <c r="M8" s="929"/>
    </row>
    <row r="9" spans="1:18" ht="49.5" customHeight="1" thickBot="1">
      <c r="A9" s="925"/>
      <c r="B9" s="926"/>
      <c r="C9" s="210" t="s">
        <v>882</v>
      </c>
      <c r="D9" s="211" t="s">
        <v>2</v>
      </c>
      <c r="E9" s="211" t="s">
        <v>3</v>
      </c>
      <c r="F9" s="211" t="s">
        <v>883</v>
      </c>
      <c r="G9" s="211" t="s">
        <v>882</v>
      </c>
      <c r="H9" s="211" t="s">
        <v>2</v>
      </c>
      <c r="I9" s="211" t="s">
        <v>3</v>
      </c>
      <c r="J9" s="211" t="s">
        <v>883</v>
      </c>
      <c r="K9" s="211"/>
      <c r="L9" s="210" t="s">
        <v>883</v>
      </c>
      <c r="M9" s="210" t="s">
        <v>806</v>
      </c>
      <c r="N9" s="52"/>
    </row>
    <row r="10" spans="1:18" ht="15.75" customHeight="1">
      <c r="A10" s="196">
        <v>12.1</v>
      </c>
      <c r="B10" s="63" t="s">
        <v>7</v>
      </c>
      <c r="C10" s="3"/>
      <c r="D10" s="30"/>
      <c r="E10" s="30"/>
      <c r="F10" s="30"/>
      <c r="G10" s="30"/>
      <c r="H10" s="30"/>
      <c r="I10" s="30"/>
      <c r="J10" s="30"/>
      <c r="K10" s="30"/>
      <c r="L10" s="30"/>
      <c r="M10" s="61"/>
      <c r="N10" s="448"/>
    </row>
    <row r="11" spans="1:18" ht="15.75" customHeight="1">
      <c r="A11" s="64" t="s">
        <v>179</v>
      </c>
      <c r="B11" s="30" t="s">
        <v>24</v>
      </c>
      <c r="C11" s="197">
        <v>177603554.90000001</v>
      </c>
      <c r="D11" s="202">
        <v>15676945.689999998</v>
      </c>
      <c r="E11" s="202">
        <v>2899217.91</v>
      </c>
      <c r="F11" s="202">
        <f t="shared" ref="F11:F17" si="0">+C11+D11-E11</f>
        <v>190381282.68000001</v>
      </c>
      <c r="G11" s="202">
        <v>44294694.799011119</v>
      </c>
      <c r="H11" s="202">
        <v>6941359.3099999996</v>
      </c>
      <c r="I11" s="202">
        <v>1433267.93</v>
      </c>
      <c r="J11" s="202">
        <f t="shared" ref="J11:J17" si="1">+G11+H11-I11</f>
        <v>49802786.179011121</v>
      </c>
      <c r="K11" s="202"/>
      <c r="L11" s="202">
        <f t="shared" ref="L11:L17" si="2">+F11-J11</f>
        <v>140578496.5009889</v>
      </c>
      <c r="M11" s="203">
        <f t="shared" ref="M11:M16" si="3">+C11-G11</f>
        <v>133308860.10098889</v>
      </c>
      <c r="N11" s="53"/>
      <c r="R11" s="292"/>
    </row>
    <row r="12" spans="1:18" ht="15.75" customHeight="1">
      <c r="A12" s="64" t="s">
        <v>180</v>
      </c>
      <c r="B12" s="30" t="s">
        <v>861</v>
      </c>
      <c r="C12" s="197">
        <v>4364822.0054783178</v>
      </c>
      <c r="D12" s="202">
        <v>1532858.8800000001</v>
      </c>
      <c r="E12" s="202"/>
      <c r="F12" s="202">
        <f t="shared" si="0"/>
        <v>5897680.8854783177</v>
      </c>
      <c r="G12" s="202">
        <v>2266147.0238512554</v>
      </c>
      <c r="H12" s="202">
        <v>1218053.8799999999</v>
      </c>
      <c r="I12" s="202"/>
      <c r="J12" s="202">
        <f t="shared" si="1"/>
        <v>3484200.9038512553</v>
      </c>
      <c r="K12" s="202"/>
      <c r="L12" s="202">
        <f t="shared" si="2"/>
        <v>2413479.9816270624</v>
      </c>
      <c r="M12" s="203">
        <f t="shared" si="3"/>
        <v>2098674.9816270624</v>
      </c>
      <c r="N12" s="54"/>
      <c r="R12" s="292"/>
    </row>
    <row r="13" spans="1:18" ht="15.75" customHeight="1">
      <c r="A13" s="64" t="s">
        <v>181</v>
      </c>
      <c r="B13" s="136" t="s">
        <v>862</v>
      </c>
      <c r="C13" s="204">
        <v>5692688.0733201373</v>
      </c>
      <c r="D13" s="202">
        <v>1506808.9600000002</v>
      </c>
      <c r="E13" s="202"/>
      <c r="F13" s="202">
        <f t="shared" si="0"/>
        <v>7199497.0333201373</v>
      </c>
      <c r="G13" s="202">
        <v>2166860.450040739</v>
      </c>
      <c r="H13" s="202">
        <v>1170627.71</v>
      </c>
      <c r="I13" s="202"/>
      <c r="J13" s="202">
        <f t="shared" si="1"/>
        <v>3337488.160040739</v>
      </c>
      <c r="K13" s="202"/>
      <c r="L13" s="202">
        <f t="shared" si="2"/>
        <v>3862008.8732793983</v>
      </c>
      <c r="M13" s="203">
        <f t="shared" si="3"/>
        <v>3525827.6232793983</v>
      </c>
      <c r="N13" s="54"/>
    </row>
    <row r="14" spans="1:18" ht="15.75" customHeight="1">
      <c r="A14" s="64" t="s">
        <v>182</v>
      </c>
      <c r="B14" s="136" t="s">
        <v>25</v>
      </c>
      <c r="C14" s="204">
        <v>97224600</v>
      </c>
      <c r="D14" s="202">
        <v>0</v>
      </c>
      <c r="E14" s="202"/>
      <c r="F14" s="202">
        <f t="shared" si="0"/>
        <v>97224600</v>
      </c>
      <c r="G14" s="202">
        <v>0</v>
      </c>
      <c r="H14" s="202">
        <v>0</v>
      </c>
      <c r="I14" s="202">
        <v>0</v>
      </c>
      <c r="J14" s="202">
        <f t="shared" si="1"/>
        <v>0</v>
      </c>
      <c r="K14" s="202"/>
      <c r="L14" s="202">
        <f t="shared" si="2"/>
        <v>97224600</v>
      </c>
      <c r="M14" s="203">
        <f t="shared" si="3"/>
        <v>97224600</v>
      </c>
      <c r="N14" s="54"/>
    </row>
    <row r="15" spans="1:18" ht="15.75" customHeight="1">
      <c r="A15" s="64" t="s">
        <v>183</v>
      </c>
      <c r="B15" s="136" t="s">
        <v>863</v>
      </c>
      <c r="C15" s="204">
        <v>31716171.817830101</v>
      </c>
      <c r="D15" s="202">
        <v>6390910</v>
      </c>
      <c r="E15" s="202">
        <v>2700312</v>
      </c>
      <c r="F15" s="202">
        <f t="shared" si="0"/>
        <v>35406769.817830101</v>
      </c>
      <c r="G15" s="202">
        <v>11354422.688450003</v>
      </c>
      <c r="H15" s="202">
        <v>3967565.68</v>
      </c>
      <c r="I15" s="202">
        <v>1678338.37</v>
      </c>
      <c r="J15" s="202">
        <f t="shared" si="1"/>
        <v>13643649.998450004</v>
      </c>
      <c r="K15" s="202"/>
      <c r="L15" s="202">
        <f t="shared" si="2"/>
        <v>21763119.819380097</v>
      </c>
      <c r="M15" s="203">
        <f t="shared" si="3"/>
        <v>20361749.129380099</v>
      </c>
      <c r="N15" s="54"/>
    </row>
    <row r="16" spans="1:18" ht="15.75" customHeight="1">
      <c r="A16" s="64" t="s">
        <v>186</v>
      </c>
      <c r="B16" s="136" t="s">
        <v>403</v>
      </c>
      <c r="C16" s="204">
        <v>6596942.4900000002</v>
      </c>
      <c r="D16" s="202">
        <v>304775</v>
      </c>
      <c r="E16" s="202"/>
      <c r="F16" s="202">
        <f t="shared" si="0"/>
        <v>6901717.4900000002</v>
      </c>
      <c r="G16" s="202">
        <v>2252199.8442680556</v>
      </c>
      <c r="H16" s="202">
        <v>1054650.3700000001</v>
      </c>
      <c r="I16" s="202"/>
      <c r="J16" s="202">
        <f t="shared" si="1"/>
        <v>3306850.2142680557</v>
      </c>
      <c r="K16" s="202"/>
      <c r="L16" s="202">
        <f t="shared" si="2"/>
        <v>3594867.2757319445</v>
      </c>
      <c r="M16" s="203">
        <f t="shared" si="3"/>
        <v>4344742.6457319446</v>
      </c>
      <c r="N16" s="54"/>
    </row>
    <row r="17" spans="1:19" ht="15.75" customHeight="1">
      <c r="A17" s="64" t="s">
        <v>187</v>
      </c>
      <c r="B17" s="136" t="s">
        <v>326</v>
      </c>
      <c r="C17" s="204">
        <v>550112441.33539665</v>
      </c>
      <c r="D17" s="202">
        <f>104137102.91+523672+782470+2.57</f>
        <v>105443247.47999999</v>
      </c>
      <c r="E17" s="202">
        <v>4783212.26</v>
      </c>
      <c r="F17" s="202">
        <f t="shared" si="0"/>
        <v>650772476.55539668</v>
      </c>
      <c r="G17" s="202">
        <v>194720352.12270403</v>
      </c>
      <c r="H17" s="202">
        <f>35553550.87+76794</f>
        <v>35630344.869999997</v>
      </c>
      <c r="I17" s="202">
        <f>1357.47+160463.83+167197.58</f>
        <v>329018.88</v>
      </c>
      <c r="J17" s="202">
        <f t="shared" si="1"/>
        <v>230021678.11270404</v>
      </c>
      <c r="K17" s="202"/>
      <c r="L17" s="202">
        <f t="shared" si="2"/>
        <v>420750798.44269264</v>
      </c>
      <c r="M17" s="203">
        <f>+C17-G17+1</f>
        <v>355392090.21269262</v>
      </c>
      <c r="N17" s="54"/>
    </row>
    <row r="18" spans="1:19" ht="15.75" customHeight="1">
      <c r="A18" s="65"/>
      <c r="B18" s="137"/>
      <c r="C18" s="204"/>
      <c r="D18" s="202"/>
      <c r="E18" s="202"/>
      <c r="F18" s="202"/>
      <c r="G18" s="202"/>
      <c r="H18" s="202"/>
      <c r="I18" s="202"/>
      <c r="J18" s="202"/>
      <c r="K18" s="202"/>
      <c r="L18" s="202"/>
      <c r="M18" s="203"/>
      <c r="N18" s="54"/>
    </row>
    <row r="19" spans="1:19" ht="15.75" customHeight="1">
      <c r="A19" s="67"/>
      <c r="B19" s="66" t="s">
        <v>1</v>
      </c>
      <c r="C19" s="200">
        <f t="shared" ref="C19:M19" si="4">SUM(C11:C18)</f>
        <v>873311220.62202525</v>
      </c>
      <c r="D19" s="200">
        <f t="shared" si="4"/>
        <v>130855546.00999999</v>
      </c>
      <c r="E19" s="200">
        <f t="shared" si="4"/>
        <v>10382742.17</v>
      </c>
      <c r="F19" s="200">
        <f t="shared" si="4"/>
        <v>993784024.46202517</v>
      </c>
      <c r="G19" s="200">
        <f t="shared" si="4"/>
        <v>257054676.92832521</v>
      </c>
      <c r="H19" s="200">
        <f>SUM(H11:H18)</f>
        <v>49982601.819999993</v>
      </c>
      <c r="I19" s="200">
        <f t="shared" si="4"/>
        <v>3440625.1799999997</v>
      </c>
      <c r="J19" s="200">
        <f t="shared" si="4"/>
        <v>303596653.56832522</v>
      </c>
      <c r="K19" s="200"/>
      <c r="L19" s="200">
        <f t="shared" si="4"/>
        <v>690187370.89370012</v>
      </c>
      <c r="M19" s="368">
        <f t="shared" si="4"/>
        <v>616256544.69370008</v>
      </c>
      <c r="N19" s="292">
        <f>L19+L25-L14</f>
        <v>598123425.67417407</v>
      </c>
      <c r="O19" s="55"/>
    </row>
    <row r="20" spans="1:19" ht="15.75" customHeight="1">
      <c r="A20" s="64"/>
      <c r="B20" s="62" t="s">
        <v>16</v>
      </c>
      <c r="C20" s="197">
        <v>806239372.33233857</v>
      </c>
      <c r="D20" s="198">
        <v>69332101.700000003</v>
      </c>
      <c r="E20" s="198">
        <v>2260253.4103132715</v>
      </c>
      <c r="F20" s="198">
        <v>873311220.62202525</v>
      </c>
      <c r="G20" s="198">
        <v>212158432.41692501</v>
      </c>
      <c r="H20" s="198">
        <v>46896127.430530399</v>
      </c>
      <c r="I20" s="198">
        <v>1999882.9191302068</v>
      </c>
      <c r="J20" s="198">
        <v>257054676.92832521</v>
      </c>
      <c r="K20" s="198"/>
      <c r="L20" s="198">
        <v>616256543.69370008</v>
      </c>
      <c r="M20" s="199">
        <v>594080940.9154135</v>
      </c>
      <c r="N20" s="56"/>
    </row>
    <row r="21" spans="1:19" ht="10.15" customHeight="1">
      <c r="A21" s="64"/>
      <c r="B21" s="62"/>
      <c r="C21" s="205"/>
      <c r="D21" s="206"/>
      <c r="E21" s="206"/>
      <c r="F21" s="206"/>
      <c r="G21" s="206"/>
      <c r="H21" s="206"/>
      <c r="I21" s="206"/>
      <c r="J21" s="206"/>
      <c r="K21" s="206"/>
      <c r="L21" s="206"/>
      <c r="M21" s="207"/>
      <c r="N21" s="479"/>
    </row>
    <row r="22" spans="1:19" ht="15.75" customHeight="1">
      <c r="A22" s="196">
        <f>A10+0.1</f>
        <v>12.2</v>
      </c>
      <c r="B22" s="63" t="s">
        <v>44</v>
      </c>
      <c r="C22" s="197" t="s">
        <v>11</v>
      </c>
      <c r="D22" s="208"/>
      <c r="E22" s="209" t="s">
        <v>11</v>
      </c>
      <c r="F22" s="202" t="s">
        <v>11</v>
      </c>
      <c r="G22" s="202"/>
      <c r="H22" s="202"/>
      <c r="I22" s="202"/>
      <c r="J22" s="202"/>
      <c r="K22" s="202"/>
      <c r="L22" s="202"/>
      <c r="M22" s="203"/>
      <c r="N22" s="448"/>
    </row>
    <row r="23" spans="1:19" ht="15.75" customHeight="1">
      <c r="A23" s="64" t="s">
        <v>179</v>
      </c>
      <c r="B23" s="30" t="s">
        <v>45</v>
      </c>
      <c r="C23" s="427">
        <v>9726312</v>
      </c>
      <c r="D23" s="428">
        <v>456631</v>
      </c>
      <c r="E23" s="429">
        <v>0</v>
      </c>
      <c r="F23" s="428">
        <f>+C23+D23-E23</f>
        <v>10182943</v>
      </c>
      <c r="G23" s="428">
        <v>3802396.4595260383</v>
      </c>
      <c r="H23" s="428">
        <v>1219891.76</v>
      </c>
      <c r="I23" s="428">
        <v>0</v>
      </c>
      <c r="J23" s="428">
        <f>+G23+H23-I23</f>
        <v>5022288.2195260385</v>
      </c>
      <c r="K23" s="428"/>
      <c r="L23" s="428">
        <f>+F23-J23</f>
        <v>5160654.7804739615</v>
      </c>
      <c r="M23" s="430">
        <f>+C23-G23</f>
        <v>5923915.5404739622</v>
      </c>
      <c r="N23" s="448"/>
      <c r="S23" s="292">
        <f>D19+D25</f>
        <v>131312177.00999999</v>
      </c>
    </row>
    <row r="24" spans="1:19" ht="15.75" customHeight="1">
      <c r="A24" s="65"/>
      <c r="B24" s="4"/>
      <c r="C24" s="197"/>
      <c r="D24" s="198"/>
      <c r="E24" s="198"/>
      <c r="F24" s="202"/>
      <c r="G24" s="202"/>
      <c r="H24" s="202"/>
      <c r="I24" s="202"/>
      <c r="J24" s="202"/>
      <c r="K24" s="202"/>
      <c r="L24" s="202"/>
      <c r="M24" s="203"/>
      <c r="N24" s="478">
        <f>775626820-L14</f>
        <v>678402220</v>
      </c>
      <c r="S24" s="292">
        <f>S23-D14</f>
        <v>131312177.00999999</v>
      </c>
    </row>
    <row r="25" spans="1:19" ht="15.75" customHeight="1">
      <c r="A25" s="67"/>
      <c r="B25" s="66" t="s">
        <v>1</v>
      </c>
      <c r="C25" s="201">
        <f t="shared" ref="C25:M25" si="5">SUM(C23:C24)</f>
        <v>9726312</v>
      </c>
      <c r="D25" s="201">
        <f t="shared" si="5"/>
        <v>456631</v>
      </c>
      <c r="E25" s="201">
        <f t="shared" si="5"/>
        <v>0</v>
      </c>
      <c r="F25" s="201">
        <f t="shared" si="5"/>
        <v>10182943</v>
      </c>
      <c r="G25" s="201">
        <f t="shared" si="5"/>
        <v>3802396.4595260383</v>
      </c>
      <c r="H25" s="201">
        <f t="shared" si="5"/>
        <v>1219891.76</v>
      </c>
      <c r="I25" s="201">
        <f t="shared" si="5"/>
        <v>0</v>
      </c>
      <c r="J25" s="201">
        <f t="shared" si="5"/>
        <v>5022288.2195260385</v>
      </c>
      <c r="K25" s="201"/>
      <c r="L25" s="201">
        <f t="shared" si="5"/>
        <v>5160654.7804739615</v>
      </c>
      <c r="M25" s="369">
        <f t="shared" si="5"/>
        <v>5923915.5404739622</v>
      </c>
    </row>
    <row r="26" spans="1:19" ht="15.75" customHeight="1">
      <c r="A26" s="293"/>
      <c r="B26" s="294" t="s">
        <v>16</v>
      </c>
      <c r="C26" s="295">
        <v>9402644</v>
      </c>
      <c r="D26" s="296">
        <v>323668</v>
      </c>
      <c r="E26" s="297">
        <v>0</v>
      </c>
      <c r="F26" s="298">
        <v>9726312</v>
      </c>
      <c r="G26" s="297">
        <v>2600034.2042965689</v>
      </c>
      <c r="H26" s="297">
        <v>1202362.2552294694</v>
      </c>
      <c r="I26" s="297">
        <v>0</v>
      </c>
      <c r="J26" s="297">
        <v>3802396.4595260383</v>
      </c>
      <c r="K26" s="297"/>
      <c r="L26" s="298">
        <v>5923915.5404739622</v>
      </c>
      <c r="M26" s="299">
        <v>6802609.7957034316</v>
      </c>
      <c r="N26" s="292"/>
    </row>
    <row r="27" spans="1:19" ht="10.15" customHeight="1">
      <c r="A27" s="64"/>
      <c r="B27" s="62"/>
      <c r="C27" s="205"/>
      <c r="D27" s="206"/>
      <c r="E27" s="206"/>
      <c r="F27" s="206"/>
      <c r="G27" s="206"/>
      <c r="H27" s="206"/>
      <c r="I27" s="206"/>
      <c r="J27" s="206"/>
      <c r="K27" s="206"/>
      <c r="L27" s="206"/>
      <c r="M27" s="207"/>
      <c r="N27" s="56"/>
    </row>
    <row r="28" spans="1:19" ht="30">
      <c r="A28" s="196">
        <f>A22+0.1</f>
        <v>12.299999999999999</v>
      </c>
      <c r="B28" s="63" t="s">
        <v>571</v>
      </c>
      <c r="C28" s="197">
        <v>1572168</v>
      </c>
      <c r="D28" s="197"/>
      <c r="E28" s="209">
        <v>1572168</v>
      </c>
      <c r="F28" s="202">
        <f>+C28+D28-E28</f>
        <v>0</v>
      </c>
      <c r="G28" s="202">
        <v>0</v>
      </c>
      <c r="H28" s="202">
        <v>0</v>
      </c>
      <c r="I28" s="202">
        <v>0</v>
      </c>
      <c r="J28" s="202">
        <f>+G28+H28-I28</f>
        <v>0</v>
      </c>
      <c r="K28" s="202"/>
      <c r="L28" s="202">
        <f>+F28-J28</f>
        <v>0</v>
      </c>
      <c r="M28" s="203">
        <f>+C28-G28</f>
        <v>1572168</v>
      </c>
      <c r="N28" s="448"/>
    </row>
    <row r="29" spans="1:19" ht="15.75" customHeight="1">
      <c r="A29" s="67"/>
      <c r="B29" s="66" t="s">
        <v>1</v>
      </c>
      <c r="C29" s="201">
        <f t="shared" ref="C29:M29" si="6">SUM(C28)</f>
        <v>1572168</v>
      </c>
      <c r="D29" s="201">
        <f t="shared" si="6"/>
        <v>0</v>
      </c>
      <c r="E29" s="201">
        <f t="shared" si="6"/>
        <v>1572168</v>
      </c>
      <c r="F29" s="201">
        <f t="shared" si="6"/>
        <v>0</v>
      </c>
      <c r="G29" s="201">
        <f t="shared" si="6"/>
        <v>0</v>
      </c>
      <c r="H29" s="201">
        <f t="shared" si="6"/>
        <v>0</v>
      </c>
      <c r="I29" s="201">
        <f t="shared" si="6"/>
        <v>0</v>
      </c>
      <c r="J29" s="201">
        <f t="shared" si="6"/>
        <v>0</v>
      </c>
      <c r="K29" s="201"/>
      <c r="L29" s="201">
        <f t="shared" si="6"/>
        <v>0</v>
      </c>
      <c r="M29" s="369">
        <f t="shared" si="6"/>
        <v>1572168</v>
      </c>
    </row>
    <row r="30" spans="1:19" ht="15.75" customHeight="1" thickBot="1">
      <c r="A30" s="301"/>
      <c r="B30" s="302" t="s">
        <v>16</v>
      </c>
      <c r="C30" s="303">
        <v>12206393</v>
      </c>
      <c r="D30" s="304">
        <v>1572168</v>
      </c>
      <c r="E30" s="305">
        <v>12206393</v>
      </c>
      <c r="F30" s="306">
        <v>1572168</v>
      </c>
      <c r="G30" s="305">
        <v>0</v>
      </c>
      <c r="H30" s="305">
        <v>0</v>
      </c>
      <c r="I30" s="305">
        <v>0</v>
      </c>
      <c r="J30" s="305">
        <v>0</v>
      </c>
      <c r="K30" s="305"/>
      <c r="L30" s="306">
        <v>1572168</v>
      </c>
      <c r="M30" s="307">
        <v>12206393</v>
      </c>
    </row>
    <row r="31" spans="1:19">
      <c r="A31" s="380"/>
      <c r="B31" s="381"/>
      <c r="C31" s="300"/>
      <c r="D31" s="300"/>
      <c r="E31" s="300"/>
      <c r="F31" s="300"/>
      <c r="G31" s="300"/>
      <c r="H31" s="300"/>
      <c r="I31" s="300"/>
      <c r="J31" s="300"/>
      <c r="K31" s="300"/>
      <c r="L31" s="300"/>
      <c r="M31" s="300"/>
    </row>
    <row r="32" spans="1:19">
      <c r="C32" s="431">
        <f>C25+C19</f>
        <v>883037532.62202525</v>
      </c>
      <c r="D32" s="431">
        <f t="shared" ref="D32:J32" si="7">D25+D19</f>
        <v>131312177.00999999</v>
      </c>
      <c r="E32" s="431">
        <f t="shared" si="7"/>
        <v>10382742.17</v>
      </c>
      <c r="F32" s="431">
        <f t="shared" si="7"/>
        <v>1003966967.4620252</v>
      </c>
      <c r="G32" s="431">
        <f t="shared" si="7"/>
        <v>260857073.38785124</v>
      </c>
      <c r="H32" s="431">
        <f>H25+H19</f>
        <v>51202493.579999991</v>
      </c>
      <c r="I32" s="431">
        <f t="shared" si="7"/>
        <v>3440625.1799999997</v>
      </c>
      <c r="J32" s="431">
        <f t="shared" si="7"/>
        <v>308618941.78785127</v>
      </c>
      <c r="K32" s="431"/>
      <c r="L32" s="431">
        <f>L25+L19</f>
        <v>695348025.67417407</v>
      </c>
      <c r="M32" s="431">
        <f>M25+M19</f>
        <v>622180460.23417401</v>
      </c>
    </row>
    <row r="33" spans="2:19">
      <c r="C33" s="292"/>
      <c r="D33" s="292">
        <f>D19+D25-E29</f>
        <v>129740009.00999999</v>
      </c>
      <c r="E33" s="292"/>
      <c r="F33" s="292"/>
      <c r="G33" s="292"/>
      <c r="H33" s="292"/>
      <c r="I33" s="292"/>
      <c r="J33" s="292"/>
      <c r="K33" s="292"/>
      <c r="L33" s="292">
        <f>L32-L14</f>
        <v>598123425.67417407</v>
      </c>
      <c r="M33" s="292"/>
    </row>
    <row r="34" spans="2:19">
      <c r="B34" s="917" t="s">
        <v>126</v>
      </c>
      <c r="C34" s="917"/>
      <c r="D34" s="917"/>
      <c r="E34" s="917"/>
      <c r="F34" s="917"/>
      <c r="G34" s="57"/>
      <c r="H34" s="57"/>
      <c r="J34" s="58"/>
      <c r="K34" s="58"/>
      <c r="L34" s="453"/>
      <c r="N34" s="57"/>
      <c r="S34" s="57"/>
    </row>
    <row r="35" spans="2:19" ht="16.5" customHeight="1" thickBot="1">
      <c r="B35" s="57"/>
      <c r="C35" s="57"/>
      <c r="D35" s="57"/>
      <c r="E35" s="57"/>
      <c r="F35" s="57"/>
      <c r="G35" s="57"/>
      <c r="H35" s="57"/>
      <c r="I35" s="57"/>
      <c r="J35" s="57"/>
      <c r="K35" s="57"/>
      <c r="L35" s="932" t="s">
        <v>1053</v>
      </c>
      <c r="M35" s="932"/>
      <c r="N35" s="464"/>
      <c r="Q35" s="57"/>
    </row>
    <row r="36" spans="2:19" ht="30">
      <c r="B36" s="159" t="s">
        <v>127</v>
      </c>
      <c r="C36" s="160" t="s">
        <v>24</v>
      </c>
      <c r="D36" s="459" t="s">
        <v>401</v>
      </c>
      <c r="E36" s="160" t="s">
        <v>399</v>
      </c>
      <c r="F36" s="160" t="s">
        <v>128</v>
      </c>
      <c r="G36" s="160" t="s">
        <v>128</v>
      </c>
      <c r="H36" s="160" t="s">
        <v>129</v>
      </c>
      <c r="I36" s="161" t="s">
        <v>402</v>
      </c>
      <c r="J36" s="160" t="s">
        <v>403</v>
      </c>
      <c r="K36" s="470"/>
      <c r="L36" s="160" t="s">
        <v>884</v>
      </c>
      <c r="M36" s="160" t="s">
        <v>326</v>
      </c>
      <c r="N36" s="162" t="s">
        <v>1</v>
      </c>
      <c r="P36" s="59" t="s">
        <v>11</v>
      </c>
    </row>
    <row r="37" spans="2:19">
      <c r="B37" s="471" t="s">
        <v>130</v>
      </c>
      <c r="C37" s="466">
        <v>0.1</v>
      </c>
      <c r="D37" s="466">
        <v>0.15</v>
      </c>
      <c r="E37" s="466">
        <v>0.1</v>
      </c>
      <c r="F37" s="466">
        <v>0.15</v>
      </c>
      <c r="G37" s="466">
        <v>0.5</v>
      </c>
      <c r="H37" s="466">
        <v>0.6</v>
      </c>
      <c r="I37" s="467">
        <v>0.15</v>
      </c>
      <c r="J37" s="466">
        <v>0.15</v>
      </c>
      <c r="K37" s="465"/>
      <c r="L37" s="466">
        <v>0.8</v>
      </c>
      <c r="M37" s="466">
        <v>0.15</v>
      </c>
      <c r="N37" s="472"/>
      <c r="P37" s="60" t="s">
        <v>11</v>
      </c>
    </row>
    <row r="38" spans="2:19">
      <c r="B38" s="473"/>
      <c r="C38" s="468"/>
      <c r="D38" s="468"/>
      <c r="E38" s="468"/>
      <c r="F38" s="468"/>
      <c r="G38" s="468"/>
      <c r="H38" s="468"/>
      <c r="I38" s="469"/>
      <c r="J38" s="468"/>
      <c r="K38" s="465"/>
      <c r="L38" s="468"/>
      <c r="M38" s="468"/>
      <c r="N38" s="474"/>
      <c r="P38" s="60"/>
    </row>
    <row r="39" spans="2:19">
      <c r="B39" s="175" t="s">
        <v>1050</v>
      </c>
      <c r="C39" s="171">
        <v>103502876.9913649</v>
      </c>
      <c r="D39" s="171">
        <v>1443508.6767501165</v>
      </c>
      <c r="E39" s="171">
        <v>8709884.2608396113</v>
      </c>
      <c r="F39" s="171">
        <v>9453377.9106106758</v>
      </c>
      <c r="G39" s="171">
        <v>6299.302734375</v>
      </c>
      <c r="H39" s="171">
        <v>1823565.685244571</v>
      </c>
      <c r="I39" s="171">
        <v>12341350.643549375</v>
      </c>
      <c r="J39" s="171">
        <v>3405290.221397175</v>
      </c>
      <c r="K39" s="465"/>
      <c r="L39" s="171">
        <v>2277691.5499999998</v>
      </c>
      <c r="M39" s="171">
        <v>237469095.19017169</v>
      </c>
      <c r="N39" s="172">
        <f>SUM(C39:M39)</f>
        <v>380432940.43266249</v>
      </c>
      <c r="P39" s="57" t="s">
        <v>11</v>
      </c>
    </row>
    <row r="40" spans="2:19">
      <c r="B40" s="175"/>
      <c r="C40" s="171"/>
      <c r="D40" s="171"/>
      <c r="E40" s="171"/>
      <c r="F40" s="171"/>
      <c r="G40" s="171"/>
      <c r="H40" s="171"/>
      <c r="I40" s="171"/>
      <c r="J40" s="171"/>
      <c r="K40" s="465"/>
      <c r="L40" s="171"/>
      <c r="M40" s="171"/>
      <c r="N40" s="172"/>
      <c r="P40" s="57"/>
    </row>
    <row r="41" spans="2:19">
      <c r="B41" s="175" t="s">
        <v>131</v>
      </c>
      <c r="C41" s="171">
        <f>6795917/2</f>
        <v>3397958.5</v>
      </c>
      <c r="D41" s="171"/>
      <c r="E41" s="171"/>
      <c r="F41" s="171">
        <v>4800000</v>
      </c>
      <c r="G41" s="171"/>
      <c r="H41" s="171">
        <v>500000</v>
      </c>
      <c r="I41" s="171"/>
      <c r="J41" s="171"/>
      <c r="K41" s="465"/>
      <c r="L41" s="171"/>
      <c r="M41" s="171">
        <f>7889910/2</f>
        <v>3944955</v>
      </c>
      <c r="N41" s="172">
        <f t="shared" ref="N41:N48" si="8">SUM(C41:M41)</f>
        <v>12642913.5</v>
      </c>
      <c r="P41" s="57" t="s">
        <v>11</v>
      </c>
      <c r="S41" s="397">
        <f>S42-S24</f>
        <v>-110665155.00999999</v>
      </c>
    </row>
    <row r="42" spans="2:19">
      <c r="B42" s="175" t="s">
        <v>132</v>
      </c>
      <c r="C42" s="171">
        <f>6795917/2</f>
        <v>3397958.5</v>
      </c>
      <c r="D42" s="171"/>
      <c r="E42" s="171"/>
      <c r="F42" s="171"/>
      <c r="G42" s="171"/>
      <c r="H42" s="171">
        <f>1161195-500000</f>
        <v>661195</v>
      </c>
      <c r="I42" s="171"/>
      <c r="J42" s="171"/>
      <c r="K42" s="465"/>
      <c r="L42" s="171"/>
      <c r="M42" s="171">
        <f>7889910/2</f>
        <v>3944955</v>
      </c>
      <c r="N42" s="172">
        <f t="shared" si="8"/>
        <v>8004108.5</v>
      </c>
      <c r="P42" s="57" t="s">
        <v>11</v>
      </c>
      <c r="S42" s="397">
        <f>N42+N41</f>
        <v>20647022</v>
      </c>
    </row>
    <row r="43" spans="2:19">
      <c r="B43" s="175" t="s">
        <v>404</v>
      </c>
      <c r="C43" s="171"/>
      <c r="D43" s="171"/>
      <c r="E43" s="171"/>
      <c r="F43" s="171"/>
      <c r="G43" s="171"/>
      <c r="H43" s="171"/>
      <c r="I43" s="171"/>
      <c r="J43" s="171"/>
      <c r="K43" s="465"/>
      <c r="L43" s="171"/>
      <c r="M43" s="171"/>
      <c r="N43" s="172">
        <f t="shared" si="8"/>
        <v>0</v>
      </c>
      <c r="P43" s="57"/>
    </row>
    <row r="44" spans="2:19" ht="30">
      <c r="B44" s="175" t="s">
        <v>714</v>
      </c>
      <c r="C44" s="171">
        <v>0</v>
      </c>
      <c r="D44" s="171">
        <v>0</v>
      </c>
      <c r="E44" s="171">
        <v>0</v>
      </c>
      <c r="F44" s="171">
        <v>0</v>
      </c>
      <c r="G44" s="171">
        <v>0</v>
      </c>
      <c r="H44" s="171">
        <v>0</v>
      </c>
      <c r="I44" s="171">
        <v>0</v>
      </c>
      <c r="J44" s="171">
        <v>0</v>
      </c>
      <c r="K44" s="465"/>
      <c r="L44" s="171"/>
      <c r="M44" s="171"/>
      <c r="N44" s="172">
        <f t="shared" si="8"/>
        <v>0</v>
      </c>
      <c r="P44" s="57"/>
    </row>
    <row r="45" spans="2:19" ht="30">
      <c r="B45" s="175" t="s">
        <v>133</v>
      </c>
      <c r="C45" s="171">
        <f t="shared" ref="C45:J45" si="9">SUM(C39:C44)</f>
        <v>110298793.9913649</v>
      </c>
      <c r="D45" s="171">
        <f t="shared" si="9"/>
        <v>1443508.6767501165</v>
      </c>
      <c r="E45" s="171">
        <f t="shared" si="9"/>
        <v>8709884.2608396113</v>
      </c>
      <c r="F45" s="171">
        <f t="shared" si="9"/>
        <v>14253377.910610676</v>
      </c>
      <c r="G45" s="171">
        <f t="shared" si="9"/>
        <v>6299.302734375</v>
      </c>
      <c r="H45" s="171">
        <f t="shared" si="9"/>
        <v>2984760.685244571</v>
      </c>
      <c r="I45" s="171">
        <f t="shared" si="9"/>
        <v>12341350.643549375</v>
      </c>
      <c r="J45" s="171">
        <f t="shared" si="9"/>
        <v>3405290.221397175</v>
      </c>
      <c r="K45" s="465"/>
      <c r="L45" s="171">
        <f>SUM(L39:L44)</f>
        <v>2277691.5499999998</v>
      </c>
      <c r="M45" s="171">
        <f>SUM(M39:M44)</f>
        <v>245359005.19017169</v>
      </c>
      <c r="N45" s="172">
        <f t="shared" si="8"/>
        <v>401079962.43266249</v>
      </c>
      <c r="P45" s="57" t="s">
        <v>11</v>
      </c>
    </row>
    <row r="46" spans="2:19" ht="30">
      <c r="B46" s="175" t="s">
        <v>1051</v>
      </c>
      <c r="C46" s="550">
        <f>(C45-C42)*C37+C42*C37/2</f>
        <v>10859981.47413649</v>
      </c>
      <c r="D46" s="550">
        <f>(D45-D42)*D37+D42*D37/2</f>
        <v>216526.30151251747</v>
      </c>
      <c r="E46" s="550">
        <f>(E45-E42)*E37+E42*E37/2</f>
        <v>870988.42608396115</v>
      </c>
      <c r="F46" s="550">
        <f>(F45-F42)*F37+F42*F37/2</f>
        <v>2138006.6865916015</v>
      </c>
      <c r="G46" s="550">
        <f t="shared" ref="G46" si="10">(G45-G42)*G37+G42*G37/2</f>
        <v>3149.6513671875</v>
      </c>
      <c r="H46" s="550">
        <f>(H45-H42)*H37+H42*H37/2</f>
        <v>1592497.9111467425</v>
      </c>
      <c r="I46" s="550">
        <f>(I45-I42)*I37+I42*I37/2</f>
        <v>1851202.5965324063</v>
      </c>
      <c r="J46" s="550">
        <f>(J45-J42)*J37+J42*J37/2</f>
        <v>510793.53320957621</v>
      </c>
      <c r="K46" s="465"/>
      <c r="L46" s="548">
        <f>(L45-L42)*L37+L42*L37/2</f>
        <v>1822153.24</v>
      </c>
      <c r="M46" s="355">
        <f>(M45-M42)*M37+M42*M37/2</f>
        <v>36507979.153525755</v>
      </c>
      <c r="N46" s="172">
        <f t="shared" si="8"/>
        <v>56373278.974106237</v>
      </c>
      <c r="P46" s="57" t="s">
        <v>11</v>
      </c>
      <c r="R46" s="549">
        <f>L41*0.8</f>
        <v>0</v>
      </c>
    </row>
    <row r="47" spans="2:19">
      <c r="B47" s="175" t="s">
        <v>134</v>
      </c>
      <c r="C47" s="171">
        <v>0</v>
      </c>
      <c r="D47" s="171">
        <v>0</v>
      </c>
      <c r="E47" s="171">
        <v>0</v>
      </c>
      <c r="F47" s="171">
        <v>0</v>
      </c>
      <c r="G47" s="171">
        <v>0</v>
      </c>
      <c r="H47" s="171">
        <v>0</v>
      </c>
      <c r="I47" s="171">
        <v>0</v>
      </c>
      <c r="J47" s="171">
        <v>0</v>
      </c>
      <c r="K47" s="465"/>
      <c r="L47" s="171">
        <v>0</v>
      </c>
      <c r="M47" s="355">
        <f>(M41+M44)*20%+M42*10%</f>
        <v>1183486.5</v>
      </c>
      <c r="N47" s="172">
        <f t="shared" si="8"/>
        <v>1183486.5</v>
      </c>
      <c r="P47" s="57" t="s">
        <v>11</v>
      </c>
      <c r="R47" s="549">
        <f>L42*0.4</f>
        <v>0</v>
      </c>
    </row>
    <row r="48" spans="2:19" ht="59.25">
      <c r="B48" s="175" t="s">
        <v>857</v>
      </c>
      <c r="C48" s="171"/>
      <c r="D48" s="171"/>
      <c r="E48" s="171"/>
      <c r="F48" s="171"/>
      <c r="G48" s="171"/>
      <c r="H48" s="171"/>
      <c r="I48" s="171"/>
      <c r="J48" s="171"/>
      <c r="K48" s="465"/>
      <c r="L48" s="171"/>
      <c r="M48" s="355">
        <f>M52*10%</f>
        <v>9144350.1970000006</v>
      </c>
      <c r="N48" s="172">
        <f t="shared" si="8"/>
        <v>9144350.1970000006</v>
      </c>
      <c r="P48" s="57"/>
    </row>
    <row r="49" spans="2:19">
      <c r="B49" s="175" t="s">
        <v>420</v>
      </c>
      <c r="C49" s="171">
        <f>SUM(C46:C47)</f>
        <v>10859981.47413649</v>
      </c>
      <c r="D49" s="171">
        <f t="shared" ref="D49:J49" si="11">SUM(D46:D47)</f>
        <v>216526.30151251747</v>
      </c>
      <c r="E49" s="171">
        <f t="shared" si="11"/>
        <v>870988.42608396115</v>
      </c>
      <c r="F49" s="171">
        <f t="shared" si="11"/>
        <v>2138006.6865916015</v>
      </c>
      <c r="G49" s="171">
        <f t="shared" si="11"/>
        <v>3149.6513671875</v>
      </c>
      <c r="H49" s="171">
        <f t="shared" si="11"/>
        <v>1592497.9111467425</v>
      </c>
      <c r="I49" s="171">
        <f t="shared" si="11"/>
        <v>1851202.5965324063</v>
      </c>
      <c r="J49" s="171">
        <f t="shared" si="11"/>
        <v>510793.53320957621</v>
      </c>
      <c r="K49" s="465"/>
      <c r="L49" s="171">
        <f>SUM(L46:L47)</f>
        <v>1822153.24</v>
      </c>
      <c r="M49" s="171">
        <f>SUM(M46:M48)</f>
        <v>46835815.850525752</v>
      </c>
      <c r="N49" s="172">
        <f>SUM(N46:N48)</f>
        <v>66701115.671106234</v>
      </c>
      <c r="O49" s="397">
        <v>51634547.125689887</v>
      </c>
      <c r="P49" s="57" t="s">
        <v>11</v>
      </c>
      <c r="S49" s="47" t="e">
        <f>#REF!</f>
        <v>#REF!</v>
      </c>
    </row>
    <row r="50" spans="2:19" ht="15.75" thickBot="1">
      <c r="B50" s="176" t="s">
        <v>1052</v>
      </c>
      <c r="C50" s="173">
        <f t="shared" ref="C50:I50" si="12">C45-C46-C47</f>
        <v>99438812.51722841</v>
      </c>
      <c r="D50" s="173">
        <f t="shared" si="12"/>
        <v>1226982.375237599</v>
      </c>
      <c r="E50" s="173">
        <f t="shared" si="12"/>
        <v>7838895.8347556498</v>
      </c>
      <c r="F50" s="173">
        <f t="shared" si="12"/>
        <v>12115371.224019075</v>
      </c>
      <c r="G50" s="173">
        <f t="shared" si="12"/>
        <v>3149.6513671875</v>
      </c>
      <c r="H50" s="173">
        <f t="shared" si="12"/>
        <v>1392262.7740978284</v>
      </c>
      <c r="I50" s="173">
        <f t="shared" si="12"/>
        <v>10490148.047016969</v>
      </c>
      <c r="J50" s="173">
        <f>J45-J46-J47</f>
        <v>2894496.6881875987</v>
      </c>
      <c r="K50" s="475"/>
      <c r="L50" s="173">
        <f>L45-L46-L47</f>
        <v>455538.30999999982</v>
      </c>
      <c r="M50" s="173">
        <f>M45-M46-M47-M48</f>
        <v>198523189.33964595</v>
      </c>
      <c r="N50" s="174">
        <f>N45-N46-N47-N48</f>
        <v>334378846.76155621</v>
      </c>
      <c r="O50" s="397">
        <f>N49-O49</f>
        <v>15066568.545416348</v>
      </c>
      <c r="S50" s="397" t="e">
        <f>N49-S49</f>
        <v>#REF!</v>
      </c>
    </row>
    <row r="51" spans="2:19">
      <c r="O51" s="454">
        <f>O50*30%</f>
        <v>4519970.5636249045</v>
      </c>
      <c r="S51" s="454" t="e">
        <f>S50*33.33%</f>
        <v>#REF!</v>
      </c>
    </row>
    <row r="52" spans="2:19" ht="30">
      <c r="B52" s="47" t="s">
        <v>885</v>
      </c>
      <c r="M52" s="455">
        <v>91443501.969999999</v>
      </c>
    </row>
    <row r="53" spans="2:19">
      <c r="M53" s="47">
        <v>28300670</v>
      </c>
    </row>
    <row r="54" spans="2:19">
      <c r="M54" s="455">
        <f>M52-M53</f>
        <v>63142831.969999999</v>
      </c>
    </row>
  </sheetData>
  <mergeCells count="10">
    <mergeCell ref="B34:F34"/>
    <mergeCell ref="L35:M35"/>
    <mergeCell ref="A1:M1"/>
    <mergeCell ref="A2:M2"/>
    <mergeCell ref="A4:M4"/>
    <mergeCell ref="A6:M6"/>
    <mergeCell ref="A8:B9"/>
    <mergeCell ref="C8:F8"/>
    <mergeCell ref="G8:J8"/>
    <mergeCell ref="L8:M8"/>
  </mergeCells>
  <pageMargins left="0.3" right="0.3" top="0.39" bottom="0.4" header="0" footer="0"/>
  <pageSetup paperSize="9" scale="90" firstPageNumber="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85"/>
  <sheetViews>
    <sheetView view="pageBreakPreview" topLeftCell="A78" zoomScaleNormal="100" zoomScaleSheetLayoutView="100" workbookViewId="0">
      <selection activeCell="A81" sqref="A81:XFD81"/>
    </sheetView>
  </sheetViews>
  <sheetFormatPr defaultColWidth="7.01171875" defaultRowHeight="15"/>
  <cols>
    <col min="1" max="1" width="5.93359375" style="102" customWidth="1"/>
    <col min="2" max="2" width="41.265625" style="102" customWidth="1"/>
    <col min="3" max="3" width="13.75390625" style="657" bestFit="1" customWidth="1"/>
    <col min="4" max="4" width="15.23828125" style="133" bestFit="1" customWidth="1"/>
    <col min="5" max="5" width="15.77734375" style="657" bestFit="1" customWidth="1"/>
    <col min="6" max="16384" width="7.01171875" style="102"/>
  </cols>
  <sheetData>
    <row r="1" spans="1:5" s="100" customFormat="1" ht="23.25">
      <c r="A1" s="680" t="str">
        <f>+'Introduction '!B2</f>
        <v>Name of Company</v>
      </c>
      <c r="B1" s="681"/>
      <c r="C1" s="657"/>
      <c r="D1" s="133"/>
      <c r="E1" s="657"/>
    </row>
    <row r="2" spans="1:5" s="100" customFormat="1" ht="18.75">
      <c r="A2" s="682" t="str">
        <f>+'Introduction '!B3</f>
        <v>CIN -</v>
      </c>
      <c r="B2" s="683"/>
      <c r="C2" s="657"/>
      <c r="D2" s="133"/>
      <c r="E2" s="657"/>
    </row>
    <row r="3" spans="1:5">
      <c r="A3" s="101"/>
      <c r="B3" s="101"/>
    </row>
    <row r="4" spans="1:5" ht="15.75" customHeight="1">
      <c r="A4" s="101" t="s">
        <v>1401</v>
      </c>
      <c r="B4" s="101"/>
      <c r="C4" s="935" t="s">
        <v>1402</v>
      </c>
      <c r="D4" s="935"/>
      <c r="E4" s="935"/>
    </row>
    <row r="5" spans="1:5" ht="15.75" customHeight="1">
      <c r="B5" s="101"/>
    </row>
    <row r="6" spans="1:5" ht="15.75" customHeight="1">
      <c r="A6" s="936" t="s">
        <v>331</v>
      </c>
      <c r="B6" s="936"/>
      <c r="C6" s="936"/>
      <c r="D6" s="936"/>
      <c r="E6" s="936"/>
    </row>
    <row r="7" spans="1:5" ht="15.75" customHeight="1">
      <c r="A7" s="821"/>
      <c r="B7" s="821"/>
      <c r="C7" s="821"/>
      <c r="D7" s="821"/>
      <c r="E7" s="821"/>
    </row>
    <row r="8" spans="1:5" ht="15.75" customHeight="1">
      <c r="A8" s="108" t="s">
        <v>305</v>
      </c>
      <c r="B8" s="108"/>
    </row>
    <row r="9" spans="1:5" ht="15.75" customHeight="1">
      <c r="A9" s="101" t="s">
        <v>311</v>
      </c>
      <c r="B9" s="101"/>
      <c r="C9" s="138"/>
      <c r="D9" s="138">
        <f>'Financial Statements'!E87</f>
        <v>0</v>
      </c>
    </row>
    <row r="10" spans="1:5" ht="15.75" customHeight="1">
      <c r="A10" s="109" t="s">
        <v>304</v>
      </c>
      <c r="C10" s="138"/>
      <c r="D10" s="138"/>
    </row>
    <row r="11" spans="1:5" ht="15.75" customHeight="1">
      <c r="A11" s="110">
        <v>1</v>
      </c>
      <c r="B11" s="101" t="s">
        <v>22</v>
      </c>
      <c r="C11" s="138">
        <v>0</v>
      </c>
      <c r="D11" s="138"/>
    </row>
    <row r="12" spans="1:5" ht="15.75" customHeight="1">
      <c r="A12" s="110">
        <f>A11+1</f>
        <v>2</v>
      </c>
      <c r="B12" s="112" t="s">
        <v>406</v>
      </c>
      <c r="C12" s="138">
        <v>0</v>
      </c>
      <c r="D12" s="138"/>
    </row>
    <row r="13" spans="1:5" ht="15.75" customHeight="1">
      <c r="A13" s="110">
        <f>A12+1</f>
        <v>3</v>
      </c>
      <c r="B13" s="101" t="s">
        <v>1020</v>
      </c>
      <c r="C13" s="138">
        <v>0</v>
      </c>
      <c r="D13" s="138"/>
    </row>
    <row r="14" spans="1:5" ht="15.75" customHeight="1">
      <c r="A14" s="110">
        <f>A13+1</f>
        <v>4</v>
      </c>
      <c r="B14" s="101" t="s">
        <v>309</v>
      </c>
      <c r="C14" s="138">
        <v>0</v>
      </c>
      <c r="D14" s="138"/>
    </row>
    <row r="15" spans="1:5" ht="15.75" customHeight="1">
      <c r="A15" s="110">
        <f t="shared" ref="A15:A16" si="0">A14+1</f>
        <v>5</v>
      </c>
      <c r="B15" s="101" t="s">
        <v>1078</v>
      </c>
      <c r="C15" s="138">
        <v>0</v>
      </c>
      <c r="D15" s="138"/>
      <c r="E15" s="102"/>
    </row>
    <row r="16" spans="1:5" ht="15.75" customHeight="1">
      <c r="A16" s="110">
        <f t="shared" si="0"/>
        <v>6</v>
      </c>
      <c r="B16" s="101" t="s">
        <v>773</v>
      </c>
      <c r="C16" s="138">
        <v>0</v>
      </c>
      <c r="D16" s="138"/>
      <c r="E16" s="102"/>
    </row>
    <row r="17" spans="1:5" ht="15.75" customHeight="1">
      <c r="A17" s="110">
        <f>A16+1</f>
        <v>7</v>
      </c>
      <c r="B17" s="101" t="s">
        <v>1089</v>
      </c>
      <c r="C17" s="138">
        <v>0</v>
      </c>
      <c r="D17" s="138"/>
      <c r="E17" s="102"/>
    </row>
    <row r="18" spans="1:5" ht="15.75" customHeight="1">
      <c r="A18" s="111"/>
      <c r="B18" s="111" t="s">
        <v>1</v>
      </c>
      <c r="C18" s="156">
        <f>SUM(C11:C17)</f>
        <v>0</v>
      </c>
      <c r="D18" s="138"/>
      <c r="E18" s="102"/>
    </row>
    <row r="19" spans="1:5" ht="15.75" customHeight="1">
      <c r="A19" s="109" t="s">
        <v>315</v>
      </c>
      <c r="B19" s="111"/>
      <c r="C19" s="138"/>
      <c r="D19" s="138"/>
      <c r="E19" s="102"/>
    </row>
    <row r="20" spans="1:5" ht="15.75" customHeight="1">
      <c r="A20" s="110">
        <v>1</v>
      </c>
      <c r="B20" s="101" t="s">
        <v>312</v>
      </c>
      <c r="C20" s="138">
        <f>'23-32'!G31</f>
        <v>0</v>
      </c>
      <c r="D20" s="138"/>
      <c r="E20" s="102"/>
    </row>
    <row r="21" spans="1:5" ht="15.75" customHeight="1">
      <c r="A21" s="110">
        <f t="shared" ref="A21:A23" si="1">A20+1</f>
        <v>2</v>
      </c>
      <c r="B21" s="101" t="s">
        <v>313</v>
      </c>
      <c r="C21" s="138">
        <v>0</v>
      </c>
      <c r="D21" s="138"/>
    </row>
    <row r="22" spans="1:5">
      <c r="A22" s="110">
        <f>A21+1</f>
        <v>3</v>
      </c>
      <c r="B22" s="506" t="s">
        <v>1088</v>
      </c>
      <c r="C22" s="138">
        <v>0</v>
      </c>
      <c r="D22" s="138"/>
      <c r="E22" s="699"/>
    </row>
    <row r="23" spans="1:5" ht="15.75" customHeight="1">
      <c r="A23" s="110">
        <f t="shared" si="1"/>
        <v>4</v>
      </c>
      <c r="B23" s="101" t="s">
        <v>314</v>
      </c>
      <c r="C23" s="138">
        <f>'PPE 12'!N70</f>
        <v>0</v>
      </c>
      <c r="D23" s="138"/>
    </row>
    <row r="24" spans="1:5" ht="15.75" customHeight="1">
      <c r="A24" s="111"/>
      <c r="B24" s="111" t="s">
        <v>1</v>
      </c>
      <c r="C24" s="156">
        <f>SUM(C20:C23)</f>
        <v>0</v>
      </c>
      <c r="D24" s="138"/>
    </row>
    <row r="25" spans="1:5" ht="15.75" customHeight="1" thickBot="1">
      <c r="A25" s="113" t="s">
        <v>316</v>
      </c>
      <c r="B25" s="113"/>
      <c r="C25" s="138"/>
      <c r="D25" s="157">
        <f>D9+C18-C24</f>
        <v>0</v>
      </c>
      <c r="E25" s="102"/>
    </row>
    <row r="26" spans="1:5" ht="15.75" customHeight="1" thickTop="1">
      <c r="A26" s="111"/>
      <c r="B26" s="111"/>
      <c r="C26" s="138"/>
      <c r="D26" s="138"/>
      <c r="E26" s="102"/>
    </row>
    <row r="27" spans="1:5" ht="15.75" customHeight="1">
      <c r="A27" s="116"/>
      <c r="B27" s="116" t="s">
        <v>317</v>
      </c>
      <c r="C27" s="138"/>
      <c r="D27" s="156">
        <f>D25</f>
        <v>0</v>
      </c>
    </row>
    <row r="28" spans="1:5" ht="15.75" customHeight="1">
      <c r="A28" s="117" t="s">
        <v>315</v>
      </c>
      <c r="B28" s="108" t="s">
        <v>319</v>
      </c>
      <c r="C28" s="138"/>
      <c r="D28" s="138">
        <f>C29*C30</f>
        <v>0</v>
      </c>
    </row>
    <row r="29" spans="1:5" ht="15.75" customHeight="1">
      <c r="A29" s="116"/>
      <c r="B29" s="112" t="s">
        <v>320</v>
      </c>
      <c r="C29" s="138"/>
      <c r="D29" s="138"/>
    </row>
    <row r="30" spans="1:5" ht="15.75" customHeight="1">
      <c r="A30" s="116"/>
      <c r="B30" s="112" t="s">
        <v>321</v>
      </c>
      <c r="C30" s="118">
        <v>0.5</v>
      </c>
      <c r="D30" s="138"/>
    </row>
    <row r="31" spans="1:5" ht="15.75" customHeight="1" thickBot="1">
      <c r="A31" s="116"/>
      <c r="B31" s="116" t="s">
        <v>318</v>
      </c>
      <c r="C31" s="118"/>
      <c r="D31" s="157">
        <f>D27-D28</f>
        <v>0</v>
      </c>
    </row>
    <row r="32" spans="1:5" ht="15.75" customHeight="1" thickTop="1">
      <c r="A32" s="101"/>
      <c r="B32" s="101" t="s">
        <v>1489</v>
      </c>
      <c r="C32" s="138"/>
      <c r="D32" s="138">
        <f>D31*0.3</f>
        <v>0</v>
      </c>
    </row>
    <row r="33" spans="1:5" ht="15.75" customHeight="1">
      <c r="A33" s="113" t="s">
        <v>304</v>
      </c>
      <c r="B33" s="119" t="s">
        <v>1019</v>
      </c>
      <c r="C33" s="138"/>
      <c r="D33" s="138">
        <f>D32*0.12</f>
        <v>0</v>
      </c>
    </row>
    <row r="34" spans="1:5" s="103" customFormat="1" ht="15.75" customHeight="1">
      <c r="A34" s="120" t="s">
        <v>304</v>
      </c>
      <c r="B34" s="119" t="s">
        <v>1485</v>
      </c>
      <c r="C34" s="138"/>
      <c r="D34" s="138">
        <f>(D33+D32)*0.04</f>
        <v>0</v>
      </c>
      <c r="E34" s="657"/>
    </row>
    <row r="35" spans="1:5" s="103" customFormat="1" ht="15.75" customHeight="1" thickBot="1">
      <c r="A35" s="119"/>
      <c r="B35" s="120" t="s">
        <v>115</v>
      </c>
      <c r="C35" s="138"/>
      <c r="D35" s="157">
        <f>SUM(D32:D34)</f>
        <v>0</v>
      </c>
      <c r="E35" s="657"/>
    </row>
    <row r="36" spans="1:5" s="103" customFormat="1" ht="15.75" customHeight="1" thickTop="1">
      <c r="A36" s="119"/>
      <c r="B36" s="119"/>
      <c r="C36" s="138"/>
      <c r="D36" s="138"/>
      <c r="E36" s="657">
        <f>D35-D36</f>
        <v>0</v>
      </c>
    </row>
    <row r="37" spans="1:5" ht="15.75" customHeight="1">
      <c r="A37" s="101"/>
      <c r="B37" s="115" t="s">
        <v>1486</v>
      </c>
      <c r="C37" s="138"/>
      <c r="D37" s="138"/>
    </row>
    <row r="38" spans="1:5" ht="15.75" customHeight="1">
      <c r="A38" s="101"/>
      <c r="B38" s="101" t="s">
        <v>117</v>
      </c>
      <c r="C38" s="138"/>
      <c r="D38" s="138">
        <f>'Financial Statements'!F87</f>
        <v>0</v>
      </c>
    </row>
    <row r="39" spans="1:5" ht="15.75" customHeight="1">
      <c r="A39" s="120" t="s">
        <v>304</v>
      </c>
      <c r="B39" s="101" t="s">
        <v>307</v>
      </c>
      <c r="C39" s="138"/>
      <c r="D39" s="138" t="e">
        <f>#REF!</f>
        <v>#REF!</v>
      </c>
      <c r="E39" s="703"/>
    </row>
    <row r="40" spans="1:5" ht="15.75" customHeight="1">
      <c r="A40" s="101"/>
      <c r="B40" s="101"/>
      <c r="C40" s="138"/>
      <c r="D40" s="709" t="e">
        <f>SUM(D38:D39)</f>
        <v>#REF!</v>
      </c>
      <c r="E40" s="703"/>
    </row>
    <row r="41" spans="1:5" ht="15.75" customHeight="1">
      <c r="A41" s="101"/>
      <c r="B41" s="101" t="s">
        <v>118</v>
      </c>
      <c r="C41" s="138"/>
      <c r="D41" s="138">
        <f>D38*0.185</f>
        <v>0</v>
      </c>
    </row>
    <row r="42" spans="1:5" ht="15.75" customHeight="1">
      <c r="A42" s="113" t="s">
        <v>304</v>
      </c>
      <c r="B42" s="119" t="s">
        <v>1019</v>
      </c>
      <c r="C42" s="138"/>
      <c r="D42" s="138">
        <f>D41*0.12</f>
        <v>0</v>
      </c>
    </row>
    <row r="43" spans="1:5" ht="15.75" customHeight="1">
      <c r="A43" s="113" t="s">
        <v>304</v>
      </c>
      <c r="B43" s="119" t="s">
        <v>1485</v>
      </c>
      <c r="C43" s="138"/>
      <c r="D43" s="138">
        <f>(D41+D42)*0.04</f>
        <v>0</v>
      </c>
    </row>
    <row r="44" spans="1:5" ht="15.75" customHeight="1" thickBot="1">
      <c r="A44" s="101"/>
      <c r="B44" s="113" t="s">
        <v>119</v>
      </c>
      <c r="C44" s="138"/>
      <c r="D44" s="157">
        <f>SUM(D41:D43)</f>
        <v>0</v>
      </c>
    </row>
    <row r="45" spans="1:5" ht="15.75" customHeight="1" thickTop="1">
      <c r="A45" s="101"/>
      <c r="B45" s="101"/>
      <c r="C45" s="138"/>
      <c r="D45" s="138"/>
    </row>
    <row r="46" spans="1:5" ht="15.75" customHeight="1">
      <c r="A46" s="101"/>
      <c r="B46" s="101" t="s">
        <v>120</v>
      </c>
      <c r="C46" s="138"/>
      <c r="D46" s="138">
        <f>MAX(D44,D35)</f>
        <v>0</v>
      </c>
    </row>
    <row r="47" spans="1:5" ht="15.75" customHeight="1">
      <c r="A47" s="113" t="s">
        <v>315</v>
      </c>
      <c r="B47" s="112" t="s">
        <v>121</v>
      </c>
      <c r="C47" s="138"/>
      <c r="D47" s="138">
        <v>0</v>
      </c>
    </row>
    <row r="48" spans="1:5" ht="15.75" customHeight="1">
      <c r="A48" s="113" t="s">
        <v>315</v>
      </c>
      <c r="B48" s="112" t="s">
        <v>125</v>
      </c>
      <c r="C48" s="138"/>
      <c r="D48" s="138">
        <v>0</v>
      </c>
    </row>
    <row r="49" spans="1:5" ht="15.75" customHeight="1" thickBot="1">
      <c r="A49" s="101"/>
      <c r="B49" s="113" t="s">
        <v>323</v>
      </c>
      <c r="C49" s="138"/>
      <c r="D49" s="158">
        <f>D46-SUM(D47:D48)</f>
        <v>0</v>
      </c>
    </row>
    <row r="50" spans="1:5" ht="15.75" thickTop="1">
      <c r="A50" s="101"/>
      <c r="B50" s="113"/>
      <c r="C50" s="130"/>
    </row>
    <row r="51" spans="1:5">
      <c r="A51" s="101"/>
      <c r="B51" s="101"/>
    </row>
    <row r="52" spans="1:5" ht="15.75" customHeight="1">
      <c r="A52" s="122" t="s">
        <v>731</v>
      </c>
      <c r="B52" s="684"/>
    </row>
    <row r="53" spans="1:5" ht="15.75" customHeight="1">
      <c r="A53" s="122"/>
      <c r="B53" s="684"/>
    </row>
    <row r="54" spans="1:5" ht="15.75" customHeight="1">
      <c r="A54" s="685" t="s">
        <v>40</v>
      </c>
      <c r="B54" s="684"/>
      <c r="E54" s="138"/>
    </row>
    <row r="55" spans="1:5" ht="15.75" customHeight="1">
      <c r="A55" s="686" t="s">
        <v>1403</v>
      </c>
      <c r="B55" s="684"/>
      <c r="E55" s="138">
        <f>'PPE 12'!L21+'PPE 12'!L27-'PPE 12'!L15-'PPE 12'!L16</f>
        <v>0</v>
      </c>
    </row>
    <row r="56" spans="1:5" ht="15.75" customHeight="1">
      <c r="A56" s="686" t="s">
        <v>1462</v>
      </c>
      <c r="B56" s="684"/>
      <c r="E56" s="138">
        <f>'PPE 12'!N71</f>
        <v>0</v>
      </c>
    </row>
    <row r="57" spans="1:5" ht="15.75" customHeight="1">
      <c r="A57" s="686" t="s">
        <v>14</v>
      </c>
      <c r="B57" s="684"/>
      <c r="E57" s="138">
        <f>-E56+E55</f>
        <v>0</v>
      </c>
    </row>
    <row r="58" spans="1:5" ht="15.75" customHeight="1">
      <c r="A58" s="101"/>
      <c r="B58" s="684"/>
      <c r="E58" s="138"/>
    </row>
    <row r="59" spans="1:5" ht="15.75" customHeight="1">
      <c r="A59" s="686" t="s">
        <v>1487</v>
      </c>
      <c r="B59" s="684"/>
      <c r="E59" s="138">
        <f>ROUND(+E57*26%,0)</f>
        <v>0</v>
      </c>
    </row>
    <row r="60" spans="1:5" ht="15.75" customHeight="1">
      <c r="A60" s="686"/>
      <c r="B60" s="684"/>
      <c r="E60" s="138"/>
    </row>
    <row r="61" spans="1:5" ht="15.75" customHeight="1">
      <c r="A61" s="685" t="s">
        <v>34</v>
      </c>
      <c r="B61" s="684"/>
      <c r="E61" s="138"/>
    </row>
    <row r="62" spans="1:5" ht="15.75" customHeight="1">
      <c r="A62" s="686" t="s">
        <v>1404</v>
      </c>
      <c r="B62" s="684"/>
      <c r="E62" s="138">
        <v>0</v>
      </c>
    </row>
    <row r="63" spans="1:5" ht="15.75" customHeight="1">
      <c r="A63" s="686"/>
      <c r="B63" s="684"/>
      <c r="E63" s="138"/>
    </row>
    <row r="64" spans="1:5" ht="15.75" customHeight="1">
      <c r="A64" s="686" t="s">
        <v>1488</v>
      </c>
      <c r="B64" s="684"/>
      <c r="E64" s="138">
        <f>ROUND(+E62*26%,0)</f>
        <v>0</v>
      </c>
    </row>
    <row r="65" spans="1:5" ht="15.75" customHeight="1">
      <c r="A65" s="686"/>
      <c r="B65" s="684"/>
      <c r="E65" s="138"/>
    </row>
    <row r="66" spans="1:5" ht="15.75" customHeight="1">
      <c r="A66" s="685" t="s">
        <v>1022</v>
      </c>
      <c r="B66" s="684"/>
      <c r="E66" s="138"/>
    </row>
    <row r="67" spans="1:5" ht="15.75" customHeight="1">
      <c r="A67" s="686" t="s">
        <v>1406</v>
      </c>
      <c r="B67" s="684"/>
      <c r="E67" s="138">
        <v>0</v>
      </c>
    </row>
    <row r="68" spans="1:5" ht="15.75" customHeight="1">
      <c r="A68" s="686"/>
      <c r="B68" s="684"/>
      <c r="E68" s="138"/>
    </row>
    <row r="69" spans="1:5" ht="15.75" customHeight="1">
      <c r="A69" s="686" t="s">
        <v>1405</v>
      </c>
      <c r="B69" s="684"/>
      <c r="E69" s="138">
        <f>ROUND(+E67*33.38%,0)</f>
        <v>0</v>
      </c>
    </row>
    <row r="70" spans="1:5" ht="15.75" customHeight="1">
      <c r="A70" s="686"/>
      <c r="B70" s="684"/>
      <c r="E70" s="138"/>
    </row>
    <row r="71" spans="1:5" ht="15.75" customHeight="1">
      <c r="A71" s="685" t="s">
        <v>1023</v>
      </c>
      <c r="B71" s="684"/>
      <c r="E71" s="138"/>
    </row>
    <row r="72" spans="1:5">
      <c r="E72" s="507">
        <v>0</v>
      </c>
    </row>
    <row r="73" spans="1:5">
      <c r="E73" s="507">
        <v>0</v>
      </c>
    </row>
    <row r="74" spans="1:5">
      <c r="E74" s="507">
        <f>SUM(E72:E73)</f>
        <v>0</v>
      </c>
    </row>
    <row r="76" spans="1:5" ht="15.75" customHeight="1">
      <c r="A76" s="686" t="s">
        <v>1463</v>
      </c>
      <c r="B76" s="684"/>
      <c r="E76" s="138">
        <f>ROUND(+E74*33.063%,0)</f>
        <v>0</v>
      </c>
    </row>
    <row r="77" spans="1:5" ht="15.75" customHeight="1">
      <c r="A77" s="686"/>
      <c r="B77" s="686"/>
    </row>
    <row r="78" spans="1:5" s="127" customFormat="1" ht="31.5" customHeight="1">
      <c r="A78" s="687"/>
      <c r="B78" s="242"/>
      <c r="C78" s="688" t="s">
        <v>1408</v>
      </c>
      <c r="D78" s="689" t="s">
        <v>15</v>
      </c>
      <c r="E78" s="688" t="s">
        <v>1407</v>
      </c>
    </row>
    <row r="79" spans="1:5" ht="15.75" customHeight="1">
      <c r="A79" s="690"/>
      <c r="B79" s="691" t="s">
        <v>758</v>
      </c>
      <c r="C79" s="241">
        <f>-E59</f>
        <v>0</v>
      </c>
      <c r="D79" s="241">
        <f>+C79-E79</f>
        <v>0</v>
      </c>
      <c r="E79" s="241">
        <v>0</v>
      </c>
    </row>
    <row r="80" spans="1:5" ht="15.75" customHeight="1">
      <c r="A80" s="690"/>
      <c r="B80" s="691" t="s">
        <v>759</v>
      </c>
      <c r="C80" s="241">
        <f>E64</f>
        <v>0</v>
      </c>
      <c r="D80" s="241">
        <f>+C80-E80</f>
        <v>0</v>
      </c>
      <c r="E80" s="241">
        <v>0</v>
      </c>
    </row>
    <row r="81" spans="1:5" ht="15.75" customHeight="1">
      <c r="A81" s="690"/>
      <c r="B81" s="366" t="s">
        <v>760</v>
      </c>
      <c r="C81" s="241">
        <f>SUM(C79:C80)</f>
        <v>0</v>
      </c>
      <c r="D81" s="241">
        <f>SUM(D79:D80)</f>
        <v>0</v>
      </c>
      <c r="E81" s="241">
        <v>0</v>
      </c>
    </row>
    <row r="82" spans="1:5" ht="15.75" customHeight="1">
      <c r="A82" s="690"/>
      <c r="B82" s="690"/>
      <c r="C82" s="138"/>
      <c r="D82" s="138"/>
      <c r="E82" s="138"/>
    </row>
    <row r="83" spans="1:5" ht="15.75" customHeight="1">
      <c r="A83" s="692" t="s">
        <v>42</v>
      </c>
      <c r="B83" s="692"/>
      <c r="C83" s="138"/>
      <c r="D83" s="156">
        <f>+D81</f>
        <v>0</v>
      </c>
      <c r="E83" s="138" t="s">
        <v>11</v>
      </c>
    </row>
    <row r="84" spans="1:5" ht="15.75" customHeight="1">
      <c r="A84" s="690"/>
      <c r="B84" s="690"/>
      <c r="C84" s="138"/>
      <c r="D84" s="138"/>
      <c r="E84" s="138" t="s">
        <v>11</v>
      </c>
    </row>
    <row r="85" spans="1:5" ht="15.75" customHeight="1">
      <c r="A85" s="690"/>
      <c r="B85" s="690"/>
      <c r="C85" s="657" t="s">
        <v>11</v>
      </c>
      <c r="E85" s="657" t="s">
        <v>11</v>
      </c>
    </row>
  </sheetData>
  <mergeCells count="2">
    <mergeCell ref="C4:E4"/>
    <mergeCell ref="A6:E6"/>
  </mergeCells>
  <pageMargins left="0.7" right="0.45" top="0.5" bottom="0.25" header="0" footer="0"/>
  <pageSetup paperSize="9" scale="77" orientation="portrait" r:id="rId1"/>
  <rowBreaks count="1" manualBreakCount="1">
    <brk id="49" max="4" man="1"/>
  </rowBreaks>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Worksheets</vt:lpstr>
      </vt:variant>
      <vt:variant>
        <vt:i4>21</vt:i4>
      </vt:variant>
      <vt:variant>
        <vt:lpstr>Named Ranges</vt:lpstr>
      </vt:variant>
      <vt:variant>
        <vt:i4>23</vt:i4>
      </vt:variant>
    </vt:vector>
  </HeadingPairs>
  <TitlesOfParts>
    <vt:vector size="44" baseType="lpstr">
      <vt:lpstr>26as</vt:lpstr>
      <vt:lpstr>Notice and Director Report</vt:lpstr>
      <vt:lpstr>Introduction </vt:lpstr>
      <vt:lpstr>Auditor Report</vt:lpstr>
      <vt:lpstr>note 12 (2)</vt:lpstr>
      <vt:lpstr>note 12</vt:lpstr>
      <vt:lpstr>note 12 15-16</vt:lpstr>
      <vt:lpstr>note 12 16-17</vt:lpstr>
      <vt:lpstr>Computation FY 21-22</vt:lpstr>
      <vt:lpstr>Computation  (2)</vt:lpstr>
      <vt:lpstr>Computation </vt:lpstr>
      <vt:lpstr>Financial Statements</vt:lpstr>
      <vt:lpstr>Note No. 1 &amp; 2</vt:lpstr>
      <vt:lpstr>3-22</vt:lpstr>
      <vt:lpstr>Ageing schedule</vt:lpstr>
      <vt:lpstr>5</vt:lpstr>
      <vt:lpstr>PPE 12</vt:lpstr>
      <vt:lpstr>23-32</vt:lpstr>
      <vt:lpstr>33-61</vt:lpstr>
      <vt:lpstr>Ratio</vt:lpstr>
      <vt:lpstr>MISC EXP. DETAIL</vt:lpstr>
      <vt:lpstr>Notice and Director Report!OLE_LINK1</vt:lpstr>
      <vt:lpstr>23-32!Print_Area</vt:lpstr>
      <vt:lpstr>3-22!Print_Area</vt:lpstr>
      <vt:lpstr>33-61!Print_Area</vt:lpstr>
      <vt:lpstr>5!Print_Area</vt:lpstr>
      <vt:lpstr>Ageing schedule!Print_Area</vt:lpstr>
      <vt:lpstr>Auditor Report!Print_Area</vt:lpstr>
      <vt:lpstr>Computation !Print_Area</vt:lpstr>
      <vt:lpstr>Computation  (2)!Print_Area</vt:lpstr>
      <vt:lpstr>Computation FY 21-22!Print_Area</vt:lpstr>
      <vt:lpstr>Financial Statements!Print_Area</vt:lpstr>
      <vt:lpstr>note 12!Print_Area</vt:lpstr>
      <vt:lpstr>note 12 (2)!Print_Area</vt:lpstr>
      <vt:lpstr>note 12 15-16!Print_Area</vt:lpstr>
      <vt:lpstr>note 12 16-17!Print_Area</vt:lpstr>
      <vt:lpstr>Note No. 1 &amp; 2!Print_Area</vt:lpstr>
      <vt:lpstr>Notice and Director Report!Print_Area</vt:lpstr>
      <vt:lpstr>PPE 12!Print_Area</vt:lpstr>
      <vt:lpstr>23-32!Print_Titles</vt:lpstr>
      <vt:lpstr>3-22!Print_Titles</vt:lpstr>
      <vt:lpstr>33-61!Print_Titles</vt:lpstr>
      <vt:lpstr>Note No. 1 &amp; 2!Print_Titles</vt:lpstr>
      <vt:lpstr>Notice and Director Report!Print_Titles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umesh</dc:creator>
  <cp:lastModifiedBy>DELL</cp:lastModifiedBy>
  <cp:lastPrinted>2022-04-02T09:12:08Z</cp:lastPrinted>
  <dcterms:created xsi:type="dcterms:W3CDTF">2011-12-10T10:05:04Z</dcterms:created>
  <dcterms:modified xsi:type="dcterms:W3CDTF">2022-05-14T11:39:51Z</dcterms:modified>
</cp:coreProperties>
</file>