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defaultThemeVersion="124226"/>
  <bookViews>
    <workbookView xWindow="0" yWindow="810" windowWidth="11460" windowHeight="7260" tabRatio="805" activeTab="1"/>
  </bookViews>
  <sheets>
    <sheet name="Index" sheetId="70" r:id="rId1"/>
    <sheet name="INCOME TAX" sheetId="72" r:id="rId2"/>
    <sheet name="ExistingRangeDetails" sheetId="3" state="veryHidden" r:id="rId3"/>
    <sheet name="Audit Program" sheetId="67" r:id="rId4"/>
    <sheet name="company" sheetId="1" r:id="rId5"/>
    <sheet name="Annex - 1 (Secretarial)" sheetId="2" r:id="rId6"/>
    <sheet name="ESI,PF,PT" sheetId="5" r:id="rId7"/>
    <sheet name="Assest +&amp; -" sheetId="21" r:id="rId8"/>
    <sheet name="TDS" sheetId="7" r:id="rId9"/>
    <sheet name="loan &amp; advance" sheetId="8" r:id="rId10"/>
    <sheet name="Gratuity &amp; Leave Encashment" sheetId="56" r:id="rId11"/>
    <sheet name="Prepaid" sheetId="9" r:id="rId12"/>
    <sheet name="Prepaid-Monthly" sheetId="63" r:id="rId13"/>
    <sheet name="Payable&amp;Provision" sheetId="10" r:id="rId14"/>
    <sheet name="Rent" sheetId="37" r:id="rId15"/>
    <sheet name="FD" sheetId="14" r:id="rId16"/>
    <sheet name="CARO" sheetId="64" r:id="rId17"/>
    <sheet name="AS" sheetId="66" r:id="rId18"/>
    <sheet name="TDS receivable" sheetId="23" r:id="rId19"/>
    <sheet name="CRs" sheetId="24" r:id="rId20"/>
    <sheet name="DRs" sheetId="25" r:id="rId21"/>
    <sheet name="Loan Liablity" sheetId="26" r:id="rId22"/>
    <sheet name=" Bank" sheetId="27" r:id="rId23"/>
    <sheet name="FAR" sheetId="32" r:id="rId24"/>
    <sheet name="RCM" sheetId="33" r:id="rId25"/>
    <sheet name="ST" sheetId="34" r:id="rId26"/>
    <sheet name="SALARY" sheetId="40" r:id="rId27"/>
    <sheet name="Related party" sheetId="17" r:id="rId28"/>
    <sheet name="SBN" sheetId="73" r:id="rId29"/>
    <sheet name="Query and Document" sheetId="71" r:id="rId30"/>
  </sheets>
  <externalReferences>
    <externalReference r:id="rId31"/>
    <externalReference r:id="rId32"/>
    <externalReference r:id="rId33"/>
    <externalReference r:id="rId34"/>
    <externalReference r:id="rId35"/>
    <externalReference r:id="rId36"/>
    <externalReference r:id="rId37"/>
    <externalReference r:id="rId38"/>
  </externalReferences>
  <definedNames>
    <definedName name="_DAT1" localSheetId="20">#REF!</definedName>
    <definedName name="_DAT1" localSheetId="12">#REF!</definedName>
    <definedName name="_DAT1" localSheetId="14">#REF!</definedName>
    <definedName name="_DAT1" localSheetId="26">#REF!</definedName>
    <definedName name="_DAT10" localSheetId="20">#REF!</definedName>
    <definedName name="_DAT10" localSheetId="12">#REF!</definedName>
    <definedName name="_DAT10" localSheetId="14">#REF!</definedName>
    <definedName name="_DAT10" localSheetId="26">#REF!</definedName>
    <definedName name="_DAT11" localSheetId="20">#REF!</definedName>
    <definedName name="_DAT11" localSheetId="12">#REF!</definedName>
    <definedName name="_DAT11" localSheetId="14">#REF!</definedName>
    <definedName name="_DAT12" localSheetId="20">#REF!</definedName>
    <definedName name="_DAT12" localSheetId="12">#REF!</definedName>
    <definedName name="_DAT2" localSheetId="20">#REF!</definedName>
    <definedName name="_DAT2" localSheetId="12">#REF!</definedName>
    <definedName name="_DAT3" localSheetId="20">#REF!</definedName>
    <definedName name="_DAT3" localSheetId="12">#REF!</definedName>
    <definedName name="_DAT4" localSheetId="20">#REF!</definedName>
    <definedName name="_DAT4" localSheetId="12">#REF!</definedName>
    <definedName name="_DAT5" localSheetId="20">#REF!</definedName>
    <definedName name="_DAT5" localSheetId="12">#REF!</definedName>
    <definedName name="_DAT6" localSheetId="20">#REF!</definedName>
    <definedName name="_DAT6" localSheetId="12">#REF!</definedName>
    <definedName name="_DAT7" localSheetId="20">#REF!</definedName>
    <definedName name="_DAT7" localSheetId="12">#REF!</definedName>
    <definedName name="_DAT8" localSheetId="20">#REF!</definedName>
    <definedName name="_DAT8" localSheetId="12">#REF!</definedName>
    <definedName name="_DAT9" localSheetId="20">#REF!</definedName>
    <definedName name="_DAT9" localSheetId="12">#REF!</definedName>
    <definedName name="_xlnm._FilterDatabase" localSheetId="7" hidden="1">'Assest +&amp; -'!$B$2:$F$43</definedName>
    <definedName name="_xlnm._FilterDatabase" localSheetId="3" hidden="1">'Audit Program'!$B$7:$F$140</definedName>
    <definedName name="_xlnm._FilterDatabase" localSheetId="4" hidden="1">company!$B$7:$I$123</definedName>
    <definedName name="_xlnm._FilterDatabase" localSheetId="19" hidden="1">CRs!$B$7:$E$53</definedName>
    <definedName name="_xlnm._FilterDatabase" localSheetId="23" hidden="1">FAR!$D$5:$D$141</definedName>
    <definedName name="_xlnm._FilterDatabase" localSheetId="1" hidden="1">'INCOME TAX'!$A$1:$P$64</definedName>
    <definedName name="_xlnm._FilterDatabase" localSheetId="13" hidden="1">'Payable&amp;Provision'!$A$5:$N$102</definedName>
    <definedName name="_xlnm._FilterDatabase" localSheetId="27" hidden="1">'Related party'!$A$3:$J$46</definedName>
    <definedName name="_xlnm._FilterDatabase" localSheetId="8" hidden="1">TDS!$A$2:$L$128</definedName>
    <definedName name="_Key1" localSheetId="20" hidden="1">#REF!</definedName>
    <definedName name="_Key1" localSheetId="12" hidden="1">#REF!</definedName>
    <definedName name="_Key1" localSheetId="14" hidden="1">#REF!</definedName>
    <definedName name="_TB1" localSheetId="20">'[1]Other notes'!#REF!</definedName>
    <definedName name="_TB1" localSheetId="12">'[1]Other notes'!#REF!</definedName>
    <definedName name="_TB1" localSheetId="14">'[1]Other notes'!#REF!</definedName>
    <definedName name="_TB1" localSheetId="26">'[1]Other notes'!#REF!</definedName>
    <definedName name="_TB2" localSheetId="20">'[1]Other notes'!#REF!</definedName>
    <definedName name="_TB2" localSheetId="12">'[1]Other notes'!#REF!</definedName>
    <definedName name="_TB2" localSheetId="14">'[1]Other notes'!#REF!</definedName>
    <definedName name="_TB2" localSheetId="26">'[1]Other notes'!#REF!</definedName>
    <definedName name="_TB3" localSheetId="20">'[1]Other notes'!#REF!</definedName>
    <definedName name="_TB3" localSheetId="12">'[1]Other notes'!#REF!</definedName>
    <definedName name="_TB3" localSheetId="26">'[1]Other notes'!#REF!</definedName>
    <definedName name="_TB4" localSheetId="20">'[1]Other notes'!#REF!</definedName>
    <definedName name="_TB4" localSheetId="12">'[1]Other notes'!#REF!</definedName>
    <definedName name="_TB4" localSheetId="26">'[1]Other notes'!#REF!</definedName>
    <definedName name="_TB5" localSheetId="20">'[1]Other notes'!#REF!</definedName>
    <definedName name="_TB5" localSheetId="12">'[1]Other notes'!#REF!</definedName>
    <definedName name="_TB5" localSheetId="26">'[1]Other notes'!#REF!</definedName>
    <definedName name="_TB6" localSheetId="20">'[1]Other notes'!#REF!</definedName>
    <definedName name="_TB6" localSheetId="12">'[1]Other notes'!#REF!</definedName>
    <definedName name="_TB6" localSheetId="26">'[1]Other notes'!#REF!</definedName>
    <definedName name="_TB7" localSheetId="20">'[1]Other notes'!#REF!</definedName>
    <definedName name="_TB7" localSheetId="12">'[1]Other notes'!#REF!</definedName>
    <definedName name="_TB7" localSheetId="26">'[1]Other notes'!#REF!</definedName>
    <definedName name="a" localSheetId="20">'[2]Other notes'!#REF!</definedName>
    <definedName name="a" localSheetId="12">'[2]Other notes'!#REF!</definedName>
    <definedName name="a" localSheetId="26">'[2]Other notes'!#REF!</definedName>
    <definedName name="aa" localSheetId="4" hidden="1">{#N/A,#N/A,TRUE,"BALSCH";#N/A,#N/A,TRUE,"COMICRO";#N/A,#N/A,TRUE,"CHECKS";#N/A,#N/A,TRUE,"GLASS";#N/A,#N/A,TRUE,"DEPRE";#N/A,#N/A,TRUE,"A&amp;MCUR";#N/A,#N/A,TRUE,"AGEANAlysis";#N/A,#N/A,TRUE,"CHECKS"}</definedName>
    <definedName name="aa" localSheetId="14" hidden="1">{#N/A,#N/A,TRUE,"BALSCH";#N/A,#N/A,TRUE,"COMICRO";#N/A,#N/A,TRUE,"CHECKS";#N/A,#N/A,TRUE,"GLASS";#N/A,#N/A,TRUE,"DEPRE";#N/A,#N/A,TRUE,"A&amp;MCUR";#N/A,#N/A,TRUE,"AGEANAlysis";#N/A,#N/A,TRUE,"CHECKS"}</definedName>
    <definedName name="aa" localSheetId="26" hidden="1">{#N/A,#N/A,TRUE,"BALSCH";#N/A,#N/A,TRUE,"COMICRO";#N/A,#N/A,TRUE,"CHECKS";#N/A,#N/A,TRUE,"GLASS";#N/A,#N/A,TRUE,"DEPRE";#N/A,#N/A,TRUE,"A&amp;MCUR";#N/A,#N/A,TRUE,"AGEANAlysis";#N/A,#N/A,TRUE,"CHECKS"}</definedName>
    <definedName name="abc" localSheetId="20">'[3]Other notes'!#REF!</definedName>
    <definedName name="abc" localSheetId="12">'[3]Other notes'!#REF!</definedName>
    <definedName name="abcl" localSheetId="20">'[4]Other notes'!#REF!</definedName>
    <definedName name="abcl" localSheetId="12">'[4]Other notes'!#REF!</definedName>
    <definedName name="BS" localSheetId="20">#REF!</definedName>
    <definedName name="BS" localSheetId="12">#REF!</definedName>
    <definedName name="BS" localSheetId="14">#REF!</definedName>
    <definedName name="BS" localSheetId="26">#REF!</definedName>
    <definedName name="BS_difference" localSheetId="20">'[5]Results BS'!#REF!</definedName>
    <definedName name="BS_difference" localSheetId="12">'[5]Results BS'!#REF!</definedName>
    <definedName name="BS_difference" localSheetId="14">'[5]Results BS'!#REF!</definedName>
    <definedName name="BS_difference" localSheetId="26">'[5]Results BS'!#REF!</definedName>
    <definedName name="contlac" localSheetId="20">'[1]Other notes'!#REF!</definedName>
    <definedName name="contlac" localSheetId="12">'[1]Other notes'!#REF!</definedName>
    <definedName name="contlac" localSheetId="26">'[1]Other notes'!#REF!</definedName>
    <definedName name="dff">'[6]Bal Sheet'!$A$2</definedName>
    <definedName name="HH" localSheetId="20">#REF!</definedName>
    <definedName name="HH" localSheetId="12">#REF!</definedName>
    <definedName name="HH" localSheetId="14">#REF!</definedName>
    <definedName name="HH" localSheetId="26">#REF!</definedName>
    <definedName name="lnkschbs" localSheetId="20">'[1]Other notes'!#REF!</definedName>
    <definedName name="lnkschbs" localSheetId="12">'[1]Other notes'!#REF!</definedName>
    <definedName name="lnkschbs" localSheetId="14">'[1]Other notes'!#REF!</definedName>
    <definedName name="lnkschbs" localSheetId="26">'[1]Other notes'!#REF!</definedName>
    <definedName name="LNKSCHPL" localSheetId="20">'[1]Other notes'!#REF!</definedName>
    <definedName name="LNKSCHPL" localSheetId="12">'[1]Other notes'!#REF!</definedName>
    <definedName name="LNKSCHPL" localSheetId="26">'[1]Other notes'!#REF!</definedName>
    <definedName name="LstDedSection" localSheetId="12">#REF!</definedName>
    <definedName name="LstReason" localSheetId="12">#REF!</definedName>
    <definedName name="LstSection" localSheetId="12">#REF!</definedName>
    <definedName name="LstState" localSheetId="12">#REF!</definedName>
    <definedName name="PCIPLSUM">#N/A</definedName>
    <definedName name="pp" localSheetId="4" hidden="1">{#N/A,#N/A,FALSE,"COMICRO";#N/A,#N/A,FALSE,"BALSCH";#N/A,#N/A,FALSE,"GLASS";#N/A,#N/A,FALSE,"DEPRE";#N/A,#N/A,FALSE,"A&amp;MCUR";#N/A,#N/A,FALSE,"AGEANAlysis";#N/A,#N/A,FALSE,"CHECKS";#N/A,#N/A,FALSE,"CHECKS"}</definedName>
    <definedName name="pp" localSheetId="14" hidden="1">{#N/A,#N/A,FALSE,"COMICRO";#N/A,#N/A,FALSE,"BALSCH";#N/A,#N/A,FALSE,"GLASS";#N/A,#N/A,FALSE,"DEPRE";#N/A,#N/A,FALSE,"A&amp;MCUR";#N/A,#N/A,FALSE,"AGEANAlysis";#N/A,#N/A,FALSE,"CHECKS";#N/A,#N/A,FALSE,"CHECKS"}</definedName>
    <definedName name="pp" localSheetId="26" hidden="1">{#N/A,#N/A,FALSE,"COMICRO";#N/A,#N/A,FALSE,"BALSCH";#N/A,#N/A,FALSE,"GLASS";#N/A,#N/A,FALSE,"DEPRE";#N/A,#N/A,FALSE,"A&amp;MCUR";#N/A,#N/A,FALSE,"AGEANAlysis";#N/A,#N/A,FALSE,"CHECKS";#N/A,#N/A,FALSE,"CHECKS"}</definedName>
    <definedName name="prakash" localSheetId="4" hidden="1">{#N/A,#N/A,FALSE,"COMICRO";#N/A,#N/A,FALSE,"BALSCH";#N/A,#N/A,FALSE,"GLASS";#N/A,#N/A,FALSE,"DEPRE";#N/A,#N/A,FALSE,"A&amp;MCUR";#N/A,#N/A,FALSE,"AGEANAlysis";#N/A,#N/A,FALSE,"CHECKS";#N/A,#N/A,FALSE,"CHECKS"}</definedName>
    <definedName name="prakash" localSheetId="14" hidden="1">{#N/A,#N/A,FALSE,"COMICRO";#N/A,#N/A,FALSE,"BALSCH";#N/A,#N/A,FALSE,"GLASS";#N/A,#N/A,FALSE,"DEPRE";#N/A,#N/A,FALSE,"A&amp;MCUR";#N/A,#N/A,FALSE,"AGEANAlysis";#N/A,#N/A,FALSE,"CHECKS";#N/A,#N/A,FALSE,"CHECKS"}</definedName>
    <definedName name="prakash" localSheetId="26" hidden="1">{#N/A,#N/A,FALSE,"COMICRO";#N/A,#N/A,FALSE,"BALSCH";#N/A,#N/A,FALSE,"GLASS";#N/A,#N/A,FALSE,"DEPRE";#N/A,#N/A,FALSE,"A&amp;MCUR";#N/A,#N/A,FALSE,"AGEANAlysis";#N/A,#N/A,FALSE,"CHECKS";#N/A,#N/A,FALSE,"CHECKS"}</definedName>
    <definedName name="print" localSheetId="20">#REF!</definedName>
    <definedName name="print" localSheetId="12">#REF!</definedName>
    <definedName name="print" localSheetId="14">#REF!</definedName>
    <definedName name="print" localSheetId="26">#REF!</definedName>
    <definedName name="_xlnm.Print_Area" localSheetId="3">'Audit Program'!$B$1:$F$140</definedName>
    <definedName name="_xlnm.Print_Area" localSheetId="20">#REF!</definedName>
    <definedName name="_xlnm.Print_Area" localSheetId="12">#REF!</definedName>
    <definedName name="_xlnm.Print_Area" localSheetId="14">#REF!</definedName>
    <definedName name="_xlnm.Print_Area">#REF!</definedName>
    <definedName name="_xlnm.Print_Titles" localSheetId="4">company!$2:$7</definedName>
    <definedName name="pss" localSheetId="4" hidden="1">{#N/A,#N/A,FALSE,"COMICRO";#N/A,#N/A,FALSE,"BALSCH";#N/A,#N/A,FALSE,"GLASS";#N/A,#N/A,FALSE,"DEPRE";#N/A,#N/A,FALSE,"A&amp;MCUR";#N/A,#N/A,FALSE,"AGEANAlysis";#N/A,#N/A,FALSE,"CHECKS";#N/A,#N/A,FALSE,"CHECKS"}</definedName>
    <definedName name="pss" localSheetId="14" hidden="1">{#N/A,#N/A,FALSE,"COMICRO";#N/A,#N/A,FALSE,"BALSCH";#N/A,#N/A,FALSE,"GLASS";#N/A,#N/A,FALSE,"DEPRE";#N/A,#N/A,FALSE,"A&amp;MCUR";#N/A,#N/A,FALSE,"AGEANAlysis";#N/A,#N/A,FALSE,"CHECKS";#N/A,#N/A,FALSE,"CHECKS"}</definedName>
    <definedName name="pss" localSheetId="26" hidden="1">{#N/A,#N/A,FALSE,"COMICRO";#N/A,#N/A,FALSE,"BALSCH";#N/A,#N/A,FALSE,"GLASS";#N/A,#N/A,FALSE,"DEPRE";#N/A,#N/A,FALSE,"A&amp;MCUR";#N/A,#N/A,FALSE,"AGEANAlysis";#N/A,#N/A,FALSE,"CHECKS";#N/A,#N/A,FALSE,"CHECKS"}</definedName>
    <definedName name="pssq" localSheetId="4" hidden="1">{#N/A,#N/A,FALSE,"COMICRO";#N/A,#N/A,FALSE,"BALSCH";#N/A,#N/A,FALSE,"GLASS";#N/A,#N/A,FALSE,"DEPRE";#N/A,#N/A,FALSE,"A&amp;MCUR";#N/A,#N/A,FALSE,"AGEANAlysis";#N/A,#N/A,FALSE,"CHECKS";#N/A,#N/A,FALSE,"CHECKS"}</definedName>
    <definedName name="pssq" localSheetId="14" hidden="1">{#N/A,#N/A,FALSE,"COMICRO";#N/A,#N/A,FALSE,"BALSCH";#N/A,#N/A,FALSE,"GLASS";#N/A,#N/A,FALSE,"DEPRE";#N/A,#N/A,FALSE,"A&amp;MCUR";#N/A,#N/A,FALSE,"AGEANAlysis";#N/A,#N/A,FALSE,"CHECKS";#N/A,#N/A,FALSE,"CHECKS"}</definedName>
    <definedName name="pssq" localSheetId="26" hidden="1">{#N/A,#N/A,FALSE,"COMICRO";#N/A,#N/A,FALSE,"BALSCH";#N/A,#N/A,FALSE,"GLASS";#N/A,#N/A,FALSE,"DEPRE";#N/A,#N/A,FALSE,"A&amp;MCUR";#N/A,#N/A,FALSE,"AGEANAlysis";#N/A,#N/A,FALSE,"CHECKS";#N/A,#N/A,FALSE,"CHECKS"}</definedName>
    <definedName name="Record1">'[1]Other notes'!$A$1</definedName>
    <definedName name="Schedule_12" localSheetId="20">'[7]Results PL'!#REF!</definedName>
    <definedName name="Schedule_12" localSheetId="12">'[7]Results PL'!#REF!</definedName>
    <definedName name="Schedule_2" localSheetId="20">#REF!</definedName>
    <definedName name="Schedule_2" localSheetId="12">#REF!</definedName>
    <definedName name="Schedule_2" localSheetId="14">#REF!</definedName>
    <definedName name="Schedule_2" localSheetId="26">#REF!</definedName>
    <definedName name="TEST0" localSheetId="20">#REF!</definedName>
    <definedName name="TEST0" localSheetId="12">#REF!</definedName>
    <definedName name="TEST0" localSheetId="14">#REF!</definedName>
    <definedName name="TEST1" localSheetId="20">'[8]34-Oct''03'!#REF!</definedName>
    <definedName name="TEST1" localSheetId="12">'[8]34-Oct''03'!#REF!</definedName>
    <definedName name="TEST1" localSheetId="14">'[8]34-Oct''03'!#REF!</definedName>
    <definedName name="TESTHKEY" localSheetId="20">'[8]34-Oct''03'!#REF!</definedName>
    <definedName name="TESTHKEY" localSheetId="12">'[8]34-Oct''03'!#REF!</definedName>
    <definedName name="TESTHKEY" localSheetId="14">'[8]34-Oct''03'!#REF!</definedName>
    <definedName name="TESTKEYS" localSheetId="20">#REF!</definedName>
    <definedName name="TESTKEYS" localSheetId="12">#REF!</definedName>
    <definedName name="TESTKEYS" localSheetId="14">#REF!</definedName>
    <definedName name="TESTKEYS" localSheetId="26">#REF!</definedName>
    <definedName name="TESTVKEY" localSheetId="20">'[8]34-Oct''03'!#REF!</definedName>
    <definedName name="TESTVKEY" localSheetId="12">'[8]34-Oct''03'!#REF!</definedName>
    <definedName name="TESTVKEY" localSheetId="14">'[8]34-Oct''03'!#REF!</definedName>
    <definedName name="TESTVKEY" localSheetId="26">'[8]34-Oct''03'!#REF!</definedName>
    <definedName name="wrn.B.SHEET." localSheetId="4" hidden="1">{#N/A,#N/A,FALSE,"COMICRO";#N/A,#N/A,FALSE,"BALSCH";#N/A,#N/A,FALSE,"GLASS";#N/A,#N/A,FALSE,"DEPRE";#N/A,#N/A,FALSE,"A&amp;MCUR";#N/A,#N/A,FALSE,"AGEANAlysis";#N/A,#N/A,FALSE,"CHECKS";#N/A,#N/A,FALSE,"CHECKS"}</definedName>
    <definedName name="wrn.B.SHEET." localSheetId="14" hidden="1">{#N/A,#N/A,FALSE,"COMICRO";#N/A,#N/A,FALSE,"BALSCH";#N/A,#N/A,FALSE,"GLASS";#N/A,#N/A,FALSE,"DEPRE";#N/A,#N/A,FALSE,"A&amp;MCUR";#N/A,#N/A,FALSE,"AGEANAlysis";#N/A,#N/A,FALSE,"CHECKS";#N/A,#N/A,FALSE,"CHECKS"}</definedName>
    <definedName name="wrn.B.SHEET." localSheetId="26" hidden="1">{#N/A,#N/A,FALSE,"COMICRO";#N/A,#N/A,FALSE,"BALSCH";#N/A,#N/A,FALSE,"GLASS";#N/A,#N/A,FALSE,"DEPRE";#N/A,#N/A,FALSE,"A&amp;MCUR";#N/A,#N/A,FALSE,"AGEANAlysis";#N/A,#N/A,FALSE,"CHECKS";#N/A,#N/A,FALSE,"CHECKS"}</definedName>
    <definedName name="wrn.results." localSheetId="4" hidden="1">{#N/A,#N/A,TRUE,"BALSCH";#N/A,#N/A,TRUE,"COMICRO";#N/A,#N/A,TRUE,"CHECKS";#N/A,#N/A,TRUE,"GLASS";#N/A,#N/A,TRUE,"DEPRE";#N/A,#N/A,TRUE,"A&amp;MCUR";#N/A,#N/A,TRUE,"AGEANAlysis";#N/A,#N/A,TRUE,"CHECKS"}</definedName>
    <definedName name="wrn.results." localSheetId="14" hidden="1">{#N/A,#N/A,TRUE,"BALSCH";#N/A,#N/A,TRUE,"COMICRO";#N/A,#N/A,TRUE,"CHECKS";#N/A,#N/A,TRUE,"GLASS";#N/A,#N/A,TRUE,"DEPRE";#N/A,#N/A,TRUE,"A&amp;MCUR";#N/A,#N/A,TRUE,"AGEANAlysis";#N/A,#N/A,TRUE,"CHECKS"}</definedName>
    <definedName name="wrn.results." localSheetId="26" hidden="1">{#N/A,#N/A,TRUE,"BALSCH";#N/A,#N/A,TRUE,"COMICRO";#N/A,#N/A,TRUE,"CHECKS";#N/A,#N/A,TRUE,"GLASS";#N/A,#N/A,TRUE,"DEPRE";#N/A,#N/A,TRUE,"A&amp;MCUR";#N/A,#N/A,TRUE,"AGEANAlysis";#N/A,#N/A,TRUE,"CHECKS"}</definedName>
  </definedNames>
  <calcPr calcId="124519"/>
</workbook>
</file>

<file path=xl/calcChain.xml><?xml version="1.0" encoding="utf-8"?>
<calcChain xmlns="http://schemas.openxmlformats.org/spreadsheetml/2006/main">
  <c r="H14" i="32"/>
  <c r="H13"/>
  <c r="G7"/>
  <c r="B15" i="64"/>
  <c r="P190" i="7"/>
  <c r="N190"/>
  <c r="M190"/>
  <c r="L190"/>
  <c r="P189"/>
  <c r="N189"/>
  <c r="M189"/>
  <c r="L189"/>
  <c r="P188"/>
  <c r="N188"/>
  <c r="M188"/>
  <c r="L188"/>
  <c r="P187"/>
  <c r="N187"/>
  <c r="M187"/>
  <c r="L187"/>
  <c r="P186"/>
  <c r="N186"/>
  <c r="M186"/>
  <c r="L186"/>
  <c r="P185"/>
  <c r="N185"/>
  <c r="M185"/>
  <c r="L185"/>
  <c r="P184"/>
  <c r="N184"/>
  <c r="M184"/>
  <c r="L184"/>
  <c r="P183"/>
  <c r="N183"/>
  <c r="M183"/>
  <c r="L183"/>
  <c r="P182"/>
  <c r="N182"/>
  <c r="M182"/>
  <c r="L182"/>
  <c r="P181"/>
  <c r="N181"/>
  <c r="M181"/>
  <c r="L181"/>
  <c r="P180"/>
  <c r="N180"/>
  <c r="M180"/>
  <c r="L180"/>
  <c r="P179"/>
  <c r="N179"/>
  <c r="M179"/>
  <c r="L179"/>
  <c r="P178"/>
  <c r="N178"/>
  <c r="M178"/>
  <c r="L178"/>
  <c r="P177"/>
  <c r="N177"/>
  <c r="M177"/>
  <c r="L177"/>
  <c r="M171"/>
  <c r="L171"/>
  <c r="N171" s="1"/>
  <c r="P171" s="1"/>
  <c r="M170"/>
  <c r="L170"/>
  <c r="N170" s="1"/>
  <c r="P170" s="1"/>
  <c r="M169"/>
  <c r="L169"/>
  <c r="N169" s="1"/>
  <c r="P169" s="1"/>
  <c r="M168"/>
  <c r="L168"/>
  <c r="N168" s="1"/>
  <c r="P168" s="1"/>
  <c r="M167"/>
  <c r="L167"/>
  <c r="N167" s="1"/>
  <c r="P167" s="1"/>
  <c r="M166"/>
  <c r="L166"/>
  <c r="N166" s="1"/>
  <c r="P166" s="1"/>
  <c r="M165"/>
  <c r="L165"/>
  <c r="N165" s="1"/>
  <c r="P165" s="1"/>
  <c r="M164"/>
  <c r="L164"/>
  <c r="N164" s="1"/>
  <c r="P164" s="1"/>
  <c r="M163"/>
  <c r="L163"/>
  <c r="N163" s="1"/>
  <c r="P163" s="1"/>
  <c r="M162"/>
  <c r="L162"/>
  <c r="N162" s="1"/>
  <c r="P162" s="1"/>
  <c r="M161"/>
  <c r="L161"/>
  <c r="N161" s="1"/>
  <c r="P161" s="1"/>
  <c r="M160"/>
  <c r="L160"/>
  <c r="N160" s="1"/>
  <c r="P160" s="1"/>
  <c r="M159"/>
  <c r="L159"/>
  <c r="N159" s="1"/>
  <c r="P159" s="1"/>
  <c r="P158"/>
  <c r="N158"/>
  <c r="M158"/>
  <c r="L158"/>
  <c r="B39" i="72"/>
  <c r="A9"/>
  <c r="A13" s="1"/>
  <c r="A17" s="1"/>
  <c r="A21" s="1"/>
  <c r="A26" s="1"/>
  <c r="A33" s="1"/>
  <c r="A39" s="1"/>
  <c r="A43" s="1"/>
  <c r="A48" s="1"/>
  <c r="A53" s="1"/>
  <c r="A56" s="1"/>
  <c r="A61" s="1"/>
  <c r="A65" s="1"/>
  <c r="A68" s="1"/>
  <c r="A72" s="1"/>
  <c r="A78" s="1"/>
  <c r="A25" i="70" l="1"/>
  <c r="B27" i="71"/>
  <c r="B28" s="1"/>
  <c r="B29" s="1"/>
  <c r="B30" s="1"/>
  <c r="B31" s="1"/>
  <c r="B32" s="1"/>
  <c r="B33" s="1"/>
  <c r="B34" s="1"/>
  <c r="B35" s="1"/>
  <c r="B36" s="1"/>
  <c r="B37" s="1"/>
  <c r="B38" s="1"/>
  <c r="B39" s="1"/>
  <c r="B40" s="1"/>
  <c r="B41" s="1"/>
  <c r="B42" s="1"/>
  <c r="B43" s="1"/>
  <c r="B44" s="1"/>
  <c r="B45" s="1"/>
  <c r="B5"/>
  <c r="B6" s="1"/>
  <c r="B7" s="1"/>
  <c r="B8" s="1"/>
  <c r="B9" s="1"/>
  <c r="B10" s="1"/>
  <c r="B11" s="1"/>
  <c r="B12" s="1"/>
  <c r="B13" s="1"/>
  <c r="B14" s="1"/>
  <c r="B15" s="1"/>
  <c r="B16" s="1"/>
  <c r="B17" s="1"/>
  <c r="B18" s="1"/>
  <c r="B19" s="1"/>
  <c r="B20" s="1"/>
  <c r="B21" s="1"/>
  <c r="B22" s="1"/>
  <c r="B4"/>
  <c r="B3" i="1" l="1"/>
  <c r="A3" i="70"/>
  <c r="A4" s="1"/>
  <c r="A5" s="1"/>
  <c r="A6" s="1"/>
  <c r="A7" s="1"/>
  <c r="A8" s="1"/>
  <c r="A9" s="1"/>
  <c r="A10" s="1"/>
  <c r="A11" s="1"/>
  <c r="A12" s="1"/>
  <c r="A13" s="1"/>
  <c r="A14" s="1"/>
  <c r="A15" s="1"/>
  <c r="A16" s="1"/>
  <c r="A17" s="1"/>
  <c r="A18" s="1"/>
  <c r="A19" s="1"/>
  <c r="A20" s="1"/>
  <c r="A21" s="1"/>
  <c r="A22" s="1"/>
  <c r="S78" i="32"/>
  <c r="J78"/>
  <c r="I78"/>
  <c r="T140"/>
  <c r="T139"/>
  <c r="T138"/>
  <c r="T137"/>
  <c r="T136"/>
  <c r="T135"/>
  <c r="T134"/>
  <c r="T133"/>
  <c r="T132"/>
  <c r="T131"/>
  <c r="T130"/>
  <c r="T129"/>
  <c r="T128"/>
  <c r="T127"/>
  <c r="T126"/>
  <c r="T125"/>
  <c r="T124"/>
  <c r="T123"/>
  <c r="T122"/>
  <c r="T121"/>
  <c r="T120"/>
  <c r="T119"/>
  <c r="T118"/>
  <c r="T117"/>
  <c r="T116"/>
  <c r="T115"/>
  <c r="T114"/>
  <c r="T112"/>
  <c r="T111"/>
  <c r="T110"/>
  <c r="T108"/>
  <c r="T107"/>
  <c r="T106"/>
  <c r="T105"/>
  <c r="T104"/>
  <c r="T103"/>
  <c r="T102"/>
  <c r="T101"/>
  <c r="T100"/>
  <c r="T99"/>
  <c r="T98"/>
  <c r="T97"/>
  <c r="T96"/>
  <c r="T95"/>
  <c r="T94"/>
  <c r="T93"/>
  <c r="T92"/>
  <c r="T91"/>
  <c r="T90"/>
  <c r="T89"/>
  <c r="T88"/>
  <c r="T87"/>
  <c r="T86"/>
  <c r="T85"/>
  <c r="T84"/>
  <c r="T82"/>
  <c r="T81"/>
  <c r="T80"/>
  <c r="T79"/>
  <c r="T77"/>
  <c r="T76"/>
  <c r="T75"/>
  <c r="T74"/>
  <c r="T73"/>
  <c r="T72"/>
  <c r="T71"/>
  <c r="T70"/>
  <c r="T69"/>
  <c r="T68"/>
  <c r="T67"/>
  <c r="T66"/>
  <c r="T65"/>
  <c r="T63"/>
  <c r="T62"/>
  <c r="T61"/>
  <c r="T60"/>
  <c r="T58"/>
  <c r="T57"/>
  <c r="T56"/>
  <c r="T55"/>
  <c r="T54"/>
  <c r="T53"/>
  <c r="T52"/>
  <c r="T51"/>
  <c r="T50"/>
  <c r="T49"/>
  <c r="T48"/>
  <c r="T47"/>
  <c r="T46"/>
  <c r="T45"/>
  <c r="T44"/>
  <c r="T43"/>
  <c r="T42"/>
  <c r="T41"/>
  <c r="T40"/>
  <c r="T39"/>
  <c r="T38"/>
  <c r="T37"/>
  <c r="T36"/>
  <c r="T35"/>
  <c r="T34"/>
  <c r="T33"/>
  <c r="T32"/>
  <c r="T31"/>
  <c r="T30"/>
  <c r="T29"/>
  <c r="T28"/>
  <c r="T27"/>
  <c r="T26"/>
  <c r="T25"/>
  <c r="T24"/>
  <c r="T23"/>
  <c r="T22"/>
  <c r="T21"/>
  <c r="T20"/>
  <c r="T19"/>
  <c r="T18"/>
  <c r="T17"/>
  <c r="T16"/>
  <c r="T14"/>
  <c r="T13"/>
  <c r="T11"/>
  <c r="T10"/>
  <c r="T9"/>
  <c r="S113"/>
  <c r="S109"/>
  <c r="S83"/>
  <c r="S64"/>
  <c r="S59"/>
  <c r="S15"/>
  <c r="S6"/>
  <c r="A23" i="70" l="1"/>
  <c r="A24" s="1"/>
  <c r="T78" i="32"/>
  <c r="T59"/>
  <c r="T83"/>
  <c r="T109"/>
  <c r="T15"/>
  <c r="T64"/>
  <c r="T113"/>
  <c r="S141"/>
  <c r="L139" l="1"/>
  <c r="L138"/>
  <c r="L137"/>
  <c r="L136"/>
  <c r="L135"/>
  <c r="L134"/>
  <c r="L133"/>
  <c r="L132"/>
  <c r="L131"/>
  <c r="L130"/>
  <c r="L129"/>
  <c r="L128"/>
  <c r="L127"/>
  <c r="L126"/>
  <c r="L125"/>
  <c r="L124"/>
  <c r="L123"/>
  <c r="L122"/>
  <c r="L121"/>
  <c r="L120"/>
  <c r="L119"/>
  <c r="L118"/>
  <c r="L117"/>
  <c r="L116"/>
  <c r="L115"/>
  <c r="L114"/>
  <c r="L111"/>
  <c r="L110"/>
  <c r="L107"/>
  <c r="L106"/>
  <c r="L105"/>
  <c r="L104"/>
  <c r="L103"/>
  <c r="L102"/>
  <c r="L101"/>
  <c r="L100"/>
  <c r="L99"/>
  <c r="L98"/>
  <c r="L97"/>
  <c r="L96"/>
  <c r="L95"/>
  <c r="L94"/>
  <c r="L93"/>
  <c r="L92"/>
  <c r="L91"/>
  <c r="L90"/>
  <c r="L89"/>
  <c r="L88"/>
  <c r="L87"/>
  <c r="L86"/>
  <c r="L85"/>
  <c r="L84"/>
  <c r="L81"/>
  <c r="L80"/>
  <c r="L79"/>
  <c r="L76"/>
  <c r="L75"/>
  <c r="L74"/>
  <c r="L73"/>
  <c r="L72"/>
  <c r="L71"/>
  <c r="L70"/>
  <c r="L69"/>
  <c r="L68"/>
  <c r="L67"/>
  <c r="L66"/>
  <c r="L65"/>
  <c r="L62"/>
  <c r="L61"/>
  <c r="L60"/>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78" l="1"/>
  <c r="K48" i="40"/>
  <c r="K47"/>
  <c r="K46"/>
  <c r="K45"/>
  <c r="K44"/>
  <c r="K43"/>
  <c r="K42"/>
  <c r="K41"/>
  <c r="K40"/>
  <c r="K39"/>
  <c r="K38"/>
  <c r="K37"/>
  <c r="E39"/>
  <c r="E48" l="1"/>
  <c r="E47"/>
  <c r="E46"/>
  <c r="E45"/>
  <c r="E44"/>
  <c r="E43"/>
  <c r="E42"/>
  <c r="E41"/>
  <c r="E40"/>
  <c r="E38"/>
  <c r="E37"/>
  <c r="B37"/>
  <c r="B38" s="1"/>
  <c r="B39" s="1"/>
  <c r="B40" s="1"/>
  <c r="B41" s="1"/>
  <c r="B42" s="1"/>
  <c r="B43" s="1"/>
  <c r="B44" s="1"/>
  <c r="B45" s="1"/>
  <c r="B46" s="1"/>
  <c r="B47" s="1"/>
  <c r="B48" s="1"/>
  <c r="M17"/>
  <c r="N17"/>
  <c r="O17"/>
  <c r="Z17" s="1"/>
  <c r="P17"/>
  <c r="Q17"/>
  <c r="R17"/>
  <c r="S17"/>
  <c r="T17"/>
  <c r="U17"/>
  <c r="V17"/>
  <c r="W17"/>
  <c r="M18"/>
  <c r="N18"/>
  <c r="Y18" s="1"/>
  <c r="O18"/>
  <c r="Z18" s="1"/>
  <c r="P18"/>
  <c r="Q18"/>
  <c r="R18"/>
  <c r="S18"/>
  <c r="T18"/>
  <c r="U18"/>
  <c r="V18"/>
  <c r="W18"/>
  <c r="M19"/>
  <c r="N19"/>
  <c r="O19"/>
  <c r="Z19" s="1"/>
  <c r="P19"/>
  <c r="Q19"/>
  <c r="R19"/>
  <c r="S19"/>
  <c r="T19"/>
  <c r="U19"/>
  <c r="V19"/>
  <c r="W19"/>
  <c r="M20"/>
  <c r="N20"/>
  <c r="Y20" s="1"/>
  <c r="O20"/>
  <c r="Z20" s="1"/>
  <c r="P20"/>
  <c r="Q20"/>
  <c r="R20"/>
  <c r="S20"/>
  <c r="T20"/>
  <c r="U20"/>
  <c r="V20"/>
  <c r="W20"/>
  <c r="M21"/>
  <c r="N21"/>
  <c r="O21"/>
  <c r="Z21" s="1"/>
  <c r="P21"/>
  <c r="Q21"/>
  <c r="R21"/>
  <c r="S21"/>
  <c r="T21"/>
  <c r="U21"/>
  <c r="V21"/>
  <c r="W21"/>
  <c r="M22"/>
  <c r="N22"/>
  <c r="Y22" s="1"/>
  <c r="O22"/>
  <c r="Z22" s="1"/>
  <c r="P22"/>
  <c r="Q22"/>
  <c r="R22"/>
  <c r="S22"/>
  <c r="T22"/>
  <c r="U22"/>
  <c r="V22"/>
  <c r="W22"/>
  <c r="M23"/>
  <c r="N23"/>
  <c r="Y23" s="1"/>
  <c r="O23"/>
  <c r="Z23" s="1"/>
  <c r="P23"/>
  <c r="Q23"/>
  <c r="R23"/>
  <c r="S23"/>
  <c r="T23"/>
  <c r="U23"/>
  <c r="V23"/>
  <c r="W23"/>
  <c r="M24"/>
  <c r="N24"/>
  <c r="Y24" s="1"/>
  <c r="O24"/>
  <c r="Z24" s="1"/>
  <c r="P24"/>
  <c r="Q24"/>
  <c r="R24"/>
  <c r="S24"/>
  <c r="T24"/>
  <c r="U24"/>
  <c r="V24"/>
  <c r="W24"/>
  <c r="M25"/>
  <c r="N25"/>
  <c r="O25"/>
  <c r="Z25" s="1"/>
  <c r="P25"/>
  <c r="Q25"/>
  <c r="R25"/>
  <c r="S25"/>
  <c r="T25"/>
  <c r="U25"/>
  <c r="V25"/>
  <c r="W25"/>
  <c r="M26"/>
  <c r="N26"/>
  <c r="Y26" s="1"/>
  <c r="O26"/>
  <c r="Z26" s="1"/>
  <c r="P26"/>
  <c r="Q26"/>
  <c r="R26"/>
  <c r="S26"/>
  <c r="T26"/>
  <c r="U26"/>
  <c r="V26"/>
  <c r="W26"/>
  <c r="M27"/>
  <c r="N27"/>
  <c r="Y27" s="1"/>
  <c r="O27"/>
  <c r="Z27" s="1"/>
  <c r="P27"/>
  <c r="Q27"/>
  <c r="R27"/>
  <c r="S27"/>
  <c r="T27"/>
  <c r="U27"/>
  <c r="V27"/>
  <c r="W27"/>
  <c r="M28"/>
  <c r="N28"/>
  <c r="Y28" s="1"/>
  <c r="O28"/>
  <c r="Z28" s="1"/>
  <c r="P28"/>
  <c r="Q28"/>
  <c r="R28"/>
  <c r="S28"/>
  <c r="T28"/>
  <c r="U28"/>
  <c r="V28"/>
  <c r="W28"/>
  <c r="B17" i="67"/>
  <c r="B19" s="1"/>
  <c r="B21" s="1"/>
  <c r="B23" s="1"/>
  <c r="B25" s="1"/>
  <c r="B29" s="1"/>
  <c r="B31" s="1"/>
  <c r="B35" s="1"/>
  <c r="B37" s="1"/>
  <c r="B39" s="1"/>
  <c r="B41" s="1"/>
  <c r="B43" s="1"/>
  <c r="B45" s="1"/>
  <c r="B47" s="1"/>
  <c r="B49" s="1"/>
  <c r="B51" s="1"/>
  <c r="B53" s="1"/>
  <c r="B57" s="1"/>
  <c r="B61" s="1"/>
  <c r="B63" s="1"/>
  <c r="B67" s="1"/>
  <c r="B72" s="1"/>
  <c r="B79" s="1"/>
  <c r="B81" s="1"/>
  <c r="B83" s="1"/>
  <c r="B87" s="1"/>
  <c r="B89" s="1"/>
  <c r="B91" s="1"/>
  <c r="B93" s="1"/>
  <c r="B100" s="1"/>
  <c r="B102" s="1"/>
  <c r="B104" s="1"/>
  <c r="B108" s="1"/>
  <c r="B110" s="1"/>
  <c r="B114" s="1"/>
  <c r="B116" s="1"/>
  <c r="B118" s="1"/>
  <c r="B122" s="1"/>
  <c r="B124" s="1"/>
  <c r="B126" s="1"/>
  <c r="B128" s="1"/>
  <c r="B130" s="1"/>
  <c r="L14" i="32"/>
  <c r="L13"/>
  <c r="L12"/>
  <c r="L11"/>
  <c r="L10"/>
  <c r="L9"/>
  <c r="L8"/>
  <c r="L7"/>
  <c r="O112"/>
  <c r="O108"/>
  <c r="O82"/>
  <c r="O77"/>
  <c r="O63"/>
  <c r="O58"/>
  <c r="A17"/>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C2"/>
  <c r="K139"/>
  <c r="G139"/>
  <c r="K138"/>
  <c r="G138"/>
  <c r="K137"/>
  <c r="G137"/>
  <c r="K136"/>
  <c r="G136"/>
  <c r="K135"/>
  <c r="K134"/>
  <c r="K133"/>
  <c r="K132"/>
  <c r="K131"/>
  <c r="K130"/>
  <c r="K129"/>
  <c r="K128"/>
  <c r="K127"/>
  <c r="K126"/>
  <c r="K125"/>
  <c r="K124"/>
  <c r="K123"/>
  <c r="K122"/>
  <c r="K121"/>
  <c r="K120"/>
  <c r="K119"/>
  <c r="K118"/>
  <c r="K117"/>
  <c r="K116"/>
  <c r="K115"/>
  <c r="A115"/>
  <c r="A116" s="1"/>
  <c r="A117" s="1"/>
  <c r="A118" s="1"/>
  <c r="A119" s="1"/>
  <c r="A120" s="1"/>
  <c r="A121" s="1"/>
  <c r="A122" s="1"/>
  <c r="A123" s="1"/>
  <c r="A124" s="1"/>
  <c r="A125" s="1"/>
  <c r="A126" s="1"/>
  <c r="A127" s="1"/>
  <c r="A128" s="1"/>
  <c r="A129" s="1"/>
  <c r="A130" s="1"/>
  <c r="A131" s="1"/>
  <c r="A132" s="1"/>
  <c r="A133" s="1"/>
  <c r="A134" s="1"/>
  <c r="A135" s="1"/>
  <c r="A136" s="1"/>
  <c r="A137" s="1"/>
  <c r="A138" s="1"/>
  <c r="A139" s="1"/>
  <c r="K114"/>
  <c r="J113"/>
  <c r="I113"/>
  <c r="K111"/>
  <c r="G111"/>
  <c r="K110"/>
  <c r="G110"/>
  <c r="A110"/>
  <c r="A111" s="1"/>
  <c r="J109"/>
  <c r="I109"/>
  <c r="K107"/>
  <c r="G107"/>
  <c r="K106"/>
  <c r="G106"/>
  <c r="K105"/>
  <c r="G105"/>
  <c r="K104"/>
  <c r="G104"/>
  <c r="K103"/>
  <c r="G103"/>
  <c r="K102"/>
  <c r="K101"/>
  <c r="K100"/>
  <c r="K99"/>
  <c r="K98"/>
  <c r="K97"/>
  <c r="K96"/>
  <c r="K95"/>
  <c r="K94"/>
  <c r="K93"/>
  <c r="K92"/>
  <c r="K91"/>
  <c r="K90"/>
  <c r="K89"/>
  <c r="K88"/>
  <c r="K87"/>
  <c r="K86"/>
  <c r="K85"/>
  <c r="A85"/>
  <c r="A86" s="1"/>
  <c r="A87" s="1"/>
  <c r="A88" s="1"/>
  <c r="A89" s="1"/>
  <c r="A90" s="1"/>
  <c r="A91" s="1"/>
  <c r="A92" s="1"/>
  <c r="A93" s="1"/>
  <c r="A94" s="1"/>
  <c r="A95" s="1"/>
  <c r="A96" s="1"/>
  <c r="A97" s="1"/>
  <c r="A98" s="1"/>
  <c r="A99" s="1"/>
  <c r="A100" s="1"/>
  <c r="A101" s="1"/>
  <c r="A102" s="1"/>
  <c r="A103" s="1"/>
  <c r="A104" s="1"/>
  <c r="A105" s="1"/>
  <c r="A106" s="1"/>
  <c r="A107" s="1"/>
  <c r="K84"/>
  <c r="J83"/>
  <c r="I83"/>
  <c r="B83"/>
  <c r="K81"/>
  <c r="G81"/>
  <c r="K80"/>
  <c r="G80"/>
  <c r="K79"/>
  <c r="K76"/>
  <c r="K75"/>
  <c r="K74"/>
  <c r="K73"/>
  <c r="K72"/>
  <c r="K71"/>
  <c r="K70"/>
  <c r="K69"/>
  <c r="K68"/>
  <c r="K67"/>
  <c r="K66"/>
  <c r="A66"/>
  <c r="A67" s="1"/>
  <c r="A68" s="1"/>
  <c r="A69" s="1"/>
  <c r="A70" s="1"/>
  <c r="A71" s="1"/>
  <c r="A72" s="1"/>
  <c r="A73" s="1"/>
  <c r="A74" s="1"/>
  <c r="A75" s="1"/>
  <c r="A76" s="1"/>
  <c r="K65"/>
  <c r="J64"/>
  <c r="I64"/>
  <c r="B64"/>
  <c r="K62"/>
  <c r="K61"/>
  <c r="A61"/>
  <c r="A62" s="1"/>
  <c r="K60"/>
  <c r="J59"/>
  <c r="I59"/>
  <c r="B59"/>
  <c r="M58"/>
  <c r="K57"/>
  <c r="G57"/>
  <c r="K56"/>
  <c r="G56"/>
  <c r="K55"/>
  <c r="G55"/>
  <c r="K54"/>
  <c r="G54"/>
  <c r="K53"/>
  <c r="K52"/>
  <c r="K51"/>
  <c r="K50"/>
  <c r="K49"/>
  <c r="K48"/>
  <c r="K47"/>
  <c r="K46"/>
  <c r="K45"/>
  <c r="K44"/>
  <c r="K43"/>
  <c r="K42"/>
  <c r="K41"/>
  <c r="K40"/>
  <c r="K39"/>
  <c r="K38"/>
  <c r="K37"/>
  <c r="K36"/>
  <c r="K35"/>
  <c r="K34"/>
  <c r="K33"/>
  <c r="K32"/>
  <c r="K31"/>
  <c r="K30"/>
  <c r="K29"/>
  <c r="K28"/>
  <c r="K27"/>
  <c r="K26"/>
  <c r="K25"/>
  <c r="K24"/>
  <c r="K23"/>
  <c r="K22"/>
  <c r="K21"/>
  <c r="K20"/>
  <c r="K19"/>
  <c r="K18"/>
  <c r="K17"/>
  <c r="K16"/>
  <c r="J15"/>
  <c r="I15"/>
  <c r="B15"/>
  <c r="K14"/>
  <c r="K13"/>
  <c r="K12"/>
  <c r="K11"/>
  <c r="K10"/>
  <c r="K9"/>
  <c r="K8"/>
  <c r="A8"/>
  <c r="A9" s="1"/>
  <c r="A10" s="1"/>
  <c r="A11" s="1"/>
  <c r="A12" s="1"/>
  <c r="A13" s="1"/>
  <c r="A14" s="1"/>
  <c r="K7"/>
  <c r="J6"/>
  <c r="I6"/>
  <c r="B6"/>
  <c r="X27" i="40" l="1"/>
  <c r="AA27" s="1"/>
  <c r="B56"/>
  <c r="B57" s="1"/>
  <c r="B58" s="1"/>
  <c r="B59" s="1"/>
  <c r="B60" s="1"/>
  <c r="B61" s="1"/>
  <c r="B62" s="1"/>
  <c r="B63" s="1"/>
  <c r="B64" s="1"/>
  <c r="B65" s="1"/>
  <c r="B66" s="1"/>
  <c r="B67" s="1"/>
  <c r="K78" i="32"/>
  <c r="M13"/>
  <c r="AE5"/>
  <c r="AA5"/>
  <c r="W5"/>
  <c r="AC5"/>
  <c r="O7"/>
  <c r="V5"/>
  <c r="AF5"/>
  <c r="AB5"/>
  <c r="X5"/>
  <c r="AG5"/>
  <c r="Y5"/>
  <c r="AD5"/>
  <c r="Z5"/>
  <c r="H80"/>
  <c r="M80" s="1"/>
  <c r="H55"/>
  <c r="M55" s="1"/>
  <c r="H103"/>
  <c r="M103" s="1"/>
  <c r="H139"/>
  <c r="M139" s="1"/>
  <c r="H81"/>
  <c r="M81" s="1"/>
  <c r="H111"/>
  <c r="M111" s="1"/>
  <c r="H110"/>
  <c r="M110" s="1"/>
  <c r="H57"/>
  <c r="M57" s="1"/>
  <c r="H105"/>
  <c r="M105" s="1"/>
  <c r="H107"/>
  <c r="M107" s="1"/>
  <c r="H137"/>
  <c r="M137" s="1"/>
  <c r="H54"/>
  <c r="M54" s="1"/>
  <c r="H56"/>
  <c r="M56" s="1"/>
  <c r="H104"/>
  <c r="M104" s="1"/>
  <c r="H106"/>
  <c r="M106" s="1"/>
  <c r="H136"/>
  <c r="M136" s="1"/>
  <c r="H138"/>
  <c r="M138" s="1"/>
  <c r="P58"/>
  <c r="Q58" s="1"/>
  <c r="G5"/>
  <c r="G135" s="1"/>
  <c r="M14"/>
  <c r="X17" i="40"/>
  <c r="V29"/>
  <c r="V31" s="1"/>
  <c r="R29"/>
  <c r="R31" s="1"/>
  <c r="N29"/>
  <c r="N31" s="1"/>
  <c r="X19"/>
  <c r="X23"/>
  <c r="AA23" s="1"/>
  <c r="S29"/>
  <c r="S31" s="1"/>
  <c r="X28"/>
  <c r="AA28" s="1"/>
  <c r="X21"/>
  <c r="Y19"/>
  <c r="AA19" s="1"/>
  <c r="U29"/>
  <c r="U31" s="1"/>
  <c r="Q29"/>
  <c r="Q31" s="1"/>
  <c r="M29"/>
  <c r="M31" s="1"/>
  <c r="X24"/>
  <c r="AA24" s="1"/>
  <c r="X20"/>
  <c r="AA20" s="1"/>
  <c r="W29"/>
  <c r="W31" s="1"/>
  <c r="X25"/>
  <c r="T29"/>
  <c r="T31" s="1"/>
  <c r="P29"/>
  <c r="P31" s="1"/>
  <c r="Z29"/>
  <c r="O29"/>
  <c r="O31" s="1"/>
  <c r="X26"/>
  <c r="AA26" s="1"/>
  <c r="X22"/>
  <c r="AA22" s="1"/>
  <c r="X18"/>
  <c r="AA18" s="1"/>
  <c r="Y25"/>
  <c r="Y21"/>
  <c r="AA21" s="1"/>
  <c r="Y17"/>
  <c r="K83" i="32"/>
  <c r="L113"/>
  <c r="L64"/>
  <c r="N4"/>
  <c r="J141"/>
  <c r="L59"/>
  <c r="K109"/>
  <c r="L15"/>
  <c r="K113"/>
  <c r="L6"/>
  <c r="K64"/>
  <c r="L83"/>
  <c r="L109"/>
  <c r="K15"/>
  <c r="K6"/>
  <c r="K59"/>
  <c r="I141"/>
  <c r="AA17" i="40" l="1"/>
  <c r="AA29" s="1"/>
  <c r="AA25"/>
  <c r="G118" i="32"/>
  <c r="H118" s="1"/>
  <c r="M118" s="1"/>
  <c r="G133"/>
  <c r="H133" s="1"/>
  <c r="M133" s="1"/>
  <c r="G47"/>
  <c r="H47" s="1"/>
  <c r="M47" s="1"/>
  <c r="G24"/>
  <c r="H24" s="1"/>
  <c r="M24" s="1"/>
  <c r="H135"/>
  <c r="M135" s="1"/>
  <c r="N84"/>
  <c r="N81"/>
  <c r="O81" s="1"/>
  <c r="P81" s="1"/>
  <c r="N80"/>
  <c r="N79"/>
  <c r="O79" s="1"/>
  <c r="N76"/>
  <c r="N75"/>
  <c r="N73"/>
  <c r="N72"/>
  <c r="N70"/>
  <c r="N67"/>
  <c r="N24"/>
  <c r="N23"/>
  <c r="N116"/>
  <c r="N107"/>
  <c r="N103"/>
  <c r="N99"/>
  <c r="N95"/>
  <c r="N91"/>
  <c r="N87"/>
  <c r="N62"/>
  <c r="N61"/>
  <c r="N56"/>
  <c r="O56" s="1"/>
  <c r="N55"/>
  <c r="N51"/>
  <c r="N48"/>
  <c r="N44"/>
  <c r="O44" s="1"/>
  <c r="N39"/>
  <c r="O39" s="1"/>
  <c r="N36"/>
  <c r="N31"/>
  <c r="O31" s="1"/>
  <c r="N28"/>
  <c r="O28" s="1"/>
  <c r="N22"/>
  <c r="N21"/>
  <c r="N20"/>
  <c r="N19"/>
  <c r="N139"/>
  <c r="N138"/>
  <c r="N135"/>
  <c r="N134"/>
  <c r="N131"/>
  <c r="N130"/>
  <c r="N127"/>
  <c r="N126"/>
  <c r="N123"/>
  <c r="N122"/>
  <c r="N119"/>
  <c r="N118"/>
  <c r="N115"/>
  <c r="N114"/>
  <c r="N111"/>
  <c r="N106"/>
  <c r="N105"/>
  <c r="N102"/>
  <c r="N101"/>
  <c r="O101" s="1"/>
  <c r="N98"/>
  <c r="N97"/>
  <c r="O97" s="1"/>
  <c r="N94"/>
  <c r="O94" s="1"/>
  <c r="N93"/>
  <c r="O93" s="1"/>
  <c r="N90"/>
  <c r="N89"/>
  <c r="O89" s="1"/>
  <c r="N86"/>
  <c r="N85"/>
  <c r="N60"/>
  <c r="N57"/>
  <c r="N54"/>
  <c r="O54" s="1"/>
  <c r="N53"/>
  <c r="N50"/>
  <c r="O50" s="1"/>
  <c r="N49"/>
  <c r="N46"/>
  <c r="O46" s="1"/>
  <c r="N45"/>
  <c r="N42"/>
  <c r="N41"/>
  <c r="N38"/>
  <c r="O38" s="1"/>
  <c r="N37"/>
  <c r="N34"/>
  <c r="N33"/>
  <c r="N30"/>
  <c r="N29"/>
  <c r="N26"/>
  <c r="N25"/>
  <c r="N18"/>
  <c r="N17"/>
  <c r="N74"/>
  <c r="N71"/>
  <c r="N69"/>
  <c r="N68"/>
  <c r="N66"/>
  <c r="N65"/>
  <c r="N16"/>
  <c r="N137"/>
  <c r="N136"/>
  <c r="N133"/>
  <c r="N132"/>
  <c r="N129"/>
  <c r="N128"/>
  <c r="N125"/>
  <c r="N124"/>
  <c r="N121"/>
  <c r="N120"/>
  <c r="N117"/>
  <c r="N110"/>
  <c r="O110" s="1"/>
  <c r="P110" s="1"/>
  <c r="N104"/>
  <c r="O104" s="1"/>
  <c r="N100"/>
  <c r="O100" s="1"/>
  <c r="N96"/>
  <c r="N92"/>
  <c r="N88"/>
  <c r="N52"/>
  <c r="O52" s="1"/>
  <c r="N47"/>
  <c r="O47" s="1"/>
  <c r="N43"/>
  <c r="O43" s="1"/>
  <c r="N40"/>
  <c r="N35"/>
  <c r="O35" s="1"/>
  <c r="N32"/>
  <c r="O32" s="1"/>
  <c r="N27"/>
  <c r="O27" s="1"/>
  <c r="G93"/>
  <c r="G120"/>
  <c r="G126"/>
  <c r="H126" s="1"/>
  <c r="M126" s="1"/>
  <c r="G86"/>
  <c r="G97"/>
  <c r="G71"/>
  <c r="G51"/>
  <c r="G43"/>
  <c r="G38"/>
  <c r="G21"/>
  <c r="G123"/>
  <c r="G75"/>
  <c r="G9"/>
  <c r="H9" s="1"/>
  <c r="M9" s="1"/>
  <c r="G68"/>
  <c r="G19"/>
  <c r="G129"/>
  <c r="H129" s="1"/>
  <c r="M129" s="1"/>
  <c r="G94"/>
  <c r="H94" s="1"/>
  <c r="M94" s="1"/>
  <c r="G60"/>
  <c r="G29"/>
  <c r="G100"/>
  <c r="H100" s="1"/>
  <c r="M100" s="1"/>
  <c r="G28"/>
  <c r="H28" s="1"/>
  <c r="M28" s="1"/>
  <c r="G121"/>
  <c r="G98"/>
  <c r="G73"/>
  <c r="G44"/>
  <c r="H44" s="1"/>
  <c r="M44" s="1"/>
  <c r="G39"/>
  <c r="G26"/>
  <c r="G127"/>
  <c r="H127" s="1"/>
  <c r="M127" s="1"/>
  <c r="G85"/>
  <c r="G17"/>
  <c r="G53"/>
  <c r="G18"/>
  <c r="G91"/>
  <c r="G131"/>
  <c r="G95"/>
  <c r="G69"/>
  <c r="H69" s="1"/>
  <c r="M69" s="1"/>
  <c r="G36"/>
  <c r="H36" s="1"/>
  <c r="M36" s="1"/>
  <c r="G102"/>
  <c r="G66"/>
  <c r="H66" s="1"/>
  <c r="M66" s="1"/>
  <c r="G116"/>
  <c r="H116" s="1"/>
  <c r="M116" s="1"/>
  <c r="G99"/>
  <c r="G79"/>
  <c r="G61"/>
  <c r="G49"/>
  <c r="G40"/>
  <c r="G27"/>
  <c r="G16"/>
  <c r="G87"/>
  <c r="G22"/>
  <c r="G12"/>
  <c r="G62"/>
  <c r="G90"/>
  <c r="H90" s="1"/>
  <c r="M90" s="1"/>
  <c r="G132"/>
  <c r="H132" s="1"/>
  <c r="M132" s="1"/>
  <c r="G125"/>
  <c r="G70"/>
  <c r="G37"/>
  <c r="G23"/>
  <c r="G67"/>
  <c r="G119"/>
  <c r="H119" s="1"/>
  <c r="M119" s="1"/>
  <c r="G117"/>
  <c r="G84"/>
  <c r="G65"/>
  <c r="G50"/>
  <c r="G42"/>
  <c r="H42" s="1"/>
  <c r="M42" s="1"/>
  <c r="G31"/>
  <c r="G20"/>
  <c r="G115"/>
  <c r="G33"/>
  <c r="G76"/>
  <c r="G34"/>
  <c r="G89"/>
  <c r="G134"/>
  <c r="G130"/>
  <c r="G124"/>
  <c r="G92"/>
  <c r="G48"/>
  <c r="G30"/>
  <c r="G8"/>
  <c r="G74"/>
  <c r="G10"/>
  <c r="G122"/>
  <c r="G114"/>
  <c r="G96"/>
  <c r="G72"/>
  <c r="G45"/>
  <c r="G41"/>
  <c r="G32"/>
  <c r="G25"/>
  <c r="G128"/>
  <c r="H128" s="1"/>
  <c r="M128" s="1"/>
  <c r="G101"/>
  <c r="G46"/>
  <c r="G11"/>
  <c r="G52"/>
  <c r="G35"/>
  <c r="G88"/>
  <c r="H23"/>
  <c r="M23" s="1"/>
  <c r="H7"/>
  <c r="M7" s="1"/>
  <c r="P7" s="1"/>
  <c r="T7" s="1"/>
  <c r="X29" i="40"/>
  <c r="Y29"/>
  <c r="L141" i="32"/>
  <c r="N11"/>
  <c r="O11" s="1"/>
  <c r="N7"/>
  <c r="N13"/>
  <c r="N14"/>
  <c r="N12"/>
  <c r="N8"/>
  <c r="O8" s="1"/>
  <c r="N9"/>
  <c r="N10"/>
  <c r="K141"/>
  <c r="AG7" l="1"/>
  <c r="V7"/>
  <c r="Y7"/>
  <c r="X7"/>
  <c r="AE7"/>
  <c r="AH7" s="1"/>
  <c r="AI7" s="1"/>
  <c r="Z7"/>
  <c r="W7"/>
  <c r="AC7"/>
  <c r="AF7"/>
  <c r="AD7"/>
  <c r="AB7"/>
  <c r="AA7"/>
  <c r="P23"/>
  <c r="Q23" s="1"/>
  <c r="H86"/>
  <c r="M86" s="1"/>
  <c r="AE81"/>
  <c r="AA81"/>
  <c r="W81"/>
  <c r="AD81"/>
  <c r="Z81"/>
  <c r="V81"/>
  <c r="AB81"/>
  <c r="AG81"/>
  <c r="Y81"/>
  <c r="AF81"/>
  <c r="X81"/>
  <c r="AC81"/>
  <c r="H22"/>
  <c r="M22" s="1"/>
  <c r="H85"/>
  <c r="M85" s="1"/>
  <c r="AE110"/>
  <c r="AA110"/>
  <c r="W110"/>
  <c r="AD110"/>
  <c r="Z110"/>
  <c r="V110"/>
  <c r="AF110"/>
  <c r="X110"/>
  <c r="AG110"/>
  <c r="AC110"/>
  <c r="Y110"/>
  <c r="AB110"/>
  <c r="H18"/>
  <c r="M18" s="1"/>
  <c r="P47"/>
  <c r="H84"/>
  <c r="M84" s="1"/>
  <c r="H35"/>
  <c r="M35" s="1"/>
  <c r="P35" s="1"/>
  <c r="H8"/>
  <c r="M8" s="1"/>
  <c r="P8" s="1"/>
  <c r="H34"/>
  <c r="M34" s="1"/>
  <c r="H65"/>
  <c r="M65" s="1"/>
  <c r="H125"/>
  <c r="M125" s="1"/>
  <c r="H27"/>
  <c r="M27" s="1"/>
  <c r="H102"/>
  <c r="M102" s="1"/>
  <c r="H17"/>
  <c r="M17" s="1"/>
  <c r="H121"/>
  <c r="M121" s="1"/>
  <c r="H68"/>
  <c r="M68" s="1"/>
  <c r="H71"/>
  <c r="M71" s="1"/>
  <c r="P104"/>
  <c r="O121"/>
  <c r="O129"/>
  <c r="P129" s="1"/>
  <c r="O137"/>
  <c r="P137" s="1"/>
  <c r="O68"/>
  <c r="O17"/>
  <c r="P17" s="1"/>
  <c r="O29"/>
  <c r="O37"/>
  <c r="O45"/>
  <c r="O53"/>
  <c r="O85"/>
  <c r="O111"/>
  <c r="P111" s="1"/>
  <c r="O119"/>
  <c r="P119" s="1"/>
  <c r="O127"/>
  <c r="P127" s="1"/>
  <c r="O135"/>
  <c r="P135" s="1"/>
  <c r="O20"/>
  <c r="O61"/>
  <c r="H88"/>
  <c r="M88" s="1"/>
  <c r="H32"/>
  <c r="M32" s="1"/>
  <c r="P32" s="1"/>
  <c r="H74"/>
  <c r="M74" s="1"/>
  <c r="H89"/>
  <c r="M89" s="1"/>
  <c r="P89" s="1"/>
  <c r="H50"/>
  <c r="M50" s="1"/>
  <c r="P50" s="1"/>
  <c r="H70"/>
  <c r="M70" s="1"/>
  <c r="H16"/>
  <c r="M16" s="1"/>
  <c r="H95"/>
  <c r="M95" s="1"/>
  <c r="H26"/>
  <c r="M26" s="1"/>
  <c r="H29"/>
  <c r="M29" s="1"/>
  <c r="H123"/>
  <c r="M123" s="1"/>
  <c r="H51"/>
  <c r="M51" s="1"/>
  <c r="O120"/>
  <c r="O128"/>
  <c r="P128" s="1"/>
  <c r="O136"/>
  <c r="P136" s="1"/>
  <c r="O66"/>
  <c r="P66" s="1"/>
  <c r="O74"/>
  <c r="O26"/>
  <c r="O34"/>
  <c r="O42"/>
  <c r="P42" s="1"/>
  <c r="O60"/>
  <c r="O90"/>
  <c r="P90" s="1"/>
  <c r="O98"/>
  <c r="O106"/>
  <c r="P106" s="1"/>
  <c r="O118"/>
  <c r="P118" s="1"/>
  <c r="O126"/>
  <c r="P126" s="1"/>
  <c r="O134"/>
  <c r="O19"/>
  <c r="O91"/>
  <c r="O107"/>
  <c r="P107" s="1"/>
  <c r="O67"/>
  <c r="O75"/>
  <c r="H11"/>
  <c r="M11" s="1"/>
  <c r="P11" s="1"/>
  <c r="H25"/>
  <c r="M25" s="1"/>
  <c r="H72"/>
  <c r="M72" s="1"/>
  <c r="H10"/>
  <c r="M10" s="1"/>
  <c r="H48"/>
  <c r="M48" s="1"/>
  <c r="H134"/>
  <c r="M134" s="1"/>
  <c r="H33"/>
  <c r="M33" s="1"/>
  <c r="H117"/>
  <c r="M117" s="1"/>
  <c r="H37"/>
  <c r="M37" s="1"/>
  <c r="H87"/>
  <c r="M87" s="1"/>
  <c r="H49"/>
  <c r="M49" s="1"/>
  <c r="H73"/>
  <c r="M73" s="1"/>
  <c r="H75"/>
  <c r="M75" s="1"/>
  <c r="H43"/>
  <c r="M43" s="1"/>
  <c r="P43" s="1"/>
  <c r="O96"/>
  <c r="O117"/>
  <c r="O125"/>
  <c r="O133"/>
  <c r="P133" s="1"/>
  <c r="O65"/>
  <c r="O71"/>
  <c r="O25"/>
  <c r="O33"/>
  <c r="O41"/>
  <c r="O49"/>
  <c r="O57"/>
  <c r="P57" s="1"/>
  <c r="O105"/>
  <c r="P105" s="1"/>
  <c r="O115"/>
  <c r="O123"/>
  <c r="O131"/>
  <c r="O139"/>
  <c r="P139" s="1"/>
  <c r="O22"/>
  <c r="O55"/>
  <c r="P55" s="1"/>
  <c r="O87"/>
  <c r="O103"/>
  <c r="P103" s="1"/>
  <c r="O24"/>
  <c r="P24" s="1"/>
  <c r="Q24" s="1"/>
  <c r="O73"/>
  <c r="O80"/>
  <c r="P80" s="1"/>
  <c r="P56"/>
  <c r="P100"/>
  <c r="Q81"/>
  <c r="H101"/>
  <c r="M101" s="1"/>
  <c r="P101" s="1"/>
  <c r="H114"/>
  <c r="M114" s="1"/>
  <c r="H124"/>
  <c r="M124" s="1"/>
  <c r="H20"/>
  <c r="M20" s="1"/>
  <c r="P20" s="1"/>
  <c r="H67"/>
  <c r="M67" s="1"/>
  <c r="H12"/>
  <c r="M12" s="1"/>
  <c r="H79"/>
  <c r="M79" s="1"/>
  <c r="H131"/>
  <c r="M131" s="1"/>
  <c r="H39"/>
  <c r="M39" s="1"/>
  <c r="P39" s="1"/>
  <c r="H60"/>
  <c r="M60" s="1"/>
  <c r="H21"/>
  <c r="M21" s="1"/>
  <c r="O40"/>
  <c r="O88"/>
  <c r="O48"/>
  <c r="O95"/>
  <c r="O116"/>
  <c r="P116" s="1"/>
  <c r="O70"/>
  <c r="O76"/>
  <c r="O84"/>
  <c r="H46"/>
  <c r="M46" s="1"/>
  <c r="P46" s="1"/>
  <c r="H96"/>
  <c r="M96" s="1"/>
  <c r="H92"/>
  <c r="M92" s="1"/>
  <c r="H115"/>
  <c r="M115" s="1"/>
  <c r="H62"/>
  <c r="M62" s="1"/>
  <c r="H61"/>
  <c r="M61" s="1"/>
  <c r="H53"/>
  <c r="M53" s="1"/>
  <c r="H98"/>
  <c r="M98" s="1"/>
  <c r="H52"/>
  <c r="M52" s="1"/>
  <c r="P52" s="1"/>
  <c r="H45"/>
  <c r="M45" s="1"/>
  <c r="H122"/>
  <c r="M122" s="1"/>
  <c r="H30"/>
  <c r="M30" s="1"/>
  <c r="H130"/>
  <c r="M130" s="1"/>
  <c r="H76"/>
  <c r="M76" s="1"/>
  <c r="H31"/>
  <c r="M31" s="1"/>
  <c r="H40"/>
  <c r="M40" s="1"/>
  <c r="H99"/>
  <c r="M99" s="1"/>
  <c r="H91"/>
  <c r="M91" s="1"/>
  <c r="H38"/>
  <c r="M38" s="1"/>
  <c r="P38" s="1"/>
  <c r="H97"/>
  <c r="M97" s="1"/>
  <c r="H93"/>
  <c r="M93" s="1"/>
  <c r="O92"/>
  <c r="O124"/>
  <c r="O132"/>
  <c r="P132" s="1"/>
  <c r="O16"/>
  <c r="P16" s="1"/>
  <c r="O69"/>
  <c r="P69" s="1"/>
  <c r="O18"/>
  <c r="O30"/>
  <c r="P54"/>
  <c r="O86"/>
  <c r="O102"/>
  <c r="O114"/>
  <c r="O122"/>
  <c r="O130"/>
  <c r="O138"/>
  <c r="P138" s="1"/>
  <c r="O21"/>
  <c r="O36"/>
  <c r="P36" s="1"/>
  <c r="O51"/>
  <c r="O62"/>
  <c r="O99"/>
  <c r="O23"/>
  <c r="O72"/>
  <c r="H41"/>
  <c r="M41" s="1"/>
  <c r="H120"/>
  <c r="M120" s="1"/>
  <c r="P44"/>
  <c r="P28"/>
  <c r="P94"/>
  <c r="Q110"/>
  <c r="H19"/>
  <c r="M19" s="1"/>
  <c r="P19" s="1"/>
  <c r="Q19" s="1"/>
  <c r="O9"/>
  <c r="O12"/>
  <c r="Q7"/>
  <c r="O13"/>
  <c r="O10"/>
  <c r="O14"/>
  <c r="P60" l="1"/>
  <c r="AD60" s="1"/>
  <c r="P25"/>
  <c r="Z25" s="1"/>
  <c r="P18"/>
  <c r="Q18" s="1"/>
  <c r="P40"/>
  <c r="P21"/>
  <c r="Z21" s="1"/>
  <c r="P22"/>
  <c r="Q22" s="1"/>
  <c r="AG19"/>
  <c r="AG18"/>
  <c r="AG23"/>
  <c r="P85"/>
  <c r="Q85" s="1"/>
  <c r="P86"/>
  <c r="Q86" s="1"/>
  <c r="P114"/>
  <c r="W114" s="1"/>
  <c r="P76"/>
  <c r="Q76" s="1"/>
  <c r="P84"/>
  <c r="Q84" s="1"/>
  <c r="AB23"/>
  <c r="Y22"/>
  <c r="AC19"/>
  <c r="Y19"/>
  <c r="AA18"/>
  <c r="AA22"/>
  <c r="X19"/>
  <c r="AD19"/>
  <c r="Z85"/>
  <c r="AD23"/>
  <c r="AB19"/>
  <c r="Z19"/>
  <c r="AD18"/>
  <c r="AC22"/>
  <c r="AC23"/>
  <c r="Q94"/>
  <c r="AE94"/>
  <c r="AA94"/>
  <c r="W94"/>
  <c r="AD94"/>
  <c r="Z94"/>
  <c r="V94"/>
  <c r="AF94"/>
  <c r="X94"/>
  <c r="Y94"/>
  <c r="AC94"/>
  <c r="AG94"/>
  <c r="AB94"/>
  <c r="Q54"/>
  <c r="AD54"/>
  <c r="Z54"/>
  <c r="V54"/>
  <c r="AC54"/>
  <c r="X54"/>
  <c r="AG54"/>
  <c r="AB54"/>
  <c r="W54"/>
  <c r="AE54"/>
  <c r="AF54"/>
  <c r="Y54"/>
  <c r="AA54"/>
  <c r="Q20"/>
  <c r="AD20"/>
  <c r="Z20"/>
  <c r="V20"/>
  <c r="AG20"/>
  <c r="AC20"/>
  <c r="Y20"/>
  <c r="AE20"/>
  <c r="W20"/>
  <c r="AB20"/>
  <c r="AF20"/>
  <c r="X20"/>
  <c r="AA20"/>
  <c r="Q126"/>
  <c r="AE126"/>
  <c r="AA126"/>
  <c r="W126"/>
  <c r="AD126"/>
  <c r="Z126"/>
  <c r="V126"/>
  <c r="AF126"/>
  <c r="X126"/>
  <c r="AG126"/>
  <c r="AC126"/>
  <c r="Y126"/>
  <c r="AB126"/>
  <c r="Q128"/>
  <c r="AE128"/>
  <c r="AA128"/>
  <c r="W128"/>
  <c r="AD128"/>
  <c r="Z128"/>
  <c r="V128"/>
  <c r="AF128"/>
  <c r="X128"/>
  <c r="Y128"/>
  <c r="AC128"/>
  <c r="AG128"/>
  <c r="AB128"/>
  <c r="Q104"/>
  <c r="AE104"/>
  <c r="AA104"/>
  <c r="W104"/>
  <c r="AD104"/>
  <c r="Z104"/>
  <c r="V104"/>
  <c r="AF104"/>
  <c r="X104"/>
  <c r="AG104"/>
  <c r="AC104"/>
  <c r="Y104"/>
  <c r="AB104"/>
  <c r="V21"/>
  <c r="AA21"/>
  <c r="AE21"/>
  <c r="Q100"/>
  <c r="AE100"/>
  <c r="AA100"/>
  <c r="W100"/>
  <c r="AD100"/>
  <c r="Z100"/>
  <c r="V100"/>
  <c r="AF100"/>
  <c r="X100"/>
  <c r="Y100"/>
  <c r="AC100"/>
  <c r="AG100"/>
  <c r="AB100"/>
  <c r="Q57"/>
  <c r="AD57"/>
  <c r="Z57"/>
  <c r="V57"/>
  <c r="AE57"/>
  <c r="Y57"/>
  <c r="AC57"/>
  <c r="X57"/>
  <c r="AA57"/>
  <c r="W57"/>
  <c r="AB57"/>
  <c r="AF57"/>
  <c r="AG57"/>
  <c r="Q136"/>
  <c r="AE136"/>
  <c r="AA136"/>
  <c r="W136"/>
  <c r="AD136"/>
  <c r="Z136"/>
  <c r="V136"/>
  <c r="AF136"/>
  <c r="X136"/>
  <c r="AC136"/>
  <c r="AG136"/>
  <c r="Y136"/>
  <c r="AB136"/>
  <c r="Q119"/>
  <c r="AE119"/>
  <c r="AA119"/>
  <c r="W119"/>
  <c r="AD119"/>
  <c r="Z119"/>
  <c r="V119"/>
  <c r="AB119"/>
  <c r="AG119"/>
  <c r="Y119"/>
  <c r="AC119"/>
  <c r="X119"/>
  <c r="AF119"/>
  <c r="Q44"/>
  <c r="AD44"/>
  <c r="Z44"/>
  <c r="AF44"/>
  <c r="AA44"/>
  <c r="V44"/>
  <c r="AE44"/>
  <c r="Y44"/>
  <c r="AG44"/>
  <c r="W44"/>
  <c r="AC44"/>
  <c r="X44"/>
  <c r="AB44"/>
  <c r="Q132"/>
  <c r="AE132"/>
  <c r="AA132"/>
  <c r="W132"/>
  <c r="AD132"/>
  <c r="Z132"/>
  <c r="V132"/>
  <c r="AF132"/>
  <c r="X132"/>
  <c r="AG132"/>
  <c r="AC132"/>
  <c r="Y132"/>
  <c r="AB132"/>
  <c r="Q40"/>
  <c r="AD40"/>
  <c r="Z40"/>
  <c r="V40"/>
  <c r="AG40"/>
  <c r="AC40"/>
  <c r="Y40"/>
  <c r="AE40"/>
  <c r="W40"/>
  <c r="AB40"/>
  <c r="AF40"/>
  <c r="X40"/>
  <c r="AA40"/>
  <c r="Q116"/>
  <c r="AE116"/>
  <c r="AA116"/>
  <c r="W116"/>
  <c r="AD116"/>
  <c r="Z116"/>
  <c r="V116"/>
  <c r="AF116"/>
  <c r="X116"/>
  <c r="Y116"/>
  <c r="AC116"/>
  <c r="AG116"/>
  <c r="AB116"/>
  <c r="Q139"/>
  <c r="AE139"/>
  <c r="AA139"/>
  <c r="W139"/>
  <c r="AD139"/>
  <c r="Z139"/>
  <c r="V139"/>
  <c r="AB139"/>
  <c r="AG139"/>
  <c r="Y139"/>
  <c r="AC139"/>
  <c r="AF139"/>
  <c r="X139"/>
  <c r="Q105"/>
  <c r="AE105"/>
  <c r="AA105"/>
  <c r="W105"/>
  <c r="AD105"/>
  <c r="Z105"/>
  <c r="V105"/>
  <c r="AB105"/>
  <c r="AG105"/>
  <c r="Y105"/>
  <c r="AC105"/>
  <c r="X105"/>
  <c r="AF105"/>
  <c r="Q133"/>
  <c r="AE133"/>
  <c r="AA133"/>
  <c r="W133"/>
  <c r="AD133"/>
  <c r="Z133"/>
  <c r="V133"/>
  <c r="AB133"/>
  <c r="AG133"/>
  <c r="Y133"/>
  <c r="AC133"/>
  <c r="X133"/>
  <c r="AF133"/>
  <c r="AD43"/>
  <c r="Z43"/>
  <c r="V43"/>
  <c r="AG43"/>
  <c r="AC43"/>
  <c r="Y43"/>
  <c r="AA43"/>
  <c r="X43"/>
  <c r="AB43"/>
  <c r="AE43"/>
  <c r="W43"/>
  <c r="AF43"/>
  <c r="Q25"/>
  <c r="V25"/>
  <c r="AG25"/>
  <c r="AA25"/>
  <c r="X25"/>
  <c r="W25"/>
  <c r="AF25"/>
  <c r="Q106"/>
  <c r="AE106"/>
  <c r="AA106"/>
  <c r="W106"/>
  <c r="AD106"/>
  <c r="Z106"/>
  <c r="V106"/>
  <c r="AF106"/>
  <c r="X106"/>
  <c r="Y106"/>
  <c r="AC106"/>
  <c r="AG106"/>
  <c r="AB106"/>
  <c r="Q42"/>
  <c r="AD42"/>
  <c r="Z42"/>
  <c r="V42"/>
  <c r="AG42"/>
  <c r="AC42"/>
  <c r="Y42"/>
  <c r="AE42"/>
  <c r="W42"/>
  <c r="AF42"/>
  <c r="X42"/>
  <c r="AA42"/>
  <c r="AB42"/>
  <c r="Q66"/>
  <c r="AE66"/>
  <c r="AA66"/>
  <c r="AD66"/>
  <c r="Z66"/>
  <c r="V66"/>
  <c r="AF66"/>
  <c r="X66"/>
  <c r="AC66"/>
  <c r="W66"/>
  <c r="AG66"/>
  <c r="AB66"/>
  <c r="Y66"/>
  <c r="Q50"/>
  <c r="AD50"/>
  <c r="Z50"/>
  <c r="V50"/>
  <c r="AC50"/>
  <c r="X50"/>
  <c r="AG50"/>
  <c r="AB50"/>
  <c r="W50"/>
  <c r="Y50"/>
  <c r="AA50"/>
  <c r="AE50"/>
  <c r="AF50"/>
  <c r="Q127"/>
  <c r="AE127"/>
  <c r="AA127"/>
  <c r="W127"/>
  <c r="AD127"/>
  <c r="Z127"/>
  <c r="V127"/>
  <c r="AB127"/>
  <c r="AG127"/>
  <c r="Y127"/>
  <c r="AC127"/>
  <c r="X127"/>
  <c r="AF127"/>
  <c r="Q129"/>
  <c r="AE129"/>
  <c r="AA129"/>
  <c r="W129"/>
  <c r="AD129"/>
  <c r="Z129"/>
  <c r="V129"/>
  <c r="AB129"/>
  <c r="AC129"/>
  <c r="AG129"/>
  <c r="Y129"/>
  <c r="X129"/>
  <c r="AF129"/>
  <c r="Q47"/>
  <c r="AD47"/>
  <c r="Z47"/>
  <c r="V47"/>
  <c r="AG47"/>
  <c r="AB47"/>
  <c r="W47"/>
  <c r="AF47"/>
  <c r="AA47"/>
  <c r="AC47"/>
  <c r="AE47"/>
  <c r="X47"/>
  <c r="Y47"/>
  <c r="AD24"/>
  <c r="Z24"/>
  <c r="V24"/>
  <c r="AG24"/>
  <c r="AC24"/>
  <c r="Y24"/>
  <c r="AE24"/>
  <c r="W24"/>
  <c r="AA24"/>
  <c r="AB24"/>
  <c r="AF24"/>
  <c r="X24"/>
  <c r="AH81"/>
  <c r="AI81" s="1"/>
  <c r="AE23"/>
  <c r="Z23"/>
  <c r="W19"/>
  <c r="AA19"/>
  <c r="V19"/>
  <c r="AB85"/>
  <c r="AD84"/>
  <c r="X18"/>
  <c r="AE18"/>
  <c r="V18"/>
  <c r="X22"/>
  <c r="AE22"/>
  <c r="W23"/>
  <c r="AA23"/>
  <c r="V23"/>
  <c r="Q69"/>
  <c r="AE69"/>
  <c r="AA69"/>
  <c r="W69"/>
  <c r="AD69"/>
  <c r="Z69"/>
  <c r="V69"/>
  <c r="AB69"/>
  <c r="AG69"/>
  <c r="Y69"/>
  <c r="AC69"/>
  <c r="X69"/>
  <c r="AF69"/>
  <c r="AE76"/>
  <c r="AA76"/>
  <c r="Z76"/>
  <c r="V76"/>
  <c r="AC76"/>
  <c r="Y76"/>
  <c r="Q56"/>
  <c r="AD56"/>
  <c r="Z56"/>
  <c r="V56"/>
  <c r="AF56"/>
  <c r="AA56"/>
  <c r="AE56"/>
  <c r="Y56"/>
  <c r="AB56"/>
  <c r="AC56"/>
  <c r="AG56"/>
  <c r="W56"/>
  <c r="X56"/>
  <c r="Q90"/>
  <c r="AE90"/>
  <c r="AA90"/>
  <c r="W90"/>
  <c r="AD90"/>
  <c r="Z90"/>
  <c r="V90"/>
  <c r="AF90"/>
  <c r="X90"/>
  <c r="Y90"/>
  <c r="AC90"/>
  <c r="AG90"/>
  <c r="AB90"/>
  <c r="Q111"/>
  <c r="Q109" s="1"/>
  <c r="AE111"/>
  <c r="AE109" s="1"/>
  <c r="AA111"/>
  <c r="AA109" s="1"/>
  <c r="W111"/>
  <c r="W109" s="1"/>
  <c r="AD111"/>
  <c r="AD109" s="1"/>
  <c r="Z111"/>
  <c r="Z109" s="1"/>
  <c r="V111"/>
  <c r="AB111"/>
  <c r="AB109" s="1"/>
  <c r="AG111"/>
  <c r="AG109" s="1"/>
  <c r="Y111"/>
  <c r="Y109" s="1"/>
  <c r="AC111"/>
  <c r="AC109" s="1"/>
  <c r="X111"/>
  <c r="X109" s="1"/>
  <c r="AF111"/>
  <c r="AF109" s="1"/>
  <c r="AD35"/>
  <c r="Z35"/>
  <c r="V35"/>
  <c r="AG35"/>
  <c r="AC35"/>
  <c r="Y35"/>
  <c r="AA35"/>
  <c r="AF35"/>
  <c r="AB35"/>
  <c r="AE35"/>
  <c r="W35"/>
  <c r="X35"/>
  <c r="Q36"/>
  <c r="AD36"/>
  <c r="Z36"/>
  <c r="V36"/>
  <c r="AG36"/>
  <c r="AC36"/>
  <c r="Y36"/>
  <c r="AE36"/>
  <c r="W36"/>
  <c r="AF36"/>
  <c r="X36"/>
  <c r="AA36"/>
  <c r="AB36"/>
  <c r="Q38"/>
  <c r="AD38"/>
  <c r="Z38"/>
  <c r="V38"/>
  <c r="AG38"/>
  <c r="AC38"/>
  <c r="Y38"/>
  <c r="AE38"/>
  <c r="W38"/>
  <c r="AB38"/>
  <c r="AF38"/>
  <c r="X38"/>
  <c r="AA38"/>
  <c r="AD39"/>
  <c r="Z39"/>
  <c r="V39"/>
  <c r="AG39"/>
  <c r="AC39"/>
  <c r="Y39"/>
  <c r="AA39"/>
  <c r="AB39"/>
  <c r="AE39"/>
  <c r="W39"/>
  <c r="AF39"/>
  <c r="X39"/>
  <c r="Z114"/>
  <c r="Q55"/>
  <c r="AD55"/>
  <c r="Z55"/>
  <c r="V55"/>
  <c r="AG55"/>
  <c r="AB55"/>
  <c r="W55"/>
  <c r="AF55"/>
  <c r="AA55"/>
  <c r="AC55"/>
  <c r="Y55"/>
  <c r="AE55"/>
  <c r="X55"/>
  <c r="Q107"/>
  <c r="AE107"/>
  <c r="AA107"/>
  <c r="W107"/>
  <c r="AD107"/>
  <c r="Z107"/>
  <c r="V107"/>
  <c r="AB107"/>
  <c r="AC107"/>
  <c r="AG107"/>
  <c r="Y107"/>
  <c r="X107"/>
  <c r="AF107"/>
  <c r="AE89"/>
  <c r="AA89"/>
  <c r="W89"/>
  <c r="AD89"/>
  <c r="Z89"/>
  <c r="V89"/>
  <c r="AB89"/>
  <c r="AG89"/>
  <c r="Y89"/>
  <c r="AC89"/>
  <c r="X89"/>
  <c r="AF89"/>
  <c r="Q28"/>
  <c r="AD28"/>
  <c r="Z28"/>
  <c r="V28"/>
  <c r="AG28"/>
  <c r="AC28"/>
  <c r="Y28"/>
  <c r="AE28"/>
  <c r="W28"/>
  <c r="AF28"/>
  <c r="X28"/>
  <c r="AA28"/>
  <c r="AB28"/>
  <c r="Q138"/>
  <c r="AE138"/>
  <c r="AA138"/>
  <c r="W138"/>
  <c r="AD138"/>
  <c r="Z138"/>
  <c r="V138"/>
  <c r="AF138"/>
  <c r="X138"/>
  <c r="AC138"/>
  <c r="AG138"/>
  <c r="Y138"/>
  <c r="AB138"/>
  <c r="Q52"/>
  <c r="AD52"/>
  <c r="Z52"/>
  <c r="V52"/>
  <c r="AF52"/>
  <c r="AA52"/>
  <c r="AE52"/>
  <c r="Y52"/>
  <c r="AG52"/>
  <c r="W52"/>
  <c r="X52"/>
  <c r="AB52"/>
  <c r="AC52"/>
  <c r="Q46"/>
  <c r="AD46"/>
  <c r="Z46"/>
  <c r="V46"/>
  <c r="AC46"/>
  <c r="X46"/>
  <c r="AG46"/>
  <c r="AB46"/>
  <c r="W46"/>
  <c r="AE46"/>
  <c r="AA46"/>
  <c r="AF46"/>
  <c r="Y46"/>
  <c r="Z60"/>
  <c r="AG60"/>
  <c r="AF60"/>
  <c r="AE101"/>
  <c r="AA101"/>
  <c r="W101"/>
  <c r="AD101"/>
  <c r="Z101"/>
  <c r="V101"/>
  <c r="AB101"/>
  <c r="AC101"/>
  <c r="AG101"/>
  <c r="Y101"/>
  <c r="X101"/>
  <c r="AF101"/>
  <c r="Q80"/>
  <c r="AE80"/>
  <c r="AA80"/>
  <c r="W80"/>
  <c r="AD80"/>
  <c r="Z80"/>
  <c r="V80"/>
  <c r="AF80"/>
  <c r="X80"/>
  <c r="AC80"/>
  <c r="AG80"/>
  <c r="Y80"/>
  <c r="AB80"/>
  <c r="Q103"/>
  <c r="AE103"/>
  <c r="AA103"/>
  <c r="W103"/>
  <c r="AD103"/>
  <c r="Z103"/>
  <c r="V103"/>
  <c r="AB103"/>
  <c r="AG103"/>
  <c r="Y103"/>
  <c r="AC103"/>
  <c r="AF103"/>
  <c r="X103"/>
  <c r="Q118"/>
  <c r="AE118"/>
  <c r="AA118"/>
  <c r="W118"/>
  <c r="AD118"/>
  <c r="Z118"/>
  <c r="V118"/>
  <c r="AF118"/>
  <c r="X118"/>
  <c r="AG118"/>
  <c r="AC118"/>
  <c r="Y118"/>
  <c r="AB118"/>
  <c r="Q32"/>
  <c r="AD32"/>
  <c r="Z32"/>
  <c r="V32"/>
  <c r="AG32"/>
  <c r="AC32"/>
  <c r="Y32"/>
  <c r="AE32"/>
  <c r="W32"/>
  <c r="AF32"/>
  <c r="X32"/>
  <c r="AA32"/>
  <c r="AB32"/>
  <c r="Q135"/>
  <c r="AE135"/>
  <c r="AA135"/>
  <c r="W135"/>
  <c r="AD135"/>
  <c r="Z135"/>
  <c r="V135"/>
  <c r="AB135"/>
  <c r="AG135"/>
  <c r="Y135"/>
  <c r="AC135"/>
  <c r="X135"/>
  <c r="AF135"/>
  <c r="Q137"/>
  <c r="AE137"/>
  <c r="AA137"/>
  <c r="W137"/>
  <c r="AD137"/>
  <c r="Z137"/>
  <c r="V137"/>
  <c r="AB137"/>
  <c r="AG137"/>
  <c r="Y137"/>
  <c r="AC137"/>
  <c r="X137"/>
  <c r="AF137"/>
  <c r="AH110"/>
  <c r="AB84"/>
  <c r="AF18"/>
  <c r="Y18"/>
  <c r="Z18"/>
  <c r="Y23"/>
  <c r="AF19"/>
  <c r="AE19"/>
  <c r="Z84"/>
  <c r="AB18"/>
  <c r="W18"/>
  <c r="AB22"/>
  <c r="W22"/>
  <c r="AF23"/>
  <c r="X23"/>
  <c r="Q17"/>
  <c r="AD17"/>
  <c r="AE17"/>
  <c r="AF17"/>
  <c r="X17"/>
  <c r="AG17"/>
  <c r="AC17"/>
  <c r="Y17"/>
  <c r="Z17"/>
  <c r="V17"/>
  <c r="AA17"/>
  <c r="W17"/>
  <c r="AB17"/>
  <c r="Q16"/>
  <c r="AE16"/>
  <c r="AB16"/>
  <c r="AG16"/>
  <c r="AC16"/>
  <c r="Y16"/>
  <c r="AD16"/>
  <c r="Z16"/>
  <c r="V16"/>
  <c r="AA16"/>
  <c r="W16"/>
  <c r="AF16"/>
  <c r="X16"/>
  <c r="Q11"/>
  <c r="AF11"/>
  <c r="AB11"/>
  <c r="X11"/>
  <c r="AD11"/>
  <c r="V11"/>
  <c r="AA11"/>
  <c r="AG11"/>
  <c r="AC11"/>
  <c r="Y11"/>
  <c r="Z11"/>
  <c r="AE11"/>
  <c r="W11"/>
  <c r="AF8"/>
  <c r="AB8"/>
  <c r="X8"/>
  <c r="Z8"/>
  <c r="AE8"/>
  <c r="W8"/>
  <c r="AG8"/>
  <c r="AC8"/>
  <c r="Y8"/>
  <c r="AD8"/>
  <c r="V8"/>
  <c r="AA8"/>
  <c r="P102"/>
  <c r="P96"/>
  <c r="Q8"/>
  <c r="T8"/>
  <c r="P120"/>
  <c r="P125"/>
  <c r="P109"/>
  <c r="P71"/>
  <c r="P41"/>
  <c r="P75"/>
  <c r="P37"/>
  <c r="P48"/>
  <c r="P34"/>
  <c r="P122"/>
  <c r="P53"/>
  <c r="P92"/>
  <c r="P67"/>
  <c r="P131"/>
  <c r="P30"/>
  <c r="P98"/>
  <c r="P12"/>
  <c r="P73"/>
  <c r="P10"/>
  <c r="P29"/>
  <c r="P74"/>
  <c r="P117"/>
  <c r="P115"/>
  <c r="P124"/>
  <c r="P121"/>
  <c r="P68"/>
  <c r="P99"/>
  <c r="P130"/>
  <c r="P62"/>
  <c r="P87"/>
  <c r="P134"/>
  <c r="P51"/>
  <c r="P95"/>
  <c r="P88"/>
  <c r="P65"/>
  <c r="P123"/>
  <c r="P91"/>
  <c r="P45"/>
  <c r="P61"/>
  <c r="P49"/>
  <c r="P33"/>
  <c r="P72"/>
  <c r="P26"/>
  <c r="P70"/>
  <c r="P14"/>
  <c r="P97"/>
  <c r="Q35"/>
  <c r="P13"/>
  <c r="Q39"/>
  <c r="Q101"/>
  <c r="Q43"/>
  <c r="Q89"/>
  <c r="P79"/>
  <c r="P27"/>
  <c r="P9"/>
  <c r="P93"/>
  <c r="P31"/>
  <c r="X21" l="1"/>
  <c r="W21"/>
  <c r="AH21" s="1"/>
  <c r="AI21" s="1"/>
  <c r="AG21"/>
  <c r="AE60"/>
  <c r="W60"/>
  <c r="AH60" s="1"/>
  <c r="AC60"/>
  <c r="Q60"/>
  <c r="Y114"/>
  <c r="AE114"/>
  <c r="AB76"/>
  <c r="AF76"/>
  <c r="W76"/>
  <c r="V22"/>
  <c r="AH22" s="1"/>
  <c r="AI22" s="1"/>
  <c r="AB25"/>
  <c r="AC25"/>
  <c r="AD25"/>
  <c r="AF21"/>
  <c r="AC21"/>
  <c r="AD21"/>
  <c r="AF22"/>
  <c r="AD22"/>
  <c r="AA60"/>
  <c r="AB60"/>
  <c r="V60"/>
  <c r="X114"/>
  <c r="Q114"/>
  <c r="Q21"/>
  <c r="Y60"/>
  <c r="X60"/>
  <c r="AB114"/>
  <c r="AD114"/>
  <c r="AG76"/>
  <c r="X76"/>
  <c r="AD76"/>
  <c r="AE25"/>
  <c r="Y25"/>
  <c r="AB21"/>
  <c r="Y21"/>
  <c r="V85"/>
  <c r="Z22"/>
  <c r="AC18"/>
  <c r="AH18" s="1"/>
  <c r="AI18" s="1"/>
  <c r="AG22"/>
  <c r="Y84"/>
  <c r="V84"/>
  <c r="AD85"/>
  <c r="AG85"/>
  <c r="Y86"/>
  <c r="AG84"/>
  <c r="AA85"/>
  <c r="AA84"/>
  <c r="X85"/>
  <c r="W84"/>
  <c r="W85"/>
  <c r="Y85"/>
  <c r="AC85"/>
  <c r="AC84"/>
  <c r="AG86"/>
  <c r="X84"/>
  <c r="AF85"/>
  <c r="AB86"/>
  <c r="AF84"/>
  <c r="AE85"/>
  <c r="X86"/>
  <c r="AC86"/>
  <c r="AE86"/>
  <c r="AD86"/>
  <c r="AC114"/>
  <c r="V114"/>
  <c r="AA114"/>
  <c r="W86"/>
  <c r="Z86"/>
  <c r="AE84"/>
  <c r="AA86"/>
  <c r="AF86"/>
  <c r="AG114"/>
  <c r="AF114"/>
  <c r="V86"/>
  <c r="AH35"/>
  <c r="AI35" s="1"/>
  <c r="AH116"/>
  <c r="AI116" s="1"/>
  <c r="AH40"/>
  <c r="AI40" s="1"/>
  <c r="AH44"/>
  <c r="AI44" s="1"/>
  <c r="AH54"/>
  <c r="AI54" s="1"/>
  <c r="AH46"/>
  <c r="AI46" s="1"/>
  <c r="AH118"/>
  <c r="AI118" s="1"/>
  <c r="AH76"/>
  <c r="AI76" s="1"/>
  <c r="AH47"/>
  <c r="AI47" s="1"/>
  <c r="AH43"/>
  <c r="AI43" s="1"/>
  <c r="AH119"/>
  <c r="AI119" s="1"/>
  <c r="AH39"/>
  <c r="AI39" s="1"/>
  <c r="AH38"/>
  <c r="AI38" s="1"/>
  <c r="Q26"/>
  <c r="AD26"/>
  <c r="Z26"/>
  <c r="V26"/>
  <c r="AG26"/>
  <c r="AC26"/>
  <c r="Y26"/>
  <c r="AE26"/>
  <c r="W26"/>
  <c r="AB26"/>
  <c r="AF26"/>
  <c r="X26"/>
  <c r="AA26"/>
  <c r="Q65"/>
  <c r="AD65"/>
  <c r="Z65"/>
  <c r="V65"/>
  <c r="AE65"/>
  <c r="Y65"/>
  <c r="AC65"/>
  <c r="X65"/>
  <c r="AF65"/>
  <c r="AG65"/>
  <c r="W65"/>
  <c r="AA65"/>
  <c r="AB65"/>
  <c r="Q99"/>
  <c r="AE99"/>
  <c r="AA99"/>
  <c r="W99"/>
  <c r="AD99"/>
  <c r="Z99"/>
  <c r="V99"/>
  <c r="AB99"/>
  <c r="AG99"/>
  <c r="Y99"/>
  <c r="AC99"/>
  <c r="X99"/>
  <c r="AF99"/>
  <c r="Q29"/>
  <c r="AD29"/>
  <c r="Z29"/>
  <c r="V29"/>
  <c r="AG29"/>
  <c r="AC29"/>
  <c r="Y29"/>
  <c r="AA29"/>
  <c r="X29"/>
  <c r="AB29"/>
  <c r="AE29"/>
  <c r="W29"/>
  <c r="AF29"/>
  <c r="Q92"/>
  <c r="AE92"/>
  <c r="AA92"/>
  <c r="W92"/>
  <c r="AD92"/>
  <c r="Z92"/>
  <c r="V92"/>
  <c r="AF92"/>
  <c r="X92"/>
  <c r="AG92"/>
  <c r="AC92"/>
  <c r="Y92"/>
  <c r="AB92"/>
  <c r="Q71"/>
  <c r="AE71"/>
  <c r="AA71"/>
  <c r="W71"/>
  <c r="AD71"/>
  <c r="Z71"/>
  <c r="V71"/>
  <c r="AB71"/>
  <c r="AG71"/>
  <c r="Y71"/>
  <c r="AF71"/>
  <c r="X71"/>
  <c r="AC71"/>
  <c r="Q93"/>
  <c r="AE93"/>
  <c r="AA93"/>
  <c r="W93"/>
  <c r="AD93"/>
  <c r="Z93"/>
  <c r="V93"/>
  <c r="AB93"/>
  <c r="AG93"/>
  <c r="Y93"/>
  <c r="AC93"/>
  <c r="X93"/>
  <c r="AF93"/>
  <c r="Q49"/>
  <c r="AD49"/>
  <c r="Z49"/>
  <c r="V49"/>
  <c r="AE49"/>
  <c r="Y49"/>
  <c r="AC49"/>
  <c r="X49"/>
  <c r="AA49"/>
  <c r="AG49"/>
  <c r="AB49"/>
  <c r="AF49"/>
  <c r="W49"/>
  <c r="Q51"/>
  <c r="AD51"/>
  <c r="Z51"/>
  <c r="V51"/>
  <c r="AG51"/>
  <c r="AB51"/>
  <c r="W51"/>
  <c r="AF51"/>
  <c r="AA51"/>
  <c r="X51"/>
  <c r="AE51"/>
  <c r="Y51"/>
  <c r="AC51"/>
  <c r="Q124"/>
  <c r="AE124"/>
  <c r="AA124"/>
  <c r="W124"/>
  <c r="AD124"/>
  <c r="Z124"/>
  <c r="V124"/>
  <c r="AF124"/>
  <c r="X124"/>
  <c r="Y124"/>
  <c r="AC124"/>
  <c r="AG124"/>
  <c r="AB124"/>
  <c r="Q34"/>
  <c r="AD34"/>
  <c r="Z34"/>
  <c r="V34"/>
  <c r="AG34"/>
  <c r="AC34"/>
  <c r="Y34"/>
  <c r="AE34"/>
  <c r="W34"/>
  <c r="AB34"/>
  <c r="AF34"/>
  <c r="X34"/>
  <c r="AA34"/>
  <c r="Q120"/>
  <c r="AE120"/>
  <c r="AA120"/>
  <c r="W120"/>
  <c r="AD120"/>
  <c r="Z120"/>
  <c r="V120"/>
  <c r="AF120"/>
  <c r="X120"/>
  <c r="Y120"/>
  <c r="AC120"/>
  <c r="AG120"/>
  <c r="AB120"/>
  <c r="AE79"/>
  <c r="AE78" s="1"/>
  <c r="AA79"/>
  <c r="AA78" s="1"/>
  <c r="W79"/>
  <c r="W78" s="1"/>
  <c r="P78"/>
  <c r="AD79"/>
  <c r="AD78" s="1"/>
  <c r="Z79"/>
  <c r="Z78" s="1"/>
  <c r="V79"/>
  <c r="AB79"/>
  <c r="AB78" s="1"/>
  <c r="AG79"/>
  <c r="AG78" s="1"/>
  <c r="Y79"/>
  <c r="Y78" s="1"/>
  <c r="AC79"/>
  <c r="AC78" s="1"/>
  <c r="X79"/>
  <c r="X78" s="1"/>
  <c r="AF79"/>
  <c r="AF78" s="1"/>
  <c r="Q33"/>
  <c r="AD33"/>
  <c r="Z33"/>
  <c r="V33"/>
  <c r="AG33"/>
  <c r="AC33"/>
  <c r="Y33"/>
  <c r="AA33"/>
  <c r="X33"/>
  <c r="AB33"/>
  <c r="AE33"/>
  <c r="W33"/>
  <c r="AF33"/>
  <c r="Q95"/>
  <c r="AE95"/>
  <c r="AA95"/>
  <c r="W95"/>
  <c r="AD95"/>
  <c r="Z95"/>
  <c r="V95"/>
  <c r="AB95"/>
  <c r="AC95"/>
  <c r="AG95"/>
  <c r="Y95"/>
  <c r="AF95"/>
  <c r="X95"/>
  <c r="AD27"/>
  <c r="Z27"/>
  <c r="V27"/>
  <c r="AG27"/>
  <c r="AC27"/>
  <c r="Y27"/>
  <c r="AA27"/>
  <c r="AF27"/>
  <c r="AB27"/>
  <c r="AE27"/>
  <c r="W27"/>
  <c r="X27"/>
  <c r="Q97"/>
  <c r="AE97"/>
  <c r="AA97"/>
  <c r="W97"/>
  <c r="AD97"/>
  <c r="Z97"/>
  <c r="V97"/>
  <c r="AB97"/>
  <c r="AG97"/>
  <c r="Y97"/>
  <c r="AC97"/>
  <c r="AF97"/>
  <c r="X97"/>
  <c r="Q72"/>
  <c r="AE72"/>
  <c r="AA72"/>
  <c r="W72"/>
  <c r="AD72"/>
  <c r="Z72"/>
  <c r="V72"/>
  <c r="AF72"/>
  <c r="X72"/>
  <c r="AC72"/>
  <c r="Y72"/>
  <c r="AB72"/>
  <c r="AG72"/>
  <c r="Q45"/>
  <c r="AD45"/>
  <c r="Z45"/>
  <c r="V45"/>
  <c r="AE45"/>
  <c r="Y45"/>
  <c r="AC45"/>
  <c r="X45"/>
  <c r="AF45"/>
  <c r="AG45"/>
  <c r="W45"/>
  <c r="AA45"/>
  <c r="AB45"/>
  <c r="Q88"/>
  <c r="AE88"/>
  <c r="AA88"/>
  <c r="W88"/>
  <c r="AD88"/>
  <c r="Z88"/>
  <c r="V88"/>
  <c r="AF88"/>
  <c r="X88"/>
  <c r="AC88"/>
  <c r="AG88"/>
  <c r="Y88"/>
  <c r="AB88"/>
  <c r="Q87"/>
  <c r="AE87"/>
  <c r="AA87"/>
  <c r="W87"/>
  <c r="AD87"/>
  <c r="Z87"/>
  <c r="V87"/>
  <c r="AB87"/>
  <c r="AG87"/>
  <c r="Y87"/>
  <c r="X87"/>
  <c r="AC87"/>
  <c r="AF87"/>
  <c r="Q68"/>
  <c r="AE68"/>
  <c r="AA68"/>
  <c r="W68"/>
  <c r="AD68"/>
  <c r="Z68"/>
  <c r="V68"/>
  <c r="AF68"/>
  <c r="X68"/>
  <c r="AC68"/>
  <c r="Y68"/>
  <c r="AB68"/>
  <c r="AG68"/>
  <c r="Q117"/>
  <c r="AE117"/>
  <c r="AA117"/>
  <c r="W117"/>
  <c r="AD117"/>
  <c r="Z117"/>
  <c r="V117"/>
  <c r="AB117"/>
  <c r="AC117"/>
  <c r="AG117"/>
  <c r="Y117"/>
  <c r="AF117"/>
  <c r="X117"/>
  <c r="Q30"/>
  <c r="AD30"/>
  <c r="Z30"/>
  <c r="V30"/>
  <c r="AG30"/>
  <c r="AC30"/>
  <c r="Y30"/>
  <c r="AE30"/>
  <c r="W30"/>
  <c r="AA30"/>
  <c r="AB30"/>
  <c r="AF30"/>
  <c r="X30"/>
  <c r="Q53"/>
  <c r="AD53"/>
  <c r="Z53"/>
  <c r="V53"/>
  <c r="AE53"/>
  <c r="Y53"/>
  <c r="AC53"/>
  <c r="X53"/>
  <c r="AF53"/>
  <c r="AB53"/>
  <c r="AG53"/>
  <c r="W53"/>
  <c r="AA53"/>
  <c r="Q37"/>
  <c r="AD37"/>
  <c r="Z37"/>
  <c r="V37"/>
  <c r="AG37"/>
  <c r="AC37"/>
  <c r="Y37"/>
  <c r="AA37"/>
  <c r="X37"/>
  <c r="AB37"/>
  <c r="AE37"/>
  <c r="W37"/>
  <c r="AF37"/>
  <c r="AI110"/>
  <c r="V109"/>
  <c r="AH111"/>
  <c r="AI111" s="1"/>
  <c r="AH11"/>
  <c r="AI11" s="1"/>
  <c r="AH19"/>
  <c r="AI19" s="1"/>
  <c r="AH25"/>
  <c r="AI25" s="1"/>
  <c r="AH20"/>
  <c r="AI20" s="1"/>
  <c r="AH8"/>
  <c r="AI8" s="1"/>
  <c r="AH137"/>
  <c r="AI137" s="1"/>
  <c r="AH103"/>
  <c r="AI103" s="1"/>
  <c r="AH52"/>
  <c r="AI52" s="1"/>
  <c r="AH89"/>
  <c r="AI89" s="1"/>
  <c r="AH107"/>
  <c r="AI107" s="1"/>
  <c r="AH55"/>
  <c r="AI55" s="1"/>
  <c r="AH36"/>
  <c r="AI36" s="1"/>
  <c r="AH69"/>
  <c r="AI69" s="1"/>
  <c r="AH42"/>
  <c r="AI42" s="1"/>
  <c r="AH133"/>
  <c r="AI133" s="1"/>
  <c r="AH136"/>
  <c r="AI136" s="1"/>
  <c r="AH57"/>
  <c r="AI57" s="1"/>
  <c r="AH104"/>
  <c r="AI104" s="1"/>
  <c r="Q61"/>
  <c r="AD61"/>
  <c r="Z61"/>
  <c r="V61"/>
  <c r="AG61"/>
  <c r="AB61"/>
  <c r="W61"/>
  <c r="AF61"/>
  <c r="AA61"/>
  <c r="X61"/>
  <c r="Y61"/>
  <c r="AC61"/>
  <c r="AE61"/>
  <c r="Q134"/>
  <c r="AE134"/>
  <c r="AA134"/>
  <c r="W134"/>
  <c r="AD134"/>
  <c r="Z134"/>
  <c r="V134"/>
  <c r="AF134"/>
  <c r="X134"/>
  <c r="AG134"/>
  <c r="AC134"/>
  <c r="Y134"/>
  <c r="AB134"/>
  <c r="Q115"/>
  <c r="AE115"/>
  <c r="AA115"/>
  <c r="W115"/>
  <c r="AD115"/>
  <c r="Z115"/>
  <c r="V115"/>
  <c r="AB115"/>
  <c r="AG115"/>
  <c r="Y115"/>
  <c r="AC115"/>
  <c r="AF115"/>
  <c r="X115"/>
  <c r="Q98"/>
  <c r="AE98"/>
  <c r="AA98"/>
  <c r="W98"/>
  <c r="AD98"/>
  <c r="Z98"/>
  <c r="V98"/>
  <c r="AF98"/>
  <c r="X98"/>
  <c r="AG98"/>
  <c r="AC98"/>
  <c r="Y98"/>
  <c r="AB98"/>
  <c r="Q48"/>
  <c r="AD48"/>
  <c r="Z48"/>
  <c r="V48"/>
  <c r="AF48"/>
  <c r="AA48"/>
  <c r="AE48"/>
  <c r="Y48"/>
  <c r="AB48"/>
  <c r="X48"/>
  <c r="AC48"/>
  <c r="AG48"/>
  <c r="W48"/>
  <c r="Q70"/>
  <c r="AE70"/>
  <c r="AA70"/>
  <c r="W70"/>
  <c r="AD70"/>
  <c r="Z70"/>
  <c r="V70"/>
  <c r="AF70"/>
  <c r="X70"/>
  <c r="AC70"/>
  <c r="AG70"/>
  <c r="Y70"/>
  <c r="AB70"/>
  <c r="Q123"/>
  <c r="AE123"/>
  <c r="AA123"/>
  <c r="W123"/>
  <c r="AD123"/>
  <c r="Z123"/>
  <c r="V123"/>
  <c r="AB123"/>
  <c r="AG123"/>
  <c r="Y123"/>
  <c r="AC123"/>
  <c r="AF123"/>
  <c r="X123"/>
  <c r="Q130"/>
  <c r="AE130"/>
  <c r="AA130"/>
  <c r="W130"/>
  <c r="AD130"/>
  <c r="Z130"/>
  <c r="V130"/>
  <c r="AF130"/>
  <c r="X130"/>
  <c r="AC130"/>
  <c r="AG130"/>
  <c r="Y130"/>
  <c r="AB130"/>
  <c r="Q74"/>
  <c r="AE74"/>
  <c r="AA74"/>
  <c r="W74"/>
  <c r="AD74"/>
  <c r="Z74"/>
  <c r="V74"/>
  <c r="AF74"/>
  <c r="X74"/>
  <c r="AC74"/>
  <c r="AG74"/>
  <c r="AB74"/>
  <c r="Y74"/>
  <c r="Q67"/>
  <c r="AE67"/>
  <c r="AA67"/>
  <c r="W67"/>
  <c r="AD67"/>
  <c r="Z67"/>
  <c r="V67"/>
  <c r="AB67"/>
  <c r="AG67"/>
  <c r="Y67"/>
  <c r="X67"/>
  <c r="AC67"/>
  <c r="AF67"/>
  <c r="Q41"/>
  <c r="AD41"/>
  <c r="Z41"/>
  <c r="V41"/>
  <c r="AG41"/>
  <c r="AC41"/>
  <c r="Y41"/>
  <c r="AA41"/>
  <c r="AF41"/>
  <c r="AB41"/>
  <c r="AE41"/>
  <c r="W41"/>
  <c r="X41"/>
  <c r="Q102"/>
  <c r="AE102"/>
  <c r="AA102"/>
  <c r="W102"/>
  <c r="AD102"/>
  <c r="Z102"/>
  <c r="V102"/>
  <c r="AF102"/>
  <c r="X102"/>
  <c r="AG102"/>
  <c r="AC102"/>
  <c r="Y102"/>
  <c r="AB102"/>
  <c r="Q31"/>
  <c r="AD31"/>
  <c r="Z31"/>
  <c r="V31"/>
  <c r="AG31"/>
  <c r="AC31"/>
  <c r="Y31"/>
  <c r="AA31"/>
  <c r="AF31"/>
  <c r="AB31"/>
  <c r="AE31"/>
  <c r="W31"/>
  <c r="X31"/>
  <c r="Q91"/>
  <c r="AE91"/>
  <c r="AA91"/>
  <c r="W91"/>
  <c r="AD91"/>
  <c r="Z91"/>
  <c r="V91"/>
  <c r="AB91"/>
  <c r="AC91"/>
  <c r="AG91"/>
  <c r="Y91"/>
  <c r="X91"/>
  <c r="AF91"/>
  <c r="Q62"/>
  <c r="AD62"/>
  <c r="Z62"/>
  <c r="V62"/>
  <c r="AF62"/>
  <c r="AA62"/>
  <c r="AE62"/>
  <c r="Y62"/>
  <c r="AG62"/>
  <c r="W62"/>
  <c r="AC62"/>
  <c r="X62"/>
  <c r="AB62"/>
  <c r="Q121"/>
  <c r="AE121"/>
  <c r="AA121"/>
  <c r="W121"/>
  <c r="AD121"/>
  <c r="Z121"/>
  <c r="V121"/>
  <c r="AB121"/>
  <c r="AC121"/>
  <c r="AG121"/>
  <c r="Y121"/>
  <c r="X121"/>
  <c r="AF121"/>
  <c r="Q73"/>
  <c r="AE73"/>
  <c r="AA73"/>
  <c r="W73"/>
  <c r="AD73"/>
  <c r="Z73"/>
  <c r="V73"/>
  <c r="AB73"/>
  <c r="AG73"/>
  <c r="Y73"/>
  <c r="AC73"/>
  <c r="AF73"/>
  <c r="X73"/>
  <c r="Q131"/>
  <c r="AE131"/>
  <c r="AA131"/>
  <c r="W131"/>
  <c r="AD131"/>
  <c r="Z131"/>
  <c r="V131"/>
  <c r="AB131"/>
  <c r="AC131"/>
  <c r="AG131"/>
  <c r="Y131"/>
  <c r="AF131"/>
  <c r="X131"/>
  <c r="Q122"/>
  <c r="AE122"/>
  <c r="AA122"/>
  <c r="W122"/>
  <c r="AD122"/>
  <c r="Z122"/>
  <c r="V122"/>
  <c r="AF122"/>
  <c r="X122"/>
  <c r="AG122"/>
  <c r="AC122"/>
  <c r="Y122"/>
  <c r="AB122"/>
  <c r="Q75"/>
  <c r="AE75"/>
  <c r="AA75"/>
  <c r="W75"/>
  <c r="AD75"/>
  <c r="Z75"/>
  <c r="V75"/>
  <c r="AB75"/>
  <c r="AG75"/>
  <c r="Y75"/>
  <c r="X75"/>
  <c r="AC75"/>
  <c r="AF75"/>
  <c r="Q125"/>
  <c r="AE125"/>
  <c r="AA125"/>
  <c r="W125"/>
  <c r="AD125"/>
  <c r="Z125"/>
  <c r="V125"/>
  <c r="AB125"/>
  <c r="AC125"/>
  <c r="AG125"/>
  <c r="Y125"/>
  <c r="X125"/>
  <c r="AF125"/>
  <c r="Q96"/>
  <c r="AE96"/>
  <c r="AA96"/>
  <c r="W96"/>
  <c r="AD96"/>
  <c r="Z96"/>
  <c r="V96"/>
  <c r="AF96"/>
  <c r="X96"/>
  <c r="AG96"/>
  <c r="AC96"/>
  <c r="Y96"/>
  <c r="AB96"/>
  <c r="AH66"/>
  <c r="AI66" s="1"/>
  <c r="AH23"/>
  <c r="AI23" s="1"/>
  <c r="AH24"/>
  <c r="AI24" s="1"/>
  <c r="AH101"/>
  <c r="AI101" s="1"/>
  <c r="AH138"/>
  <c r="AI138" s="1"/>
  <c r="AH28"/>
  <c r="AI28" s="1"/>
  <c r="AH127"/>
  <c r="AI127" s="1"/>
  <c r="AH50"/>
  <c r="AI50" s="1"/>
  <c r="AH106"/>
  <c r="AI106" s="1"/>
  <c r="AH139"/>
  <c r="AI139" s="1"/>
  <c r="AH100"/>
  <c r="AI100" s="1"/>
  <c r="AH126"/>
  <c r="AI126" s="1"/>
  <c r="AH135"/>
  <c r="AI135" s="1"/>
  <c r="AH32"/>
  <c r="AI32" s="1"/>
  <c r="AH80"/>
  <c r="AI80" s="1"/>
  <c r="AH90"/>
  <c r="AI90" s="1"/>
  <c r="AH56"/>
  <c r="AI56" s="1"/>
  <c r="AH129"/>
  <c r="AI129" s="1"/>
  <c r="AH105"/>
  <c r="AI105" s="1"/>
  <c r="AH132"/>
  <c r="AI132" s="1"/>
  <c r="AH128"/>
  <c r="AI128" s="1"/>
  <c r="AH94"/>
  <c r="AI94" s="1"/>
  <c r="AH17"/>
  <c r="AI17" s="1"/>
  <c r="AH16"/>
  <c r="Q10"/>
  <c r="AF10"/>
  <c r="AB10"/>
  <c r="X10"/>
  <c r="Z10"/>
  <c r="AE10"/>
  <c r="W10"/>
  <c r="AG10"/>
  <c r="AC10"/>
  <c r="Y10"/>
  <c r="AD10"/>
  <c r="V10"/>
  <c r="AA10"/>
  <c r="AF9"/>
  <c r="AB9"/>
  <c r="X9"/>
  <c r="AD9"/>
  <c r="V9"/>
  <c r="AA9"/>
  <c r="AG9"/>
  <c r="AC9"/>
  <c r="Y9"/>
  <c r="Z9"/>
  <c r="AE9"/>
  <c r="W9"/>
  <c r="Q14"/>
  <c r="AF14"/>
  <c r="AB14"/>
  <c r="X14"/>
  <c r="AD14"/>
  <c r="V14"/>
  <c r="AE14"/>
  <c r="W14"/>
  <c r="AG14"/>
  <c r="AC14"/>
  <c r="Y14"/>
  <c r="Z14"/>
  <c r="AA14"/>
  <c r="Q13"/>
  <c r="AF13"/>
  <c r="AB13"/>
  <c r="X13"/>
  <c r="Z13"/>
  <c r="AA13"/>
  <c r="AG13"/>
  <c r="AC13"/>
  <c r="Y13"/>
  <c r="AD13"/>
  <c r="V13"/>
  <c r="AE13"/>
  <c r="W13"/>
  <c r="AF12"/>
  <c r="AB12"/>
  <c r="X12"/>
  <c r="AD12"/>
  <c r="Z12"/>
  <c r="AE12"/>
  <c r="W12"/>
  <c r="AG12"/>
  <c r="AC12"/>
  <c r="Y12"/>
  <c r="V12"/>
  <c r="AA12"/>
  <c r="Q12"/>
  <c r="T12"/>
  <c r="T6" s="1"/>
  <c r="T141" s="1"/>
  <c r="P64"/>
  <c r="P59"/>
  <c r="P15"/>
  <c r="P6"/>
  <c r="P113"/>
  <c r="Q79"/>
  <c r="Q78" s="1"/>
  <c r="Q27"/>
  <c r="P83"/>
  <c r="Q9"/>
  <c r="AH85" l="1"/>
  <c r="AI85" s="1"/>
  <c r="AH84"/>
  <c r="AH86"/>
  <c r="AI86" s="1"/>
  <c r="AH114"/>
  <c r="Z59"/>
  <c r="AA15"/>
  <c r="Y6"/>
  <c r="Q64"/>
  <c r="AG83"/>
  <c r="AE59"/>
  <c r="Q59"/>
  <c r="W59"/>
  <c r="Q83"/>
  <c r="Q6"/>
  <c r="AA59"/>
  <c r="X83"/>
  <c r="AC113"/>
  <c r="Z6"/>
  <c r="W6"/>
  <c r="AF59"/>
  <c r="W83"/>
  <c r="X113"/>
  <c r="AD113"/>
  <c r="Q113"/>
  <c r="AG15"/>
  <c r="Y83"/>
  <c r="Z83"/>
  <c r="AF15"/>
  <c r="Y15"/>
  <c r="Z15"/>
  <c r="AE113"/>
  <c r="X15"/>
  <c r="V113"/>
  <c r="AH124"/>
  <c r="AI124" s="1"/>
  <c r="AH51"/>
  <c r="AI51" s="1"/>
  <c r="AB83"/>
  <c r="AG113"/>
  <c r="Z113"/>
  <c r="AH75"/>
  <c r="AI75" s="1"/>
  <c r="Y113"/>
  <c r="AH121"/>
  <c r="AI121" s="1"/>
  <c r="AH62"/>
  <c r="AI62" s="1"/>
  <c r="AH102"/>
  <c r="AI102" s="1"/>
  <c r="AH41"/>
  <c r="AI41" s="1"/>
  <c r="AH130"/>
  <c r="AI130" s="1"/>
  <c r="AH98"/>
  <c r="AI98" s="1"/>
  <c r="AF113"/>
  <c r="AB113"/>
  <c r="W113"/>
  <c r="X59"/>
  <c r="AB59"/>
  <c r="AD59"/>
  <c r="W15"/>
  <c r="AH37"/>
  <c r="AI37" s="1"/>
  <c r="AH117"/>
  <c r="AI117" s="1"/>
  <c r="AA113"/>
  <c r="AF83"/>
  <c r="AD83"/>
  <c r="AC83"/>
  <c r="AB15"/>
  <c r="AC15"/>
  <c r="AD15"/>
  <c r="AE15"/>
  <c r="AH79"/>
  <c r="V78"/>
  <c r="AC6"/>
  <c r="AA6"/>
  <c r="Y64"/>
  <c r="V83"/>
  <c r="AH13"/>
  <c r="AI13" s="1"/>
  <c r="AF6"/>
  <c r="V64"/>
  <c r="AH125"/>
  <c r="AI125" s="1"/>
  <c r="AH73"/>
  <c r="AI73" s="1"/>
  <c r="Y59"/>
  <c r="AE83"/>
  <c r="AH88"/>
  <c r="AI88" s="1"/>
  <c r="AH95"/>
  <c r="AI95" s="1"/>
  <c r="AH33"/>
  <c r="AI33" s="1"/>
  <c r="AH93"/>
  <c r="AI93" s="1"/>
  <c r="AC64"/>
  <c r="AH26"/>
  <c r="AI26" s="1"/>
  <c r="Q15"/>
  <c r="X6"/>
  <c r="AB6"/>
  <c r="AH96"/>
  <c r="AI96" s="1"/>
  <c r="AH131"/>
  <c r="AI131" s="1"/>
  <c r="AH91"/>
  <c r="AI91" s="1"/>
  <c r="AH31"/>
  <c r="AI31" s="1"/>
  <c r="AH67"/>
  <c r="AI67" s="1"/>
  <c r="AH70"/>
  <c r="AI70" s="1"/>
  <c r="AH48"/>
  <c r="AI48" s="1"/>
  <c r="AH134"/>
  <c r="AI134" s="1"/>
  <c r="AC59"/>
  <c r="AH61"/>
  <c r="AI61" s="1"/>
  <c r="AH109"/>
  <c r="AH30"/>
  <c r="AI30" s="1"/>
  <c r="AH87"/>
  <c r="AI87" s="1"/>
  <c r="AA83"/>
  <c r="AH97"/>
  <c r="AI97" s="1"/>
  <c r="AH27"/>
  <c r="AI27" s="1"/>
  <c r="V59"/>
  <c r="AH120"/>
  <c r="AI120" s="1"/>
  <c r="AH34"/>
  <c r="AI34" s="1"/>
  <c r="AH71"/>
  <c r="AI71" s="1"/>
  <c r="AA64"/>
  <c r="X64"/>
  <c r="AH65"/>
  <c r="AI84"/>
  <c r="AI60"/>
  <c r="AI114"/>
  <c r="AD6"/>
  <c r="AG64"/>
  <c r="AD64"/>
  <c r="AH9"/>
  <c r="AI9" s="1"/>
  <c r="AH74"/>
  <c r="AI74" s="1"/>
  <c r="AH45"/>
  <c r="AI45" s="1"/>
  <c r="AH92"/>
  <c r="AI92" s="1"/>
  <c r="AH29"/>
  <c r="AI29" s="1"/>
  <c r="W64"/>
  <c r="Z64"/>
  <c r="AH12"/>
  <c r="AI12" s="1"/>
  <c r="AH14"/>
  <c r="AI14" s="1"/>
  <c r="AG6"/>
  <c r="AE6"/>
  <c r="AH10"/>
  <c r="AI10" s="1"/>
  <c r="V15"/>
  <c r="AH122"/>
  <c r="AI122" s="1"/>
  <c r="AH123"/>
  <c r="AI123" s="1"/>
  <c r="AH115"/>
  <c r="AI115" s="1"/>
  <c r="AG59"/>
  <c r="AH53"/>
  <c r="AI53" s="1"/>
  <c r="AH68"/>
  <c r="AI68" s="1"/>
  <c r="AH72"/>
  <c r="AI72" s="1"/>
  <c r="AH49"/>
  <c r="AI49" s="1"/>
  <c r="AH99"/>
  <c r="AI99" s="1"/>
  <c r="AB64"/>
  <c r="AF64"/>
  <c r="AE64"/>
  <c r="AI16"/>
  <c r="P141"/>
  <c r="B2" i="27"/>
  <c r="J3" i="26"/>
  <c r="I3"/>
  <c r="B2" i="23"/>
  <c r="D4"/>
  <c r="C15" i="64"/>
  <c r="C16" s="1"/>
  <c r="B16"/>
  <c r="A1" i="66"/>
  <c r="A2"/>
  <c r="D80" i="37"/>
  <c r="C80"/>
  <c r="D79"/>
  <c r="C79"/>
  <c r="D78"/>
  <c r="C78"/>
  <c r="D77"/>
  <c r="C77"/>
  <c r="D76"/>
  <c r="C76"/>
  <c r="D75"/>
  <c r="C75"/>
  <c r="D74"/>
  <c r="C74"/>
  <c r="D73"/>
  <c r="C73"/>
  <c r="D72"/>
  <c r="C72"/>
  <c r="D71"/>
  <c r="C71"/>
  <c r="D70"/>
  <c r="C70"/>
  <c r="D69"/>
  <c r="C69"/>
  <c r="D66"/>
  <c r="C66"/>
  <c r="D65"/>
  <c r="C65"/>
  <c r="D64"/>
  <c r="C64"/>
  <c r="D63"/>
  <c r="C63"/>
  <c r="D62"/>
  <c r="C62"/>
  <c r="D61"/>
  <c r="C61"/>
  <c r="D60"/>
  <c r="C60"/>
  <c r="D59"/>
  <c r="C59"/>
  <c r="D58"/>
  <c r="C58"/>
  <c r="D57"/>
  <c r="C57"/>
  <c r="D56"/>
  <c r="C56"/>
  <c r="D55"/>
  <c r="C55"/>
  <c r="D52"/>
  <c r="C52"/>
  <c r="D51"/>
  <c r="C51"/>
  <c r="D50"/>
  <c r="C50"/>
  <c r="D49"/>
  <c r="C49"/>
  <c r="D48"/>
  <c r="C48"/>
  <c r="D47"/>
  <c r="C47"/>
  <c r="D46"/>
  <c r="C46"/>
  <c r="D45"/>
  <c r="C45"/>
  <c r="D44"/>
  <c r="C44"/>
  <c r="D43"/>
  <c r="C43"/>
  <c r="D42"/>
  <c r="C42"/>
  <c r="C41"/>
  <c r="D41"/>
  <c r="D38"/>
  <c r="C38"/>
  <c r="D37"/>
  <c r="C37"/>
  <c r="D36"/>
  <c r="C36"/>
  <c r="D35"/>
  <c r="C35"/>
  <c r="D34"/>
  <c r="C34"/>
  <c r="D33"/>
  <c r="C33"/>
  <c r="D32"/>
  <c r="C32"/>
  <c r="D31"/>
  <c r="C31"/>
  <c r="D30"/>
  <c r="C30"/>
  <c r="D29"/>
  <c r="C29"/>
  <c r="D28"/>
  <c r="C28"/>
  <c r="D27"/>
  <c r="C27"/>
  <c r="F14"/>
  <c r="D24"/>
  <c r="C24"/>
  <c r="D23"/>
  <c r="C23"/>
  <c r="D22"/>
  <c r="C22"/>
  <c r="D21"/>
  <c r="C21"/>
  <c r="D20"/>
  <c r="C20"/>
  <c r="D19"/>
  <c r="C19"/>
  <c r="D18"/>
  <c r="C18"/>
  <c r="D17"/>
  <c r="C17"/>
  <c r="D16"/>
  <c r="C16"/>
  <c r="D15"/>
  <c r="C15"/>
  <c r="D14"/>
  <c r="C14"/>
  <c r="D13"/>
  <c r="C13"/>
  <c r="G101" i="10"/>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G10"/>
  <c r="G9"/>
  <c r="G8"/>
  <c r="G7"/>
  <c r="G6"/>
  <c r="I50" i="63"/>
  <c r="J50" s="1"/>
  <c r="I49"/>
  <c r="H49" s="1"/>
  <c r="I48"/>
  <c r="H48" s="1"/>
  <c r="I47"/>
  <c r="J47" s="1"/>
  <c r="I46"/>
  <c r="I45"/>
  <c r="J45" s="1"/>
  <c r="I44"/>
  <c r="J44" s="1"/>
  <c r="I43"/>
  <c r="I42"/>
  <c r="I41"/>
  <c r="J41" s="1"/>
  <c r="I40"/>
  <c r="H40" s="1"/>
  <c r="I39"/>
  <c r="J39" s="1"/>
  <c r="I38"/>
  <c r="I37"/>
  <c r="H37" s="1"/>
  <c r="I36"/>
  <c r="J36" s="1"/>
  <c r="I35"/>
  <c r="J35" s="1"/>
  <c r="I34"/>
  <c r="J34" s="1"/>
  <c r="I33"/>
  <c r="H33" s="1"/>
  <c r="I32"/>
  <c r="H32" s="1"/>
  <c r="I31"/>
  <c r="I30"/>
  <c r="I29"/>
  <c r="J29" s="1"/>
  <c r="I28"/>
  <c r="J28" s="1"/>
  <c r="I27"/>
  <c r="J27" s="1"/>
  <c r="I26"/>
  <c r="J26" s="1"/>
  <c r="I25"/>
  <c r="H25" s="1"/>
  <c r="I24"/>
  <c r="H24" s="1"/>
  <c r="I23"/>
  <c r="I22"/>
  <c r="J22" s="1"/>
  <c r="I21"/>
  <c r="J21" s="1"/>
  <c r="I20"/>
  <c r="I19"/>
  <c r="J19" s="1"/>
  <c r="I18"/>
  <c r="J18" s="1"/>
  <c r="I17"/>
  <c r="J17" s="1"/>
  <c r="I16"/>
  <c r="H16" s="1"/>
  <c r="I15"/>
  <c r="H15" s="1"/>
  <c r="I14"/>
  <c r="I13"/>
  <c r="H13" s="1"/>
  <c r="I12"/>
  <c r="H12" s="1"/>
  <c r="I11"/>
  <c r="J11" s="1"/>
  <c r="I10"/>
  <c r="J10" s="1"/>
  <c r="I9"/>
  <c r="I8"/>
  <c r="J8" s="1"/>
  <c r="I6"/>
  <c r="I5"/>
  <c r="J5" s="1"/>
  <c r="I7"/>
  <c r="H7" s="1"/>
  <c r="C50"/>
  <c r="C49"/>
  <c r="C48"/>
  <c r="C47"/>
  <c r="C46"/>
  <c r="H45"/>
  <c r="H44"/>
  <c r="H42"/>
  <c r="H36"/>
  <c r="H34"/>
  <c r="H29"/>
  <c r="H28"/>
  <c r="H26"/>
  <c r="H21"/>
  <c r="H20"/>
  <c r="H10"/>
  <c r="H8"/>
  <c r="H6"/>
  <c r="K3"/>
  <c r="K4" s="1"/>
  <c r="J3"/>
  <c r="J4" s="1"/>
  <c r="I3"/>
  <c r="N2"/>
  <c r="O2" s="1"/>
  <c r="M2"/>
  <c r="M3" s="1"/>
  <c r="M4" s="1"/>
  <c r="L2"/>
  <c r="L3" s="1"/>
  <c r="L4" s="1"/>
  <c r="K2"/>
  <c r="F51"/>
  <c r="H47"/>
  <c r="C45"/>
  <c r="C44"/>
  <c r="H43"/>
  <c r="C43"/>
  <c r="C42"/>
  <c r="C41"/>
  <c r="C40"/>
  <c r="H39"/>
  <c r="C39"/>
  <c r="C38"/>
  <c r="C37"/>
  <c r="C36"/>
  <c r="H35"/>
  <c r="C35"/>
  <c r="C34"/>
  <c r="C33"/>
  <c r="C32"/>
  <c r="H31"/>
  <c r="C31"/>
  <c r="C30"/>
  <c r="C29"/>
  <c r="C28"/>
  <c r="H27"/>
  <c r="C27"/>
  <c r="C26"/>
  <c r="C25"/>
  <c r="C24"/>
  <c r="H23"/>
  <c r="C23"/>
  <c r="C22"/>
  <c r="C21"/>
  <c r="C20"/>
  <c r="H19"/>
  <c r="C19"/>
  <c r="C18"/>
  <c r="C17"/>
  <c r="C16"/>
  <c r="C15"/>
  <c r="C14"/>
  <c r="C13"/>
  <c r="C12"/>
  <c r="H11"/>
  <c r="C11"/>
  <c r="C10"/>
  <c r="C9"/>
  <c r="C8"/>
  <c r="C7"/>
  <c r="C6"/>
  <c r="C5"/>
  <c r="O4" i="9"/>
  <c r="N4"/>
  <c r="M4"/>
  <c r="L4"/>
  <c r="K4"/>
  <c r="J4"/>
  <c r="I4"/>
  <c r="J3"/>
  <c r="K3" s="1"/>
  <c r="L3" s="1"/>
  <c r="M3" s="1"/>
  <c r="N3" s="1"/>
  <c r="O3" s="1"/>
  <c r="I3"/>
  <c r="H9" i="56"/>
  <c r="I6"/>
  <c r="I5"/>
  <c r="I4"/>
  <c r="C9"/>
  <c r="D6"/>
  <c r="D5"/>
  <c r="D4"/>
  <c r="B5" i="7"/>
  <c r="B6" s="1"/>
  <c r="A7" i="5"/>
  <c r="K5" i="63" l="1"/>
  <c r="J7"/>
  <c r="J9"/>
  <c r="K9" s="1"/>
  <c r="L9" s="1"/>
  <c r="J12"/>
  <c r="J14"/>
  <c r="K14" s="1"/>
  <c r="J15"/>
  <c r="K18"/>
  <c r="J23"/>
  <c r="K23" s="1"/>
  <c r="L23" s="1"/>
  <c r="K26"/>
  <c r="K28"/>
  <c r="J33"/>
  <c r="K36"/>
  <c r="J40"/>
  <c r="J42"/>
  <c r="K42" s="1"/>
  <c r="J43"/>
  <c r="K43" s="1"/>
  <c r="K44"/>
  <c r="K8"/>
  <c r="K10"/>
  <c r="L10" s="1"/>
  <c r="M10" s="1"/>
  <c r="J16"/>
  <c r="K16" s="1"/>
  <c r="L16" s="1"/>
  <c r="J20"/>
  <c r="K20" s="1"/>
  <c r="K21"/>
  <c r="L21" s="1"/>
  <c r="M21" s="1"/>
  <c r="J30"/>
  <c r="K30" s="1"/>
  <c r="K34"/>
  <c r="L34" s="1"/>
  <c r="J38"/>
  <c r="K38" s="1"/>
  <c r="K39"/>
  <c r="K41"/>
  <c r="J46"/>
  <c r="K47"/>
  <c r="L47" s="1"/>
  <c r="J49"/>
  <c r="K49" s="1"/>
  <c r="L49" s="1"/>
  <c r="J6"/>
  <c r="K11"/>
  <c r="L11" s="1"/>
  <c r="M11" s="1"/>
  <c r="J13"/>
  <c r="K13" s="1"/>
  <c r="K17"/>
  <c r="K19"/>
  <c r="K22"/>
  <c r="L22" s="1"/>
  <c r="M22" s="1"/>
  <c r="J24"/>
  <c r="K27"/>
  <c r="K29"/>
  <c r="J31"/>
  <c r="J32"/>
  <c r="K32" s="1"/>
  <c r="K35"/>
  <c r="K45"/>
  <c r="K50"/>
  <c r="L5"/>
  <c r="M5" s="1"/>
  <c r="K7"/>
  <c r="K12"/>
  <c r="K15"/>
  <c r="L15" s="1"/>
  <c r="M15" s="1"/>
  <c r="J25"/>
  <c r="K25" s="1"/>
  <c r="L25" s="1"/>
  <c r="K33"/>
  <c r="J37"/>
  <c r="K37" s="1"/>
  <c r="K40"/>
  <c r="J48"/>
  <c r="K48" s="1"/>
  <c r="L48" s="1"/>
  <c r="L7"/>
  <c r="Z141" i="32"/>
  <c r="AH59"/>
  <c r="Q141"/>
  <c r="AF141"/>
  <c r="AH15"/>
  <c r="W141"/>
  <c r="Y141"/>
  <c r="X141"/>
  <c r="AA141"/>
  <c r="AE141"/>
  <c r="AH113"/>
  <c r="AH83"/>
  <c r="AB141"/>
  <c r="AC141"/>
  <c r="AH78"/>
  <c r="AI79"/>
  <c r="AH64"/>
  <c r="AI65"/>
  <c r="AG141"/>
  <c r="AD141"/>
  <c r="AH6"/>
  <c r="B13" i="37"/>
  <c r="L8" i="63"/>
  <c r="L28"/>
  <c r="L35"/>
  <c r="L36"/>
  <c r="M36" s="1"/>
  <c r="L12"/>
  <c r="M12" s="1"/>
  <c r="L18"/>
  <c r="L33"/>
  <c r="M7"/>
  <c r="N7" s="1"/>
  <c r="L17"/>
  <c r="L19"/>
  <c r="L26"/>
  <c r="L45"/>
  <c r="M45" s="1"/>
  <c r="L44"/>
  <c r="L27"/>
  <c r="M27" s="1"/>
  <c r="N27" s="1"/>
  <c r="L29"/>
  <c r="L40"/>
  <c r="M35"/>
  <c r="N35" s="1"/>
  <c r="L41"/>
  <c r="L39"/>
  <c r="M39" s="1"/>
  <c r="P2"/>
  <c r="O3"/>
  <c r="O4" s="1"/>
  <c r="H17"/>
  <c r="N3"/>
  <c r="N4" s="1"/>
  <c r="H9"/>
  <c r="H41"/>
  <c r="H14"/>
  <c r="H18"/>
  <c r="H22"/>
  <c r="H46"/>
  <c r="H50"/>
  <c r="H30"/>
  <c r="H38"/>
  <c r="I51"/>
  <c r="H5"/>
  <c r="B47" i="7"/>
  <c r="B48" s="1"/>
  <c r="B49" s="1"/>
  <c r="B75"/>
  <c r="B103"/>
  <c r="B117"/>
  <c r="D132"/>
  <c r="A42" i="5"/>
  <c r="A43" s="1"/>
  <c r="J43" s="1"/>
  <c r="A101"/>
  <c r="A81"/>
  <c r="B19" i="7"/>
  <c r="B61"/>
  <c r="J7" i="5"/>
  <c r="A60"/>
  <c r="A24"/>
  <c r="A25" s="1"/>
  <c r="J25" s="1"/>
  <c r="B33" i="7"/>
  <c r="B89"/>
  <c r="B7"/>
  <c r="F7" s="1"/>
  <c r="F6"/>
  <c r="F5"/>
  <c r="A8" i="5"/>
  <c r="J8" s="1"/>
  <c r="B7"/>
  <c r="L14" i="63" l="1"/>
  <c r="M14" s="1"/>
  <c r="N5"/>
  <c r="O5"/>
  <c r="L37"/>
  <c r="M37" s="1"/>
  <c r="N37" s="1"/>
  <c r="M42"/>
  <c r="L42"/>
  <c r="N42" s="1"/>
  <c r="M34"/>
  <c r="N34"/>
  <c r="L43"/>
  <c r="M43"/>
  <c r="N43" s="1"/>
  <c r="O43" s="1"/>
  <c r="L32"/>
  <c r="M32" s="1"/>
  <c r="L13"/>
  <c r="M13" s="1"/>
  <c r="M47"/>
  <c r="N47" s="1"/>
  <c r="O35"/>
  <c r="K31"/>
  <c r="L31" s="1"/>
  <c r="K6"/>
  <c r="L30"/>
  <c r="L38"/>
  <c r="M38" s="1"/>
  <c r="N38" s="1"/>
  <c r="L50"/>
  <c r="M50" s="1"/>
  <c r="K24"/>
  <c r="L24" s="1"/>
  <c r="L20"/>
  <c r="M20" s="1"/>
  <c r="K46"/>
  <c r="AH141" i="32"/>
  <c r="F47" i="7"/>
  <c r="B55" i="37"/>
  <c r="B56" s="1"/>
  <c r="B57" s="1"/>
  <c r="B58" s="1"/>
  <c r="B59" s="1"/>
  <c r="B60" s="1"/>
  <c r="B61" s="1"/>
  <c r="B62" s="1"/>
  <c r="B63" s="1"/>
  <c r="B64" s="1"/>
  <c r="B65" s="1"/>
  <c r="B66" s="1"/>
  <c r="B14"/>
  <c r="B15" s="1"/>
  <c r="B16" s="1"/>
  <c r="B17" s="1"/>
  <c r="B18" s="1"/>
  <c r="B19" s="1"/>
  <c r="B20" s="1"/>
  <c r="B21" s="1"/>
  <c r="B22" s="1"/>
  <c r="B23" s="1"/>
  <c r="B24" s="1"/>
  <c r="B41"/>
  <c r="B42" s="1"/>
  <c r="B43" s="1"/>
  <c r="B44" s="1"/>
  <c r="B45" s="1"/>
  <c r="B46" s="1"/>
  <c r="B47" s="1"/>
  <c r="B48" s="1"/>
  <c r="B49" s="1"/>
  <c r="B50" s="1"/>
  <c r="B51" s="1"/>
  <c r="B52" s="1"/>
  <c r="B27"/>
  <c r="B28" s="1"/>
  <c r="B29" s="1"/>
  <c r="B30" s="1"/>
  <c r="B31" s="1"/>
  <c r="B32" s="1"/>
  <c r="B33" s="1"/>
  <c r="B34" s="1"/>
  <c r="B35" s="1"/>
  <c r="B36" s="1"/>
  <c r="B37" s="1"/>
  <c r="B38" s="1"/>
  <c r="B69"/>
  <c r="B70" s="1"/>
  <c r="B71" s="1"/>
  <c r="B72" s="1"/>
  <c r="B73" s="1"/>
  <c r="B74" s="1"/>
  <c r="B75" s="1"/>
  <c r="B76" s="1"/>
  <c r="B77" s="1"/>
  <c r="B78" s="1"/>
  <c r="B79" s="1"/>
  <c r="B80" s="1"/>
  <c r="F48" i="7"/>
  <c r="M19" i="63"/>
  <c r="M9"/>
  <c r="N9" s="1"/>
  <c r="M25"/>
  <c r="N25" s="1"/>
  <c r="N15"/>
  <c r="M17"/>
  <c r="N10"/>
  <c r="N11"/>
  <c r="O7"/>
  <c r="M28"/>
  <c r="N28" s="1"/>
  <c r="M23"/>
  <c r="N23" s="1"/>
  <c r="M40"/>
  <c r="N21"/>
  <c r="N36"/>
  <c r="N22"/>
  <c r="O22"/>
  <c r="M44"/>
  <c r="M8"/>
  <c r="N8"/>
  <c r="M41"/>
  <c r="M48"/>
  <c r="M29"/>
  <c r="N29"/>
  <c r="M18"/>
  <c r="M26"/>
  <c r="N39"/>
  <c r="M49"/>
  <c r="O27"/>
  <c r="N45"/>
  <c r="P35"/>
  <c r="M16"/>
  <c r="P16" s="1"/>
  <c r="O34"/>
  <c r="N12"/>
  <c r="N16"/>
  <c r="O16" s="1"/>
  <c r="M33"/>
  <c r="P5"/>
  <c r="Q2"/>
  <c r="P3"/>
  <c r="P4" s="1"/>
  <c r="H51"/>
  <c r="J51"/>
  <c r="B60" i="5"/>
  <c r="G60"/>
  <c r="J60" s="1"/>
  <c r="F19" i="7"/>
  <c r="B20"/>
  <c r="D134"/>
  <c r="D133"/>
  <c r="D136"/>
  <c r="B50"/>
  <c r="F49"/>
  <c r="B24" i="5"/>
  <c r="J24"/>
  <c r="F61" i="7"/>
  <c r="B62"/>
  <c r="B42" i="5"/>
  <c r="J42"/>
  <c r="F75" i="7"/>
  <c r="B76"/>
  <c r="B8"/>
  <c r="B9" s="1"/>
  <c r="B90"/>
  <c r="F89"/>
  <c r="A82" i="5"/>
  <c r="G81"/>
  <c r="B118" i="7"/>
  <c r="F117"/>
  <c r="F33"/>
  <c r="B34"/>
  <c r="A102" i="5"/>
  <c r="A103" s="1"/>
  <c r="A104" s="1"/>
  <c r="A105" s="1"/>
  <c r="A106" s="1"/>
  <c r="A107" s="1"/>
  <c r="A108" s="1"/>
  <c r="A109" s="1"/>
  <c r="A110" s="1"/>
  <c r="A111" s="1"/>
  <c r="A112" s="1"/>
  <c r="A100"/>
  <c r="F103" i="7"/>
  <c r="B104"/>
  <c r="A61" i="5"/>
  <c r="G61" s="1"/>
  <c r="B43"/>
  <c r="A44"/>
  <c r="J44" s="1"/>
  <c r="B25"/>
  <c r="A26"/>
  <c r="J26" s="1"/>
  <c r="B8"/>
  <c r="A9"/>
  <c r="J9" s="1"/>
  <c r="O47" i="63" l="1"/>
  <c r="P47" s="1"/>
  <c r="Q47" s="1"/>
  <c r="O42"/>
  <c r="P42"/>
  <c r="N32"/>
  <c r="O32" s="1"/>
  <c r="N13"/>
  <c r="O13" s="1"/>
  <c r="P13" s="1"/>
  <c r="N20"/>
  <c r="O20" s="1"/>
  <c r="P20" s="1"/>
  <c r="M30"/>
  <c r="O11"/>
  <c r="P11" s="1"/>
  <c r="Q11" s="1"/>
  <c r="L46"/>
  <c r="M46" s="1"/>
  <c r="N14"/>
  <c r="O14" s="1"/>
  <c r="N50"/>
  <c r="P50" s="1"/>
  <c r="O50"/>
  <c r="P27"/>
  <c r="Q27" s="1"/>
  <c r="R27" s="1"/>
  <c r="N44"/>
  <c r="O44" s="1"/>
  <c r="P44" s="1"/>
  <c r="L6"/>
  <c r="M24"/>
  <c r="N24" s="1"/>
  <c r="M31"/>
  <c r="A62" i="5"/>
  <c r="G62" s="1"/>
  <c r="P34" i="63"/>
  <c r="N33"/>
  <c r="P33" s="1"/>
  <c r="O33"/>
  <c r="P22"/>
  <c r="O23"/>
  <c r="P23"/>
  <c r="Q42"/>
  <c r="R42"/>
  <c r="S42" s="1"/>
  <c r="T42" s="1"/>
  <c r="O45"/>
  <c r="N49"/>
  <c r="P7"/>
  <c r="Q7" s="1"/>
  <c r="O28"/>
  <c r="O8"/>
  <c r="O36"/>
  <c r="O12"/>
  <c r="P12" s="1"/>
  <c r="Q28"/>
  <c r="P28"/>
  <c r="N41"/>
  <c r="O41" s="1"/>
  <c r="O10"/>
  <c r="O38"/>
  <c r="Q16"/>
  <c r="N26"/>
  <c r="O25"/>
  <c r="N18"/>
  <c r="N19"/>
  <c r="N40"/>
  <c r="O40" s="1"/>
  <c r="O17"/>
  <c r="P17" s="1"/>
  <c r="Q17" s="1"/>
  <c r="N17"/>
  <c r="O39"/>
  <c r="P38"/>
  <c r="O37"/>
  <c r="Q35"/>
  <c r="O29"/>
  <c r="N48"/>
  <c r="O21"/>
  <c r="O15"/>
  <c r="P37"/>
  <c r="O9"/>
  <c r="P43"/>
  <c r="Q5"/>
  <c r="R2"/>
  <c r="Q3"/>
  <c r="Q4" s="1"/>
  <c r="K51"/>
  <c r="B61" i="5"/>
  <c r="F8" i="7"/>
  <c r="A83" i="5"/>
  <c r="G82"/>
  <c r="F34" i="7"/>
  <c r="B35"/>
  <c r="F118"/>
  <c r="B119"/>
  <c r="B91"/>
  <c r="F90"/>
  <c r="D140"/>
  <c r="D137"/>
  <c r="D138"/>
  <c r="B77"/>
  <c r="F76"/>
  <c r="F62"/>
  <c r="B63"/>
  <c r="F104"/>
  <c r="B105"/>
  <c r="B51"/>
  <c r="F50"/>
  <c r="B21"/>
  <c r="F20"/>
  <c r="B10"/>
  <c r="F9"/>
  <c r="B44" i="5"/>
  <c r="A45"/>
  <c r="J45" s="1"/>
  <c r="B26"/>
  <c r="A27"/>
  <c r="J27" s="1"/>
  <c r="L9"/>
  <c r="A10"/>
  <c r="J10" s="1"/>
  <c r="B9"/>
  <c r="Q50" i="63" l="1"/>
  <c r="R50" s="1"/>
  <c r="S50" s="1"/>
  <c r="P24"/>
  <c r="O24"/>
  <c r="P32"/>
  <c r="Q32" s="1"/>
  <c r="R32" s="1"/>
  <c r="P26"/>
  <c r="O26"/>
  <c r="N31"/>
  <c r="O31" s="1"/>
  <c r="M6"/>
  <c r="P6" s="1"/>
  <c r="N6"/>
  <c r="O6" s="1"/>
  <c r="N46"/>
  <c r="O46" s="1"/>
  <c r="P14"/>
  <c r="Q14" s="1"/>
  <c r="R14" s="1"/>
  <c r="N30"/>
  <c r="A63" i="5"/>
  <c r="G63" s="1"/>
  <c r="B62"/>
  <c r="R13" i="63"/>
  <c r="P19"/>
  <c r="O19"/>
  <c r="Q43"/>
  <c r="P9"/>
  <c r="P15"/>
  <c r="Q37"/>
  <c r="R47"/>
  <c r="P45"/>
  <c r="Q45" s="1"/>
  <c r="U42"/>
  <c r="Q13"/>
  <c r="Q38"/>
  <c r="R17"/>
  <c r="R37"/>
  <c r="R28"/>
  <c r="P10"/>
  <c r="Q23"/>
  <c r="P21"/>
  <c r="R21" s="1"/>
  <c r="Q21"/>
  <c r="S35"/>
  <c r="R35"/>
  <c r="P39"/>
  <c r="Q39" s="1"/>
  <c r="R16"/>
  <c r="P40"/>
  <c r="O48"/>
  <c r="P48" s="1"/>
  <c r="P29"/>
  <c r="Q29" s="1"/>
  <c r="O18"/>
  <c r="P18" s="1"/>
  <c r="P25"/>
  <c r="Q26"/>
  <c r="Q44"/>
  <c r="Q24"/>
  <c r="R24" s="1"/>
  <c r="Q12"/>
  <c r="R12" s="1"/>
  <c r="P36"/>
  <c r="Q22"/>
  <c r="R7"/>
  <c r="S7" s="1"/>
  <c r="R43"/>
  <c r="S27"/>
  <c r="R11"/>
  <c r="S13"/>
  <c r="Q36"/>
  <c r="R36" s="1"/>
  <c r="P8"/>
  <c r="P41"/>
  <c r="Q20"/>
  <c r="O49"/>
  <c r="Q33"/>
  <c r="Q34"/>
  <c r="R5"/>
  <c r="S2"/>
  <c r="R3"/>
  <c r="R4" s="1"/>
  <c r="L51"/>
  <c r="B52" i="7"/>
  <c r="F51"/>
  <c r="B120"/>
  <c r="F119"/>
  <c r="B64"/>
  <c r="F63"/>
  <c r="B92"/>
  <c r="F91"/>
  <c r="F105"/>
  <c r="B106"/>
  <c r="D142"/>
  <c r="D144"/>
  <c r="D141"/>
  <c r="A84" i="5"/>
  <c r="G83"/>
  <c r="B22" i="7"/>
  <c r="F21"/>
  <c r="B78"/>
  <c r="F77"/>
  <c r="B36"/>
  <c r="F35"/>
  <c r="B11"/>
  <c r="F10"/>
  <c r="B63" i="5"/>
  <c r="B45"/>
  <c r="A46"/>
  <c r="J46" s="1"/>
  <c r="A28"/>
  <c r="J28" s="1"/>
  <c r="B27"/>
  <c r="A11"/>
  <c r="J11" s="1"/>
  <c r="L10"/>
  <c r="B10"/>
  <c r="P46" i="63" l="1"/>
  <c r="S39"/>
  <c r="R39"/>
  <c r="Q6"/>
  <c r="T6" s="1"/>
  <c r="R6"/>
  <c r="S6" s="1"/>
  <c r="T39"/>
  <c r="R38"/>
  <c r="S38" s="1"/>
  <c r="Q46"/>
  <c r="R46" s="1"/>
  <c r="P31"/>
  <c r="R45"/>
  <c r="S45" s="1"/>
  <c r="T45" s="1"/>
  <c r="O30"/>
  <c r="P30" s="1"/>
  <c r="T7"/>
  <c r="U7" s="1"/>
  <c r="A64" i="5"/>
  <c r="G64" s="1"/>
  <c r="R44" i="63"/>
  <c r="Q18"/>
  <c r="S18" s="1"/>
  <c r="S47"/>
  <c r="T50"/>
  <c r="R22"/>
  <c r="Q8"/>
  <c r="Q25"/>
  <c r="S21"/>
  <c r="T21" s="1"/>
  <c r="S24"/>
  <c r="S11"/>
  <c r="T35"/>
  <c r="R23"/>
  <c r="S23" s="1"/>
  <c r="R29"/>
  <c r="U35"/>
  <c r="Q9"/>
  <c r="T13"/>
  <c r="S12"/>
  <c r="S32"/>
  <c r="V42"/>
  <c r="T27"/>
  <c r="S17"/>
  <c r="S28"/>
  <c r="S37"/>
  <c r="Q41"/>
  <c r="Q10"/>
  <c r="R20"/>
  <c r="R34"/>
  <c r="T17"/>
  <c r="S14"/>
  <c r="T14" s="1"/>
  <c r="Q19"/>
  <c r="R18"/>
  <c r="U39"/>
  <c r="S16"/>
  <c r="R33"/>
  <c r="P49"/>
  <c r="R26"/>
  <c r="Q48"/>
  <c r="Q40"/>
  <c r="T28"/>
  <c r="S36"/>
  <c r="T24"/>
  <c r="S43"/>
  <c r="Q15"/>
  <c r="R15" s="1"/>
  <c r="S5"/>
  <c r="T2"/>
  <c r="S3"/>
  <c r="S4" s="1"/>
  <c r="M51"/>
  <c r="B79" i="7"/>
  <c r="F78"/>
  <c r="A85" i="5"/>
  <c r="G84"/>
  <c r="B107" i="7"/>
  <c r="F106"/>
  <c r="B93"/>
  <c r="F92"/>
  <c r="B121"/>
  <c r="F120"/>
  <c r="B65"/>
  <c r="F64"/>
  <c r="B53"/>
  <c r="F52"/>
  <c r="B37"/>
  <c r="F36"/>
  <c r="B23"/>
  <c r="F22"/>
  <c r="D146"/>
  <c r="D145"/>
  <c r="B12"/>
  <c r="F11"/>
  <c r="B64" i="5"/>
  <c r="B46"/>
  <c r="A47"/>
  <c r="J47" s="1"/>
  <c r="B28"/>
  <c r="A29"/>
  <c r="J29" s="1"/>
  <c r="A12"/>
  <c r="J12" s="1"/>
  <c r="B11"/>
  <c r="S46" i="63" l="1"/>
  <c r="T38"/>
  <c r="U38" s="1"/>
  <c r="V38" s="1"/>
  <c r="U6"/>
  <c r="V6" s="1"/>
  <c r="W6" s="1"/>
  <c r="T46"/>
  <c r="Q30"/>
  <c r="R30" s="1"/>
  <c r="S30" s="1"/>
  <c r="Q31"/>
  <c r="R31" s="1"/>
  <c r="A65" i="5"/>
  <c r="G65" s="1"/>
  <c r="R25" i="63"/>
  <c r="R8"/>
  <c r="U50"/>
  <c r="U14"/>
  <c r="U17"/>
  <c r="U21"/>
  <c r="V21" s="1"/>
  <c r="R48"/>
  <c r="S48" s="1"/>
  <c r="T48" s="1"/>
  <c r="R10"/>
  <c r="S10" s="1"/>
  <c r="T18"/>
  <c r="Q49"/>
  <c r="V7"/>
  <c r="T36"/>
  <c r="S26"/>
  <c r="U45"/>
  <c r="U46"/>
  <c r="U28"/>
  <c r="V28" s="1"/>
  <c r="W28" s="1"/>
  <c r="X28" s="1"/>
  <c r="Y28" s="1"/>
  <c r="Z28" s="1"/>
  <c r="AA28" s="1"/>
  <c r="AB28" s="1"/>
  <c r="AC28" s="1"/>
  <c r="S29"/>
  <c r="R40"/>
  <c r="R9"/>
  <c r="T11"/>
  <c r="R41"/>
  <c r="S41" s="1"/>
  <c r="U27"/>
  <c r="T12"/>
  <c r="S15"/>
  <c r="T16"/>
  <c r="S34"/>
  <c r="T37"/>
  <c r="W42"/>
  <c r="T43"/>
  <c r="T23"/>
  <c r="U23" s="1"/>
  <c r="V23" s="1"/>
  <c r="W23" s="1"/>
  <c r="X23" s="1"/>
  <c r="Y23" s="1"/>
  <c r="Z23" s="1"/>
  <c r="AA23" s="1"/>
  <c r="AB23" s="1"/>
  <c r="AC23" s="1"/>
  <c r="AD23" s="1"/>
  <c r="AE23" s="1"/>
  <c r="S22"/>
  <c r="T22" s="1"/>
  <c r="U22" s="1"/>
  <c r="V35"/>
  <c r="W35" s="1"/>
  <c r="X35" s="1"/>
  <c r="Y35" s="1"/>
  <c r="Z35" s="1"/>
  <c r="R49"/>
  <c r="T33"/>
  <c r="S33"/>
  <c r="S20"/>
  <c r="R19"/>
  <c r="S9"/>
  <c r="T9" s="1"/>
  <c r="U24"/>
  <c r="U13"/>
  <c r="V39"/>
  <c r="W39" s="1"/>
  <c r="S25"/>
  <c r="T25" s="1"/>
  <c r="T47"/>
  <c r="S44"/>
  <c r="T32"/>
  <c r="T5"/>
  <c r="U2"/>
  <c r="T3"/>
  <c r="T4" s="1"/>
  <c r="N51"/>
  <c r="B24" i="7"/>
  <c r="F23"/>
  <c r="B54"/>
  <c r="F53"/>
  <c r="B122"/>
  <c r="F121"/>
  <c r="B108"/>
  <c r="F107"/>
  <c r="B80"/>
  <c r="F79"/>
  <c r="B38"/>
  <c r="F37"/>
  <c r="B66"/>
  <c r="F65"/>
  <c r="B94"/>
  <c r="F93"/>
  <c r="A86" i="5"/>
  <c r="G85"/>
  <c r="B13" i="7"/>
  <c r="F12"/>
  <c r="B47" i="5"/>
  <c r="A48"/>
  <c r="J48" s="1"/>
  <c r="B29"/>
  <c r="A30"/>
  <c r="J30" s="1"/>
  <c r="A13"/>
  <c r="J13" s="1"/>
  <c r="B12"/>
  <c r="S31" i="63" l="1"/>
  <c r="B65" i="5"/>
  <c r="A66"/>
  <c r="G66" s="1"/>
  <c r="U48" i="63"/>
  <c r="V22"/>
  <c r="W22" s="1"/>
  <c r="X22" s="1"/>
  <c r="Y22" s="1"/>
  <c r="T10"/>
  <c r="U10" s="1"/>
  <c r="V10" s="1"/>
  <c r="W10" s="1"/>
  <c r="AA35"/>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U32"/>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U43"/>
  <c r="S8"/>
  <c r="X39"/>
  <c r="Y39" s="1"/>
  <c r="V13"/>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U33"/>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Y42"/>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X42"/>
  <c r="T34"/>
  <c r="T41"/>
  <c r="U11"/>
  <c r="V45"/>
  <c r="U36"/>
  <c r="V36" s="1"/>
  <c r="W36"/>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W38"/>
  <c r="V46"/>
  <c r="V24"/>
  <c r="W24" s="1"/>
  <c r="S49"/>
  <c r="U37"/>
  <c r="X6"/>
  <c r="S40"/>
  <c r="U18"/>
  <c r="U25"/>
  <c r="V25" s="1"/>
  <c r="W21"/>
  <c r="S19"/>
  <c r="AM23"/>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AF23"/>
  <c r="AG23" s="1"/>
  <c r="AH23" s="1"/>
  <c r="AI23" s="1"/>
  <c r="AJ23" s="1"/>
  <c r="AK23" s="1"/>
  <c r="AL23" s="1"/>
  <c r="T29"/>
  <c r="V27"/>
  <c r="U9"/>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W7"/>
  <c r="V50"/>
  <c r="V17"/>
  <c r="U16"/>
  <c r="V16" s="1"/>
  <c r="W16" s="1"/>
  <c r="X16" s="1"/>
  <c r="Y16" s="1"/>
  <c r="Z16" s="1"/>
  <c r="AA16" s="1"/>
  <c r="AD28"/>
  <c r="AE28" s="1"/>
  <c r="AF28" s="1"/>
  <c r="AG28" s="1"/>
  <c r="AH28" s="1"/>
  <c r="AI28" s="1"/>
  <c r="V37"/>
  <c r="T26"/>
  <c r="T15"/>
  <c r="T20"/>
  <c r="U20" s="1"/>
  <c r="V20" s="1"/>
  <c r="W20" s="1"/>
  <c r="X20" s="1"/>
  <c r="Y20" s="1"/>
  <c r="Z20" s="1"/>
  <c r="AA20" s="1"/>
  <c r="AB20" s="1"/>
  <c r="AC20" s="1"/>
  <c r="AD20" s="1"/>
  <c r="AE20" s="1"/>
  <c r="AF20" s="1"/>
  <c r="AG20" s="1"/>
  <c r="AH20" s="1"/>
  <c r="AI20" s="1"/>
  <c r="U47"/>
  <c r="V47" s="1"/>
  <c r="U12"/>
  <c r="T44"/>
  <c r="T30"/>
  <c r="U30" s="1"/>
  <c r="V30" s="1"/>
  <c r="V14"/>
  <c r="U5"/>
  <c r="V2"/>
  <c r="U3"/>
  <c r="U4" s="1"/>
  <c r="O51"/>
  <c r="A87" i="5"/>
  <c r="G86"/>
  <c r="B67" i="7"/>
  <c r="F66"/>
  <c r="B81"/>
  <c r="F80"/>
  <c r="B123"/>
  <c r="F122"/>
  <c r="B25"/>
  <c r="F24"/>
  <c r="B95"/>
  <c r="F94"/>
  <c r="B39"/>
  <c r="F38"/>
  <c r="B109"/>
  <c r="F108"/>
  <c r="B55"/>
  <c r="F54"/>
  <c r="B14"/>
  <c r="F13"/>
  <c r="B48" i="5"/>
  <c r="A49"/>
  <c r="J49" s="1"/>
  <c r="B30"/>
  <c r="A31"/>
  <c r="J31" s="1"/>
  <c r="A14"/>
  <c r="J14" s="1"/>
  <c r="B13"/>
  <c r="U31" i="63" l="1"/>
  <c r="T31"/>
  <c r="V31" s="1"/>
  <c r="W37"/>
  <c r="X37" s="1"/>
  <c r="AB16"/>
  <c r="AC16" s="1"/>
  <c r="AD16" s="1"/>
  <c r="AE16" s="1"/>
  <c r="AF16" s="1"/>
  <c r="AG16" s="1"/>
  <c r="AH16" s="1"/>
  <c r="AI16" s="1"/>
  <c r="AJ16" s="1"/>
  <c r="AK16" s="1"/>
  <c r="AL16" s="1"/>
  <c r="AJ28"/>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A67" i="5"/>
  <c r="G67" s="1"/>
  <c r="B66"/>
  <c r="Z39" i="63"/>
  <c r="AA39" s="1"/>
  <c r="AB39" s="1"/>
  <c r="AC39" s="1"/>
  <c r="AD39" s="1"/>
  <c r="Z22"/>
  <c r="AA22" s="1"/>
  <c r="AB22" s="1"/>
  <c r="AC22" s="1"/>
  <c r="W25"/>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X10"/>
  <c r="Y10" s="1"/>
  <c r="Z10" s="1"/>
  <c r="AA10" s="1"/>
  <c r="AB10" s="1"/>
  <c r="AC10" s="1"/>
  <c r="AD10" s="1"/>
  <c r="AE10" s="1"/>
  <c r="AF10" s="1"/>
  <c r="AG10" s="1"/>
  <c r="AH10" s="1"/>
  <c r="AI10" s="1"/>
  <c r="AJ10" s="1"/>
  <c r="W14"/>
  <c r="X14" s="1"/>
  <c r="Y14" s="1"/>
  <c r="Z14" s="1"/>
  <c r="AA14" s="1"/>
  <c r="AB14" s="1"/>
  <c r="AC14" s="1"/>
  <c r="AD14" s="1"/>
  <c r="AE14" s="1"/>
  <c r="AF14" s="1"/>
  <c r="AG14" s="1"/>
  <c r="AH14" s="1"/>
  <c r="AI14" s="1"/>
  <c r="AJ14" s="1"/>
  <c r="U15"/>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W50"/>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Y6"/>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AA46"/>
  <c r="AB46" s="1"/>
  <c r="AC46" s="1"/>
  <c r="AD46" s="1"/>
  <c r="AE46" s="1"/>
  <c r="AF46" s="1"/>
  <c r="AG46" s="1"/>
  <c r="AH46" s="1"/>
  <c r="AI46" s="1"/>
  <c r="AJ46" s="1"/>
  <c r="AK46" s="1"/>
  <c r="AL46" s="1"/>
  <c r="AM46" s="1"/>
  <c r="AN46" s="1"/>
  <c r="AO46" s="1"/>
  <c r="AP46" s="1"/>
  <c r="AQ46" s="1"/>
  <c r="AR46" s="1"/>
  <c r="AS46" s="1"/>
  <c r="X38"/>
  <c r="Y38" s="1"/>
  <c r="Z38" s="1"/>
  <c r="AA38" s="1"/>
  <c r="AB38" s="1"/>
  <c r="AC38" s="1"/>
  <c r="AD38" s="1"/>
  <c r="AE38" s="1"/>
  <c r="AF38" s="1"/>
  <c r="T49"/>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T8"/>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W30"/>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U26"/>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U29"/>
  <c r="V11"/>
  <c r="X24"/>
  <c r="Y24" s="1"/>
  <c r="Z24" s="1"/>
  <c r="AA24" s="1"/>
  <c r="AB24" s="1"/>
  <c r="AC24" s="1"/>
  <c r="AD24" s="1"/>
  <c r="AE24" s="1"/>
  <c r="AF24" s="1"/>
  <c r="AG24" s="1"/>
  <c r="AH24" s="1"/>
  <c r="BE33"/>
  <c r="BF33" s="1"/>
  <c r="BG33" s="1"/>
  <c r="BH33" s="1"/>
  <c r="BI33" s="1"/>
  <c r="BJ33" s="1"/>
  <c r="BK33" s="1"/>
  <c r="BL33" s="1"/>
  <c r="BM33" s="1"/>
  <c r="BN33" s="1"/>
  <c r="V48"/>
  <c r="T40"/>
  <c r="AE39"/>
  <c r="BH32"/>
  <c r="BI32" s="1"/>
  <c r="BJ32" s="1"/>
  <c r="BK32" s="1"/>
  <c r="BL32" s="1"/>
  <c r="BM32" s="1"/>
  <c r="BN32" s="1"/>
  <c r="BF32"/>
  <c r="BG32" s="1"/>
  <c r="W46"/>
  <c r="X46" s="1"/>
  <c r="Y46" s="1"/>
  <c r="Z46" s="1"/>
  <c r="U44"/>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V12"/>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X2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V18"/>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AI24"/>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V34"/>
  <c r="W34" s="1"/>
  <c r="X34" s="1"/>
  <c r="Y34" s="1"/>
  <c r="Z34" s="1"/>
  <c r="AA34" s="1"/>
  <c r="AB34" s="1"/>
  <c r="AC34" s="1"/>
  <c r="AD34" s="1"/>
  <c r="U34"/>
  <c r="AJ20"/>
  <c r="AK20" s="1"/>
  <c r="AL20" s="1"/>
  <c r="AM20" s="1"/>
  <c r="AN20" s="1"/>
  <c r="AO20" s="1"/>
  <c r="AP20" s="1"/>
  <c r="AQ20" s="1"/>
  <c r="AR20" s="1"/>
  <c r="AS20" s="1"/>
  <c r="AT20" s="1"/>
  <c r="AU20" s="1"/>
  <c r="AV20" s="1"/>
  <c r="AW20" s="1"/>
  <c r="AX20" s="1"/>
  <c r="AY20" s="1"/>
  <c r="AZ20" s="1"/>
  <c r="AG38"/>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AM16"/>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W17"/>
  <c r="X7"/>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W27"/>
  <c r="X27" s="1"/>
  <c r="Y27" s="1"/>
  <c r="T19"/>
  <c r="V43"/>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W47"/>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N36"/>
  <c r="W45"/>
  <c r="X45" s="1"/>
  <c r="Y45" s="1"/>
  <c r="Z45" s="1"/>
  <c r="AA45" s="1"/>
  <c r="AB45" s="1"/>
  <c r="AC45" s="1"/>
  <c r="U4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V5"/>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Q51"/>
  <c r="W2"/>
  <c r="V3"/>
  <c r="V4" s="1"/>
  <c r="R51"/>
  <c r="P51"/>
  <c r="B26" i="7"/>
  <c r="F25"/>
  <c r="B56"/>
  <c r="F55"/>
  <c r="B40"/>
  <c r="F39"/>
  <c r="B82"/>
  <c r="F81"/>
  <c r="A88" i="5"/>
  <c r="G87"/>
  <c r="B110" i="7"/>
  <c r="F109"/>
  <c r="B96"/>
  <c r="F95"/>
  <c r="B124"/>
  <c r="F123"/>
  <c r="B68"/>
  <c r="F67"/>
  <c r="B15"/>
  <c r="F14"/>
  <c r="B67" i="5"/>
  <c r="B49"/>
  <c r="A50"/>
  <c r="J50" s="1"/>
  <c r="A32"/>
  <c r="J32" s="1"/>
  <c r="B31"/>
  <c r="A15"/>
  <c r="J15" s="1"/>
  <c r="B14"/>
  <c r="Y37" i="63" l="1"/>
  <c r="BA20"/>
  <c r="BB20" s="1"/>
  <c r="BC20" s="1"/>
  <c r="BD20" s="1"/>
  <c r="BE20" s="1"/>
  <c r="BF20" s="1"/>
  <c r="BG20" s="1"/>
  <c r="BH20" s="1"/>
  <c r="BI20" s="1"/>
  <c r="BJ20" s="1"/>
  <c r="BK20" s="1"/>
  <c r="BL20" s="1"/>
  <c r="BM20" s="1"/>
  <c r="BN20" s="1"/>
  <c r="AK14"/>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AD22"/>
  <c r="AE22" s="1"/>
  <c r="AF22" s="1"/>
  <c r="AG22" s="1"/>
  <c r="AH22" s="1"/>
  <c r="AI22" s="1"/>
  <c r="AJ22" s="1"/>
  <c r="AK22" s="1"/>
  <c r="AL22" s="1"/>
  <c r="AM22" s="1"/>
  <c r="AN22" s="1"/>
  <c r="AO22" s="1"/>
  <c r="AP22" s="1"/>
  <c r="AQ22" s="1"/>
  <c r="AR22" s="1"/>
  <c r="AS22" s="1"/>
  <c r="AT22" s="1"/>
  <c r="AU22" s="1"/>
  <c r="AV22" s="1"/>
  <c r="AW22" s="1"/>
  <c r="AX22" s="1"/>
  <c r="AD45"/>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AF39"/>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AT46"/>
  <c r="AU46" s="1"/>
  <c r="AV46" s="1"/>
  <c r="AW46" s="1"/>
  <c r="AX46" s="1"/>
  <c r="AY46" s="1"/>
  <c r="AZ46" s="1"/>
  <c r="BA46" s="1"/>
  <c r="BB46" s="1"/>
  <c r="BC46" s="1"/>
  <c r="BD46" s="1"/>
  <c r="BE46" s="1"/>
  <c r="BF46" s="1"/>
  <c r="BG46" s="1"/>
  <c r="BH46" s="1"/>
  <c r="BI46" s="1"/>
  <c r="BJ46" s="1"/>
  <c r="BK46" s="1"/>
  <c r="BL46" s="1"/>
  <c r="BM46" s="1"/>
  <c r="BN46" s="1"/>
  <c r="AK10"/>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AY22"/>
  <c r="AZ22" s="1"/>
  <c r="BA22" s="1"/>
  <c r="BB22" s="1"/>
  <c r="BC22" s="1"/>
  <c r="BD22" s="1"/>
  <c r="BE22" s="1"/>
  <c r="BF22" s="1"/>
  <c r="BG22" s="1"/>
  <c r="BH22" s="1"/>
  <c r="BI22" s="1"/>
  <c r="BJ22" s="1"/>
  <c r="BK22" s="1"/>
  <c r="BL22" s="1"/>
  <c r="BM22" s="1"/>
  <c r="BN22" s="1"/>
  <c r="W3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A68" i="5"/>
  <c r="G68" s="1"/>
  <c r="Z27" i="63"/>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W48"/>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V29"/>
  <c r="AE34"/>
  <c r="AF34" s="1"/>
  <c r="AG34" s="1"/>
  <c r="AH34" s="1"/>
  <c r="AI34" s="1"/>
  <c r="AJ34" s="1"/>
  <c r="U40"/>
  <c r="V40" s="1"/>
  <c r="W40" s="1"/>
  <c r="X40" s="1"/>
  <c r="Y40" s="1"/>
  <c r="Z40" s="1"/>
  <c r="AA40" s="1"/>
  <c r="AB40" s="1"/>
  <c r="AC40" s="1"/>
  <c r="AD40" s="1"/>
  <c r="AE40" s="1"/>
  <c r="AF40" s="1"/>
  <c r="AG40" s="1"/>
  <c r="AH40" s="1"/>
  <c r="AI40" s="1"/>
  <c r="AJ40" s="1"/>
  <c r="AK40" s="1"/>
  <c r="AL40" s="1"/>
  <c r="AM40" s="1"/>
  <c r="AN40" s="1"/>
  <c r="AO40" s="1"/>
  <c r="AP40" s="1"/>
  <c r="AQ40" s="1"/>
  <c r="AR40" s="1"/>
  <c r="AS40" s="1"/>
  <c r="U19"/>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Z17"/>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X17"/>
  <c r="Y17" s="1"/>
  <c r="W1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X2"/>
  <c r="W3"/>
  <c r="W4" s="1"/>
  <c r="S51"/>
  <c r="B125" i="7"/>
  <c r="F124"/>
  <c r="B83"/>
  <c r="F82"/>
  <c r="B69"/>
  <c r="F68"/>
  <c r="B97"/>
  <c r="F96"/>
  <c r="A89" i="5"/>
  <c r="G88"/>
  <c r="B41" i="7"/>
  <c r="F40"/>
  <c r="B27"/>
  <c r="F26"/>
  <c r="B111"/>
  <c r="F110"/>
  <c r="B57"/>
  <c r="F56"/>
  <c r="B16"/>
  <c r="F16" s="1"/>
  <c r="F4" s="1"/>
  <c r="H4" s="1"/>
  <c r="F15"/>
  <c r="B68" i="5"/>
  <c r="A69"/>
  <c r="G69" s="1"/>
  <c r="B50"/>
  <c r="A51"/>
  <c r="J51" s="1"/>
  <c r="B32"/>
  <c r="A33"/>
  <c r="J33" s="1"/>
  <c r="A16"/>
  <c r="J16" s="1"/>
  <c r="B15"/>
  <c r="AK34" i="63" l="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J17"/>
  <c r="BK17" s="1"/>
  <c r="BL17" s="1"/>
  <c r="BM17" s="1"/>
  <c r="BN17" s="1"/>
  <c r="Z37"/>
  <c r="AA37" s="1"/>
  <c r="AB37" s="1"/>
  <c r="AC37" s="1"/>
  <c r="AD37" s="1"/>
  <c r="AE37" s="1"/>
  <c r="AF37" s="1"/>
  <c r="AG37" s="1"/>
  <c r="AT40"/>
  <c r="AU40" s="1"/>
  <c r="AV40" s="1"/>
  <c r="AW40" s="1"/>
  <c r="AX40" s="1"/>
  <c r="AY40" s="1"/>
  <c r="AZ40" s="1"/>
  <c r="BA40" s="1"/>
  <c r="BB40" s="1"/>
  <c r="BC40" s="1"/>
  <c r="BD40" s="1"/>
  <c r="BE40" s="1"/>
  <c r="BF40" s="1"/>
  <c r="BG40" s="1"/>
  <c r="BH40" s="1"/>
  <c r="BI40" s="1"/>
  <c r="BJ40" s="1"/>
  <c r="BK40" s="1"/>
  <c r="BL40" s="1"/>
  <c r="BM40" s="1"/>
  <c r="BN40" s="1"/>
  <c r="W29"/>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X3"/>
  <c r="X4" s="1"/>
  <c r="Y2"/>
  <c r="T51"/>
  <c r="B42" i="7"/>
  <c r="F41"/>
  <c r="B58"/>
  <c r="F58" s="1"/>
  <c r="F46" s="1"/>
  <c r="F57"/>
  <c r="B28"/>
  <c r="F27"/>
  <c r="A90" i="5"/>
  <c r="G89"/>
  <c r="B70" i="7"/>
  <c r="F69"/>
  <c r="B126"/>
  <c r="F125"/>
  <c r="B112"/>
  <c r="F111"/>
  <c r="B98"/>
  <c r="F97"/>
  <c r="B84"/>
  <c r="F83"/>
  <c r="B69" i="5"/>
  <c r="A70"/>
  <c r="G70" s="1"/>
  <c r="B51"/>
  <c r="A52"/>
  <c r="J52" s="1"/>
  <c r="A34"/>
  <c r="J34" s="1"/>
  <c r="B33"/>
  <c r="A17"/>
  <c r="J17" s="1"/>
  <c r="B16"/>
  <c r="AH37" i="63" l="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Z2"/>
  <c r="Y3"/>
  <c r="Y4" s="1"/>
  <c r="U51"/>
  <c r="B85" i="7"/>
  <c r="F84"/>
  <c r="B113"/>
  <c r="F112"/>
  <c r="B71"/>
  <c r="F70"/>
  <c r="B29"/>
  <c r="F28"/>
  <c r="B43"/>
  <c r="F42"/>
  <c r="B99"/>
  <c r="F98"/>
  <c r="B127"/>
  <c r="F126"/>
  <c r="A91" i="5"/>
  <c r="G90"/>
  <c r="B70"/>
  <c r="A71"/>
  <c r="B52"/>
  <c r="A53"/>
  <c r="B34"/>
  <c r="A35"/>
  <c r="A18"/>
  <c r="J18" s="1"/>
  <c r="B17"/>
  <c r="AA2" i="63" l="1"/>
  <c r="Z3"/>
  <c r="Z4" s="1"/>
  <c r="W51"/>
  <c r="V51"/>
  <c r="A92" i="5"/>
  <c r="G92" s="1"/>
  <c r="G91"/>
  <c r="B30" i="7"/>
  <c r="F30" s="1"/>
  <c r="F18" s="1"/>
  <c r="F29"/>
  <c r="B114"/>
  <c r="F114" s="1"/>
  <c r="F102" s="1"/>
  <c r="F113"/>
  <c r="B128"/>
  <c r="F128" s="1"/>
  <c r="F116" s="1"/>
  <c r="F127"/>
  <c r="B44"/>
  <c r="F44" s="1"/>
  <c r="F32" s="1"/>
  <c r="F43"/>
  <c r="B72"/>
  <c r="F72" s="1"/>
  <c r="F60" s="1"/>
  <c r="F71"/>
  <c r="B86"/>
  <c r="F86" s="1"/>
  <c r="F74" s="1"/>
  <c r="F85"/>
  <c r="B71" i="5"/>
  <c r="G71"/>
  <c r="B100" i="7"/>
  <c r="F100" s="1"/>
  <c r="F88" s="1"/>
  <c r="F99"/>
  <c r="B53" i="5"/>
  <c r="J53"/>
  <c r="B35"/>
  <c r="J35"/>
  <c r="B18"/>
  <c r="AB2" i="63" l="1"/>
  <c r="AA3"/>
  <c r="AA4" s="1"/>
  <c r="AB3" l="1"/>
  <c r="AB4" s="1"/>
  <c r="AC2"/>
  <c r="Y51"/>
  <c r="X51"/>
  <c r="AC3" l="1"/>
  <c r="AC4" s="1"/>
  <c r="AD2"/>
  <c r="Z51"/>
  <c r="AE2" l="1"/>
  <c r="AD3"/>
  <c r="AD4" s="1"/>
  <c r="AA51"/>
  <c r="AF2" l="1"/>
  <c r="AE3"/>
  <c r="AE4" s="1"/>
  <c r="AB51"/>
  <c r="AD51" l="1"/>
  <c r="AF3"/>
  <c r="AF4" s="1"/>
  <c r="AG2"/>
  <c r="AC51" l="1"/>
  <c r="AE51"/>
  <c r="AG3"/>
  <c r="AG4" s="1"/>
  <c r="AH2"/>
  <c r="AI2" l="1"/>
  <c r="AH3"/>
  <c r="AH4" s="1"/>
  <c r="AF51" l="1"/>
  <c r="AG51"/>
  <c r="AI3"/>
  <c r="AI4" s="1"/>
  <c r="AJ2"/>
  <c r="AK2" l="1"/>
  <c r="AJ3"/>
  <c r="AJ4" s="1"/>
  <c r="AH51"/>
  <c r="AL2" l="1"/>
  <c r="AK3"/>
  <c r="AK4" s="1"/>
  <c r="AI51"/>
  <c r="AM2" l="1"/>
  <c r="AL3"/>
  <c r="AL4" s="1"/>
  <c r="AJ51"/>
  <c r="AM3" l="1"/>
  <c r="AM4" s="1"/>
  <c r="AN2"/>
  <c r="AK51"/>
  <c r="AO2" l="1"/>
  <c r="AN3"/>
  <c r="AN4" s="1"/>
  <c r="AL51"/>
  <c r="AP2" l="1"/>
  <c r="AO3"/>
  <c r="AO4" s="1"/>
  <c r="AM51"/>
  <c r="AP3" l="1"/>
  <c r="AP4" s="1"/>
  <c r="AQ2"/>
  <c r="AN51"/>
  <c r="AR2" l="1"/>
  <c r="AQ3"/>
  <c r="AQ4" s="1"/>
  <c r="AO51"/>
  <c r="AP51" l="1"/>
  <c r="AR3"/>
  <c r="AR4" s="1"/>
  <c r="AS2"/>
  <c r="AT2" l="1"/>
  <c r="AS3"/>
  <c r="AS4" s="1"/>
  <c r="AQ51"/>
  <c r="AU2" l="1"/>
  <c r="AT3"/>
  <c r="AT4" s="1"/>
  <c r="AR51"/>
  <c r="AV2" l="1"/>
  <c r="AU3"/>
  <c r="AU4" s="1"/>
  <c r="AS51"/>
  <c r="AV3" l="1"/>
  <c r="AV4" s="1"/>
  <c r="AW2"/>
  <c r="AT51"/>
  <c r="AX2" l="1"/>
  <c r="AW3"/>
  <c r="AW4" s="1"/>
  <c r="AU51"/>
  <c r="AX3" l="1"/>
  <c r="AX4" s="1"/>
  <c r="AY2"/>
  <c r="AV51"/>
  <c r="AY3" l="1"/>
  <c r="AY4" s="1"/>
  <c r="AZ2"/>
  <c r="AW51"/>
  <c r="AZ3" l="1"/>
  <c r="AZ4" s="1"/>
  <c r="BA2"/>
  <c r="AX51"/>
  <c r="BA3" l="1"/>
  <c r="BA4" s="1"/>
  <c r="BB2"/>
  <c r="AY51"/>
  <c r="BC2" l="1"/>
  <c r="BB3"/>
  <c r="BB4" s="1"/>
  <c r="AZ51"/>
  <c r="BA51" l="1"/>
  <c r="BC3"/>
  <c r="BC4" s="1"/>
  <c r="BD2"/>
  <c r="BE2" l="1"/>
  <c r="BD3"/>
  <c r="BD4" s="1"/>
  <c r="BB51"/>
  <c r="BF2" l="1"/>
  <c r="BE3"/>
  <c r="BE4" s="1"/>
  <c r="BC51"/>
  <c r="E17" i="23"/>
  <c r="D17"/>
  <c r="BF3" i="63" l="1"/>
  <c r="BF4" s="1"/>
  <c r="BG2"/>
  <c r="BD51"/>
  <c r="BE51" l="1"/>
  <c r="BG3"/>
  <c r="BG4" s="1"/>
  <c r="BH2"/>
  <c r="F17" i="23"/>
  <c r="BI2" i="63" l="1"/>
  <c r="BH3"/>
  <c r="BH4" s="1"/>
  <c r="BF51"/>
  <c r="J103" i="5"/>
  <c r="J102"/>
  <c r="K102"/>
  <c r="BJ2" i="63" l="1"/>
  <c r="BI3"/>
  <c r="BI4" s="1"/>
  <c r="BG51"/>
  <c r="L102" i="5"/>
  <c r="BK2" i="63" l="1"/>
  <c r="BJ3"/>
  <c r="BJ4" s="1"/>
  <c r="BH51"/>
  <c r="K103" i="5"/>
  <c r="L103" s="1"/>
  <c r="BK3" i="63" l="1"/>
  <c r="BK4" s="1"/>
  <c r="BL2"/>
  <c r="BI51"/>
  <c r="C114" i="5"/>
  <c r="B114"/>
  <c r="BH14" i="40"/>
  <c r="BG14"/>
  <c r="BF14"/>
  <c r="BE14"/>
  <c r="BD14"/>
  <c r="BC14"/>
  <c r="BB14"/>
  <c r="BA14"/>
  <c r="AZ14"/>
  <c r="AY14"/>
  <c r="AX14"/>
  <c r="AW14"/>
  <c r="AV14"/>
  <c r="AU14"/>
  <c r="AT14"/>
  <c r="AS14"/>
  <c r="AR14"/>
  <c r="AQ14"/>
  <c r="AP14"/>
  <c r="AO14"/>
  <c r="AN14"/>
  <c r="AM14"/>
  <c r="AL14"/>
  <c r="AK14"/>
  <c r="AJ14"/>
  <c r="AI14"/>
  <c r="AH14"/>
  <c r="AG14"/>
  <c r="AF14"/>
  <c r="AE14"/>
  <c r="AD14"/>
  <c r="AC14"/>
  <c r="AB14"/>
  <c r="AA14"/>
  <c r="Z14"/>
  <c r="Y14"/>
  <c r="X14"/>
  <c r="W14"/>
  <c r="V14"/>
  <c r="U14"/>
  <c r="T14"/>
  <c r="S14"/>
  <c r="R14"/>
  <c r="Q14"/>
  <c r="P14"/>
  <c r="O14"/>
  <c r="N14"/>
  <c r="M14"/>
  <c r="BL3" i="63" l="1"/>
  <c r="BL4" s="1"/>
  <c r="BM2"/>
  <c r="BJ51"/>
  <c r="BM3" l="1"/>
  <c r="BM4" s="1"/>
  <c r="BN2"/>
  <c r="BN3" s="1"/>
  <c r="BN4" s="1"/>
  <c r="BK51"/>
  <c r="D100" i="5"/>
  <c r="E100" s="1"/>
  <c r="D92"/>
  <c r="E92"/>
  <c r="D84"/>
  <c r="B93"/>
  <c r="E91"/>
  <c r="D91"/>
  <c r="E90"/>
  <c r="D90"/>
  <c r="E89"/>
  <c r="D89"/>
  <c r="E88"/>
  <c r="D88"/>
  <c r="E87"/>
  <c r="D87"/>
  <c r="E86"/>
  <c r="D86"/>
  <c r="E85"/>
  <c r="D85"/>
  <c r="E82"/>
  <c r="D82"/>
  <c r="E81"/>
  <c r="D81"/>
  <c r="E80"/>
  <c r="F80" s="1"/>
  <c r="D80"/>
  <c r="BL51" i="63" l="1"/>
  <c r="F81" i="5"/>
  <c r="F82" s="1"/>
  <c r="E84"/>
  <c r="C93"/>
  <c r="E83"/>
  <c r="D83"/>
  <c r="D93" s="1"/>
  <c r="BM51" i="63" l="1"/>
  <c r="BN51"/>
  <c r="F83" i="5"/>
  <c r="F84" s="1"/>
  <c r="F85" s="1"/>
  <c r="F86" s="1"/>
  <c r="F87" s="1"/>
  <c r="F88" s="1"/>
  <c r="F89" s="1"/>
  <c r="F90" s="1"/>
  <c r="F91" s="1"/>
  <c r="F92" s="1"/>
  <c r="L27" l="1"/>
  <c r="L7"/>
  <c r="L24"/>
  <c r="C54"/>
  <c r="F54"/>
  <c r="F36"/>
  <c r="E36"/>
  <c r="D36"/>
  <c r="G35"/>
  <c r="G34"/>
  <c r="G33"/>
  <c r="G32"/>
  <c r="G31"/>
  <c r="G30"/>
  <c r="G29"/>
  <c r="G28"/>
  <c r="G27"/>
  <c r="G26"/>
  <c r="L26"/>
  <c r="G25"/>
  <c r="G24"/>
  <c r="H24" s="1"/>
  <c r="H16" i="7"/>
  <c r="H15"/>
  <c r="H14"/>
  <c r="H13"/>
  <c r="H12"/>
  <c r="H11"/>
  <c r="H10"/>
  <c r="H9"/>
  <c r="H8"/>
  <c r="H33" i="5" l="1"/>
  <c r="G8"/>
  <c r="K8" s="1"/>
  <c r="G12"/>
  <c r="H12" s="1"/>
  <c r="K35"/>
  <c r="K34"/>
  <c r="D54"/>
  <c r="G16"/>
  <c r="K16" s="1"/>
  <c r="G14"/>
  <c r="K14" s="1"/>
  <c r="G17"/>
  <c r="K17" s="1"/>
  <c r="G9"/>
  <c r="K9" s="1"/>
  <c r="H29"/>
  <c r="G10"/>
  <c r="H10" s="1"/>
  <c r="G13"/>
  <c r="K13" s="1"/>
  <c r="D19"/>
  <c r="L8"/>
  <c r="F19"/>
  <c r="K33"/>
  <c r="K32"/>
  <c r="K31"/>
  <c r="K30"/>
  <c r="K28"/>
  <c r="G11"/>
  <c r="K11" s="1"/>
  <c r="K27"/>
  <c r="L25"/>
  <c r="K26"/>
  <c r="H25"/>
  <c r="C36"/>
  <c r="C19"/>
  <c r="G18"/>
  <c r="K18" s="1"/>
  <c r="G15"/>
  <c r="K15" s="1"/>
  <c r="G7"/>
  <c r="K25"/>
  <c r="H27"/>
  <c r="K24"/>
  <c r="K29"/>
  <c r="H31"/>
  <c r="H35"/>
  <c r="H26"/>
  <c r="H30"/>
  <c r="H34"/>
  <c r="E19"/>
  <c r="H28"/>
  <c r="H32"/>
  <c r="G36"/>
  <c r="D1" i="21"/>
  <c r="L57" i="40"/>
  <c r="M57" s="1"/>
  <c r="L58"/>
  <c r="M58" s="1"/>
  <c r="L61"/>
  <c r="M61" s="1"/>
  <c r="L62"/>
  <c r="M62" s="1"/>
  <c r="L64"/>
  <c r="M64" s="1"/>
  <c r="L66"/>
  <c r="M66" s="1"/>
  <c r="L56"/>
  <c r="M56" s="1"/>
  <c r="K10" i="5" l="1"/>
  <c r="H14"/>
  <c r="H8"/>
  <c r="K12"/>
  <c r="H16"/>
  <c r="H17"/>
  <c r="H9"/>
  <c r="H13"/>
  <c r="H11"/>
  <c r="H18"/>
  <c r="G19"/>
  <c r="H15"/>
  <c r="H36"/>
  <c r="K7"/>
  <c r="H7"/>
  <c r="K36"/>
  <c r="L11"/>
  <c r="L28"/>
  <c r="K68" i="40"/>
  <c r="G68"/>
  <c r="F68"/>
  <c r="J68"/>
  <c r="L65"/>
  <c r="M65" s="1"/>
  <c r="L63"/>
  <c r="M63" s="1"/>
  <c r="L60"/>
  <c r="M60" s="1"/>
  <c r="I68"/>
  <c r="K19" i="5" l="1"/>
  <c r="H19"/>
  <c r="L12"/>
  <c r="L29"/>
  <c r="H68" i="40"/>
  <c r="L59"/>
  <c r="L67"/>
  <c r="M67" s="1"/>
  <c r="L13" i="5" l="1"/>
  <c r="L30"/>
  <c r="M59" i="40"/>
  <c r="L68"/>
  <c r="L14" i="5" l="1"/>
  <c r="L31"/>
  <c r="L15" l="1"/>
  <c r="L32"/>
  <c r="E68" i="40"/>
  <c r="D68"/>
  <c r="M68" s="1"/>
  <c r="C68"/>
  <c r="L16" i="5" l="1"/>
  <c r="L33"/>
  <c r="L17" l="1"/>
  <c r="L34"/>
  <c r="L18" l="1"/>
  <c r="L35"/>
  <c r="B9" i="24" l="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H81" i="37" l="1"/>
  <c r="G81"/>
  <c r="E81"/>
  <c r="D81"/>
  <c r="F80"/>
  <c r="F79"/>
  <c r="F78"/>
  <c r="F77"/>
  <c r="F76"/>
  <c r="F75"/>
  <c r="F74"/>
  <c r="F73"/>
  <c r="F72"/>
  <c r="F71"/>
  <c r="F70"/>
  <c r="F69"/>
  <c r="H67"/>
  <c r="G67"/>
  <c r="E67"/>
  <c r="D67"/>
  <c r="F66"/>
  <c r="F65"/>
  <c r="F64"/>
  <c r="F63"/>
  <c r="F62"/>
  <c r="F61"/>
  <c r="F60"/>
  <c r="F59"/>
  <c r="F58"/>
  <c r="F57"/>
  <c r="F56"/>
  <c r="F55"/>
  <c r="H53"/>
  <c r="G53"/>
  <c r="E53"/>
  <c r="D53"/>
  <c r="F52"/>
  <c r="F51"/>
  <c r="F50"/>
  <c r="F49"/>
  <c r="F48"/>
  <c r="F47"/>
  <c r="F46"/>
  <c r="F45"/>
  <c r="F44"/>
  <c r="F43"/>
  <c r="F42"/>
  <c r="F41"/>
  <c r="H39"/>
  <c r="G39"/>
  <c r="E39"/>
  <c r="D39"/>
  <c r="F38"/>
  <c r="F37"/>
  <c r="F36"/>
  <c r="F35"/>
  <c r="F34"/>
  <c r="F33"/>
  <c r="F32"/>
  <c r="F31"/>
  <c r="F30"/>
  <c r="F29"/>
  <c r="F28"/>
  <c r="F27"/>
  <c r="H25"/>
  <c r="G25"/>
  <c r="E25"/>
  <c r="D25"/>
  <c r="F24"/>
  <c r="F23"/>
  <c r="F22"/>
  <c r="F21"/>
  <c r="F20"/>
  <c r="F19"/>
  <c r="F18"/>
  <c r="F17"/>
  <c r="F16"/>
  <c r="F15"/>
  <c r="F13"/>
  <c r="G2"/>
  <c r="F25" l="1"/>
  <c r="F81"/>
  <c r="F67"/>
  <c r="F53"/>
  <c r="F39"/>
  <c r="C14" i="9"/>
  <c r="C13"/>
  <c r="C12"/>
  <c r="C11"/>
  <c r="C10"/>
  <c r="C9"/>
  <c r="C8"/>
  <c r="C7"/>
  <c r="C6"/>
  <c r="M102" i="10"/>
  <c r="I102"/>
  <c r="J8"/>
  <c r="K8" s="1"/>
  <c r="L8" s="1"/>
  <c r="N8" s="1"/>
  <c r="F7" i="27"/>
  <c r="F6"/>
  <c r="F5"/>
  <c r="J7" i="10"/>
  <c r="K7" s="1"/>
  <c r="J6"/>
  <c r="K6" s="1"/>
  <c r="J69"/>
  <c r="K69" s="1"/>
  <c r="J79"/>
  <c r="K79" s="1"/>
  <c r="J78"/>
  <c r="K78" s="1"/>
  <c r="J77"/>
  <c r="K77" s="1"/>
  <c r="J87"/>
  <c r="K87" s="1"/>
  <c r="J73"/>
  <c r="K73" s="1"/>
  <c r="J37"/>
  <c r="K37" s="1"/>
  <c r="J72"/>
  <c r="K72" s="1"/>
  <c r="J71"/>
  <c r="K71" s="1"/>
  <c r="J36"/>
  <c r="K36" s="1"/>
  <c r="J35"/>
  <c r="K35" s="1"/>
  <c r="J70"/>
  <c r="K70" s="1"/>
  <c r="J55"/>
  <c r="K55" s="1"/>
  <c r="J101"/>
  <c r="K101" s="1"/>
  <c r="J100"/>
  <c r="K100" s="1"/>
  <c r="J86"/>
  <c r="K86" s="1"/>
  <c r="J85"/>
  <c r="J84"/>
  <c r="K84" s="1"/>
  <c r="J68"/>
  <c r="K68" s="1"/>
  <c r="J67"/>
  <c r="K67" s="1"/>
  <c r="J66"/>
  <c r="K66" s="1"/>
  <c r="J61"/>
  <c r="K61" s="1"/>
  <c r="J60"/>
  <c r="K60" s="1"/>
  <c r="J59"/>
  <c r="K59" s="1"/>
  <c r="J30"/>
  <c r="K30" s="1"/>
  <c r="J29"/>
  <c r="K29" s="1"/>
  <c r="J28"/>
  <c r="K28" s="1"/>
  <c r="J27"/>
  <c r="K27" s="1"/>
  <c r="J26"/>
  <c r="K26" s="1"/>
  <c r="J25"/>
  <c r="K25" s="1"/>
  <c r="J48"/>
  <c r="K48" s="1"/>
  <c r="J47"/>
  <c r="K47" s="1"/>
  <c r="J46"/>
  <c r="K46" s="1"/>
  <c r="J45"/>
  <c r="K45" s="1"/>
  <c r="J44"/>
  <c r="K44" s="1"/>
  <c r="J43"/>
  <c r="K43" s="1"/>
  <c r="J99"/>
  <c r="K99" s="1"/>
  <c r="L99" s="1"/>
  <c r="N99" s="1"/>
  <c r="J98"/>
  <c r="K98" s="1"/>
  <c r="L98" s="1"/>
  <c r="N98" s="1"/>
  <c r="J97"/>
  <c r="K97" s="1"/>
  <c r="J96"/>
  <c r="K96" s="1"/>
  <c r="J95"/>
  <c r="K95" s="1"/>
  <c r="J94"/>
  <c r="K94" s="1"/>
  <c r="L94" s="1"/>
  <c r="N94" s="1"/>
  <c r="J93"/>
  <c r="K93" s="1"/>
  <c r="L93" s="1"/>
  <c r="N93" s="1"/>
  <c r="J92"/>
  <c r="K92" s="1"/>
  <c r="L92" s="1"/>
  <c r="N92" s="1"/>
  <c r="J91"/>
  <c r="K91" s="1"/>
  <c r="L91" s="1"/>
  <c r="N91" s="1"/>
  <c r="J90"/>
  <c r="K90" s="1"/>
  <c r="L90" s="1"/>
  <c r="N90" s="1"/>
  <c r="J89"/>
  <c r="K89" s="1"/>
  <c r="L89" s="1"/>
  <c r="N89" s="1"/>
  <c r="J88"/>
  <c r="K88" s="1"/>
  <c r="L88" s="1"/>
  <c r="N88" s="1"/>
  <c r="J83"/>
  <c r="K83" s="1"/>
  <c r="L83" s="1"/>
  <c r="N83" s="1"/>
  <c r="J82"/>
  <c r="K82" s="1"/>
  <c r="L82" s="1"/>
  <c r="N82" s="1"/>
  <c r="J81"/>
  <c r="K81" s="1"/>
  <c r="L81" s="1"/>
  <c r="N81" s="1"/>
  <c r="J80"/>
  <c r="K80" s="1"/>
  <c r="L80" s="1"/>
  <c r="N80" s="1"/>
  <c r="J76"/>
  <c r="K76" s="1"/>
  <c r="L76" s="1"/>
  <c r="N76" s="1"/>
  <c r="J75"/>
  <c r="K75" s="1"/>
  <c r="L75" s="1"/>
  <c r="N75" s="1"/>
  <c r="J74"/>
  <c r="K74" s="1"/>
  <c r="L74" s="1"/>
  <c r="N74" s="1"/>
  <c r="J65"/>
  <c r="K65" s="1"/>
  <c r="L65" s="1"/>
  <c r="N65" s="1"/>
  <c r="J64"/>
  <c r="K64" s="1"/>
  <c r="L64" s="1"/>
  <c r="N64" s="1"/>
  <c r="J63"/>
  <c r="K63" s="1"/>
  <c r="L63" s="1"/>
  <c r="N63" s="1"/>
  <c r="J62"/>
  <c r="K62" s="1"/>
  <c r="L62" s="1"/>
  <c r="N62" s="1"/>
  <c r="J58"/>
  <c r="K58" s="1"/>
  <c r="L58" s="1"/>
  <c r="N58" s="1"/>
  <c r="J57"/>
  <c r="K57" s="1"/>
  <c r="L57" s="1"/>
  <c r="N57" s="1"/>
  <c r="J56"/>
  <c r="K56" s="1"/>
  <c r="L56" s="1"/>
  <c r="N56" s="1"/>
  <c r="J54"/>
  <c r="K54" s="1"/>
  <c r="L54" s="1"/>
  <c r="N54" s="1"/>
  <c r="J53"/>
  <c r="K53" s="1"/>
  <c r="L53" s="1"/>
  <c r="N53" s="1"/>
  <c r="J52"/>
  <c r="K52" s="1"/>
  <c r="L52" s="1"/>
  <c r="N52" s="1"/>
  <c r="J51"/>
  <c r="K51" s="1"/>
  <c r="L51" s="1"/>
  <c r="N51" s="1"/>
  <c r="J50"/>
  <c r="K50" s="1"/>
  <c r="L50" s="1"/>
  <c r="N50" s="1"/>
  <c r="J49"/>
  <c r="K49" s="1"/>
  <c r="L49" s="1"/>
  <c r="N49" s="1"/>
  <c r="J42"/>
  <c r="K42" s="1"/>
  <c r="L42" s="1"/>
  <c r="N42" s="1"/>
  <c r="J41"/>
  <c r="K41" s="1"/>
  <c r="L41" s="1"/>
  <c r="N41" s="1"/>
  <c r="J40"/>
  <c r="K40" s="1"/>
  <c r="L79"/>
  <c r="N79" s="1"/>
  <c r="E16" i="7"/>
  <c r="E15"/>
  <c r="E14"/>
  <c r="E13"/>
  <c r="E12"/>
  <c r="E11"/>
  <c r="E10"/>
  <c r="E9"/>
  <c r="E8"/>
  <c r="E7"/>
  <c r="E6"/>
  <c r="E5"/>
  <c r="F140"/>
  <c r="D115"/>
  <c r="D101"/>
  <c r="D87"/>
  <c r="D73"/>
  <c r="D59"/>
  <c r="D45"/>
  <c r="D31"/>
  <c r="D17"/>
  <c r="D3"/>
  <c r="C115"/>
  <c r="C101"/>
  <c r="G53" i="5"/>
  <c r="G52"/>
  <c r="G51"/>
  <c r="G50"/>
  <c r="G49"/>
  <c r="G48"/>
  <c r="G47"/>
  <c r="G46"/>
  <c r="G45"/>
  <c r="G44"/>
  <c r="G43"/>
  <c r="G42"/>
  <c r="K42" s="1"/>
  <c r="L42"/>
  <c r="E54"/>
  <c r="F60"/>
  <c r="I60" s="1"/>
  <c r="F61"/>
  <c r="I61" s="1"/>
  <c r="J61"/>
  <c r="F62"/>
  <c r="I62" s="1"/>
  <c r="F63"/>
  <c r="I63" s="1"/>
  <c r="F64"/>
  <c r="I64" s="1"/>
  <c r="F65"/>
  <c r="I65" s="1"/>
  <c r="F66"/>
  <c r="I66" s="1"/>
  <c r="F67"/>
  <c r="I67" s="1"/>
  <c r="F68"/>
  <c r="I68" s="1"/>
  <c r="F69"/>
  <c r="I69" s="1"/>
  <c r="F70"/>
  <c r="I70" s="1"/>
  <c r="F71"/>
  <c r="I71" s="1"/>
  <c r="C72"/>
  <c r="D72"/>
  <c r="E72"/>
  <c r="D101"/>
  <c r="D102"/>
  <c r="D103"/>
  <c r="D104"/>
  <c r="D105"/>
  <c r="D106"/>
  <c r="D107"/>
  <c r="D108"/>
  <c r="D109"/>
  <c r="D110"/>
  <c r="D111"/>
  <c r="D112"/>
  <c r="E128" i="7"/>
  <c r="E127"/>
  <c r="E126"/>
  <c r="E125"/>
  <c r="E124"/>
  <c r="E123"/>
  <c r="E122"/>
  <c r="E121"/>
  <c r="E120"/>
  <c r="E119"/>
  <c r="E118"/>
  <c r="E117"/>
  <c r="E116"/>
  <c r="E114"/>
  <c r="E113"/>
  <c r="E112"/>
  <c r="E111"/>
  <c r="E110"/>
  <c r="J122"/>
  <c r="K122" s="1"/>
  <c r="J121"/>
  <c r="H121"/>
  <c r="J120"/>
  <c r="H120"/>
  <c r="J119"/>
  <c r="H119"/>
  <c r="H118"/>
  <c r="H117"/>
  <c r="H116"/>
  <c r="I115"/>
  <c r="I101" s="1"/>
  <c r="H114"/>
  <c r="H113"/>
  <c r="H112"/>
  <c r="J112" s="1"/>
  <c r="K112" s="1"/>
  <c r="H111"/>
  <c r="J111" s="1"/>
  <c r="H110"/>
  <c r="J110" s="1"/>
  <c r="H109"/>
  <c r="J109" s="1"/>
  <c r="E109"/>
  <c r="H108"/>
  <c r="J108" s="1"/>
  <c r="E108"/>
  <c r="H107"/>
  <c r="J107" s="1"/>
  <c r="E107"/>
  <c r="H106"/>
  <c r="J106" s="1"/>
  <c r="E106"/>
  <c r="H105"/>
  <c r="J105" s="1"/>
  <c r="E105"/>
  <c r="H104"/>
  <c r="J104" s="1"/>
  <c r="E104"/>
  <c r="H103"/>
  <c r="J103" s="1"/>
  <c r="E103"/>
  <c r="H102"/>
  <c r="J102" s="1"/>
  <c r="E102"/>
  <c r="D67" i="34"/>
  <c r="C67"/>
  <c r="D66"/>
  <c r="C66"/>
  <c r="N56"/>
  <c r="M53"/>
  <c r="M43" s="1"/>
  <c r="L53"/>
  <c r="L55" s="1"/>
  <c r="L42" s="1"/>
  <c r="K53"/>
  <c r="K55" s="1"/>
  <c r="K42" s="1"/>
  <c r="J53"/>
  <c r="I53"/>
  <c r="I55" s="1"/>
  <c r="I42" s="1"/>
  <c r="H53"/>
  <c r="H55" s="1"/>
  <c r="H42" s="1"/>
  <c r="G53"/>
  <c r="G55" s="1"/>
  <c r="G42" s="1"/>
  <c r="F53"/>
  <c r="F55" s="1"/>
  <c r="F42" s="1"/>
  <c r="E53"/>
  <c r="E43" s="1"/>
  <c r="D53"/>
  <c r="D55" s="1"/>
  <c r="D42" s="1"/>
  <c r="C53"/>
  <c r="C55" s="1"/>
  <c r="C42" s="1"/>
  <c r="B53"/>
  <c r="B55" s="1"/>
  <c r="B42" s="1"/>
  <c r="M44"/>
  <c r="L44"/>
  <c r="K44"/>
  <c r="J44"/>
  <c r="I44"/>
  <c r="H44"/>
  <c r="G44"/>
  <c r="F44"/>
  <c r="E44"/>
  <c r="D44"/>
  <c r="C44"/>
  <c r="B44"/>
  <c r="N39"/>
  <c r="N38"/>
  <c r="N36"/>
  <c r="B37"/>
  <c r="B40" s="1"/>
  <c r="E41"/>
  <c r="D41"/>
  <c r="M32"/>
  <c r="M60" s="1"/>
  <c r="L32"/>
  <c r="L60" s="1"/>
  <c r="K32"/>
  <c r="J32"/>
  <c r="J60" s="1"/>
  <c r="I32"/>
  <c r="I60" s="1"/>
  <c r="H32"/>
  <c r="H60" s="1"/>
  <c r="G32"/>
  <c r="G28" s="1"/>
  <c r="G59" s="1"/>
  <c r="F32"/>
  <c r="F28" s="1"/>
  <c r="F59" s="1"/>
  <c r="E32"/>
  <c r="E60" s="1"/>
  <c r="D32"/>
  <c r="C32"/>
  <c r="B32"/>
  <c r="B60" s="1"/>
  <c r="N31"/>
  <c r="N30"/>
  <c r="N29"/>
  <c r="M22"/>
  <c r="L22"/>
  <c r="K22"/>
  <c r="J22"/>
  <c r="I22"/>
  <c r="H22"/>
  <c r="G22"/>
  <c r="F22"/>
  <c r="E22"/>
  <c r="D22"/>
  <c r="C22"/>
  <c r="B22"/>
  <c r="N20"/>
  <c r="N19"/>
  <c r="A18"/>
  <c r="B14"/>
  <c r="N13"/>
  <c r="N22" s="1"/>
  <c r="N12"/>
  <c r="M8"/>
  <c r="M18" s="1"/>
  <c r="M21" s="1"/>
  <c r="L8"/>
  <c r="L18" s="1"/>
  <c r="L21" s="1"/>
  <c r="K8"/>
  <c r="K15" s="1"/>
  <c r="L11" s="1"/>
  <c r="L14" s="1"/>
  <c r="J8"/>
  <c r="J18" s="1"/>
  <c r="J21" s="1"/>
  <c r="I8"/>
  <c r="H8"/>
  <c r="G8"/>
  <c r="G61" s="1"/>
  <c r="F8"/>
  <c r="E8"/>
  <c r="E18" s="1"/>
  <c r="E21" s="1"/>
  <c r="D8"/>
  <c r="D34" s="1"/>
  <c r="C8"/>
  <c r="C34" s="1"/>
  <c r="B8"/>
  <c r="B34" s="1"/>
  <c r="M7"/>
  <c r="L7"/>
  <c r="K7"/>
  <c r="J7"/>
  <c r="I7"/>
  <c r="H7"/>
  <c r="G7"/>
  <c r="F7"/>
  <c r="E7"/>
  <c r="D7"/>
  <c r="C7"/>
  <c r="B7"/>
  <c r="N6"/>
  <c r="N5"/>
  <c r="O45" i="33"/>
  <c r="J44"/>
  <c r="I44"/>
  <c r="H44"/>
  <c r="G44"/>
  <c r="F44"/>
  <c r="E44"/>
  <c r="D44"/>
  <c r="C44"/>
  <c r="N42"/>
  <c r="M42"/>
  <c r="L42"/>
  <c r="L44" s="1"/>
  <c r="K42"/>
  <c r="K44" s="1"/>
  <c r="N31"/>
  <c r="N33" s="1"/>
  <c r="M31"/>
  <c r="M33" s="1"/>
  <c r="L31"/>
  <c r="L33" s="1"/>
  <c r="K31"/>
  <c r="K33" s="1"/>
  <c r="J31"/>
  <c r="J33" s="1"/>
  <c r="I31"/>
  <c r="I33" s="1"/>
  <c r="H31"/>
  <c r="H33" s="1"/>
  <c r="G31"/>
  <c r="G33" s="1"/>
  <c r="F31"/>
  <c r="F33" s="1"/>
  <c r="E31"/>
  <c r="E33" s="1"/>
  <c r="D31"/>
  <c r="D33" s="1"/>
  <c r="C31"/>
  <c r="C33" s="1"/>
  <c r="O30"/>
  <c r="O31" s="1"/>
  <c r="O33" s="1"/>
  <c r="N26"/>
  <c r="N28" s="1"/>
  <c r="M26"/>
  <c r="M28" s="1"/>
  <c r="L26"/>
  <c r="L28" s="1"/>
  <c r="K26"/>
  <c r="K28" s="1"/>
  <c r="J26"/>
  <c r="J28" s="1"/>
  <c r="I26"/>
  <c r="I28" s="1"/>
  <c r="H26"/>
  <c r="H28" s="1"/>
  <c r="G26"/>
  <c r="G28" s="1"/>
  <c r="F26"/>
  <c r="F28" s="1"/>
  <c r="E26"/>
  <c r="E28" s="1"/>
  <c r="D26"/>
  <c r="D28" s="1"/>
  <c r="C26"/>
  <c r="C28" s="1"/>
  <c r="O25"/>
  <c r="O26" s="1"/>
  <c r="O28" s="1"/>
  <c r="N21"/>
  <c r="N23" s="1"/>
  <c r="M21"/>
  <c r="M23" s="1"/>
  <c r="L21"/>
  <c r="L23" s="1"/>
  <c r="K21"/>
  <c r="K23" s="1"/>
  <c r="J21"/>
  <c r="J23" s="1"/>
  <c r="I21"/>
  <c r="I23" s="1"/>
  <c r="H21"/>
  <c r="H23" s="1"/>
  <c r="G21"/>
  <c r="G23" s="1"/>
  <c r="F21"/>
  <c r="F23" s="1"/>
  <c r="E21"/>
  <c r="E23" s="1"/>
  <c r="D21"/>
  <c r="D23" s="1"/>
  <c r="C21"/>
  <c r="C23" s="1"/>
  <c r="O20"/>
  <c r="O21" s="1"/>
  <c r="O23" s="1"/>
  <c r="N16"/>
  <c r="N18" s="1"/>
  <c r="M16"/>
  <c r="M18" s="1"/>
  <c r="L16"/>
  <c r="L18" s="1"/>
  <c r="K16"/>
  <c r="K18" s="1"/>
  <c r="J16"/>
  <c r="J18" s="1"/>
  <c r="I16"/>
  <c r="I18" s="1"/>
  <c r="H16"/>
  <c r="H18" s="1"/>
  <c r="G16"/>
  <c r="G18" s="1"/>
  <c r="F16"/>
  <c r="F18" s="1"/>
  <c r="E16"/>
  <c r="E18" s="1"/>
  <c r="D16"/>
  <c r="D18" s="1"/>
  <c r="C16"/>
  <c r="C18" s="1"/>
  <c r="O15"/>
  <c r="O16" s="1"/>
  <c r="O18" s="1"/>
  <c r="N11"/>
  <c r="N13" s="1"/>
  <c r="M11"/>
  <c r="M13" s="1"/>
  <c r="L11"/>
  <c r="L13" s="1"/>
  <c r="K11"/>
  <c r="K13" s="1"/>
  <c r="J11"/>
  <c r="J13" s="1"/>
  <c r="I11"/>
  <c r="I13" s="1"/>
  <c r="H11"/>
  <c r="H13" s="1"/>
  <c r="G11"/>
  <c r="G13" s="1"/>
  <c r="F11"/>
  <c r="F13" s="1"/>
  <c r="E11"/>
  <c r="E13" s="1"/>
  <c r="D11"/>
  <c r="D13" s="1"/>
  <c r="C11"/>
  <c r="C13" s="1"/>
  <c r="O10"/>
  <c r="O11" s="1"/>
  <c r="O13" s="1"/>
  <c r="N6"/>
  <c r="N8" s="1"/>
  <c r="M6"/>
  <c r="M8" s="1"/>
  <c r="L6"/>
  <c r="L8" s="1"/>
  <c r="K6"/>
  <c r="K8" s="1"/>
  <c r="J6"/>
  <c r="J8" s="1"/>
  <c r="I6"/>
  <c r="I8" s="1"/>
  <c r="H6"/>
  <c r="H8" s="1"/>
  <c r="G6"/>
  <c r="G8" s="1"/>
  <c r="F6"/>
  <c r="F8" s="1"/>
  <c r="E6"/>
  <c r="E8" s="1"/>
  <c r="D6"/>
  <c r="D8" s="1"/>
  <c r="C6"/>
  <c r="C8" s="1"/>
  <c r="O5"/>
  <c r="O4"/>
  <c r="B5" i="26"/>
  <c r="B6" s="1"/>
  <c r="B7" s="1"/>
  <c r="B8" s="1"/>
  <c r="B9" s="1"/>
  <c r="B10" s="1"/>
  <c r="B11" s="1"/>
  <c r="B12" s="1"/>
  <c r="B13" s="1"/>
  <c r="D22" i="25"/>
  <c r="B6"/>
  <c r="B7" s="1"/>
  <c r="B8" s="1"/>
  <c r="B9" s="1"/>
  <c r="B10" s="1"/>
  <c r="B11" s="1"/>
  <c r="B12" s="1"/>
  <c r="B13" s="1"/>
  <c r="B14" s="1"/>
  <c r="B15" s="1"/>
  <c r="B16" s="1"/>
  <c r="B17" s="1"/>
  <c r="B18" s="1"/>
  <c r="B19" s="1"/>
  <c r="B20" s="1"/>
  <c r="B21" s="1"/>
  <c r="B6" i="23"/>
  <c r="B7" s="1"/>
  <c r="B8" s="1"/>
  <c r="B9" s="1"/>
  <c r="B10" s="1"/>
  <c r="B11" s="1"/>
  <c r="B12" s="1"/>
  <c r="B13" s="1"/>
  <c r="B14" s="1"/>
  <c r="B15" s="1"/>
  <c r="B16" s="1"/>
  <c r="B4" i="21"/>
  <c r="B5" s="1"/>
  <c r="B6" s="1"/>
  <c r="B7" s="1"/>
  <c r="B8" s="1"/>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J31" i="10"/>
  <c r="K31" s="1"/>
  <c r="L31" s="1"/>
  <c r="N31" s="1"/>
  <c r="J24"/>
  <c r="J33"/>
  <c r="K33" s="1"/>
  <c r="L33" s="1"/>
  <c r="N33" s="1"/>
  <c r="J32"/>
  <c r="K32" s="1"/>
  <c r="L32" s="1"/>
  <c r="N32" s="1"/>
  <c r="J34"/>
  <c r="K34" s="1"/>
  <c r="J38"/>
  <c r="K38" s="1"/>
  <c r="L38" s="1"/>
  <c r="N38" s="1"/>
  <c r="J23"/>
  <c r="K23" s="1"/>
  <c r="J22"/>
  <c r="K22" s="1"/>
  <c r="L22" s="1"/>
  <c r="N22" s="1"/>
  <c r="J21"/>
  <c r="K21" s="1"/>
  <c r="L21" s="1"/>
  <c r="N21" s="1"/>
  <c r="J19"/>
  <c r="K19" s="1"/>
  <c r="L19" s="1"/>
  <c r="N19" s="1"/>
  <c r="J18"/>
  <c r="K18" s="1"/>
  <c r="L18" s="1"/>
  <c r="N18" s="1"/>
  <c r="J17"/>
  <c r="K17" s="1"/>
  <c r="L17" s="1"/>
  <c r="N17" s="1"/>
  <c r="J15"/>
  <c r="K15" s="1"/>
  <c r="L15" s="1"/>
  <c r="N15" s="1"/>
  <c r="J14"/>
  <c r="K14" s="1"/>
  <c r="L14" s="1"/>
  <c r="N14" s="1"/>
  <c r="J13"/>
  <c r="K13" s="1"/>
  <c r="L13" s="1"/>
  <c r="N13" s="1"/>
  <c r="J10"/>
  <c r="K10" s="1"/>
  <c r="L10" s="1"/>
  <c r="N10" s="1"/>
  <c r="J9"/>
  <c r="K9" s="1"/>
  <c r="L9" s="1"/>
  <c r="N9" s="1"/>
  <c r="K24"/>
  <c r="L24" s="1"/>
  <c r="N24" s="1"/>
  <c r="J12"/>
  <c r="K12" s="1"/>
  <c r="L12" s="1"/>
  <c r="N12" s="1"/>
  <c r="J16"/>
  <c r="K16" s="1"/>
  <c r="J20"/>
  <c r="K20" s="1"/>
  <c r="L20" s="1"/>
  <c r="N20" s="1"/>
  <c r="J39"/>
  <c r="K39" s="1"/>
  <c r="L39" s="1"/>
  <c r="N39" s="1"/>
  <c r="J11"/>
  <c r="K11" s="1"/>
  <c r="J50" i="9"/>
  <c r="J49"/>
  <c r="J48"/>
  <c r="J47"/>
  <c r="J46"/>
  <c r="J45"/>
  <c r="J44"/>
  <c r="J43"/>
  <c r="J42"/>
  <c r="K42"/>
  <c r="J41"/>
  <c r="J40"/>
  <c r="J39"/>
  <c r="J38"/>
  <c r="J37"/>
  <c r="J36"/>
  <c r="J35"/>
  <c r="J34"/>
  <c r="J33"/>
  <c r="J32"/>
  <c r="J31"/>
  <c r="J30"/>
  <c r="J29"/>
  <c r="J28"/>
  <c r="J27"/>
  <c r="J26"/>
  <c r="J25"/>
  <c r="J24"/>
  <c r="J23"/>
  <c r="J22"/>
  <c r="J21"/>
  <c r="J20"/>
  <c r="J19"/>
  <c r="J18"/>
  <c r="J17"/>
  <c r="J16"/>
  <c r="J15"/>
  <c r="J14"/>
  <c r="J13"/>
  <c r="J12"/>
  <c r="J11"/>
  <c r="J10"/>
  <c r="J9"/>
  <c r="J8"/>
  <c r="J7"/>
  <c r="J6"/>
  <c r="I50"/>
  <c r="I49"/>
  <c r="I48"/>
  <c r="I47"/>
  <c r="I46"/>
  <c r="I45"/>
  <c r="I44"/>
  <c r="I43"/>
  <c r="I42"/>
  <c r="I41"/>
  <c r="I40"/>
  <c r="K40"/>
  <c r="I39"/>
  <c r="I38"/>
  <c r="I37"/>
  <c r="I36"/>
  <c r="I35"/>
  <c r="I34"/>
  <c r="I33"/>
  <c r="I32"/>
  <c r="I31"/>
  <c r="I30"/>
  <c r="I29"/>
  <c r="I28"/>
  <c r="I27"/>
  <c r="I26"/>
  <c r="I25"/>
  <c r="I24"/>
  <c r="I23"/>
  <c r="I22"/>
  <c r="I21"/>
  <c r="I20"/>
  <c r="I19"/>
  <c r="I18"/>
  <c r="I17"/>
  <c r="I16"/>
  <c r="I15"/>
  <c r="H49"/>
  <c r="G49" s="1"/>
  <c r="H48"/>
  <c r="G48" s="1"/>
  <c r="H47"/>
  <c r="G47" s="1"/>
  <c r="H46"/>
  <c r="G46" s="1"/>
  <c r="H45"/>
  <c r="G45" s="1"/>
  <c r="H44"/>
  <c r="G44" s="1"/>
  <c r="H43"/>
  <c r="G43" s="1"/>
  <c r="H42"/>
  <c r="G42" s="1"/>
  <c r="H41"/>
  <c r="G41" s="1"/>
  <c r="H40"/>
  <c r="G40" s="1"/>
  <c r="H39"/>
  <c r="G39" s="1"/>
  <c r="H38"/>
  <c r="G38" s="1"/>
  <c r="H37"/>
  <c r="G37" s="1"/>
  <c r="H36"/>
  <c r="G36" s="1"/>
  <c r="H35"/>
  <c r="G35" s="1"/>
  <c r="H34"/>
  <c r="G34" s="1"/>
  <c r="H33"/>
  <c r="G33" s="1"/>
  <c r="H32"/>
  <c r="G32" s="1"/>
  <c r="H31"/>
  <c r="G31" s="1"/>
  <c r="H30"/>
  <c r="G30" s="1"/>
  <c r="H29"/>
  <c r="H28"/>
  <c r="G28" s="1"/>
  <c r="H27"/>
  <c r="G27" s="1"/>
  <c r="H26"/>
  <c r="G26" s="1"/>
  <c r="H25"/>
  <c r="G25" s="1"/>
  <c r="H24"/>
  <c r="G24" s="1"/>
  <c r="H23"/>
  <c r="G23" s="1"/>
  <c r="H22"/>
  <c r="G22" s="1"/>
  <c r="H21"/>
  <c r="G21" s="1"/>
  <c r="H20"/>
  <c r="G20" s="1"/>
  <c r="H19"/>
  <c r="G19" s="1"/>
  <c r="H18"/>
  <c r="G18" s="1"/>
  <c r="H17"/>
  <c r="G17" s="1"/>
  <c r="H16"/>
  <c r="G16" s="1"/>
  <c r="H15"/>
  <c r="G15" s="1"/>
  <c r="H14"/>
  <c r="G14" s="1"/>
  <c r="I14"/>
  <c r="H13"/>
  <c r="G13" s="1"/>
  <c r="I13"/>
  <c r="H12"/>
  <c r="I12" s="1"/>
  <c r="H11"/>
  <c r="I11" s="1"/>
  <c r="H10"/>
  <c r="I10" s="1"/>
  <c r="H9"/>
  <c r="I9" s="1"/>
  <c r="H8"/>
  <c r="I8" s="1"/>
  <c r="H7"/>
  <c r="I7" s="1"/>
  <c r="H6"/>
  <c r="F51"/>
  <c r="O50"/>
  <c r="N50"/>
  <c r="M50"/>
  <c r="L50"/>
  <c r="K50"/>
  <c r="H50"/>
  <c r="G50" s="1"/>
  <c r="O49"/>
  <c r="N49"/>
  <c r="M49"/>
  <c r="L49"/>
  <c r="K49"/>
  <c r="O48"/>
  <c r="N48"/>
  <c r="M48"/>
  <c r="L48"/>
  <c r="K48"/>
  <c r="O47"/>
  <c r="N47"/>
  <c r="M47"/>
  <c r="L47"/>
  <c r="K47"/>
  <c r="O46"/>
  <c r="N46"/>
  <c r="M46"/>
  <c r="L46"/>
  <c r="K46"/>
  <c r="O45"/>
  <c r="N45"/>
  <c r="M45"/>
  <c r="L45"/>
  <c r="K45"/>
  <c r="C45"/>
  <c r="O44"/>
  <c r="N44"/>
  <c r="M44"/>
  <c r="L44"/>
  <c r="C44"/>
  <c r="O43"/>
  <c r="N43"/>
  <c r="M43"/>
  <c r="L43"/>
  <c r="K43"/>
  <c r="C43"/>
  <c r="O42"/>
  <c r="N42"/>
  <c r="M42"/>
  <c r="L42"/>
  <c r="C42"/>
  <c r="O41"/>
  <c r="N41"/>
  <c r="M41"/>
  <c r="L41"/>
  <c r="K41"/>
  <c r="C41"/>
  <c r="O40"/>
  <c r="N40"/>
  <c r="M40"/>
  <c r="L40"/>
  <c r="C40"/>
  <c r="O39"/>
  <c r="N39"/>
  <c r="M39"/>
  <c r="L39"/>
  <c r="C39"/>
  <c r="O38"/>
  <c r="N38"/>
  <c r="M38"/>
  <c r="K38"/>
  <c r="C38"/>
  <c r="O37"/>
  <c r="N37"/>
  <c r="M37"/>
  <c r="K37"/>
  <c r="C37"/>
  <c r="O36"/>
  <c r="N36"/>
  <c r="M36"/>
  <c r="L36"/>
  <c r="K36"/>
  <c r="C36"/>
  <c r="O35"/>
  <c r="N35"/>
  <c r="M35"/>
  <c r="L35"/>
  <c r="K35"/>
  <c r="C35"/>
  <c r="O34"/>
  <c r="N34"/>
  <c r="M34"/>
  <c r="L34"/>
  <c r="K34"/>
  <c r="C34"/>
  <c r="O33"/>
  <c r="N33"/>
  <c r="M33"/>
  <c r="L33"/>
  <c r="K33"/>
  <c r="C33"/>
  <c r="O32"/>
  <c r="N32"/>
  <c r="M32"/>
  <c r="L32"/>
  <c r="K32"/>
  <c r="C32"/>
  <c r="O31"/>
  <c r="N31"/>
  <c r="M31"/>
  <c r="L31"/>
  <c r="K31"/>
  <c r="C31"/>
  <c r="O30"/>
  <c r="N30"/>
  <c r="M30"/>
  <c r="L30"/>
  <c r="K30"/>
  <c r="C30"/>
  <c r="O29"/>
  <c r="N29"/>
  <c r="M29"/>
  <c r="L29"/>
  <c r="K29"/>
  <c r="C29"/>
  <c r="O28"/>
  <c r="N28"/>
  <c r="M28"/>
  <c r="L28"/>
  <c r="K28"/>
  <c r="C28"/>
  <c r="O27"/>
  <c r="N27"/>
  <c r="M27"/>
  <c r="L27"/>
  <c r="K27"/>
  <c r="C27"/>
  <c r="O26"/>
  <c r="N26"/>
  <c r="M26"/>
  <c r="L26"/>
  <c r="K26"/>
  <c r="C26"/>
  <c r="O25"/>
  <c r="N25"/>
  <c r="M25"/>
  <c r="L25"/>
  <c r="K25"/>
  <c r="C25"/>
  <c r="O24"/>
  <c r="N24"/>
  <c r="M24"/>
  <c r="L24"/>
  <c r="K24"/>
  <c r="C24"/>
  <c r="O23"/>
  <c r="N23"/>
  <c r="M23"/>
  <c r="L23"/>
  <c r="K23"/>
  <c r="C23"/>
  <c r="O22"/>
  <c r="N22"/>
  <c r="M22"/>
  <c r="L22"/>
  <c r="K22"/>
  <c r="C22"/>
  <c r="O21"/>
  <c r="N21"/>
  <c r="M21"/>
  <c r="L21"/>
  <c r="K21"/>
  <c r="C21"/>
  <c r="O20"/>
  <c r="N20"/>
  <c r="M20"/>
  <c r="L20"/>
  <c r="K20"/>
  <c r="C20"/>
  <c r="O19"/>
  <c r="N19"/>
  <c r="M19"/>
  <c r="L19"/>
  <c r="K19"/>
  <c r="C19"/>
  <c r="O18"/>
  <c r="N18"/>
  <c r="M18"/>
  <c r="L18"/>
  <c r="K18"/>
  <c r="C18"/>
  <c r="O17"/>
  <c r="N17"/>
  <c r="M17"/>
  <c r="L17"/>
  <c r="K17"/>
  <c r="C17"/>
  <c r="O16"/>
  <c r="N16"/>
  <c r="M16"/>
  <c r="L16"/>
  <c r="K16"/>
  <c r="C16"/>
  <c r="O15"/>
  <c r="N15"/>
  <c r="M15"/>
  <c r="L15"/>
  <c r="K15"/>
  <c r="C15"/>
  <c r="O14"/>
  <c r="N14"/>
  <c r="M14"/>
  <c r="L14"/>
  <c r="K14"/>
  <c r="O13"/>
  <c r="N13"/>
  <c r="M13"/>
  <c r="L13"/>
  <c r="K13"/>
  <c r="O12"/>
  <c r="N12"/>
  <c r="M12"/>
  <c r="L12"/>
  <c r="K12"/>
  <c r="O11"/>
  <c r="N11"/>
  <c r="M11"/>
  <c r="L11"/>
  <c r="K11"/>
  <c r="O10"/>
  <c r="N10"/>
  <c r="M10"/>
  <c r="L10"/>
  <c r="K10"/>
  <c r="O9"/>
  <c r="N9"/>
  <c r="M9"/>
  <c r="L9"/>
  <c r="K9"/>
  <c r="O8"/>
  <c r="N8"/>
  <c r="M8"/>
  <c r="L8"/>
  <c r="K8"/>
  <c r="O7"/>
  <c r="N7"/>
  <c r="M7"/>
  <c r="L7"/>
  <c r="K7"/>
  <c r="O6"/>
  <c r="N6"/>
  <c r="M6"/>
  <c r="L6"/>
  <c r="K6"/>
  <c r="O5"/>
  <c r="H5"/>
  <c r="G5" s="1"/>
  <c r="C5"/>
  <c r="K44"/>
  <c r="L37"/>
  <c r="K39"/>
  <c r="G29"/>
  <c r="L38"/>
  <c r="B7" i="8"/>
  <c r="B8" s="1"/>
  <c r="B9" s="1"/>
  <c r="B10" s="1"/>
  <c r="B11" s="1"/>
  <c r="B12" s="1"/>
  <c r="B13" s="1"/>
  <c r="B14" s="1"/>
  <c r="B15" s="1"/>
  <c r="B16" s="1"/>
  <c r="B17" s="1"/>
  <c r="B18" s="1"/>
  <c r="B19" s="1"/>
  <c r="B20" s="1"/>
  <c r="B21" s="1"/>
  <c r="B22" s="1"/>
  <c r="F146" i="7"/>
  <c r="F145"/>
  <c r="F144"/>
  <c r="F142"/>
  <c r="F141"/>
  <c r="F138"/>
  <c r="F137"/>
  <c r="F136"/>
  <c r="F134"/>
  <c r="F133"/>
  <c r="F132"/>
  <c r="H122" s="1"/>
  <c r="H128"/>
  <c r="H127"/>
  <c r="J127" s="1"/>
  <c r="H126"/>
  <c r="J126" s="1"/>
  <c r="H125"/>
  <c r="J115" s="1"/>
  <c r="H124"/>
  <c r="J114" s="1"/>
  <c r="H123"/>
  <c r="H100"/>
  <c r="J100" s="1"/>
  <c r="E100"/>
  <c r="H99"/>
  <c r="J99" s="1"/>
  <c r="E99"/>
  <c r="H98"/>
  <c r="J98" s="1"/>
  <c r="E98"/>
  <c r="H97"/>
  <c r="J97" s="1"/>
  <c r="E97"/>
  <c r="H96"/>
  <c r="J96" s="1"/>
  <c r="E96"/>
  <c r="H95"/>
  <c r="J95" s="1"/>
  <c r="E95"/>
  <c r="H94"/>
  <c r="J94" s="1"/>
  <c r="E94"/>
  <c r="H93"/>
  <c r="J93" s="1"/>
  <c r="E93"/>
  <c r="H92"/>
  <c r="J92" s="1"/>
  <c r="E92"/>
  <c r="H91"/>
  <c r="J91" s="1"/>
  <c r="E91"/>
  <c r="H90"/>
  <c r="J90" s="1"/>
  <c r="E90"/>
  <c r="H89"/>
  <c r="J89" s="1"/>
  <c r="E89"/>
  <c r="H88"/>
  <c r="E88"/>
  <c r="I87"/>
  <c r="C87"/>
  <c r="H86"/>
  <c r="J86" s="1"/>
  <c r="E86"/>
  <c r="H85"/>
  <c r="J85" s="1"/>
  <c r="E85"/>
  <c r="H84"/>
  <c r="J84" s="1"/>
  <c r="E84"/>
  <c r="H83"/>
  <c r="J83" s="1"/>
  <c r="E83"/>
  <c r="H82"/>
  <c r="J82" s="1"/>
  <c r="E82"/>
  <c r="H81"/>
  <c r="J81" s="1"/>
  <c r="E81"/>
  <c r="H80"/>
  <c r="J80" s="1"/>
  <c r="E80"/>
  <c r="H79"/>
  <c r="J79" s="1"/>
  <c r="E79"/>
  <c r="H78"/>
  <c r="J78" s="1"/>
  <c r="E78"/>
  <c r="H77"/>
  <c r="J77" s="1"/>
  <c r="E77"/>
  <c r="H76"/>
  <c r="J76" s="1"/>
  <c r="E76"/>
  <c r="H75"/>
  <c r="J75" s="1"/>
  <c r="E75"/>
  <c r="H74"/>
  <c r="E74"/>
  <c r="I73"/>
  <c r="C73"/>
  <c r="H72"/>
  <c r="J72" s="1"/>
  <c r="E72"/>
  <c r="H71"/>
  <c r="J71" s="1"/>
  <c r="E71"/>
  <c r="H70"/>
  <c r="J70" s="1"/>
  <c r="E70"/>
  <c r="H69"/>
  <c r="J69" s="1"/>
  <c r="E69"/>
  <c r="H68"/>
  <c r="J68" s="1"/>
  <c r="E68"/>
  <c r="H67"/>
  <c r="J67" s="1"/>
  <c r="E67"/>
  <c r="H66"/>
  <c r="J66" s="1"/>
  <c r="E66"/>
  <c r="H65"/>
  <c r="J65" s="1"/>
  <c r="E65"/>
  <c r="H64"/>
  <c r="J64" s="1"/>
  <c r="E64"/>
  <c r="H63"/>
  <c r="J63" s="1"/>
  <c r="E63"/>
  <c r="H62"/>
  <c r="J62" s="1"/>
  <c r="E62"/>
  <c r="H61"/>
  <c r="J61" s="1"/>
  <c r="E61"/>
  <c r="H60"/>
  <c r="J60" s="1"/>
  <c r="E60"/>
  <c r="I59"/>
  <c r="C59"/>
  <c r="H58"/>
  <c r="J58" s="1"/>
  <c r="E58"/>
  <c r="H57"/>
  <c r="J57" s="1"/>
  <c r="E57"/>
  <c r="H56"/>
  <c r="J56" s="1"/>
  <c r="E56"/>
  <c r="H55"/>
  <c r="J55" s="1"/>
  <c r="E55"/>
  <c r="H54"/>
  <c r="J54" s="1"/>
  <c r="E54"/>
  <c r="H53"/>
  <c r="J53" s="1"/>
  <c r="E53"/>
  <c r="H52"/>
  <c r="J52" s="1"/>
  <c r="E52"/>
  <c r="H51"/>
  <c r="J51" s="1"/>
  <c r="E51"/>
  <c r="H50"/>
  <c r="J50" s="1"/>
  <c r="E50"/>
  <c r="H49"/>
  <c r="J49" s="1"/>
  <c r="E49"/>
  <c r="H48"/>
  <c r="J48" s="1"/>
  <c r="E48"/>
  <c r="H47"/>
  <c r="E47"/>
  <c r="H46"/>
  <c r="J46" s="1"/>
  <c r="E46"/>
  <c r="I45"/>
  <c r="C45"/>
  <c r="H44"/>
  <c r="J44" s="1"/>
  <c r="E44"/>
  <c r="H43"/>
  <c r="J43" s="1"/>
  <c r="E43"/>
  <c r="H42"/>
  <c r="J42" s="1"/>
  <c r="E42"/>
  <c r="H41"/>
  <c r="J41" s="1"/>
  <c r="E41"/>
  <c r="H40"/>
  <c r="J40" s="1"/>
  <c r="E40"/>
  <c r="H39"/>
  <c r="J39" s="1"/>
  <c r="E39"/>
  <c r="H38"/>
  <c r="J38" s="1"/>
  <c r="E38"/>
  <c r="H37"/>
  <c r="J37" s="1"/>
  <c r="E37"/>
  <c r="H36"/>
  <c r="J36" s="1"/>
  <c r="E36"/>
  <c r="H35"/>
  <c r="J35" s="1"/>
  <c r="E35"/>
  <c r="H34"/>
  <c r="J34" s="1"/>
  <c r="E34"/>
  <c r="H33"/>
  <c r="J33" s="1"/>
  <c r="E33"/>
  <c r="H32"/>
  <c r="J32" s="1"/>
  <c r="I31"/>
  <c r="E32"/>
  <c r="C31"/>
  <c r="H30"/>
  <c r="J30" s="1"/>
  <c r="E30"/>
  <c r="H29"/>
  <c r="J29" s="1"/>
  <c r="E29"/>
  <c r="E28"/>
  <c r="H28"/>
  <c r="J28" s="1"/>
  <c r="H27"/>
  <c r="J27" s="1"/>
  <c r="E27"/>
  <c r="H26"/>
  <c r="J26" s="1"/>
  <c r="E26"/>
  <c r="H25"/>
  <c r="J25" s="1"/>
  <c r="E25"/>
  <c r="E24"/>
  <c r="H24"/>
  <c r="J24" s="1"/>
  <c r="H23"/>
  <c r="J23" s="1"/>
  <c r="E23"/>
  <c r="H22"/>
  <c r="J22" s="1"/>
  <c r="E22"/>
  <c r="H21"/>
  <c r="J21" s="1"/>
  <c r="E21"/>
  <c r="E20"/>
  <c r="H20"/>
  <c r="J20" s="1"/>
  <c r="K20" s="1"/>
  <c r="H19"/>
  <c r="J19" s="1"/>
  <c r="E19"/>
  <c r="H18"/>
  <c r="E18"/>
  <c r="I17"/>
  <c r="C17"/>
  <c r="J15"/>
  <c r="J14"/>
  <c r="J13"/>
  <c r="J12"/>
  <c r="K12" s="1"/>
  <c r="J11"/>
  <c r="J10"/>
  <c r="J9"/>
  <c r="J8"/>
  <c r="K8" s="1"/>
  <c r="H7"/>
  <c r="J7" s="1"/>
  <c r="H6"/>
  <c r="J6" s="1"/>
  <c r="H5"/>
  <c r="J5" s="1"/>
  <c r="J4"/>
  <c r="E4"/>
  <c r="I3"/>
  <c r="C3"/>
  <c r="B95" i="1"/>
  <c r="B96" s="1"/>
  <c r="B82"/>
  <c r="B37"/>
  <c r="B38" s="1"/>
  <c r="B39" s="1"/>
  <c r="B40" s="1"/>
  <c r="B118"/>
  <c r="B119" s="1"/>
  <c r="B120" s="1"/>
  <c r="B121" s="1"/>
  <c r="B109"/>
  <c r="B110" s="1"/>
  <c r="B111" s="1"/>
  <c r="B112" s="1"/>
  <c r="B113" s="1"/>
  <c r="B114" s="1"/>
  <c r="B101"/>
  <c r="B102" s="1"/>
  <c r="B86"/>
  <c r="B87" s="1"/>
  <c r="B88" s="1"/>
  <c r="B89" s="1"/>
  <c r="B90" s="1"/>
  <c r="B91" s="1"/>
  <c r="B92" s="1"/>
  <c r="B93" s="1"/>
  <c r="B13"/>
  <c r="B14" s="1"/>
  <c r="B26"/>
  <c r="B27" s="1"/>
  <c r="B28" s="1"/>
  <c r="B29" s="1"/>
  <c r="B30" s="1"/>
  <c r="B31" s="1"/>
  <c r="B32" s="1"/>
  <c r="B53"/>
  <c r="B54" s="1"/>
  <c r="B55" s="1"/>
  <c r="B68"/>
  <c r="B69" s="1"/>
  <c r="K5" i="9"/>
  <c r="L5"/>
  <c r="N5"/>
  <c r="B41" i="34"/>
  <c r="B49" s="1"/>
  <c r="F15"/>
  <c r="G11" s="1"/>
  <c r="G14" s="1"/>
  <c r="F41"/>
  <c r="F49" s="1"/>
  <c r="F61"/>
  <c r="C41"/>
  <c r="C45" s="1"/>
  <c r="G41"/>
  <c r="G49" s="1"/>
  <c r="C61"/>
  <c r="M5" i="9"/>
  <c r="I5"/>
  <c r="G60" i="34"/>
  <c r="I28"/>
  <c r="I59" s="1"/>
  <c r="F18"/>
  <c r="F21" s="1"/>
  <c r="F34"/>
  <c r="K93" i="7" l="1"/>
  <c r="J5" i="9"/>
  <c r="J51" s="1"/>
  <c r="G12"/>
  <c r="J125" i="7"/>
  <c r="K115" s="1"/>
  <c r="F60" i="34"/>
  <c r="C15"/>
  <c r="D11" s="1"/>
  <c r="D14" s="1"/>
  <c r="K105" i="7"/>
  <c r="B28" i="34"/>
  <c r="B59" s="1"/>
  <c r="L15"/>
  <c r="M11" s="1"/>
  <c r="M14" s="1"/>
  <c r="C18"/>
  <c r="C21" s="1"/>
  <c r="L26" i="10"/>
  <c r="N26" s="1"/>
  <c r="K43" i="34"/>
  <c r="D61"/>
  <c r="K48" i="7"/>
  <c r="K60"/>
  <c r="K72"/>
  <c r="L36" i="10"/>
  <c r="N36" s="1"/>
  <c r="K121" i="7"/>
  <c r="B45" i="34"/>
  <c r="B46" s="1"/>
  <c r="B48" s="1"/>
  <c r="K127" i="7"/>
  <c r="I33" i="34"/>
  <c r="I41" s="1"/>
  <c r="F45"/>
  <c r="G15"/>
  <c r="H11" s="1"/>
  <c r="H14" s="1"/>
  <c r="K90" i="7"/>
  <c r="N34" i="33"/>
  <c r="N38" s="1"/>
  <c r="N44" s="1"/>
  <c r="G34" i="34"/>
  <c r="K102" i="7"/>
  <c r="L46" i="10"/>
  <c r="N46" s="1"/>
  <c r="G45" i="34"/>
  <c r="J34" i="33"/>
  <c r="J38" s="1"/>
  <c r="G18" i="34"/>
  <c r="G21" s="1"/>
  <c r="E34" i="33"/>
  <c r="H28" i="34"/>
  <c r="H59" s="1"/>
  <c r="M15"/>
  <c r="K126" i="7"/>
  <c r="C34" i="33"/>
  <c r="M34"/>
  <c r="M38" s="1"/>
  <c r="N44" i="34"/>
  <c r="D43"/>
  <c r="K107" i="7"/>
  <c r="K109"/>
  <c r="G10" i="9"/>
  <c r="E55" i="34"/>
  <c r="E42" s="1"/>
  <c r="K29" i="7"/>
  <c r="K61"/>
  <c r="K63"/>
  <c r="J117"/>
  <c r="K117" s="1"/>
  <c r="E49" i="34"/>
  <c r="K104" i="7"/>
  <c r="C49" i="34"/>
  <c r="I43"/>
  <c r="B18"/>
  <c r="B21" s="1"/>
  <c r="K24" i="7"/>
  <c r="K28"/>
  <c r="K30"/>
  <c r="K91"/>
  <c r="O6" i="33"/>
  <c r="O8" s="1"/>
  <c r="O34" s="1"/>
  <c r="L34"/>
  <c r="L38" s="1"/>
  <c r="H43" i="34"/>
  <c r="K106" i="7"/>
  <c r="K111"/>
  <c r="K110"/>
  <c r="L73" i="10"/>
  <c r="N73" s="1"/>
  <c r="J55" i="34"/>
  <c r="J42" s="1"/>
  <c r="J43"/>
  <c r="G7" i="9"/>
  <c r="J116" i="7"/>
  <c r="K116" s="1"/>
  <c r="K76"/>
  <c r="J113"/>
  <c r="J123"/>
  <c r="K123" s="1"/>
  <c r="I34" i="34"/>
  <c r="K5" i="7"/>
  <c r="K9"/>
  <c r="K13"/>
  <c r="M51" i="9"/>
  <c r="G34" i="33"/>
  <c r="K34"/>
  <c r="D18" i="34"/>
  <c r="D15"/>
  <c r="E11" s="1"/>
  <c r="E14" s="1"/>
  <c r="I18"/>
  <c r="I21" s="1"/>
  <c r="I15"/>
  <c r="J11" s="1"/>
  <c r="J14" s="1"/>
  <c r="C60"/>
  <c r="N32"/>
  <c r="K60"/>
  <c r="K28"/>
  <c r="N53"/>
  <c r="G11" i="9"/>
  <c r="J36" i="33"/>
  <c r="H115" i="7"/>
  <c r="H101" s="1"/>
  <c r="J101" s="1"/>
  <c r="L23" i="10"/>
  <c r="N23" s="1"/>
  <c r="C28" i="34"/>
  <c r="C59" s="1"/>
  <c r="B61"/>
  <c r="N51" i="9"/>
  <c r="J118" i="7"/>
  <c r="K118" s="1"/>
  <c r="J128"/>
  <c r="K128" s="1"/>
  <c r="I6" i="9"/>
  <c r="I51" s="1"/>
  <c r="G6"/>
  <c r="D60" i="34"/>
  <c r="D28"/>
  <c r="D59" s="1"/>
  <c r="K85" i="10"/>
  <c r="K102" s="1"/>
  <c r="K18" i="34"/>
  <c r="K21" s="1"/>
  <c r="M44" i="33"/>
  <c r="O42"/>
  <c r="H18" i="34"/>
  <c r="H21" s="1"/>
  <c r="H15"/>
  <c r="I11" s="1"/>
  <c r="I14" s="1"/>
  <c r="K6" i="7"/>
  <c r="K10"/>
  <c r="K14"/>
  <c r="K66"/>
  <c r="E15" i="34"/>
  <c r="F11" s="1"/>
  <c r="F14" s="1"/>
  <c r="J15"/>
  <c r="K11" s="1"/>
  <c r="K14" s="1"/>
  <c r="L51" i="9"/>
  <c r="K26" i="7"/>
  <c r="K34"/>
  <c r="K50"/>
  <c r="K64"/>
  <c r="G8" i="9"/>
  <c r="D114" i="5"/>
  <c r="E101"/>
  <c r="E102" s="1"/>
  <c r="E103" s="1"/>
  <c r="E104" s="1"/>
  <c r="E105" s="1"/>
  <c r="E106" s="1"/>
  <c r="E107" s="1"/>
  <c r="E108" s="1"/>
  <c r="E109" s="1"/>
  <c r="E110" s="1"/>
  <c r="E111" s="1"/>
  <c r="E112" s="1"/>
  <c r="G54"/>
  <c r="L30" i="10"/>
  <c r="N30" s="1"/>
  <c r="L66"/>
  <c r="N66" s="1"/>
  <c r="L87"/>
  <c r="N87" s="1"/>
  <c r="L86"/>
  <c r="N86" s="1"/>
  <c r="L59"/>
  <c r="N59" s="1"/>
  <c r="L47"/>
  <c r="N47" s="1"/>
  <c r="L69"/>
  <c r="N69" s="1"/>
  <c r="L71"/>
  <c r="N71" s="1"/>
  <c r="L67"/>
  <c r="N67" s="1"/>
  <c r="L27"/>
  <c r="N27" s="1"/>
  <c r="L6"/>
  <c r="N6" s="1"/>
  <c r="L77"/>
  <c r="N77" s="1"/>
  <c r="L72"/>
  <c r="N72" s="1"/>
  <c r="L70"/>
  <c r="N70" s="1"/>
  <c r="L100"/>
  <c r="N100" s="1"/>
  <c r="L68"/>
  <c r="N68" s="1"/>
  <c r="L60"/>
  <c r="N60" s="1"/>
  <c r="L28"/>
  <c r="N28" s="1"/>
  <c r="L48"/>
  <c r="N48" s="1"/>
  <c r="L44"/>
  <c r="N44" s="1"/>
  <c r="L7"/>
  <c r="N7" s="1"/>
  <c r="L78"/>
  <c r="N78" s="1"/>
  <c r="L37"/>
  <c r="N37" s="1"/>
  <c r="L35"/>
  <c r="N35" s="1"/>
  <c r="L55"/>
  <c r="N55" s="1"/>
  <c r="L101"/>
  <c r="N101" s="1"/>
  <c r="L84"/>
  <c r="N84" s="1"/>
  <c r="L61"/>
  <c r="N61" s="1"/>
  <c r="L29"/>
  <c r="N29" s="1"/>
  <c r="L25"/>
  <c r="N25" s="1"/>
  <c r="L45"/>
  <c r="N45" s="1"/>
  <c r="G9" i="9"/>
  <c r="O51"/>
  <c r="H51"/>
  <c r="K51"/>
  <c r="F148" i="7"/>
  <c r="K75"/>
  <c r="E73"/>
  <c r="K70"/>
  <c r="K65"/>
  <c r="K49"/>
  <c r="K55"/>
  <c r="I1"/>
  <c r="K32"/>
  <c r="C1"/>
  <c r="K35"/>
  <c r="E3"/>
  <c r="K7"/>
  <c r="K11"/>
  <c r="H59"/>
  <c r="J59" s="1"/>
  <c r="L59" s="1"/>
  <c r="K85"/>
  <c r="K81"/>
  <c r="K52"/>
  <c r="J16"/>
  <c r="K15" s="1"/>
  <c r="H31"/>
  <c r="J31" s="1"/>
  <c r="L31" s="1"/>
  <c r="K56"/>
  <c r="K57"/>
  <c r="K58"/>
  <c r="K62"/>
  <c r="K69"/>
  <c r="K77"/>
  <c r="I34" i="33"/>
  <c r="N8" i="34"/>
  <c r="N15" s="1"/>
  <c r="E61"/>
  <c r="E28"/>
  <c r="E59" s="1"/>
  <c r="L43"/>
  <c r="E45"/>
  <c r="K120" i="7"/>
  <c r="I72" i="5"/>
  <c r="L43"/>
  <c r="K44"/>
  <c r="H44"/>
  <c r="K46"/>
  <c r="H46"/>
  <c r="K48"/>
  <c r="H48"/>
  <c r="K50"/>
  <c r="H50"/>
  <c r="K52"/>
  <c r="H52"/>
  <c r="D1" i="7"/>
  <c r="K21"/>
  <c r="K22"/>
  <c r="K23"/>
  <c r="K25"/>
  <c r="K51"/>
  <c r="D34" i="33"/>
  <c r="F34"/>
  <c r="H34"/>
  <c r="K43" i="5"/>
  <c r="H43"/>
  <c r="K45"/>
  <c r="H45"/>
  <c r="K47"/>
  <c r="H47"/>
  <c r="K49"/>
  <c r="H49"/>
  <c r="K51"/>
  <c r="H51"/>
  <c r="K53"/>
  <c r="H53"/>
  <c r="H3" i="7"/>
  <c r="J3" s="1"/>
  <c r="E17"/>
  <c r="K46"/>
  <c r="J74"/>
  <c r="K74" s="1"/>
  <c r="H73"/>
  <c r="J73" s="1"/>
  <c r="L73" s="1"/>
  <c r="K79"/>
  <c r="K83"/>
  <c r="E87"/>
  <c r="J18"/>
  <c r="K18" s="1"/>
  <c r="H17"/>
  <c r="J17" s="1"/>
  <c r="L17" s="1"/>
  <c r="K33"/>
  <c r="J47"/>
  <c r="H45"/>
  <c r="J45" s="1"/>
  <c r="L45" s="1"/>
  <c r="K54"/>
  <c r="K67"/>
  <c r="J88"/>
  <c r="L87" s="1"/>
  <c r="H87"/>
  <c r="J87"/>
  <c r="K119"/>
  <c r="K95"/>
  <c r="K97"/>
  <c r="K99"/>
  <c r="J124"/>
  <c r="K4"/>
  <c r="K19"/>
  <c r="K27"/>
  <c r="K36"/>
  <c r="K38"/>
  <c r="K40"/>
  <c r="K42"/>
  <c r="K44"/>
  <c r="K53"/>
  <c r="E59"/>
  <c r="K68"/>
  <c r="K71"/>
  <c r="K78"/>
  <c r="K80"/>
  <c r="K82"/>
  <c r="K84"/>
  <c r="K86"/>
  <c r="K89"/>
  <c r="K94"/>
  <c r="K96"/>
  <c r="K98"/>
  <c r="K100"/>
  <c r="E101"/>
  <c r="K103"/>
  <c r="E115"/>
  <c r="L11" i="10"/>
  <c r="N11" s="1"/>
  <c r="L40"/>
  <c r="N40" s="1"/>
  <c r="L34"/>
  <c r="N34" s="1"/>
  <c r="L95"/>
  <c r="N95" s="1"/>
  <c r="L96"/>
  <c r="N96" s="1"/>
  <c r="L97"/>
  <c r="N97" s="1"/>
  <c r="L16"/>
  <c r="N16" s="1"/>
  <c r="L43"/>
  <c r="N43" s="1"/>
  <c r="E31" i="7"/>
  <c r="K92"/>
  <c r="K37"/>
  <c r="K39"/>
  <c r="K41"/>
  <c r="K43"/>
  <c r="E45"/>
  <c r="K47"/>
  <c r="K108"/>
  <c r="J102" i="10"/>
  <c r="B15" i="34"/>
  <c r="C11" s="1"/>
  <c r="E34"/>
  <c r="J28"/>
  <c r="L28"/>
  <c r="M28"/>
  <c r="F72" i="5"/>
  <c r="H42"/>
  <c r="K87" i="7" l="1"/>
  <c r="K125"/>
  <c r="K45"/>
  <c r="N37" i="33"/>
  <c r="M36"/>
  <c r="I61" i="34"/>
  <c r="M37" i="33"/>
  <c r="N36"/>
  <c r="I49" i="34"/>
  <c r="B47"/>
  <c r="O44" i="33"/>
  <c r="L101" i="7"/>
  <c r="H33" i="34"/>
  <c r="H41" s="1"/>
  <c r="H49" s="1"/>
  <c r="J37" i="33"/>
  <c r="I45" i="34"/>
  <c r="N43"/>
  <c r="H61"/>
  <c r="L37" i="33"/>
  <c r="L36"/>
  <c r="D49" i="34"/>
  <c r="D45"/>
  <c r="K17" i="7"/>
  <c r="L115"/>
  <c r="G51" i="9"/>
  <c r="D21" i="34"/>
  <c r="N18"/>
  <c r="N21" s="1"/>
  <c r="K101" i="7"/>
  <c r="L85" i="10"/>
  <c r="N85" s="1"/>
  <c r="N102" s="1"/>
  <c r="K59" i="34"/>
  <c r="K33"/>
  <c r="K37" i="33"/>
  <c r="K36"/>
  <c r="K38"/>
  <c r="K113" i="7"/>
  <c r="E1"/>
  <c r="K59"/>
  <c r="H54" i="5"/>
  <c r="K16" i="7"/>
  <c r="K31"/>
  <c r="L3"/>
  <c r="F149" s="1"/>
  <c r="F151" s="1"/>
  <c r="K3"/>
  <c r="H1"/>
  <c r="K54" i="5"/>
  <c r="H45" i="34"/>
  <c r="L44" i="5"/>
  <c r="I38" i="33"/>
  <c r="I36"/>
  <c r="I37"/>
  <c r="K114" i="7"/>
  <c r="K124"/>
  <c r="K88"/>
  <c r="K73"/>
  <c r="J62" i="5"/>
  <c r="M59" i="34"/>
  <c r="M33"/>
  <c r="J59"/>
  <c r="J33"/>
  <c r="N28"/>
  <c r="N11"/>
  <c r="N14" s="1"/>
  <c r="C14"/>
  <c r="L59"/>
  <c r="L33"/>
  <c r="L102" i="10" l="1"/>
  <c r="H34" i="34"/>
  <c r="C37"/>
  <c r="C40" s="1"/>
  <c r="C46" s="1"/>
  <c r="C48" s="1"/>
  <c r="C35"/>
  <c r="O36" i="33"/>
  <c r="O37"/>
  <c r="K41" i="34"/>
  <c r="K34"/>
  <c r="K61"/>
  <c r="O38" i="33"/>
  <c r="C47" i="34"/>
  <c r="L45" i="5"/>
  <c r="J41" i="34"/>
  <c r="J34"/>
  <c r="J61"/>
  <c r="N33"/>
  <c r="M41"/>
  <c r="M34"/>
  <c r="M61"/>
  <c r="J63" i="5"/>
  <c r="L41" i="34"/>
  <c r="L61"/>
  <c r="L34"/>
  <c r="D35" l="1"/>
  <c r="D37"/>
  <c r="D40" s="1"/>
  <c r="K49"/>
  <c r="K45"/>
  <c r="L46" i="5"/>
  <c r="L45" i="34"/>
  <c r="L49"/>
  <c r="J64" i="5"/>
  <c r="M49" i="34"/>
  <c r="M55" s="1"/>
  <c r="M45"/>
  <c r="J45"/>
  <c r="J49"/>
  <c r="N41"/>
  <c r="D46" l="1"/>
  <c r="D48" s="1"/>
  <c r="L47" i="5"/>
  <c r="N45" i="34"/>
  <c r="M42"/>
  <c r="N42" s="1"/>
  <c r="N55"/>
  <c r="N49"/>
  <c r="J65" i="5"/>
  <c r="D47" i="34" l="1"/>
  <c r="L48" i="5"/>
  <c r="J66"/>
  <c r="E35" i="34" l="1"/>
  <c r="E37"/>
  <c r="E40" s="1"/>
  <c r="L49" i="5"/>
  <c r="J67"/>
  <c r="E46" i="34" l="1"/>
  <c r="E48" s="1"/>
  <c r="L50" i="5"/>
  <c r="J68"/>
  <c r="E47" i="34" l="1"/>
  <c r="L51" i="5"/>
  <c r="J69"/>
  <c r="F35" i="34" l="1"/>
  <c r="F37"/>
  <c r="F40" s="1"/>
  <c r="L52" i="5"/>
  <c r="L53"/>
  <c r="J70"/>
  <c r="J71"/>
  <c r="F46" i="34" l="1"/>
  <c r="F48" s="1"/>
  <c r="F47" l="1"/>
  <c r="G35" s="1"/>
  <c r="G37" l="1"/>
  <c r="G40" s="1"/>
  <c r="G46" l="1"/>
  <c r="G48" s="1"/>
  <c r="G47" l="1"/>
  <c r="H37" s="1"/>
  <c r="H40" s="1"/>
  <c r="H46" s="1"/>
  <c r="H48" s="1"/>
  <c r="H35" l="1"/>
  <c r="H47"/>
  <c r="I37" l="1"/>
  <c r="I40" s="1"/>
  <c r="I35"/>
  <c r="I46" l="1"/>
  <c r="I48" s="1"/>
  <c r="I47" l="1"/>
  <c r="J37" l="1"/>
  <c r="J40" s="1"/>
  <c r="J35"/>
  <c r="J46" l="1"/>
  <c r="J48" s="1"/>
  <c r="J47" l="1"/>
  <c r="K37" l="1"/>
  <c r="K40" s="1"/>
  <c r="K35"/>
  <c r="K46" l="1"/>
  <c r="K48" s="1"/>
  <c r="K47" l="1"/>
  <c r="L37" s="1"/>
  <c r="L40" s="1"/>
  <c r="L35" l="1"/>
  <c r="L46"/>
  <c r="L47" s="1"/>
  <c r="M37" l="1"/>
  <c r="M40" s="1"/>
  <c r="M35"/>
  <c r="L48"/>
  <c r="M46" l="1"/>
  <c r="M47" s="1"/>
  <c r="N40"/>
  <c r="N35" l="1"/>
  <c r="N47"/>
  <c r="M48"/>
  <c r="N48" s="1"/>
  <c r="N46"/>
  <c r="V6" i="32"/>
  <c r="V141" s="1"/>
</calcChain>
</file>

<file path=xl/comments1.xml><?xml version="1.0" encoding="utf-8"?>
<comments xmlns="http://schemas.openxmlformats.org/spreadsheetml/2006/main">
  <authors>
    <author>akaistha</author>
  </authors>
  <commentList>
    <comment ref="D4" authorId="0">
      <text>
        <r>
          <rPr>
            <b/>
            <sz val="9"/>
            <color indexed="81"/>
            <rFont val="Tahoma"/>
            <family val="2"/>
          </rPr>
          <t>akaistha:</t>
        </r>
        <r>
          <rPr>
            <sz val="9"/>
            <color indexed="81"/>
            <rFont val="Tahoma"/>
            <family val="2"/>
          </rPr>
          <t xml:space="preserve">
as per FDR</t>
        </r>
      </text>
    </comment>
    <comment ref="F4" authorId="0">
      <text>
        <r>
          <rPr>
            <b/>
            <sz val="9"/>
            <color indexed="81"/>
            <rFont val="Tahoma"/>
            <family val="2"/>
          </rPr>
          <t>akaistha:</t>
        </r>
        <r>
          <rPr>
            <sz val="9"/>
            <color indexed="81"/>
            <rFont val="Tahoma"/>
            <family val="2"/>
          </rPr>
          <t xml:space="preserve">
as per FDR</t>
        </r>
      </text>
    </comment>
    <comment ref="I4" authorId="0">
      <text>
        <r>
          <rPr>
            <b/>
            <sz val="9"/>
            <color indexed="81"/>
            <rFont val="Tahoma"/>
            <family val="2"/>
          </rPr>
          <t>akaistha:</t>
        </r>
        <r>
          <rPr>
            <sz val="9"/>
            <color indexed="81"/>
            <rFont val="Tahoma"/>
            <family val="2"/>
          </rPr>
          <t xml:space="preserve">
as per FDR</t>
        </r>
      </text>
    </comment>
  </commentList>
</comments>
</file>

<file path=xl/sharedStrings.xml><?xml version="1.0" encoding="utf-8"?>
<sst xmlns="http://schemas.openxmlformats.org/spreadsheetml/2006/main" count="1478" uniqueCount="848">
  <si>
    <t>Category</t>
  </si>
  <si>
    <t>Remarks</t>
  </si>
  <si>
    <t>General</t>
  </si>
  <si>
    <t>Legal/ Secretarial</t>
  </si>
  <si>
    <t>Specific Requirements for FS captions</t>
  </si>
  <si>
    <t>Fixed assets</t>
  </si>
  <si>
    <t xml:space="preserve">Schedule of fixed assets by category detailing cost, accumulated depreciation and depreciation for the period. </t>
  </si>
  <si>
    <t>Schedule listing all fixed asset disposals including gain/loss on disposal of assets including support for all disposals</t>
  </si>
  <si>
    <t>Schedule of depreciation, technical estimate in respect of useful lives, basis of useful lives determination.</t>
  </si>
  <si>
    <t>Fixed assets register showing break-up and accumulated depreciation and depreciation for the period, category-wise and other details as statutorily required.</t>
  </si>
  <si>
    <t>Details of capital work in progress (if any)</t>
  </si>
  <si>
    <t>Summary of assets taken on lease (if any).</t>
  </si>
  <si>
    <t>Copies of Physical verification report/scope of work</t>
  </si>
  <si>
    <t>Cash and Bank</t>
  </si>
  <si>
    <t>Loans and advances</t>
  </si>
  <si>
    <t>Agreements, payment advice for the above should be available for our review during the course of the audit</t>
  </si>
  <si>
    <t>Intercompany receivables/ payables</t>
  </si>
  <si>
    <t>Copy of FIRCs for money received</t>
  </si>
  <si>
    <t>Balance confirmations/reconciliations as at the year end.</t>
  </si>
  <si>
    <t>Current liabilities and provisions</t>
  </si>
  <si>
    <t>Profit and loss account</t>
  </si>
  <si>
    <t>Taxation</t>
  </si>
  <si>
    <t>Computation of income-tax as per Income-tax Act, 1961</t>
  </si>
  <si>
    <t>Status of Direct and Indirect Taxes cases and assessment (to the extent applicable)</t>
  </si>
  <si>
    <t xml:space="preserve">The above list is not exhaustive.  Further information may be required during the course of audit.  </t>
  </si>
  <si>
    <t>List of Secretarial, Statutory and regulatory records required (to the extent applicable)</t>
  </si>
  <si>
    <t>S.No.</t>
  </si>
  <si>
    <t>Particulars</t>
  </si>
  <si>
    <t>DATE RECEIVED</t>
  </si>
  <si>
    <t>SIGN OFF</t>
  </si>
  <si>
    <t>(i)</t>
  </si>
  <si>
    <t>Board of Directors meetings</t>
  </si>
  <si>
    <t>(ii)</t>
  </si>
  <si>
    <t>General meetings (AGM/EGM etc.)</t>
  </si>
  <si>
    <t>(iii)</t>
  </si>
  <si>
    <t>Register of Share transfer</t>
  </si>
  <si>
    <t>(iv)</t>
  </si>
  <si>
    <t>Register of share Application and allotment</t>
  </si>
  <si>
    <t>(v)</t>
  </si>
  <si>
    <t>(vi)</t>
  </si>
  <si>
    <t>(vii)</t>
  </si>
  <si>
    <t>(viii)</t>
  </si>
  <si>
    <t>Register of mortgages and charges, if any</t>
  </si>
  <si>
    <t>(x)</t>
  </si>
  <si>
    <t xml:space="preserve">Any other Statutary register maintained/required to be maintained by the Company. </t>
  </si>
  <si>
    <t>ROC/Regulatory filings/ correspondances</t>
  </si>
  <si>
    <t>Declarations by the Company/ Directors</t>
  </si>
  <si>
    <t>Declaration from all the directors and the company under section 274(1)(g)</t>
  </si>
  <si>
    <t>Declaration from all the directors in Form 24AA.</t>
  </si>
  <si>
    <t>Statutory registers updated as at the current date</t>
  </si>
  <si>
    <t>Return of allotment (Form 2)</t>
  </si>
  <si>
    <t xml:space="preserve">Copy of board resolution </t>
  </si>
  <si>
    <t>Details of service tax liability month wise and related challans. Copy of service tax return filed.</t>
  </si>
  <si>
    <t>Form 24 AA</t>
  </si>
  <si>
    <t>Copies  of FIRCs</t>
  </si>
  <si>
    <t>Share capital- if issued during the year</t>
  </si>
  <si>
    <t>&lt;?xml version="1.0" encoding="utf-16"?&gt;&lt;ArrayOfAnyType xmlns:xsi="http://www.w3.org/2001/XMLSchema-instance" xmlns:xsd="http://www.w3.org/2001/XMLSchema" /&gt;</t>
  </si>
  <si>
    <t>Person reponsible</t>
  </si>
  <si>
    <t>Form FCGPR filed with RBI, if any</t>
  </si>
  <si>
    <t>Change in ownership, if any</t>
  </si>
  <si>
    <t>Schedule listing all additions during the year for each asset account, with supporting invoices and certificate of installation for the same.</t>
  </si>
  <si>
    <t>Schedule of the fixed deposits held, made and matured during the year along with the deposit receipts and confirmations for the year end balance.</t>
  </si>
  <si>
    <t>Details of the reconciling items appearing in the bank statements along with the subsequent clearences of the uncleared cheques.</t>
  </si>
  <si>
    <t>Copy of filings to any regulatory authorities.(ROC, Income Tax, RBI, CBEC, etc)</t>
  </si>
  <si>
    <t xml:space="preserve">         Service tax recoverable</t>
  </si>
  <si>
    <t xml:space="preserve">         Prepaid expenses</t>
  </si>
  <si>
    <t xml:space="preserve">Company wise break-up in respect of transactions undertaken during the year and year end balance; 
Agreements and supporting for payments made and receipts during the year.
 </t>
  </si>
  <si>
    <t xml:space="preserve">        Walk for the advance income tax / FBT</t>
  </si>
  <si>
    <t xml:space="preserve">         Employee advance</t>
  </si>
  <si>
    <t>Walk for provision made for gratuity and leave encasment giving details of the opening provision, payment made during the year, amount further provided during the year and the closing balance as at the year end along with the Actuarial's report.</t>
  </si>
  <si>
    <t>Payroll expense</t>
  </si>
  <si>
    <t>Provision for expenses giving expense head, amount, basis and subsequent payment. Movement of provision as compared to previous year.</t>
  </si>
  <si>
    <t>Head count of employees at the end of every month for the current and month on month variance of the employee cost.</t>
  </si>
  <si>
    <t>Walk of provision for retirement benefits (viz. Gratuity and Leave Encashment) and schedule of payments made during the the year towards gratuity and leave encashment.</t>
  </si>
  <si>
    <t>Actuarial valuation of the liability on account of retirement benefits and details of data sent to actuary for valuation of retirement benefits</t>
  </si>
  <si>
    <t>List of new joinees and resignees during the year for samples to be selected for control testing.</t>
  </si>
  <si>
    <t>Personal files containing (appointment letters, resignation letters, increment letters etc) for the sample selected from the salary register.</t>
  </si>
  <si>
    <t>Reconciliation of the PF and ESI with the monthly salary in totality.</t>
  </si>
  <si>
    <t>Schedule/Walk for the calculation of bonus liability for the period and payment made during the year.</t>
  </si>
  <si>
    <t>Reconciliation of the payroll cost as per salary register with the general ledger.</t>
  </si>
  <si>
    <t>Valuation of ESOPs granted, if any.</t>
  </si>
  <si>
    <t xml:space="preserve">Schedule of Payment of ESI, PF and any other employer contribution on monthly basis along with the date of payments and copy of the challans. </t>
  </si>
  <si>
    <t>Other Administrative expenses</t>
  </si>
  <si>
    <t>Rent</t>
  </si>
  <si>
    <t>Schedule of rent paid giving details of the premises taken on rent/lease, rent payable per month and total rent paid during the year.</t>
  </si>
  <si>
    <t>List of the new premises acquired during the year along with the agreement, if any.</t>
  </si>
  <si>
    <t xml:space="preserve">Details of rent as per AS 19 if applicable </t>
  </si>
  <si>
    <t>Other expenses</t>
  </si>
  <si>
    <t>Legal and professional expenses</t>
  </si>
  <si>
    <t>Party wise schedule of legal and professional charges incurred during the year</t>
  </si>
  <si>
    <t xml:space="preserve">List of the retainership along with copies of the amendments made to the contracts/agreements, if any </t>
  </si>
  <si>
    <t>Details of any major expense incurred on training or travelling of employees during the year.</t>
  </si>
  <si>
    <t>Details of rates and taxes paid / incurred during the year.</t>
  </si>
  <si>
    <t>Detailed working of foreign exchange gain/loss.</t>
  </si>
  <si>
    <t>Schedule and supportings of insurance expense incurred during the year and walk of prepaid expense.</t>
  </si>
  <si>
    <t>Variance analysis of material expense along with reasons for variations.</t>
  </si>
  <si>
    <t>Supporting documents for the sample selected for testing for various expenses(samples will be provided once the ledger dumps are received)</t>
  </si>
  <si>
    <t>Breakup and nature of expenses included under the head the Miscellaneous expense, if any.</t>
  </si>
  <si>
    <t xml:space="preserve">Details of taxes deducted at source by customers and advance taxes deposited during the period along with back-up documentation.  </t>
  </si>
  <si>
    <t>Certificate from the administration department regarding pending installation reports/ capital PO’s, advances (if any).</t>
  </si>
  <si>
    <t>List of all the bank accounts maintained by the company with various banks.</t>
  </si>
  <si>
    <t>Details of subsequent recoveries/ payments to be made</t>
  </si>
  <si>
    <t>Schedule of the statutory liabilities (TDS, Service tax, PF, ESI,etc) giving details of the tax payable, tax paid, due date of deposit and actual date of deposit along with the challans for the same.</t>
  </si>
  <si>
    <t>Details of payment for superannuation with supporting document, if any</t>
  </si>
  <si>
    <t>Revenue</t>
  </si>
  <si>
    <t>Partywise schedule for the services provided and revenue earned during the year with the agreements for the same.</t>
  </si>
  <si>
    <t>Schedule of interest earned on the fixed deposits held during the year.</t>
  </si>
  <si>
    <t>Schedule of repair and maintenance expense incurred during the year along with the nature and party.</t>
  </si>
  <si>
    <t xml:space="preserve">Schedules of the following types of loans and advances outstanding at period end disclosing the party name, nature, ageing and the amount outstanding against each as well as the period for which it is outstanding </t>
  </si>
  <si>
    <t>S.No</t>
  </si>
  <si>
    <t>Party</t>
  </si>
  <si>
    <t>Nature</t>
  </si>
  <si>
    <t>Amount</t>
  </si>
  <si>
    <t>Days outstanding</t>
  </si>
  <si>
    <t>Reasons for long outstanding</t>
  </si>
  <si>
    <t>Total</t>
  </si>
  <si>
    <t>Difference</t>
  </si>
  <si>
    <t>Details of advance payments received.</t>
  </si>
  <si>
    <t>Month</t>
  </si>
  <si>
    <t>Payroll register employee wise</t>
  </si>
  <si>
    <t>Details of Directors Remuneration.</t>
  </si>
  <si>
    <t>Premises</t>
  </si>
  <si>
    <t>Interest on fixed deposit</t>
  </si>
  <si>
    <t xml:space="preserve">Bank </t>
  </si>
  <si>
    <t>F.D.Number</t>
  </si>
  <si>
    <t xml:space="preserve">Amount </t>
  </si>
  <si>
    <t>Period</t>
  </si>
  <si>
    <t>Rate of Interest</t>
  </si>
  <si>
    <t>Interest Accrued</t>
  </si>
  <si>
    <t>From</t>
  </si>
  <si>
    <t>To</t>
  </si>
  <si>
    <t>Days</t>
  </si>
  <si>
    <t xml:space="preserve">        Walk for interest accrued </t>
  </si>
  <si>
    <t>Expected Date</t>
  </si>
  <si>
    <t>Ledger dumps of all significant expenses tallying with the trial balance.</t>
  </si>
  <si>
    <t>Trade receivables</t>
  </si>
  <si>
    <t>Schedule of debtors with ageing analysis from the date due for payment (outstanding for 0- 180 days, 180 – 270 days, 270 – 360 days and more than 360 days). Subsequent receipts from major debtors.</t>
  </si>
  <si>
    <t xml:space="preserve">Confirmations from the selected customers and the reconciliations of balances, if any. </t>
  </si>
  <si>
    <t>List of all bad debts written off during the year, if any.</t>
  </si>
  <si>
    <t xml:space="preserve">Prepared by client </t>
  </si>
  <si>
    <t>Details of Employee and Employer contribution to PF including administrative charges</t>
  </si>
  <si>
    <t>Month of EPF</t>
  </si>
  <si>
    <t>Month of Deduction</t>
  </si>
  <si>
    <t>Amount Deposited as per Challan</t>
  </si>
  <si>
    <t>Employee   Contribution As per tally</t>
  </si>
  <si>
    <t>Employer   Contribution As per tally</t>
  </si>
  <si>
    <t>Admin Charges As per tally</t>
  </si>
  <si>
    <t>Total Amount  As per tally</t>
  </si>
  <si>
    <t>Date of Deposit</t>
  </si>
  <si>
    <t>Due date of payment</t>
  </si>
  <si>
    <t>(Short) / Excess</t>
  </si>
  <si>
    <t>A</t>
  </si>
  <si>
    <t>B</t>
  </si>
  <si>
    <t>C</t>
  </si>
  <si>
    <t>A+B+C</t>
  </si>
  <si>
    <t xml:space="preserve">Details of Employee and Employer contribution to ESI </t>
  </si>
  <si>
    <t>Month of ESI</t>
  </si>
  <si>
    <t>A+B</t>
  </si>
  <si>
    <t>As per books</t>
  </si>
  <si>
    <t>Employee PT Deposit</t>
  </si>
  <si>
    <t>PT Paid</t>
  </si>
  <si>
    <t>(Short)/Excess</t>
  </si>
  <si>
    <t>Cumulative (short) &amp; excess</t>
  </si>
  <si>
    <t>Ch. No</t>
  </si>
  <si>
    <t>Ch. Date</t>
  </si>
  <si>
    <t>Opening</t>
  </si>
  <si>
    <t xml:space="preserve">S.No </t>
  </si>
  <si>
    <t>Section &amp; TDS On</t>
  </si>
  <si>
    <t>Total Deducted</t>
  </si>
  <si>
    <t>Total deposited</t>
  </si>
  <si>
    <t>Excess/ Short</t>
  </si>
  <si>
    <t>Due date</t>
  </si>
  <si>
    <t>Deposit Date</t>
  </si>
  <si>
    <t>Total Interest</t>
  </si>
  <si>
    <t>Interest Deposited</t>
  </si>
  <si>
    <t>Total Excess/ Short</t>
  </si>
  <si>
    <t>Int Provision (Interest-March)</t>
  </si>
  <si>
    <t>192B Salary</t>
  </si>
  <si>
    <t>a</t>
  </si>
  <si>
    <t>b</t>
  </si>
  <si>
    <t>April</t>
  </si>
  <si>
    <t>c</t>
  </si>
  <si>
    <t>May</t>
  </si>
  <si>
    <t>d</t>
  </si>
  <si>
    <t>June</t>
  </si>
  <si>
    <t>e</t>
  </si>
  <si>
    <t>July</t>
  </si>
  <si>
    <t>f</t>
  </si>
  <si>
    <t>August</t>
  </si>
  <si>
    <t>g</t>
  </si>
  <si>
    <t>September</t>
  </si>
  <si>
    <t>h</t>
  </si>
  <si>
    <t>October</t>
  </si>
  <si>
    <t>i</t>
  </si>
  <si>
    <t>November</t>
  </si>
  <si>
    <t>j</t>
  </si>
  <si>
    <t>December</t>
  </si>
  <si>
    <t>k</t>
  </si>
  <si>
    <t>January</t>
  </si>
  <si>
    <t>l</t>
  </si>
  <si>
    <t>February</t>
  </si>
  <si>
    <t>m</t>
  </si>
  <si>
    <t>March</t>
  </si>
  <si>
    <t>193 Interest on Securities</t>
  </si>
  <si>
    <t>194C Payment to contractors (Non Company) &amp; (Company)</t>
  </si>
  <si>
    <t>194J Payment for Professional Services</t>
  </si>
  <si>
    <t>194H Commission or Brokerage</t>
  </si>
  <si>
    <t>194I Rent</t>
  </si>
  <si>
    <t>195 Foreign Payment</t>
  </si>
  <si>
    <t>194LA</t>
  </si>
  <si>
    <t>TDS Return</t>
  </si>
  <si>
    <t>Quarter</t>
  </si>
  <si>
    <t>Form</t>
  </si>
  <si>
    <t>Due date of Return</t>
  </si>
  <si>
    <t>Return Date</t>
  </si>
  <si>
    <t>Penalty</t>
  </si>
  <si>
    <t>Q1</t>
  </si>
  <si>
    <t>26Q</t>
  </si>
  <si>
    <t>24Q</t>
  </si>
  <si>
    <t>27Q</t>
  </si>
  <si>
    <t>Q2</t>
  </si>
  <si>
    <t>Q3</t>
  </si>
  <si>
    <t>Q4</t>
  </si>
  <si>
    <t>TOTAL PENALTY</t>
  </si>
  <si>
    <t>TOTAL INT PROV.</t>
  </si>
  <si>
    <t>TOTAL PROVISION</t>
  </si>
  <si>
    <t>Current Asset</t>
  </si>
  <si>
    <t>Current Liability</t>
  </si>
  <si>
    <t>Loan Liabilities</t>
  </si>
  <si>
    <t xml:space="preserve">Do not Delete above </t>
  </si>
  <si>
    <t>We have Confirmation</t>
  </si>
  <si>
    <t>Yes</t>
  </si>
  <si>
    <t>NO</t>
  </si>
  <si>
    <t>Vendor</t>
  </si>
  <si>
    <t>Expense Head</t>
  </si>
  <si>
    <t>F.Y</t>
  </si>
  <si>
    <t>Period Beginning</t>
  </si>
  <si>
    <t>Period end</t>
  </si>
  <si>
    <t>Total Amount</t>
  </si>
  <si>
    <t>Expense Off</t>
  </si>
  <si>
    <t>Prepaid Amount</t>
  </si>
  <si>
    <t>Prepaid sheet</t>
  </si>
  <si>
    <t>Vendor Name</t>
  </si>
  <si>
    <t>TDS Rate</t>
  </si>
  <si>
    <t>Service Tax</t>
  </si>
  <si>
    <t>TDS</t>
  </si>
  <si>
    <t>Net Amount</t>
  </si>
  <si>
    <t>Paid</t>
  </si>
  <si>
    <t>Balance</t>
  </si>
  <si>
    <t>Narration</t>
  </si>
  <si>
    <t>Provision &amp; Expense payable Sheet</t>
  </si>
  <si>
    <t>S.no</t>
  </si>
  <si>
    <t>Date</t>
  </si>
  <si>
    <t>Amount Involve</t>
  </si>
  <si>
    <t>Rent Summary</t>
  </si>
  <si>
    <t>Name of Landlord</t>
  </si>
  <si>
    <t xml:space="preserve">Address Rented Premises </t>
  </si>
  <si>
    <t>Date of Rent Agreement entered</t>
  </si>
  <si>
    <t>Rent Payment Start Date</t>
  </si>
  <si>
    <t>Rent Amount</t>
  </si>
  <si>
    <t>Owned</t>
  </si>
  <si>
    <t>Wholly owned</t>
  </si>
  <si>
    <t>Co-owned</t>
  </si>
  <si>
    <t>TDS applicable</t>
  </si>
  <si>
    <t>Rent per month as per agreement</t>
  </si>
  <si>
    <t>Accounting entries</t>
  </si>
  <si>
    <t>No</t>
  </si>
  <si>
    <t>We have certificate</t>
  </si>
  <si>
    <t>Name of Party</t>
  </si>
  <si>
    <t>List of Related Party</t>
  </si>
  <si>
    <t>Transaction type</t>
  </si>
  <si>
    <t>Service Income</t>
  </si>
  <si>
    <t>Sale Income</t>
  </si>
  <si>
    <t>Interest Income</t>
  </si>
  <si>
    <t>Interest Expense</t>
  </si>
  <si>
    <t>Loan Received</t>
  </si>
  <si>
    <t>Loan Provided</t>
  </si>
  <si>
    <t>Service Expense</t>
  </si>
  <si>
    <t>Sale Expense</t>
  </si>
  <si>
    <t>Share capital Investment receive</t>
  </si>
  <si>
    <t>Share capital Investment paid</t>
  </si>
  <si>
    <t>Reimbursement of Expense received</t>
  </si>
  <si>
    <t>Reimbursement of Expense paid</t>
  </si>
  <si>
    <t>Address complete</t>
  </si>
  <si>
    <t>Pan No. if available</t>
  </si>
  <si>
    <t>Remark by account team</t>
  </si>
  <si>
    <t>Remark by Audit team</t>
  </si>
  <si>
    <t xml:space="preserve">                                                 </t>
  </si>
  <si>
    <t>Relationship</t>
  </si>
  <si>
    <t>Assest Group As Per Tally</t>
  </si>
  <si>
    <t xml:space="preserve"> </t>
  </si>
  <si>
    <t>Register of Members u/s 88</t>
  </si>
  <si>
    <t>Register of Directors, Managing Director, Manager, Secretary etc. u/s 170</t>
  </si>
  <si>
    <t>Register of contracts, companies and firms in which the directors etc. are interested u/s 189</t>
  </si>
  <si>
    <t>Register of Director's shareholding u/s 170</t>
  </si>
  <si>
    <t>Declaration u/s 164</t>
  </si>
  <si>
    <t>Asset's Name</t>
  </si>
  <si>
    <t>To be filled by client</t>
  </si>
  <si>
    <t>S. No</t>
  </si>
  <si>
    <t>List of sundry Creditor</t>
  </si>
  <si>
    <t>Amount Outstanding</t>
  </si>
  <si>
    <t>Confirmation</t>
  </si>
  <si>
    <t>List of sundry Debtors</t>
  </si>
  <si>
    <t>Amount Receivable</t>
  </si>
  <si>
    <t>Loan Liability</t>
  </si>
  <si>
    <t>Name of  bank</t>
  </si>
  <si>
    <t>Whether Secured or unsecured</t>
  </si>
  <si>
    <t>Date of Loan taken</t>
  </si>
  <si>
    <t>Sanction letter</t>
  </si>
  <si>
    <t>Amount of Loan Taken</t>
  </si>
  <si>
    <t>Loan Outstanding</t>
  </si>
  <si>
    <t>List of all Loan &amp; advance  whether loan taken by employee or others</t>
  </si>
  <si>
    <t>Name of Bank</t>
  </si>
  <si>
    <t>Reconcilation attached</t>
  </si>
  <si>
    <t>Balance as per Tally</t>
  </si>
  <si>
    <t>Balance as per Bank</t>
  </si>
  <si>
    <t>Remark</t>
  </si>
  <si>
    <t>Payment Date</t>
  </si>
  <si>
    <t>Interest</t>
  </si>
  <si>
    <t>Addition</t>
  </si>
  <si>
    <t>% of Share hold or invest</t>
  </si>
  <si>
    <t>Name of Company</t>
  </si>
  <si>
    <t>Financial Year</t>
  </si>
  <si>
    <t>Purchase</t>
  </si>
  <si>
    <t>WDV</t>
  </si>
  <si>
    <t>Method Dep.</t>
  </si>
  <si>
    <t>SLM</t>
  </si>
  <si>
    <t xml:space="preserve">Asset Group </t>
  </si>
  <si>
    <t>Name of Assets</t>
  </si>
  <si>
    <t>Type of Transaction</t>
  </si>
  <si>
    <t>Date of Purchase</t>
  </si>
  <si>
    <t>Useful life of Asset</t>
  </si>
  <si>
    <t>Remaining Life</t>
  </si>
  <si>
    <t>(Excess Dep)/WDV to be Charged</t>
  </si>
  <si>
    <t>Salvage Value</t>
  </si>
  <si>
    <t>Rate of Depreciation</t>
  </si>
  <si>
    <t>Date Till depreciation charged</t>
  </si>
  <si>
    <t>No. of days</t>
  </si>
  <si>
    <t>Depreciation amount</t>
  </si>
  <si>
    <t>WDV as on year end</t>
  </si>
  <si>
    <t>Motor Vehicles</t>
  </si>
  <si>
    <t>TOTAL</t>
  </si>
  <si>
    <t>REVERSE CHARGE</t>
  </si>
  <si>
    <t>APRIL</t>
  </si>
  <si>
    <t>MAY</t>
  </si>
  <si>
    <t>JUN</t>
  </si>
  <si>
    <t>JULY</t>
  </si>
  <si>
    <t>AUG</t>
  </si>
  <si>
    <t>SEPT</t>
  </si>
  <si>
    <t>OCT</t>
  </si>
  <si>
    <t>NOV</t>
  </si>
  <si>
    <t>DEC</t>
  </si>
  <si>
    <t>JAN</t>
  </si>
  <si>
    <t>FEB</t>
  </si>
  <si>
    <t>MARCH</t>
  </si>
  <si>
    <t>Man Power Services (Sec. Charges)</t>
  </si>
  <si>
    <t>less:- Abatement</t>
  </si>
  <si>
    <t>Taxable Service</t>
  </si>
  <si>
    <t>REVERSE CHARGE %</t>
  </si>
  <si>
    <t>Man Power Services - ST payable</t>
  </si>
  <si>
    <t>GTA</t>
  </si>
  <si>
    <t>GTA - ST payable</t>
  </si>
  <si>
    <t>Legal Services</t>
  </si>
  <si>
    <t>Legal Services - ST payable</t>
  </si>
  <si>
    <t>Rent A cab</t>
  </si>
  <si>
    <t>Rent A cab - ST payable</t>
  </si>
  <si>
    <t>Work contract Service</t>
  </si>
  <si>
    <t>Work contract Service - ST payable</t>
  </si>
  <si>
    <t>Import of services</t>
  </si>
  <si>
    <t>Import of services - ST payable</t>
  </si>
  <si>
    <t>Service Tax By Receiver</t>
  </si>
  <si>
    <t>ST Basic</t>
  </si>
  <si>
    <t>ST E.Cess</t>
  </si>
  <si>
    <t>ST S.H.E.Cess</t>
  </si>
  <si>
    <t xml:space="preserve">INREST </t>
  </si>
  <si>
    <t>Due date of Payment</t>
  </si>
  <si>
    <t>Payment Amount</t>
  </si>
  <si>
    <t>Interest calculation</t>
  </si>
  <si>
    <t>Interest paid</t>
  </si>
  <si>
    <t>SERVICE TAX</t>
  </si>
  <si>
    <t>AS PER RETURN</t>
  </si>
  <si>
    <t>Service Gross value</t>
  </si>
  <si>
    <t>less:- export/exempt</t>
  </si>
  <si>
    <t>Service Tax Payable</t>
  </si>
  <si>
    <t>As per service CENVAT credit sheet</t>
  </si>
  <si>
    <t>Opening Input credit</t>
  </si>
  <si>
    <t>Availed</t>
  </si>
  <si>
    <t>Utilized</t>
  </si>
  <si>
    <t>Closing Input credit</t>
  </si>
  <si>
    <t>Liability as on last day of the month</t>
  </si>
  <si>
    <t>As per Payment Sheet</t>
  </si>
  <si>
    <t>Payment by cash</t>
  </si>
  <si>
    <t>Payment by CENVAT credit</t>
  </si>
  <si>
    <t>Balance laibility after payment</t>
  </si>
  <si>
    <t>Difference Between Utilized and Payment</t>
  </si>
  <si>
    <t>AS PER BOOKS</t>
  </si>
  <si>
    <t>Within India</t>
  </si>
  <si>
    <t>Export</t>
  </si>
  <si>
    <t>Exempt</t>
  </si>
  <si>
    <t>Less:- Export/Exempt</t>
  </si>
  <si>
    <t>Difference in book &amp; return</t>
  </si>
  <si>
    <t>Adjustment in opening</t>
  </si>
  <si>
    <t>Opening After Adjustment</t>
  </si>
  <si>
    <t>Credit Availed</t>
  </si>
  <si>
    <t>Less:- Disallow/reversal</t>
  </si>
  <si>
    <t>Total Availed Including opening</t>
  </si>
  <si>
    <t>Service Tax Output</t>
  </si>
  <si>
    <t>Interest (late payment)</t>
  </si>
  <si>
    <t>Payment (ST)</t>
  </si>
  <si>
    <t>Payment (Interest)</t>
  </si>
  <si>
    <t>Total Service Tax payable</t>
  </si>
  <si>
    <t>Credit Utlized</t>
  </si>
  <si>
    <t>Total Credit as on end of the Month</t>
  </si>
  <si>
    <t>Month end Liabilities</t>
  </si>
  <si>
    <t>Payment excess from Output</t>
  </si>
  <si>
    <t>RECONCILIATION</t>
  </si>
  <si>
    <t>Gross Service Value</t>
  </si>
  <si>
    <t>Export/Exempt</t>
  </si>
  <si>
    <t>RETURN DETAIL</t>
  </si>
  <si>
    <t>Date of Return</t>
  </si>
  <si>
    <t>Due Date of Return</t>
  </si>
  <si>
    <t>No of Late Days</t>
  </si>
  <si>
    <t>Deposit Assets</t>
  </si>
  <si>
    <t>Unique Key</t>
  </si>
  <si>
    <t>Responsible Manager</t>
  </si>
  <si>
    <t>194(A)</t>
  </si>
  <si>
    <t>Date of Rent Agreement end</t>
  </si>
  <si>
    <t>required</t>
  </si>
  <si>
    <t>yes</t>
  </si>
  <si>
    <t>difference</t>
  </si>
  <si>
    <t>status</t>
  </si>
  <si>
    <t>required received</t>
  </si>
  <si>
    <t>required not received</t>
  </si>
  <si>
    <t>DO NOT DELETE ABOVE</t>
  </si>
  <si>
    <t>No of employee's Payroll process</t>
  </si>
  <si>
    <t>No of employee's FNF process</t>
  </si>
  <si>
    <t>Applicablity of Employees Act/Regulation</t>
  </si>
  <si>
    <t>Remarks, if any act not Applicable</t>
  </si>
  <si>
    <t>ESI</t>
  </si>
  <si>
    <t>EPF</t>
  </si>
  <si>
    <t>Gratuity</t>
  </si>
  <si>
    <t>Bonus</t>
  </si>
  <si>
    <t>Leave encashment</t>
  </si>
  <si>
    <t>Professional Tax</t>
  </si>
  <si>
    <t>Salary as per accounting Entry</t>
  </si>
  <si>
    <t>Salary as per Payroll Sheet</t>
  </si>
  <si>
    <t>Gross Salary/CTC</t>
  </si>
  <si>
    <t>Any Reimbursement</t>
  </si>
  <si>
    <t>Adjustment salarynon payrll</t>
  </si>
  <si>
    <t>Employee CRM</t>
  </si>
  <si>
    <t>Notice Period deduction</t>
  </si>
  <si>
    <t>Recovery from employees</t>
  </si>
  <si>
    <t>Salary a/c (Provision)</t>
  </si>
  <si>
    <t>Salary Deduction</t>
  </si>
  <si>
    <t>Bank reconciliation and confirmations as at year end.</t>
  </si>
  <si>
    <t>Bangalore</t>
  </si>
  <si>
    <t>Chennai</t>
  </si>
  <si>
    <t>Consolidated</t>
  </si>
  <si>
    <t>Closing</t>
  </si>
  <si>
    <t>Payable</t>
  </si>
  <si>
    <t>Receivable</t>
  </si>
  <si>
    <t>Business sale</t>
  </si>
  <si>
    <t>Sl No.</t>
  </si>
  <si>
    <t>Ecode</t>
  </si>
  <si>
    <t>Ename</t>
  </si>
  <si>
    <t>Location</t>
  </si>
  <si>
    <t>Department</t>
  </si>
  <si>
    <t>Designation</t>
  </si>
  <si>
    <t>Bank</t>
  </si>
  <si>
    <t>Bankacno</t>
  </si>
  <si>
    <t>DOJ</t>
  </si>
  <si>
    <t>DOL</t>
  </si>
  <si>
    <t>Paydays</t>
  </si>
  <si>
    <t>Basic</t>
  </si>
  <si>
    <t>Arr Basic</t>
  </si>
  <si>
    <t>Hra</t>
  </si>
  <si>
    <t>Arr Hra</t>
  </si>
  <si>
    <t>Conv</t>
  </si>
  <si>
    <t>Arr Conv</t>
  </si>
  <si>
    <t>Splall</t>
  </si>
  <si>
    <t>Arr Spl</t>
  </si>
  <si>
    <t>Execall</t>
  </si>
  <si>
    <t>Arr Execall</t>
  </si>
  <si>
    <t>CEA</t>
  </si>
  <si>
    <t>Arr CEA</t>
  </si>
  <si>
    <t xml:space="preserve">Htl Child All </t>
  </si>
  <si>
    <t xml:space="preserve">Arr Htl Child All </t>
  </si>
  <si>
    <t>Prof Read</t>
  </si>
  <si>
    <t>Arr Prof Read</t>
  </si>
  <si>
    <t>Varbl_Pay</t>
  </si>
  <si>
    <t>NOTPAY</t>
  </si>
  <si>
    <t>Oth Earn</t>
  </si>
  <si>
    <t>LVNCASH</t>
  </si>
  <si>
    <t>Grosspay</t>
  </si>
  <si>
    <t>Pf</t>
  </si>
  <si>
    <t>VPF</t>
  </si>
  <si>
    <t>Itax</t>
  </si>
  <si>
    <t>Surch</t>
  </si>
  <si>
    <t>Edu_Cess</t>
  </si>
  <si>
    <t>Other Ded</t>
  </si>
  <si>
    <t>Sal_Adv</t>
  </si>
  <si>
    <t>Hlwf</t>
  </si>
  <si>
    <t>Gift_Paid</t>
  </si>
  <si>
    <t>Notice_Ded</t>
  </si>
  <si>
    <t>Cab Ded</t>
  </si>
  <si>
    <t>Med Ins</t>
  </si>
  <si>
    <t>P Tax</t>
  </si>
  <si>
    <t>Grossded</t>
  </si>
  <si>
    <t>Netpay</t>
  </si>
  <si>
    <t>Rim_Driver</t>
  </si>
  <si>
    <t>Rim_Petrol</t>
  </si>
  <si>
    <t>Rim_Med</t>
  </si>
  <si>
    <t>Rim_Lta</t>
  </si>
  <si>
    <t>Rim_Gift</t>
  </si>
  <si>
    <t>Rim_Tel</t>
  </si>
  <si>
    <t>Rim_Veh</t>
  </si>
  <si>
    <t>Rim_Total</t>
  </si>
  <si>
    <t>Aug</t>
  </si>
  <si>
    <t>Sep</t>
  </si>
  <si>
    <t>Oct</t>
  </si>
  <si>
    <t>Nov</t>
  </si>
  <si>
    <t>Dec</t>
  </si>
  <si>
    <t>Jan</t>
  </si>
  <si>
    <t>Feb</t>
  </si>
  <si>
    <t>mar</t>
  </si>
  <si>
    <t>Gross pay</t>
  </si>
  <si>
    <t>PF</t>
  </si>
  <si>
    <t>ITAX</t>
  </si>
  <si>
    <t>other deduction</t>
  </si>
  <si>
    <t>Salary advance</t>
  </si>
  <si>
    <t>Reimbursement</t>
  </si>
  <si>
    <t>Payable Matching</t>
  </si>
  <si>
    <t>Mar</t>
  </si>
  <si>
    <t>AS per Books</t>
  </si>
  <si>
    <t>Entry matched in tally</t>
  </si>
  <si>
    <t>Management Fees</t>
  </si>
  <si>
    <t>Accounting entry</t>
  </si>
  <si>
    <t>Paid as per challan</t>
  </si>
  <si>
    <t>Differ</t>
  </si>
  <si>
    <t>April to Sep</t>
  </si>
  <si>
    <t>Oct to March</t>
  </si>
  <si>
    <t>TDS 26AS</t>
  </si>
  <si>
    <t>Current</t>
  </si>
  <si>
    <t>Salary</t>
  </si>
  <si>
    <t>Created during the year</t>
  </si>
  <si>
    <t>As per Books</t>
  </si>
  <si>
    <t>As per Actuary</t>
  </si>
  <si>
    <t>Non Current</t>
  </si>
  <si>
    <t>Booking Month</t>
  </si>
  <si>
    <t>PAN No.</t>
  </si>
  <si>
    <t>Section</t>
  </si>
  <si>
    <t>94A</t>
  </si>
  <si>
    <t>94B</t>
  </si>
  <si>
    <t>4BB</t>
  </si>
  <si>
    <t>94C</t>
  </si>
  <si>
    <t>94D</t>
  </si>
  <si>
    <t>4EE</t>
  </si>
  <si>
    <t>94F</t>
  </si>
  <si>
    <t>94G</t>
  </si>
  <si>
    <t>94H</t>
  </si>
  <si>
    <t>94J</t>
  </si>
  <si>
    <t>94E</t>
  </si>
  <si>
    <t>Select</t>
  </si>
  <si>
    <t>94DA</t>
  </si>
  <si>
    <t>94IA</t>
  </si>
  <si>
    <t>94IB</t>
  </si>
  <si>
    <t>194-IA</t>
  </si>
  <si>
    <t>94LA</t>
  </si>
  <si>
    <t>94LBA</t>
  </si>
  <si>
    <t>Normal Slab Rate</t>
  </si>
  <si>
    <t>94LC</t>
  </si>
  <si>
    <t>94LD</t>
  </si>
  <si>
    <t>Nature of Liabilities</t>
  </si>
  <si>
    <t>Applicability of CARO</t>
  </si>
  <si>
    <t>Banking Company</t>
  </si>
  <si>
    <t>Insurance Company</t>
  </si>
  <si>
    <t>Section 8 Company</t>
  </si>
  <si>
    <t>One Person Company</t>
  </si>
  <si>
    <t>Small Company</t>
  </si>
  <si>
    <t>Accounting Standard</t>
  </si>
  <si>
    <t>Applicable (Yes/No)</t>
  </si>
  <si>
    <t>Compliance Ensured (Yes/No)</t>
  </si>
  <si>
    <t>As-1: Disclosure of Accounting Policies</t>
  </si>
  <si>
    <t>As-2: Valuation of Inventories</t>
  </si>
  <si>
    <t>As-3: Cash Flow Statement</t>
  </si>
  <si>
    <t>As-4: Contingencies And Events Occurring After the Balance Sheet Date</t>
  </si>
  <si>
    <t>As-5: Net Profit Or Loss For The Period, Prior Period Items And Change In Accounting Policies</t>
  </si>
  <si>
    <t>As-6: Depreciation Accounting</t>
  </si>
  <si>
    <t>As-7: Construction Contract</t>
  </si>
  <si>
    <t>As-9: Revenue Recognition</t>
  </si>
  <si>
    <t>As-10: Accounting For Fixed Assets</t>
  </si>
  <si>
    <t>As-11: The Effects Of Changes In Foreign Exchange Rates</t>
  </si>
  <si>
    <t>As-12: Accounting For Government Grants</t>
  </si>
  <si>
    <t>As-13: Accounting For Investments</t>
  </si>
  <si>
    <t>As-14: Accounting For Amalgamation</t>
  </si>
  <si>
    <t>As-15: Employee Benefits</t>
  </si>
  <si>
    <t>As-16: Borrowing Costs</t>
  </si>
  <si>
    <t>As-17: Segment Reporting</t>
  </si>
  <si>
    <t>As-18: Related Party Disclosure</t>
  </si>
  <si>
    <t>As-19: Accounting For Leases</t>
  </si>
  <si>
    <t>As-20: Earning Per Share</t>
  </si>
  <si>
    <t>As-21: Consolidated Financial Statements</t>
  </si>
  <si>
    <t>As-22: Accounting For Taxes On Income</t>
  </si>
  <si>
    <t>As-23: Accounting For Investments In Associates In Consolidated Financial Statements</t>
  </si>
  <si>
    <t>As-24: Discontinuing Operations</t>
  </si>
  <si>
    <t>As-25: Interim Financial Reporting</t>
  </si>
  <si>
    <t>As-26: Intangible Assets</t>
  </si>
  <si>
    <t>As-27: Financial Reporting Of Interest In Joint Venture</t>
  </si>
  <si>
    <t>As-28: Impairment Of Assets</t>
  </si>
  <si>
    <t>As-29: Provisions, Contingent Liabilities And Contingent Liabilities</t>
  </si>
  <si>
    <t>Ind AS-32</t>
  </si>
  <si>
    <t>Ind AS-107</t>
  </si>
  <si>
    <t>Ind AS-109</t>
  </si>
  <si>
    <t>CARO Applicable</t>
  </si>
  <si>
    <t>2015-16</t>
  </si>
  <si>
    <t>2016-17</t>
  </si>
  <si>
    <t>Borrowing - Bank or FI</t>
  </si>
  <si>
    <t>Sale</t>
  </si>
  <si>
    <t>Computers and data processing units- Server &amp; Network</t>
  </si>
  <si>
    <t>Intangible Assets</t>
  </si>
  <si>
    <t>Audit Program</t>
  </si>
  <si>
    <t>Period Covered</t>
  </si>
  <si>
    <t>Extent of Checking</t>
  </si>
  <si>
    <t>Responsiblilty</t>
  </si>
  <si>
    <t>Preliminary Verifcation</t>
  </si>
  <si>
    <t>Opening Balance Verfication</t>
  </si>
  <si>
    <t>Note on Business Activity</t>
  </si>
  <si>
    <t>General Ledger</t>
  </si>
  <si>
    <t>Sales Vouching</t>
  </si>
  <si>
    <t>Purchase Vouching</t>
  </si>
  <si>
    <t>Cash Vouching</t>
  </si>
  <si>
    <t>Bank Vouching</t>
  </si>
  <si>
    <t>General Ledger Scrunity</t>
  </si>
  <si>
    <t xml:space="preserve">Fixed Assets </t>
  </si>
  <si>
    <t>Physical Verification</t>
  </si>
  <si>
    <t>Preparation of Schedule</t>
  </si>
  <si>
    <t>Current Assets</t>
  </si>
  <si>
    <t xml:space="preserve">Inventories - Physical Verification </t>
  </si>
  <si>
    <t>NA</t>
  </si>
  <si>
    <t xml:space="preserve">Inventories - Quantative and Valuation </t>
  </si>
  <si>
    <t>Ledger Scruitiny of Debtors</t>
  </si>
  <si>
    <t>Ageing &amp; Subsequent Realisation Schedule of Debtors</t>
  </si>
  <si>
    <t>Balance Confirmation from Debtors</t>
  </si>
  <si>
    <t>Scrunity of Account for Loans &amp; Advance</t>
  </si>
  <si>
    <t xml:space="preserve">Balance Confirmation </t>
  </si>
  <si>
    <t>Cash - Physcial Verification</t>
  </si>
  <si>
    <t>Bank - Reconcilation( Annexure )</t>
  </si>
  <si>
    <t>TDS Recoverable  - Details with Certificates</t>
  </si>
  <si>
    <t xml:space="preserve">Misc. Expenses </t>
  </si>
  <si>
    <t xml:space="preserve">   - Preliminary &amp; Deferred Revenue Exp.</t>
  </si>
  <si>
    <t>Share Capital/Application Money</t>
  </si>
  <si>
    <t xml:space="preserve"> - Share Capital</t>
  </si>
  <si>
    <t xml:space="preserve"> - Share Application Money</t>
  </si>
  <si>
    <t>Loans</t>
  </si>
  <si>
    <t xml:space="preserve">Secured Loans </t>
  </si>
  <si>
    <t xml:space="preserve"> - Scruitiny of Ledger Accounts</t>
  </si>
  <si>
    <t xml:space="preserve"> - Confirmation of Above</t>
  </si>
  <si>
    <t xml:space="preserve">Unsecured Loans </t>
  </si>
  <si>
    <t>Current Liabilties</t>
  </si>
  <si>
    <t>Balance Confirmation of Creditors</t>
  </si>
  <si>
    <t>Expenses Payable &amp; Provisions Details</t>
  </si>
  <si>
    <t>Statutory Compliance</t>
  </si>
  <si>
    <t>Schedule of Sales &amp; VAT/Service Tax with Reco.</t>
  </si>
  <si>
    <t>Schedule of VAT/Excise Duty Payable &amp; Recoverbale</t>
  </si>
  <si>
    <t>Schedule of Salary, PF, ESI &amp; Reco of the same</t>
  </si>
  <si>
    <t xml:space="preserve">Income Tax Compliance </t>
  </si>
  <si>
    <t>Drawing/Verification of Financial Statements</t>
  </si>
  <si>
    <t>Financials</t>
  </si>
  <si>
    <t>Notes to Accounts</t>
  </si>
  <si>
    <t>Variance Anyalsis</t>
  </si>
  <si>
    <t>Reporting</t>
  </si>
  <si>
    <t>Auditors' Report under CARO</t>
  </si>
  <si>
    <t>Tax Audit Report</t>
  </si>
  <si>
    <t>Complay Law Related Matters</t>
  </si>
  <si>
    <t>Updated List of Directors</t>
  </si>
  <si>
    <t>Updated List of Shareholders</t>
  </si>
  <si>
    <t xml:space="preserve">Registered Office Status </t>
  </si>
  <si>
    <t>Misc. Matters</t>
  </si>
  <si>
    <t>Auditors Appointment Compliance</t>
  </si>
  <si>
    <t>Foreign Exchange Inflow and Outflow</t>
  </si>
  <si>
    <t>Detail of Employee Covered under section 217(2A)</t>
  </si>
  <si>
    <t>Managerial Remuneration Clause Compliance</t>
  </si>
  <si>
    <t>Other Matters, if Any</t>
  </si>
  <si>
    <t>Power using Factory</t>
  </si>
  <si>
    <t>Audit Incharge:</t>
  </si>
  <si>
    <t>Client :</t>
  </si>
  <si>
    <t>Ledger Scrutiny of Creditors</t>
  </si>
  <si>
    <t xml:space="preserve"> - Advance Tax, FBT &amp; TDS</t>
  </si>
  <si>
    <t xml:space="preserve"> - Review of Income Tax Assessment Order </t>
  </si>
  <si>
    <t>Foreign Exchange Earning and Expenditure</t>
  </si>
  <si>
    <t>SH7</t>
  </si>
  <si>
    <t>Allotment within 6 months</t>
  </si>
  <si>
    <t>Shareholder's register</t>
  </si>
  <si>
    <t>MCA</t>
  </si>
  <si>
    <t>Cost for Asset</t>
  </si>
  <si>
    <t>Dep. charged on Opening Asset</t>
  </si>
  <si>
    <t>Date of Asset Sold</t>
  </si>
  <si>
    <t>Sale value of Asset</t>
  </si>
  <si>
    <t>Profit/(loss) on Asset</t>
  </si>
  <si>
    <t>S. No.</t>
  </si>
  <si>
    <t>Sheet Name</t>
  </si>
  <si>
    <t>Annex - 1 (Secretarial)</t>
  </si>
  <si>
    <t>ESI,PF,PT</t>
  </si>
  <si>
    <t>Assest +&amp; -</t>
  </si>
  <si>
    <t>loan &amp; advance</t>
  </si>
  <si>
    <t>Gratuity &amp; Leave Encashment</t>
  </si>
  <si>
    <t>Prepaid</t>
  </si>
  <si>
    <t>Prepaid-Monthly</t>
  </si>
  <si>
    <t>Payable&amp;Provision</t>
  </si>
  <si>
    <t>FD</t>
  </si>
  <si>
    <t>CARO</t>
  </si>
  <si>
    <t>AS</t>
  </si>
  <si>
    <t>TDS receivable</t>
  </si>
  <si>
    <t>CRs</t>
  </si>
  <si>
    <t>DRs</t>
  </si>
  <si>
    <t>Loan Liablity</t>
  </si>
  <si>
    <t>FAR</t>
  </si>
  <si>
    <t>SALARY</t>
  </si>
  <si>
    <t>Related party</t>
  </si>
  <si>
    <t>Document required</t>
  </si>
  <si>
    <t>Company</t>
  </si>
  <si>
    <t>FY 2016-17</t>
  </si>
  <si>
    <t>Check List</t>
  </si>
  <si>
    <r>
      <t>Sl. No</t>
    </r>
    <r>
      <rPr>
        <sz val="11"/>
        <rFont val="Garamond"/>
        <family val="1"/>
      </rPr>
      <t>.</t>
    </r>
  </si>
  <si>
    <r>
      <t xml:space="preserve">Secretarial requirements as stipulated in </t>
    </r>
    <r>
      <rPr>
        <b/>
        <sz val="11"/>
        <rFont val="Garamond"/>
        <family val="1"/>
      </rPr>
      <t xml:space="preserve">Annexure </t>
    </r>
    <r>
      <rPr>
        <sz val="11"/>
        <rFont val="Garamond"/>
        <family val="1"/>
      </rPr>
      <t>1 to this list</t>
    </r>
  </si>
  <si>
    <t>Signed / Approved Minutes for the following meetings from 1 April 2016 to 31 March 2017</t>
  </si>
  <si>
    <t>Audit for the year ended 31st March 2017</t>
  </si>
  <si>
    <t>Trial balances and the financial statements for the period ended 31 March  2017 . The points which should be considered while providing the above data include:
(a) Financial Statements (alongwith completed Notes to Accounts) and the disclosures required under revised Schedule VI to the Companies Act.
(b) The financial statements include the relevant groupings which show the reclassifications from one account to the other. 
(c) Please make sure that all the relevant back ups for Notes to Accounts are made available to us at the same time.</t>
  </si>
  <si>
    <t>Please provide a copy of Internal Audit report for the year ended 31 March 2017 if Applicable</t>
  </si>
  <si>
    <t>Cash in hand certificate as at the year end 31 March 2017.</t>
  </si>
  <si>
    <t>Details of Reinstatement of  foreign currency  receivables as on 31 March 2017</t>
  </si>
  <si>
    <t>Schedule of provision for doubtful debts as on 31 March 2017 and the movement of provision for the year.</t>
  </si>
  <si>
    <t>Walk for bonus payable giving details of the opening provision, payment made during the year, amount further provided during the year and the closing balance as at the year end.
Basis and computation for the provision;
Subsequent payout of the provision as at 31 March 2017</t>
  </si>
  <si>
    <t>Detail of the ESOP granted during the year including those that existed as at 31 March 2017.
Provide us with all the information that would be required for the purpose of determination of fair value of the option.</t>
  </si>
  <si>
    <t>Deferred tax computation as at 31 March 2017.</t>
  </si>
  <si>
    <t>Schedule of Professional tax  for the FY 2016-17</t>
  </si>
  <si>
    <t>Pending Point to be covered</t>
  </si>
  <si>
    <t>Documents</t>
  </si>
  <si>
    <t>Private company</t>
  </si>
  <si>
    <t>Paid up Capital &amp; Reserve</t>
  </si>
  <si>
    <t>S.NO</t>
  </si>
  <si>
    <t>COMPLIANCE NAME</t>
  </si>
  <si>
    <t>Monthly Compliance</t>
  </si>
  <si>
    <t>TDS/TCS</t>
  </si>
  <si>
    <t>Payment</t>
  </si>
  <si>
    <t>Within 7 days of next month except for the month of March</t>
  </si>
  <si>
    <t>7-May</t>
  </si>
  <si>
    <t>7-June</t>
  </si>
  <si>
    <t>7-July</t>
  </si>
  <si>
    <t>7-August</t>
  </si>
  <si>
    <t>7-September</t>
  </si>
  <si>
    <t>7-October</t>
  </si>
  <si>
    <t>7-November</t>
  </si>
  <si>
    <t>7-December</t>
  </si>
  <si>
    <t>7-January</t>
  </si>
  <si>
    <t>7-Febuary</t>
  </si>
  <si>
    <t>7-March</t>
  </si>
  <si>
    <t>Non- Salary</t>
  </si>
  <si>
    <t>Non-Resident</t>
  </si>
  <si>
    <t>Service tax</t>
  </si>
  <si>
    <t>Within 6 days of next month except for the month of March</t>
  </si>
  <si>
    <t>6-Febuary</t>
  </si>
  <si>
    <t>Within 15 days of next month</t>
  </si>
  <si>
    <t>15-Febuary</t>
  </si>
  <si>
    <t>Within 21 days of next month</t>
  </si>
  <si>
    <t>21-Febuary</t>
  </si>
  <si>
    <t>VAT /CST</t>
  </si>
  <si>
    <t>With in 20 days of next month</t>
  </si>
  <si>
    <t>20-Febuary</t>
  </si>
  <si>
    <t>Quarterly Compliance</t>
  </si>
  <si>
    <t>TDS / TCS</t>
  </si>
  <si>
    <t>Return</t>
  </si>
  <si>
    <t>Salary- 24Q</t>
  </si>
  <si>
    <t>Non- Salary- 26Q</t>
  </si>
  <si>
    <t>Non-Resident- 27Q</t>
  </si>
  <si>
    <t>TCS - 27EQ</t>
  </si>
  <si>
    <t>Advance Tax</t>
  </si>
  <si>
    <t>15% of total estimated Tax</t>
  </si>
  <si>
    <t>45% of total estimated Tax</t>
  </si>
  <si>
    <t>75% of total estimated Tax</t>
  </si>
  <si>
    <t>100% of total estimated Tax</t>
  </si>
  <si>
    <t>15th-June</t>
  </si>
  <si>
    <t>15th-September</t>
  </si>
  <si>
    <t>15th-December</t>
  </si>
  <si>
    <t>15th-March</t>
  </si>
  <si>
    <t>Half Yearly Compliance</t>
  </si>
  <si>
    <t>Within 25 days of closure of half year</t>
  </si>
  <si>
    <t>Yearly Compliance</t>
  </si>
  <si>
    <t>Form 3CA</t>
  </si>
  <si>
    <t>on or before 30th September of succeeding year</t>
  </si>
  <si>
    <t>Filing of TAR by C.A</t>
  </si>
  <si>
    <t>Approved By Company</t>
  </si>
  <si>
    <t xml:space="preserve">Transfer Pricing Report </t>
  </si>
  <si>
    <t>Form 3CEB</t>
  </si>
  <si>
    <t>on or before 30th November of succeeding year</t>
  </si>
  <si>
    <t xml:space="preserve">Transfer Pricing Study </t>
  </si>
  <si>
    <t>on or before end of financial year</t>
  </si>
  <si>
    <t>MAT (when Tax calculated as per MAT is more than Normal Tax)</t>
  </si>
  <si>
    <t>Form 29B</t>
  </si>
  <si>
    <t>Income Tax Return</t>
  </si>
  <si>
    <t>ITR 6</t>
  </si>
  <si>
    <t>ROC/RBI Complinae</t>
  </si>
  <si>
    <t>Annual Activity Certificate</t>
  </si>
  <si>
    <t>AACs</t>
  </si>
  <si>
    <t>File an Annual Activity Certificate (AACs) with RBI along with the audited Balance Sheet within six months from the due date of the Balance Sheet.</t>
  </si>
  <si>
    <t>Annual Return</t>
  </si>
  <si>
    <t>Form FC-4</t>
  </si>
  <si>
    <t>File annual return of the company in eForm FC-4 within 60 days from the close of financial year.</t>
  </si>
  <si>
    <t>Form FC-3</t>
  </si>
  <si>
    <t>File financial statements within a period of six months of the close of the financial year of the foreign company to which the financial statements relate to ROC in e-Form FC-3.</t>
  </si>
  <si>
    <t>Also file a list of places of business in India established by a foreign company as on date of the balance sheet in the same form.</t>
  </si>
  <si>
    <t>Form FC-2</t>
  </si>
  <si>
    <t>Intimate to RBI and ROC in e-form FC-2 if there is any change in -</t>
  </si>
  <si>
    <t>Constitution of Foreign Company.</t>
  </si>
  <si>
    <t>Directors of Foreign Company.</t>
  </si>
  <si>
    <t>BRANCH office address.</t>
  </si>
  <si>
    <t>No additional place of business can be started and no addition activity can be started unless approval has taken from RBI.</t>
  </si>
  <si>
    <t>Within 30 days end of quarter</t>
  </si>
  <si>
    <t>30th-July</t>
  </si>
  <si>
    <t>30th-October</t>
  </si>
  <si>
    <t>30th-January</t>
  </si>
  <si>
    <t>30th-May</t>
  </si>
  <si>
    <t>Name of Vendor</t>
  </si>
  <si>
    <t>Pan no.</t>
  </si>
  <si>
    <t>Date of Credit</t>
  </si>
  <si>
    <t>Date of payment</t>
  </si>
  <si>
    <t>Tax Rate</t>
  </si>
  <si>
    <t>ST</t>
  </si>
  <si>
    <t>VAT/CST</t>
  </si>
  <si>
    <t>Other taxes</t>
  </si>
  <si>
    <t>TDS Amount</t>
  </si>
  <si>
    <t>Balance payment</t>
  </si>
  <si>
    <t>Actual Payment</t>
  </si>
  <si>
    <t>TDS not Deducted</t>
  </si>
  <si>
    <t>TDS Deducted Late</t>
  </si>
  <si>
    <t>01-04-2016 to 31-03-2017</t>
  </si>
  <si>
    <t>Date of Commencement :</t>
  </si>
  <si>
    <t>Audit done By :</t>
  </si>
  <si>
    <t>Reviewed By:</t>
  </si>
  <si>
    <t>DGP report</t>
  </si>
  <si>
    <t xml:space="preserve">Other denomination
notes
</t>
  </si>
  <si>
    <t>SBNs</t>
  </si>
  <si>
    <t>(+) Permitted receipts</t>
  </si>
  <si>
    <t>Closing cash in hand as on 30.12.2016</t>
  </si>
  <si>
    <t>(-) Permitted payments</t>
  </si>
  <si>
    <t>Closing cash in hand as on 08.11.2016</t>
  </si>
  <si>
    <t>(-) Amount deposited in bank</t>
  </si>
  <si>
    <t>Company shall disclose the details of Specified Bank Notes* (SBN) held and transacted during the period from 8th November, 2016 to 30th December, 2016 as provided in the Table below:-</t>
  </si>
</sst>
</file>

<file path=xl/styles.xml><?xml version="1.0" encoding="utf-8"?>
<styleSheet xmlns="http://schemas.openxmlformats.org/spreadsheetml/2006/main">
  <numFmts count="34">
    <numFmt numFmtId="41" formatCode="_(* #,##0_);_(* \(#,##0\);_(* &quot;-&quot;_);_(@_)"/>
    <numFmt numFmtId="44" formatCode="_(&quot;$&quot;* #,##0.00_);_(&quot;$&quot;* \(#,##0.00\);_(&quot;$&quot;* &quot;-&quot;??_);_(@_)"/>
    <numFmt numFmtId="43" formatCode="_(* #,##0.00_);_(* \(#,##0.00\);_(* &quot;-&quot;??_);_(@_)"/>
    <numFmt numFmtId="164" formatCode="_ * #,##0.00_ ;_ * \-#,##0.00_ ;_ * &quot;-&quot;??_ ;_ @_ "/>
    <numFmt numFmtId="165" formatCode="_(* #,##0_);_(* \(#,##0\);_(* &quot;-&quot;??_);_(@_)"/>
    <numFmt numFmtId="166" formatCode="0.00_)"/>
    <numFmt numFmtId="167" formatCode="_-* #,##0\ _D_M_-;\-* #,##0\ _D_M_-;_-* &quot;-&quot;\ _D_M_-;_-@_-"/>
    <numFmt numFmtId="168" formatCode="_-* #,##0.00\ _D_M_-;\-* #,##0.00\ _D_M_-;_-* &quot;-&quot;??\ _D_M_-;_-@_-"/>
    <numFmt numFmtId="169" formatCode="0\ &quot;years&quot;"/>
    <numFmt numFmtId="170" formatCode="0.00000&quot;  &quot;"/>
    <numFmt numFmtId="171" formatCode="#,##0.00\ &quot;F&quot;;[Red]\-#,##0.00\ &quot;F&quot;"/>
    <numFmt numFmtId="172" formatCode="_-* #,##0\ &quot;F&quot;_-;\-* #,##0\ &quot;F&quot;_-;_-* &quot;-&quot;\ &quot;F&quot;_-;_-@_-"/>
    <numFmt numFmtId="173" formatCode="_(&quot;Rs.&quot;* #,##0.00_);_(&quot;Rs.&quot;* \(#,##0.00\);_(&quot;Rs.&quot;* &quot;-&quot;??_);_(@_)"/>
    <numFmt numFmtId="174" formatCode="&quot;Rs&quot;#,##0_);[Red]\(&quot;Rs&quot;#,##0\)"/>
    <numFmt numFmtId="175" formatCode="#,##0.0"/>
    <numFmt numFmtId="176" formatCode="[$-F400]h:mm:ss\ AM/PM"/>
    <numFmt numFmtId="177" formatCode="mm/dd/yy"/>
    <numFmt numFmtId="178" formatCode="_-* #,##0\ _F_-;\-* #,##0\ _F_-;_-* &quot;-&quot;\ _F_-;_-@_-"/>
    <numFmt numFmtId="179" formatCode="_([$€-2]* #,##0.00_);_([$€-2]* \(#,##0.00\);_([$€-2]* &quot;-&quot;??_)"/>
    <numFmt numFmtId="180" formatCode="_-* #,##0.00\ _F_-;\-* #,##0.00\ _F_-;_-* &quot;-&quot;??\ _F_-;_-@_-"/>
    <numFmt numFmtId="181" formatCode="_-* #,##0.00\ &quot;F&quot;_-;\-* #,##0.00\ &quot;F&quot;_-;_-* &quot;-&quot;??\ &quot;F&quot;_-;_-@_-"/>
    <numFmt numFmtId="182" formatCode="#,##0.00;[Red]\(#,##0.00\)"/>
    <numFmt numFmtId="183" formatCode="dd\-mmm\-yyyy"/>
    <numFmt numFmtId="184" formatCode="[$-409]mmm\-yy;@"/>
    <numFmt numFmtId="185" formatCode="[$-409]d\-mmm\-yy;@"/>
    <numFmt numFmtId="186" formatCode="_ * #,##0.0_ ;_ * \-#,##0.0_ ;_ * &quot;-&quot;?_ ;_ @_ "/>
    <numFmt numFmtId="187" formatCode="&quot;&quot;0"/>
    <numFmt numFmtId="188" formatCode="0_);\(0\)"/>
    <numFmt numFmtId="189" formatCode="_(&quot;Rs&quot;* #,##0.00_);_(&quot;Rs&quot;* \(#,##0.00\);_(&quot;Rs&quot;* &quot;-&quot;??_);_(@_)"/>
    <numFmt numFmtId="190" formatCode="###0;###0"/>
    <numFmt numFmtId="191" formatCode="mmm\'yy"/>
    <numFmt numFmtId="192" formatCode="mmmm"/>
    <numFmt numFmtId="193" formatCode="0.0000000"/>
    <numFmt numFmtId="194" formatCode="_(* #,##0_);_(* \(###0\);_(* &quot;-&quot;??_);_(@_)"/>
  </numFmts>
  <fonts count="12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Times New Roman"/>
      <family val="1"/>
    </font>
    <font>
      <sz val="11"/>
      <name val="?? ??"/>
      <family val="1"/>
      <charset val="128"/>
    </font>
    <font>
      <u/>
      <sz val="8.4"/>
      <color indexed="12"/>
      <name val="Arial"/>
      <family val="2"/>
    </font>
    <font>
      <sz val="14"/>
      <name val="Terminal"/>
      <family val="3"/>
      <charset val="128"/>
    </font>
    <font>
      <sz val="10"/>
      <color indexed="8"/>
      <name val="Arial"/>
      <family val="2"/>
    </font>
    <font>
      <sz val="10"/>
      <name val="Times New Roman"/>
      <family val="1"/>
    </font>
    <font>
      <sz val="12"/>
      <name val="¹ÙÅÁÃ¼"/>
      <family val="1"/>
      <charset val="129"/>
    </font>
    <font>
      <sz val="14"/>
      <name val="AngsanaUPC"/>
      <family val="1"/>
    </font>
    <font>
      <sz val="10"/>
      <name val="ＭＳ Ｐゴシック"/>
      <family val="3"/>
      <charset val="128"/>
    </font>
    <font>
      <sz val="11"/>
      <name val="Times New Roman"/>
      <family val="1"/>
    </font>
    <font>
      <sz val="10"/>
      <color indexed="8"/>
      <name val="Arial"/>
      <family val="2"/>
    </font>
    <font>
      <sz val="12"/>
      <name val="Tms Rmn"/>
    </font>
    <font>
      <sz val="12"/>
      <name val="¹ÙÅÁÃ¼"/>
      <charset val="129"/>
    </font>
    <font>
      <sz val="10"/>
      <name val="Helv"/>
    </font>
    <font>
      <b/>
      <sz val="10"/>
      <name val="Courier"/>
      <family val="3"/>
    </font>
    <font>
      <sz val="10"/>
      <name val="Tahoma"/>
      <family val="2"/>
    </font>
    <font>
      <sz val="10"/>
      <color indexed="10"/>
      <name val="Arial"/>
      <family val="2"/>
    </font>
    <font>
      <b/>
      <sz val="12"/>
      <name val="Arial"/>
      <family val="2"/>
    </font>
    <font>
      <b/>
      <sz val="10"/>
      <color indexed="8"/>
      <name val="Arial"/>
      <family val="2"/>
    </font>
    <font>
      <u/>
      <sz val="9"/>
      <color indexed="12"/>
      <name val="Arial"/>
      <family val="2"/>
    </font>
    <font>
      <sz val="7"/>
      <name val="Small Fonts"/>
      <family val="2"/>
    </font>
    <font>
      <b/>
      <i/>
      <sz val="16"/>
      <name val="Helv"/>
    </font>
    <font>
      <b/>
      <i/>
      <sz val="10"/>
      <color indexed="8"/>
      <name val="Arial"/>
      <family val="2"/>
    </font>
    <font>
      <b/>
      <sz val="10"/>
      <color indexed="9"/>
      <name val="Arial"/>
      <family val="2"/>
    </font>
    <font>
      <b/>
      <sz val="10"/>
      <color indexed="17"/>
      <name val="Arial"/>
      <family val="2"/>
    </font>
    <font>
      <b/>
      <sz val="10"/>
      <color indexed="13"/>
      <name val="Arial"/>
      <family val="2"/>
    </font>
    <font>
      <b/>
      <sz val="10"/>
      <name val="Arial CE"/>
      <family val="2"/>
      <charset val="238"/>
    </font>
    <font>
      <sz val="10"/>
      <color indexed="16"/>
      <name val="Arial"/>
      <family val="2"/>
    </font>
    <font>
      <b/>
      <sz val="10"/>
      <color indexed="18"/>
      <name val="Arial"/>
      <family val="2"/>
    </font>
    <font>
      <sz val="10"/>
      <color indexed="17"/>
      <name val="Arial"/>
      <family val="2"/>
    </font>
    <font>
      <sz val="10"/>
      <color indexed="18"/>
      <name val="Arial"/>
      <family val="2"/>
    </font>
    <font>
      <u/>
      <sz val="10"/>
      <name val="Arial"/>
      <family val="2"/>
    </font>
    <font>
      <b/>
      <sz val="10"/>
      <color indexed="12"/>
      <name val="Arial"/>
      <family val="2"/>
    </font>
    <font>
      <u/>
      <sz val="9"/>
      <color indexed="36"/>
      <name val="Arial"/>
      <family val="2"/>
    </font>
    <font>
      <i/>
      <sz val="10"/>
      <color indexed="8"/>
      <name val="Arial"/>
      <family val="2"/>
    </font>
    <font>
      <i/>
      <sz val="10"/>
      <color indexed="17"/>
      <name val="Arial"/>
      <family val="2"/>
    </font>
    <font>
      <i/>
      <sz val="10"/>
      <color indexed="18"/>
      <name val="Arial"/>
      <family val="2"/>
    </font>
    <font>
      <i/>
      <sz val="10"/>
      <color indexed="16"/>
      <name val="Arial"/>
      <family val="2"/>
    </font>
    <font>
      <sz val="10"/>
      <name val="MS Sans Serif"/>
      <family val="2"/>
    </font>
    <font>
      <sz val="11"/>
      <name val="ＭＳ 明朝"/>
      <family val="1"/>
      <charset val="128"/>
    </font>
    <font>
      <sz val="10"/>
      <name val="ＭＳ ゴシック"/>
      <family val="3"/>
      <charset val="128"/>
    </font>
    <font>
      <sz val="8"/>
      <name val="Arial"/>
      <family val="2"/>
    </font>
    <font>
      <b/>
      <sz val="10"/>
      <name val="Times New Roman"/>
      <family val="1"/>
    </font>
    <font>
      <sz val="10"/>
      <name val="Times New Roman"/>
      <family val="1"/>
    </font>
    <font>
      <b/>
      <u/>
      <sz val="11"/>
      <name val="Times New Roman"/>
      <family val="1"/>
    </font>
    <font>
      <u/>
      <sz val="11"/>
      <name val="Times New Roman"/>
      <family val="1"/>
    </font>
    <font>
      <b/>
      <sz val="11"/>
      <name val="Times New Roman"/>
      <family val="1"/>
    </font>
    <font>
      <b/>
      <i/>
      <sz val="11"/>
      <color indexed="9"/>
      <name val="Times New Roman"/>
      <family val="1"/>
    </font>
    <font>
      <sz val="11"/>
      <name val="Times New Roman"/>
      <family val="1"/>
    </font>
    <font>
      <b/>
      <sz val="10"/>
      <name val="Arial"/>
      <family val="2"/>
    </font>
    <font>
      <sz val="9"/>
      <color indexed="81"/>
      <name val="Tahoma"/>
      <family val="2"/>
    </font>
    <font>
      <b/>
      <sz val="9"/>
      <color indexed="81"/>
      <name val="Tahoma"/>
      <family val="2"/>
    </font>
    <font>
      <sz val="10"/>
      <name val="Arial"/>
      <family val="2"/>
    </font>
    <font>
      <b/>
      <sz val="14"/>
      <name val="Arial"/>
      <family val="2"/>
    </font>
    <font>
      <sz val="14"/>
      <name val="Arial"/>
      <family val="2"/>
    </font>
    <font>
      <sz val="10"/>
      <name val="Arial"/>
      <family val="2"/>
    </font>
    <font>
      <sz val="10"/>
      <name val="Arial"/>
      <family val="2"/>
    </font>
    <font>
      <sz val="10"/>
      <name val="Arial"/>
      <family val="2"/>
    </font>
    <font>
      <sz val="11"/>
      <color theme="1"/>
      <name val="Calibri"/>
      <family val="2"/>
      <scheme val="minor"/>
    </font>
    <font>
      <sz val="11"/>
      <color theme="0"/>
      <name val="Calibri"/>
      <family val="2"/>
      <scheme val="minor"/>
    </font>
    <font>
      <b/>
      <sz val="11"/>
      <color theme="0"/>
      <name val="Calibri"/>
      <family val="2"/>
      <scheme val="minor"/>
    </font>
    <font>
      <sz val="10"/>
      <color theme="1"/>
      <name val="Arial"/>
      <family val="2"/>
    </font>
    <font>
      <b/>
      <sz val="11"/>
      <color theme="3"/>
      <name val="Calibri"/>
      <family val="2"/>
      <scheme val="minor"/>
    </font>
    <font>
      <sz val="11"/>
      <color rgb="FFFF0000"/>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1"/>
      <color theme="0"/>
      <name val="Times New Roman"/>
      <family val="1"/>
    </font>
    <font>
      <sz val="11"/>
      <color theme="1"/>
      <name val="Times New Roman"/>
      <family val="1"/>
    </font>
    <font>
      <b/>
      <sz val="11"/>
      <color theme="1"/>
      <name val="Times New Roman"/>
      <family val="1"/>
    </font>
    <font>
      <b/>
      <u/>
      <sz val="11"/>
      <color theme="1"/>
      <name val="Times New Roman"/>
      <family val="1"/>
    </font>
    <font>
      <sz val="11"/>
      <color theme="0"/>
      <name val="Times New Roman"/>
      <family val="1"/>
    </font>
    <font>
      <sz val="10"/>
      <color rgb="FFFF0000"/>
      <name val="Arial"/>
      <family val="2"/>
    </font>
    <font>
      <b/>
      <sz val="11"/>
      <color theme="1"/>
      <name val="Calibri"/>
      <family val="2"/>
      <scheme val="minor"/>
    </font>
    <font>
      <sz val="11"/>
      <color theme="3" tint="-0.249977111117893"/>
      <name val="Calibri"/>
      <family val="2"/>
      <scheme val="minor"/>
    </font>
    <font>
      <sz val="11"/>
      <color theme="3"/>
      <name val="Calibri"/>
      <family val="2"/>
      <scheme val="minor"/>
    </font>
    <font>
      <b/>
      <sz val="11"/>
      <color theme="1" tint="0.14999847407452621"/>
      <name val="Calibri"/>
      <family val="2"/>
      <scheme val="minor"/>
    </font>
    <font>
      <sz val="11"/>
      <color theme="1" tint="0.14999847407452621"/>
      <name val="Calibri"/>
      <family val="2"/>
      <scheme val="minor"/>
    </font>
    <font>
      <b/>
      <u/>
      <sz val="14"/>
      <color rgb="FF0070C0"/>
      <name val="Times New Roman"/>
      <family val="1"/>
    </font>
    <font>
      <b/>
      <u/>
      <sz val="11"/>
      <color rgb="FF0070C0"/>
      <name val="Times New Roman"/>
      <family val="1"/>
    </font>
    <font>
      <b/>
      <sz val="12"/>
      <color theme="1"/>
      <name val="Times New Roman"/>
      <family val="1"/>
    </font>
    <font>
      <sz val="10"/>
      <name val="Calibri"/>
      <family val="2"/>
      <scheme val="minor"/>
    </font>
    <font>
      <sz val="11"/>
      <color theme="1"/>
      <name val="Calibri"/>
      <family val="2"/>
    </font>
    <font>
      <sz val="10"/>
      <name val="Arial"/>
      <family val="2"/>
    </font>
    <font>
      <b/>
      <sz val="10"/>
      <color theme="2" tint="-0.749992370372631"/>
      <name val="Arial"/>
      <family val="2"/>
    </font>
    <font>
      <sz val="11"/>
      <color rgb="FF000000"/>
      <name val="Times New Roman"/>
      <family val="1"/>
    </font>
    <font>
      <sz val="12"/>
      <name val="Arial"/>
      <family val="2"/>
    </font>
    <font>
      <sz val="10"/>
      <color theme="0" tint="-0.14999847407452621"/>
      <name val="Arial"/>
      <family val="2"/>
    </font>
    <font>
      <u/>
      <sz val="10"/>
      <color theme="10"/>
      <name val="Arial"/>
      <family val="2"/>
    </font>
    <font>
      <sz val="11"/>
      <name val="Garamond"/>
      <family val="1"/>
    </font>
    <font>
      <u/>
      <sz val="11"/>
      <color theme="10"/>
      <name val="Garamond"/>
      <family val="1"/>
    </font>
    <font>
      <u/>
      <sz val="11"/>
      <color theme="10"/>
      <name val="Arial"/>
      <family val="2"/>
    </font>
    <font>
      <b/>
      <sz val="11"/>
      <name val="Garamond"/>
      <family val="1"/>
    </font>
    <font>
      <b/>
      <i/>
      <sz val="11"/>
      <name val="Garamond"/>
      <family val="1"/>
    </font>
    <font>
      <i/>
      <sz val="11"/>
      <name val="Garamond"/>
      <family val="1"/>
    </font>
    <font>
      <sz val="11"/>
      <color indexed="8"/>
      <name val="Garamond"/>
      <family val="1"/>
    </font>
    <font>
      <sz val="11"/>
      <color indexed="10"/>
      <name val="Garamond"/>
      <family val="1"/>
    </font>
    <font>
      <b/>
      <sz val="11"/>
      <color theme="1"/>
      <name val="Garamond"/>
      <family val="1"/>
    </font>
    <font>
      <sz val="11"/>
      <color theme="3" tint="-0.249977111117893"/>
      <name val="Garamond"/>
      <family val="1"/>
    </font>
    <font>
      <b/>
      <u/>
      <sz val="11"/>
      <name val="Garamond"/>
      <family val="1"/>
    </font>
    <font>
      <b/>
      <sz val="11"/>
      <color rgb="FF002060"/>
      <name val="Calibri"/>
      <family val="2"/>
      <scheme val="minor"/>
    </font>
    <font>
      <b/>
      <u/>
      <sz val="11"/>
      <color theme="1"/>
      <name val="Calibri"/>
      <family val="2"/>
      <scheme val="minor"/>
    </font>
    <font>
      <b/>
      <u/>
      <sz val="11"/>
      <name val="Calibri"/>
      <family val="2"/>
      <scheme val="minor"/>
    </font>
  </fonts>
  <fills count="29">
    <fill>
      <patternFill patternType="none"/>
    </fill>
    <fill>
      <patternFill patternType="gray125"/>
    </fill>
    <fill>
      <patternFill patternType="solid">
        <fgColor indexed="23"/>
        <bgColor indexed="23"/>
      </patternFill>
    </fill>
    <fill>
      <patternFill patternType="solid">
        <fgColor indexed="22"/>
        <bgColor indexed="22"/>
      </patternFill>
    </fill>
    <fill>
      <patternFill patternType="solid">
        <fgColor indexed="9"/>
      </patternFill>
    </fill>
    <fill>
      <patternFill patternType="solid">
        <fgColor indexed="13"/>
      </patternFill>
    </fill>
    <fill>
      <patternFill patternType="solid">
        <fgColor indexed="17"/>
      </patternFill>
    </fill>
    <fill>
      <patternFill patternType="solid">
        <fgColor indexed="23"/>
        <bgColor indexed="64"/>
      </patternFill>
    </fill>
    <fill>
      <patternFill patternType="solid">
        <fgColor indexed="55"/>
        <bgColor indexed="64"/>
      </patternFill>
    </fill>
    <fill>
      <patternFill patternType="solid">
        <fgColor theme="0"/>
        <bgColor indexed="64"/>
      </patternFill>
    </fill>
    <fill>
      <patternFill patternType="solid">
        <fgColor theme="1"/>
        <bgColor indexed="64"/>
      </patternFill>
    </fill>
    <fill>
      <patternFill patternType="solid">
        <fgColor theme="4" tint="-0.249977111117893"/>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bgColor indexed="64"/>
      </patternFill>
    </fill>
    <fill>
      <patternFill patternType="solid">
        <fgColor theme="0" tint="-4.9989318521683403E-2"/>
        <bgColor indexed="64"/>
      </patternFill>
    </fill>
    <fill>
      <patternFill patternType="solid">
        <fgColor theme="2" tint="-0.499984740745262"/>
        <bgColor indexed="64"/>
      </patternFill>
    </fill>
    <fill>
      <patternFill patternType="solid">
        <fgColor rgb="FFFF0000"/>
        <bgColor indexed="64"/>
      </patternFill>
    </fill>
    <fill>
      <patternFill patternType="solid">
        <fgColor indexed="2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style="thin">
        <color indexed="22"/>
      </top>
      <bottom style="thin">
        <color indexed="64"/>
      </bottom>
      <diagonal/>
    </border>
    <border>
      <left/>
      <right style="thin">
        <color indexed="8"/>
      </right>
      <top/>
      <bottom/>
      <diagonal/>
    </border>
    <border>
      <left/>
      <right style="thin">
        <color indexed="8"/>
      </right>
      <top/>
      <bottom style="thin">
        <color indexed="22"/>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64"/>
      </top>
      <bottom style="double">
        <color indexed="64"/>
      </bottom>
      <diagonal/>
    </border>
    <border>
      <left/>
      <right/>
      <top/>
      <bottom style="thin">
        <color indexed="22"/>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indexed="64"/>
      </right>
      <top style="thin">
        <color indexed="64"/>
      </top>
      <bottom/>
      <diagonal/>
    </border>
    <border>
      <left/>
      <right/>
      <top style="thin">
        <color auto="1"/>
      </top>
      <bottom style="thin">
        <color auto="1"/>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rgb="FF00B050"/>
      </left>
      <right style="thin">
        <color rgb="FF00B050"/>
      </right>
      <top style="medium">
        <color rgb="FF00B050"/>
      </top>
      <bottom style="medium">
        <color rgb="FF00B050"/>
      </bottom>
      <diagonal/>
    </border>
    <border>
      <left style="thin">
        <color rgb="FF00B050"/>
      </left>
      <right/>
      <top style="medium">
        <color rgb="FF00B050"/>
      </top>
      <bottom style="medium">
        <color rgb="FF00B050"/>
      </bottom>
      <diagonal/>
    </border>
    <border>
      <left/>
      <right style="thin">
        <color rgb="FF00B050"/>
      </right>
      <top style="medium">
        <color rgb="FF00B050"/>
      </top>
      <bottom style="medium">
        <color rgb="FF00B050"/>
      </bottom>
      <diagonal/>
    </border>
    <border>
      <left style="thin">
        <color rgb="FF00B050"/>
      </left>
      <right style="thin">
        <color rgb="FF00B050"/>
      </right>
      <top style="medium">
        <color rgb="FF00B050"/>
      </top>
      <bottom style="medium">
        <color rgb="FF00B050"/>
      </bottom>
      <diagonal/>
    </border>
    <border>
      <left style="thin">
        <color rgb="FF00B050"/>
      </left>
      <right style="medium">
        <color rgb="FF00B050"/>
      </right>
      <top style="medium">
        <color rgb="FF00B050"/>
      </top>
      <bottom style="medium">
        <color rgb="FF00B050"/>
      </bottom>
      <diagonal/>
    </border>
    <border>
      <left style="thin">
        <color rgb="FF00B050"/>
      </left>
      <right style="thin">
        <color rgb="FF00B050"/>
      </right>
      <top/>
      <bottom style="thin">
        <color rgb="FF00B050"/>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62">
    <xf numFmtId="0" fontId="0" fillId="0" borderId="0"/>
    <xf numFmtId="41" fontId="17" fillId="0" borderId="0" applyFont="0" applyFill="0" applyBorder="0" applyAlignment="0" applyProtection="0"/>
    <xf numFmtId="44" fontId="17" fillId="0" borderId="0" applyFont="0" applyFill="0" applyBorder="0" applyAlignment="0" applyProtection="0"/>
    <xf numFmtId="40" fontId="19" fillId="0" borderId="0" applyFont="0" applyFill="0" applyBorder="0" applyAlignment="0" applyProtection="0"/>
    <xf numFmtId="0" fontId="20" fillId="0" borderId="0" applyNumberFormat="0" applyFill="0" applyBorder="0" applyAlignment="0" applyProtection="0">
      <alignment vertical="top"/>
      <protection locked="0"/>
    </xf>
    <xf numFmtId="38" fontId="19" fillId="0" borderId="0" applyFont="0" applyFill="0" applyBorder="0" applyAlignment="0" applyProtection="0"/>
    <xf numFmtId="0" fontId="21" fillId="0" borderId="0"/>
    <xf numFmtId="0" fontId="18"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2" fillId="0" borderId="0">
      <alignment vertical="top"/>
    </xf>
    <xf numFmtId="0" fontId="23" fillId="0" borderId="0"/>
    <xf numFmtId="0" fontId="18" fillId="0" borderId="0" applyNumberFormat="0" applyFill="0" applyBorder="0" applyAlignment="0" applyProtection="0"/>
    <xf numFmtId="0" fontId="23"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3" fillId="0" borderId="0"/>
    <xf numFmtId="0" fontId="23" fillId="0" borderId="0"/>
    <xf numFmtId="0" fontId="23" fillId="0" borderId="0"/>
    <xf numFmtId="0" fontId="17" fillId="0" borderId="0"/>
    <xf numFmtId="0" fontId="17" fillId="0" borderId="0"/>
    <xf numFmtId="9" fontId="24" fillId="0" borderId="0" applyFont="0" applyFill="0" applyBorder="0" applyAlignment="0" applyProtection="0"/>
    <xf numFmtId="9" fontId="25" fillId="0" borderId="0"/>
    <xf numFmtId="177" fontId="26" fillId="0" borderId="1" applyFont="0" applyFill="0" applyBorder="0" applyAlignment="0" applyProtection="0"/>
    <xf numFmtId="171" fontId="27" fillId="0" borderId="0" applyFont="0" applyFill="0" applyBorder="0" applyAlignment="0" applyProtection="0"/>
    <xf numFmtId="172" fontId="27" fillId="0" borderId="0" applyFont="0" applyFill="0" applyBorder="0" applyAlignment="0" applyProtection="0"/>
    <xf numFmtId="173" fontId="27" fillId="0" borderId="0" applyFont="0" applyFill="0" applyBorder="0" applyAlignment="0" applyProtection="0"/>
    <xf numFmtId="174" fontId="27" fillId="0" borderId="0" applyFont="0" applyFill="0" applyBorder="0" applyAlignment="0" applyProtection="0"/>
    <xf numFmtId="0" fontId="28" fillId="0" borderId="2">
      <protection hidden="1"/>
    </xf>
    <xf numFmtId="0" fontId="17" fillId="0" borderId="2">
      <protection hidden="1"/>
    </xf>
    <xf numFmtId="0" fontId="29" fillId="0" borderId="0" applyNumberFormat="0" applyFill="0" applyBorder="0" applyAlignment="0" applyProtection="0"/>
    <xf numFmtId="0" fontId="30" fillId="0" borderId="0"/>
    <xf numFmtId="43" fontId="17" fillId="0" borderId="0" applyFont="0" applyFill="0" applyBorder="0" applyAlignment="0" applyProtection="0"/>
    <xf numFmtId="169" fontId="23" fillId="0" borderId="0"/>
    <xf numFmtId="169" fontId="23" fillId="0" borderId="0"/>
    <xf numFmtId="169" fontId="23" fillId="0" borderId="0"/>
    <xf numFmtId="169" fontId="23" fillId="0" borderId="0"/>
    <xf numFmtId="169" fontId="23" fillId="0" borderId="0"/>
    <xf numFmtId="169" fontId="23" fillId="0" borderId="0"/>
    <xf numFmtId="169" fontId="23" fillId="0" borderId="0"/>
    <xf numFmtId="169" fontId="23"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76" fillId="0" borderId="0" applyFont="0" applyFill="0" applyBorder="0" applyAlignment="0" applyProtection="0"/>
    <xf numFmtId="43" fontId="17" fillId="0" borderId="0" applyFont="0" applyFill="0" applyBorder="0" applyAlignment="0" applyProtection="0"/>
    <xf numFmtId="43" fontId="79" fillId="0" borderId="0" applyFont="0" applyFill="0" applyBorder="0" applyAlignment="0" applyProtection="0"/>
    <xf numFmtId="0" fontId="31" fillId="0" borderId="3"/>
    <xf numFmtId="170" fontId="17" fillId="0" borderId="0">
      <protection locked="0"/>
    </xf>
    <xf numFmtId="167" fontId="17" fillId="0" borderId="0" applyFont="0" applyFill="0" applyBorder="0" applyAlignment="0" applyProtection="0"/>
    <xf numFmtId="168" fontId="17" fillId="0" borderId="0" applyFont="0" applyFill="0" applyBorder="0" applyAlignment="0" applyProtection="0"/>
    <xf numFmtId="0" fontId="32" fillId="0" borderId="0"/>
    <xf numFmtId="0" fontId="17" fillId="2" borderId="0">
      <protection hidden="1"/>
    </xf>
    <xf numFmtId="0" fontId="28" fillId="0" borderId="4">
      <alignment horizontal="center" vertical="top" wrapText="1"/>
      <protection hidden="1"/>
    </xf>
    <xf numFmtId="179" fontId="33" fillId="0" borderId="0" applyFont="0" applyFill="0" applyBorder="0" applyAlignment="0" applyProtection="0"/>
    <xf numFmtId="170" fontId="17" fillId="0" borderId="0">
      <protection locked="0"/>
    </xf>
    <xf numFmtId="170" fontId="17" fillId="0" borderId="0">
      <protection locked="0"/>
    </xf>
    <xf numFmtId="170" fontId="17" fillId="0" borderId="0">
      <protection locked="0"/>
    </xf>
    <xf numFmtId="170" fontId="17" fillId="0" borderId="0">
      <protection locked="0"/>
    </xf>
    <xf numFmtId="170" fontId="17" fillId="0" borderId="0">
      <protection locked="0"/>
    </xf>
    <xf numFmtId="170" fontId="17" fillId="0" borderId="0">
      <protection locked="0"/>
    </xf>
    <xf numFmtId="170" fontId="17" fillId="0" borderId="0">
      <protection locked="0"/>
    </xf>
    <xf numFmtId="170" fontId="17" fillId="0" borderId="0">
      <protection locked="0"/>
    </xf>
    <xf numFmtId="175" fontId="34" fillId="0" borderId="5">
      <alignment horizontal="right"/>
    </xf>
    <xf numFmtId="0" fontId="35" fillId="0" borderId="6" applyNumberFormat="0" applyAlignment="0" applyProtection="0">
      <alignment horizontal="left" vertical="center"/>
    </xf>
    <xf numFmtId="0" fontId="35" fillId="0" borderId="7">
      <alignment horizontal="left" vertical="center"/>
    </xf>
    <xf numFmtId="170" fontId="17" fillId="0" borderId="0">
      <protection locked="0"/>
    </xf>
    <xf numFmtId="170" fontId="17" fillId="0" borderId="0">
      <protection locked="0"/>
    </xf>
    <xf numFmtId="0" fontId="36" fillId="0" borderId="8">
      <alignment horizontal="center"/>
      <protection hidden="1"/>
    </xf>
    <xf numFmtId="0" fontId="37" fillId="0" borderId="0" applyNumberFormat="0" applyFill="0" applyBorder="0" applyAlignment="0" applyProtection="0">
      <alignment vertical="top"/>
      <protection locked="0"/>
    </xf>
    <xf numFmtId="178" fontId="17" fillId="0" borderId="0" applyFont="0" applyFill="0" applyBorder="0" applyAlignment="0" applyProtection="0"/>
    <xf numFmtId="180" fontId="17" fillId="0" borderId="0" applyFont="0" applyFill="0" applyBorder="0" applyAlignment="0" applyProtection="0"/>
    <xf numFmtId="172" fontId="17" fillId="0" borderId="0" applyFont="0" applyFill="0" applyBorder="0" applyAlignment="0" applyProtection="0"/>
    <xf numFmtId="181" fontId="17" fillId="0" borderId="0" applyFont="0" applyFill="0" applyBorder="0" applyAlignment="0" applyProtection="0"/>
    <xf numFmtId="0" fontId="17" fillId="3" borderId="9">
      <protection hidden="1"/>
    </xf>
    <xf numFmtId="37" fontId="38" fillId="0" borderId="0"/>
    <xf numFmtId="0" fontId="17" fillId="0" borderId="0"/>
    <xf numFmtId="166" fontId="39" fillId="0" borderId="0"/>
    <xf numFmtId="0" fontId="17" fillId="0" borderId="0"/>
    <xf numFmtId="0" fontId="76" fillId="0" borderId="0"/>
    <xf numFmtId="0" fontId="17" fillId="0" borderId="0"/>
    <xf numFmtId="0" fontId="27" fillId="0" borderId="0"/>
    <xf numFmtId="0" fontId="17" fillId="0" borderId="0"/>
    <xf numFmtId="0" fontId="17" fillId="0" borderId="0"/>
    <xf numFmtId="182" fontId="28" fillId="4" borderId="0">
      <alignment horizontal="right"/>
    </xf>
    <xf numFmtId="0" fontId="40" fillId="5" borderId="0">
      <alignment horizontal="center"/>
    </xf>
    <xf numFmtId="0" fontId="41" fillId="6" borderId="0"/>
    <xf numFmtId="0" fontId="42" fillId="4" borderId="0" applyBorder="0">
      <alignment horizontal="centerContinuous"/>
    </xf>
    <xf numFmtId="0" fontId="43" fillId="6" borderId="0" applyBorder="0">
      <alignment horizontal="centerContinuous"/>
    </xf>
    <xf numFmtId="9" fontId="70" fillId="0" borderId="0" applyFont="0" applyFill="0" applyBorder="0" applyAlignment="0" applyProtection="0"/>
    <xf numFmtId="0" fontId="44" fillId="0" borderId="0" applyFont="0"/>
    <xf numFmtId="0" fontId="36" fillId="0" borderId="2">
      <alignment horizontal="left" wrapText="1"/>
      <protection hidden="1"/>
    </xf>
    <xf numFmtId="0" fontId="45" fillId="0" borderId="4">
      <alignment horizontal="right" wrapText="1"/>
      <protection hidden="1"/>
    </xf>
    <xf numFmtId="0" fontId="36" fillId="0" borderId="2">
      <alignment vertical="top" wrapText="1"/>
      <protection hidden="1"/>
    </xf>
    <xf numFmtId="0" fontId="46" fillId="0" borderId="2">
      <alignment vertical="top" wrapText="1"/>
      <protection hidden="1"/>
    </xf>
    <xf numFmtId="0" fontId="17" fillId="0" borderId="4">
      <alignment horizontal="center"/>
      <protection hidden="1"/>
    </xf>
    <xf numFmtId="0" fontId="17" fillId="0" borderId="4">
      <protection locked="0"/>
    </xf>
    <xf numFmtId="0" fontId="47" fillId="0" borderId="4">
      <protection hidden="1"/>
    </xf>
    <xf numFmtId="0" fontId="48" fillId="0" borderId="4">
      <alignment vertical="top" wrapText="1"/>
      <protection hidden="1"/>
    </xf>
    <xf numFmtId="0" fontId="45" fillId="0" borderId="4">
      <protection hidden="1"/>
    </xf>
    <xf numFmtId="0" fontId="49" fillId="0" borderId="4">
      <protection locked="0"/>
    </xf>
    <xf numFmtId="0" fontId="50" fillId="0" borderId="3">
      <alignment horizontal="center" vertical="center" wrapText="1"/>
      <protection hidden="1"/>
    </xf>
    <xf numFmtId="0" fontId="51" fillId="0" borderId="0" applyNumberFormat="0" applyFill="0" applyBorder="0" applyAlignment="0" applyProtection="0">
      <alignment vertical="top"/>
      <protection locked="0"/>
    </xf>
    <xf numFmtId="0" fontId="36" fillId="0" borderId="2">
      <alignment horizontal="left" wrapText="1"/>
      <protection locked="0"/>
    </xf>
    <xf numFmtId="0" fontId="28" fillId="0" borderId="4">
      <alignment horizontal="right" wrapText="1"/>
      <protection locked="0"/>
    </xf>
    <xf numFmtId="0" fontId="52" fillId="0" borderId="4">
      <protection hidden="1"/>
    </xf>
    <xf numFmtId="0" fontId="53" fillId="0" borderId="4">
      <protection hidden="1"/>
    </xf>
    <xf numFmtId="0" fontId="54" fillId="0" borderId="4">
      <alignment vertical="top" wrapText="1"/>
      <protection hidden="1"/>
    </xf>
    <xf numFmtId="0" fontId="55" fillId="0" borderId="4">
      <protection hidden="1"/>
    </xf>
    <xf numFmtId="0" fontId="36" fillId="0" borderId="2">
      <alignment vertical="top" wrapText="1"/>
      <protection hidden="1"/>
    </xf>
    <xf numFmtId="0" fontId="56" fillId="0" borderId="0"/>
    <xf numFmtId="0" fontId="18" fillId="0" borderId="0" applyNumberFormat="0" applyFill="0" applyBorder="0" applyAlignment="0" applyProtection="0"/>
    <xf numFmtId="0" fontId="17" fillId="0" borderId="0"/>
    <xf numFmtId="170" fontId="17" fillId="0" borderId="10">
      <protection locked="0"/>
    </xf>
    <xf numFmtId="0" fontId="36" fillId="0" borderId="11">
      <alignment horizontal="right"/>
      <protection hidden="1"/>
    </xf>
    <xf numFmtId="40" fontId="57" fillId="0" borderId="0" applyFont="0" applyFill="0" applyBorder="0" applyAlignment="0" applyProtection="0"/>
    <xf numFmtId="38" fontId="57" fillId="0" borderId="0" applyFont="0" applyFill="0" applyBorder="0" applyAlignment="0" applyProtection="0"/>
    <xf numFmtId="0" fontId="58" fillId="0" borderId="0"/>
    <xf numFmtId="44" fontId="17" fillId="0" borderId="0" applyFont="0" applyFill="0" applyBorder="0" applyAlignment="0" applyProtection="0"/>
    <xf numFmtId="41" fontId="17" fillId="0" borderId="0" applyFont="0" applyFill="0" applyBorder="0" applyAlignment="0" applyProtection="0"/>
    <xf numFmtId="0" fontId="16" fillId="0" borderId="0"/>
    <xf numFmtId="43" fontId="16" fillId="0" borderId="0" applyFont="0" applyFill="0" applyBorder="0" applyAlignment="0" applyProtection="0"/>
    <xf numFmtId="0" fontId="100"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00" fillId="0" borderId="0"/>
    <xf numFmtId="0" fontId="100" fillId="0" borderId="0"/>
    <xf numFmtId="9" fontId="100" fillId="0" borderId="0" applyFont="0" applyFill="0" applyBorder="0" applyAlignment="0" applyProtection="0"/>
    <xf numFmtId="0" fontId="100" fillId="0" borderId="0"/>
    <xf numFmtId="43" fontId="101" fillId="0" borderId="0" applyFont="0" applyFill="0" applyBorder="0" applyAlignment="0" applyProtection="0"/>
    <xf numFmtId="0" fontId="15" fillId="0" borderId="0"/>
    <xf numFmtId="43" fontId="1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4" fillId="0" borderId="0"/>
    <xf numFmtId="0" fontId="17" fillId="0" borderId="0"/>
    <xf numFmtId="164" fontId="14" fillId="0" borderId="0" applyFont="0" applyFill="0" applyBorder="0" applyAlignment="0" applyProtection="0"/>
    <xf numFmtId="0" fontId="13" fillId="0" borderId="0"/>
    <xf numFmtId="0" fontId="13" fillId="0" borderId="0"/>
    <xf numFmtId="0" fontId="13" fillId="0" borderId="0"/>
    <xf numFmtId="0" fontId="12" fillId="0" borderId="0"/>
    <xf numFmtId="0" fontId="11" fillId="0" borderId="0"/>
    <xf numFmtId="0" fontId="10" fillId="0" borderId="0"/>
    <xf numFmtId="0" fontId="9" fillId="0" borderId="0"/>
    <xf numFmtId="0" fontId="9" fillId="0" borderId="0"/>
    <xf numFmtId="0" fontId="9" fillId="0" borderId="0"/>
    <xf numFmtId="0" fontId="8" fillId="0" borderId="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0" fontId="4" fillId="0" borderId="0"/>
    <xf numFmtId="0" fontId="106" fillId="0" borderId="0" applyNumberFormat="0" applyFill="0" applyBorder="0" applyAlignment="0" applyProtection="0">
      <alignment vertical="top"/>
      <protection locked="0"/>
    </xf>
    <xf numFmtId="0" fontId="2" fillId="0" borderId="0"/>
    <xf numFmtId="44" fontId="2" fillId="0" borderId="0" applyFont="0" applyFill="0" applyBorder="0" applyAlignment="0" applyProtection="0"/>
  </cellStyleXfs>
  <cellXfs count="636">
    <xf numFmtId="0" fontId="0" fillId="0" borderId="0" xfId="0"/>
    <xf numFmtId="0" fontId="62" fillId="0" borderId="0" xfId="85" applyFont="1"/>
    <xf numFmtId="0" fontId="27" fillId="0" borderId="0" xfId="85"/>
    <xf numFmtId="0" fontId="63" fillId="0" borderId="0" xfId="85" applyFont="1"/>
    <xf numFmtId="0" fontId="64" fillId="0" borderId="0" xfId="85" applyFont="1" applyAlignment="1"/>
    <xf numFmtId="0" fontId="65" fillId="7" borderId="1" xfId="0" applyFont="1" applyFill="1" applyBorder="1" applyAlignment="1">
      <alignment horizontal="justify" vertical="top"/>
    </xf>
    <xf numFmtId="0" fontId="27" fillId="0" borderId="1" xfId="85" applyBorder="1"/>
    <xf numFmtId="0" fontId="64" fillId="0" borderId="1" xfId="85" applyFont="1" applyBorder="1"/>
    <xf numFmtId="0" fontId="64" fillId="0" borderId="1" xfId="85" applyFont="1" applyBorder="1" applyAlignment="1">
      <alignment horizontal="center" vertical="top"/>
    </xf>
    <xf numFmtId="0" fontId="62" fillId="0" borderId="1" xfId="85" applyFont="1" applyBorder="1" applyAlignment="1">
      <alignment vertical="top" wrapText="1"/>
    </xf>
    <xf numFmtId="0" fontId="64" fillId="0" borderId="1" xfId="85" applyFont="1" applyBorder="1" applyAlignment="1">
      <alignment vertical="top"/>
    </xf>
    <xf numFmtId="0" fontId="27" fillId="0" borderId="1" xfId="85" applyBorder="1" applyAlignment="1">
      <alignment vertical="top"/>
    </xf>
    <xf numFmtId="176" fontId="61" fillId="0" borderId="1" xfId="86" applyNumberFormat="1" applyFont="1" applyBorder="1" applyAlignment="1">
      <alignment horizontal="center" vertical="top" wrapText="1"/>
    </xf>
    <xf numFmtId="176" fontId="61" fillId="0" borderId="1" xfId="86" applyNumberFormat="1" applyFont="1" applyBorder="1" applyAlignment="1">
      <alignment vertical="top" wrapText="1"/>
    </xf>
    <xf numFmtId="0" fontId="27" fillId="0" borderId="1" xfId="85" applyBorder="1" applyAlignment="1">
      <alignment horizontal="center" vertical="top"/>
    </xf>
    <xf numFmtId="176" fontId="60" fillId="0" borderId="1" xfId="86" applyNumberFormat="1" applyFont="1" applyFill="1" applyBorder="1" applyAlignment="1">
      <alignment vertical="top" wrapText="1"/>
    </xf>
    <xf numFmtId="176" fontId="61" fillId="0" borderId="1" xfId="86" applyNumberFormat="1" applyFont="1" applyFill="1" applyBorder="1" applyAlignment="1">
      <alignment vertical="top" wrapText="1"/>
    </xf>
    <xf numFmtId="0" fontId="27" fillId="0" borderId="0" xfId="85" applyAlignment="1">
      <alignment horizontal="center" vertical="top"/>
    </xf>
    <xf numFmtId="0" fontId="27" fillId="0" borderId="0" xfId="85" applyAlignment="1">
      <alignment vertical="top"/>
    </xf>
    <xf numFmtId="176" fontId="61" fillId="0" borderId="0" xfId="86" applyNumberFormat="1" applyFont="1" applyBorder="1" applyAlignment="1">
      <alignment vertical="top" wrapText="1"/>
    </xf>
    <xf numFmtId="0" fontId="64" fillId="0" borderId="0" xfId="85" applyFont="1" applyAlignment="1">
      <alignment horizontal="center" vertical="top"/>
    </xf>
    <xf numFmtId="176" fontId="60" fillId="0" borderId="0" xfId="86" applyNumberFormat="1" applyFont="1" applyFill="1" applyBorder="1" applyAlignment="1">
      <alignment vertical="top" wrapText="1"/>
    </xf>
    <xf numFmtId="176" fontId="61" fillId="0" borderId="0" xfId="86" applyNumberFormat="1" applyFont="1" applyBorder="1" applyAlignment="1">
      <alignment horizontal="center" vertical="top" wrapText="1"/>
    </xf>
    <xf numFmtId="15" fontId="27" fillId="0" borderId="1" xfId="85" applyNumberFormat="1" applyBorder="1"/>
    <xf numFmtId="0" fontId="66" fillId="0" borderId="1" xfId="85" applyFont="1" applyBorder="1"/>
    <xf numFmtId="176" fontId="23" fillId="0" borderId="1" xfId="86" applyNumberFormat="1" applyFont="1" applyFill="1" applyBorder="1" applyAlignment="1">
      <alignment vertical="top" wrapText="1"/>
    </xf>
    <xf numFmtId="0" fontId="60" fillId="8" borderId="1" xfId="0" applyFont="1" applyFill="1" applyBorder="1" applyAlignment="1">
      <alignment horizontal="center" vertical="top" wrapText="1"/>
    </xf>
    <xf numFmtId="0" fontId="64" fillId="0" borderId="1" xfId="85" applyFont="1" applyFill="1" applyBorder="1" applyAlignment="1">
      <alignment horizontal="center" vertical="top"/>
    </xf>
    <xf numFmtId="0" fontId="0" fillId="9" borderId="0" xfId="0" applyFill="1"/>
    <xf numFmtId="165" fontId="64" fillId="9" borderId="0" xfId="49" applyNumberFormat="1" applyFont="1" applyFill="1" applyBorder="1" applyAlignment="1">
      <alignment horizontal="center"/>
    </xf>
    <xf numFmtId="165" fontId="64" fillId="9" borderId="0" xfId="46" applyNumberFormat="1" applyFont="1" applyFill="1" applyBorder="1" applyAlignment="1">
      <alignment horizontal="center"/>
    </xf>
    <xf numFmtId="0" fontId="64" fillId="9" borderId="0" xfId="82" applyFont="1" applyFill="1" applyBorder="1" applyAlignment="1">
      <alignment horizontal="left"/>
    </xf>
    <xf numFmtId="0" fontId="17" fillId="9" borderId="0" xfId="84" applyFill="1" applyBorder="1"/>
    <xf numFmtId="0" fontId="27" fillId="9" borderId="0" xfId="82" applyFont="1" applyFill="1" applyBorder="1"/>
    <xf numFmtId="165" fontId="64" fillId="9" borderId="0" xfId="49" applyNumberFormat="1" applyFont="1" applyFill="1" applyBorder="1" applyAlignment="1">
      <alignment horizontal="left"/>
    </xf>
    <xf numFmtId="0" fontId="64" fillId="9" borderId="39" xfId="82" applyFont="1" applyFill="1" applyBorder="1" applyAlignment="1">
      <alignment horizontal="center" vertical="top" wrapText="1"/>
    </xf>
    <xf numFmtId="43" fontId="64" fillId="9" borderId="39" xfId="49" applyFont="1" applyFill="1" applyBorder="1" applyAlignment="1">
      <alignment horizontal="center" vertical="top" wrapText="1"/>
    </xf>
    <xf numFmtId="165" fontId="64" fillId="9" borderId="39" xfId="49" applyNumberFormat="1" applyFont="1" applyFill="1" applyBorder="1" applyAlignment="1">
      <alignment horizontal="center" vertical="top" wrapText="1"/>
    </xf>
    <xf numFmtId="165" fontId="27" fillId="9" borderId="39" xfId="49" applyNumberFormat="1" applyFont="1" applyFill="1" applyBorder="1" applyAlignment="1">
      <alignment wrapText="1"/>
    </xf>
    <xf numFmtId="183" fontId="27" fillId="9" borderId="39" xfId="46" applyNumberFormat="1" applyFont="1" applyFill="1" applyBorder="1" applyAlignment="1">
      <alignment horizontal="center"/>
    </xf>
    <xf numFmtId="165" fontId="27" fillId="9" borderId="39" xfId="46" applyNumberFormat="1" applyFont="1" applyFill="1" applyBorder="1" applyAlignment="1">
      <alignment wrapText="1"/>
    </xf>
    <xf numFmtId="43" fontId="27" fillId="9" borderId="39" xfId="49" applyFont="1" applyFill="1" applyBorder="1" applyAlignment="1">
      <alignment horizontal="center" wrapText="1"/>
    </xf>
    <xf numFmtId="0" fontId="64" fillId="9" borderId="39" xfId="82" applyFont="1" applyFill="1" applyBorder="1" applyAlignment="1"/>
    <xf numFmtId="165" fontId="64" fillId="9" borderId="39" xfId="49" applyNumberFormat="1" applyFont="1" applyFill="1" applyBorder="1" applyAlignment="1"/>
    <xf numFmtId="43" fontId="64" fillId="9" borderId="39" xfId="49" applyFont="1" applyFill="1" applyBorder="1" applyAlignment="1"/>
    <xf numFmtId="165" fontId="64" fillId="9" borderId="39" xfId="46" applyNumberFormat="1" applyFont="1" applyFill="1" applyBorder="1" applyAlignment="1"/>
    <xf numFmtId="43" fontId="64" fillId="9" borderId="39" xfId="49" applyFont="1" applyFill="1" applyBorder="1" applyAlignment="1">
      <alignment horizontal="left"/>
    </xf>
    <xf numFmtId="0" fontId="64" fillId="9" borderId="0" xfId="82" applyFont="1" applyFill="1" applyBorder="1" applyAlignment="1"/>
    <xf numFmtId="165" fontId="64" fillId="9" borderId="0" xfId="82" applyNumberFormat="1" applyFont="1" applyFill="1" applyBorder="1" applyAlignment="1"/>
    <xf numFmtId="165" fontId="64" fillId="9" borderId="0" xfId="49" applyNumberFormat="1" applyFont="1" applyFill="1" applyBorder="1" applyAlignment="1"/>
    <xf numFmtId="43" fontId="64" fillId="9" borderId="0" xfId="49" applyFont="1" applyFill="1" applyBorder="1" applyAlignment="1"/>
    <xf numFmtId="165" fontId="64" fillId="9" borderId="0" xfId="46" applyNumberFormat="1" applyFont="1" applyFill="1" applyBorder="1" applyAlignment="1"/>
    <xf numFmtId="43" fontId="64" fillId="9" borderId="0" xfId="49" applyFont="1" applyFill="1" applyBorder="1" applyAlignment="1">
      <alignment horizontal="left"/>
    </xf>
    <xf numFmtId="0" fontId="64" fillId="9" borderId="40" xfId="82" applyFont="1" applyFill="1" applyBorder="1" applyAlignment="1">
      <alignment horizontal="center" vertical="top" wrapText="1"/>
    </xf>
    <xf numFmtId="43" fontId="64" fillId="9" borderId="40" xfId="49" applyFont="1" applyFill="1" applyBorder="1" applyAlignment="1">
      <alignment horizontal="center" vertical="top" wrapText="1"/>
    </xf>
    <xf numFmtId="43" fontId="64" fillId="9" borderId="41" xfId="49" applyFont="1" applyFill="1" applyBorder="1" applyAlignment="1">
      <alignment horizontal="center" vertical="top" wrapText="1"/>
    </xf>
    <xf numFmtId="43" fontId="64" fillId="9" borderId="42" xfId="49" applyFont="1" applyFill="1" applyBorder="1" applyAlignment="1">
      <alignment horizontal="center" vertical="top" wrapText="1"/>
    </xf>
    <xf numFmtId="165" fontId="27" fillId="9" borderId="39" xfId="47" applyNumberFormat="1" applyFont="1" applyFill="1" applyBorder="1" applyAlignment="1">
      <alignment wrapText="1"/>
    </xf>
    <xf numFmtId="183" fontId="27" fillId="9" borderId="40" xfId="46" applyNumberFormat="1" applyFont="1" applyFill="1" applyBorder="1" applyAlignment="1">
      <alignment horizontal="center" vertical="center"/>
    </xf>
    <xf numFmtId="165" fontId="27" fillId="9" borderId="40" xfId="47" applyNumberFormat="1" applyFont="1" applyFill="1" applyBorder="1" applyAlignment="1">
      <alignment horizontal="center" vertical="center" wrapText="1"/>
    </xf>
    <xf numFmtId="17" fontId="64" fillId="9" borderId="39" xfId="49" applyNumberFormat="1" applyFont="1" applyFill="1" applyBorder="1" applyAlignment="1"/>
    <xf numFmtId="14" fontId="64" fillId="9" borderId="39" xfId="49" applyNumberFormat="1" applyFont="1" applyFill="1" applyBorder="1" applyAlignment="1"/>
    <xf numFmtId="14" fontId="64" fillId="9" borderId="39" xfId="46" applyNumberFormat="1" applyFont="1" applyFill="1" applyBorder="1" applyAlignment="1">
      <alignment horizontal="right"/>
    </xf>
    <xf numFmtId="17" fontId="64" fillId="9" borderId="0" xfId="49" applyNumberFormat="1" applyFont="1" applyFill="1" applyBorder="1" applyAlignment="1"/>
    <xf numFmtId="14" fontId="64" fillId="9" borderId="0" xfId="49" applyNumberFormat="1" applyFont="1" applyFill="1" applyBorder="1" applyAlignment="1"/>
    <xf numFmtId="14" fontId="64" fillId="9" borderId="0" xfId="46" applyNumberFormat="1" applyFont="1" applyFill="1" applyBorder="1" applyAlignment="1">
      <alignment horizontal="right"/>
    </xf>
    <xf numFmtId="43" fontId="64" fillId="9" borderId="0" xfId="49" applyFont="1" applyFill="1" applyBorder="1" applyAlignment="1">
      <alignment horizontal="left" wrapText="1"/>
    </xf>
    <xf numFmtId="0" fontId="27" fillId="9" borderId="0" xfId="82" applyFont="1" applyFill="1" applyBorder="1" applyAlignment="1">
      <alignment horizontal="center" vertical="top" wrapText="1"/>
    </xf>
    <xf numFmtId="0" fontId="27" fillId="9" borderId="0" xfId="82" applyFont="1" applyFill="1" applyBorder="1" applyAlignment="1">
      <alignment wrapText="1"/>
    </xf>
    <xf numFmtId="0" fontId="64" fillId="9" borderId="0" xfId="82" applyFont="1" applyFill="1" applyBorder="1"/>
    <xf numFmtId="0" fontId="82" fillId="9" borderId="0" xfId="84" applyFont="1" applyFill="1"/>
    <xf numFmtId="0" fontId="83" fillId="9" borderId="0" xfId="84" applyFont="1" applyFill="1"/>
    <xf numFmtId="0" fontId="83" fillId="9" borderId="0" xfId="84" applyFont="1" applyFill="1" applyAlignment="1">
      <alignment horizontal="center"/>
    </xf>
    <xf numFmtId="184" fontId="83" fillId="9" borderId="1" xfId="84" applyNumberFormat="1" applyFont="1" applyFill="1" applyBorder="1" applyAlignment="1">
      <alignment horizontal="center"/>
    </xf>
    <xf numFmtId="0" fontId="83" fillId="9" borderId="1" xfId="84" applyFont="1" applyFill="1" applyBorder="1" applyAlignment="1">
      <alignment horizontal="center"/>
    </xf>
    <xf numFmtId="165" fontId="83" fillId="9" borderId="1" xfId="50" applyNumberFormat="1" applyFont="1" applyFill="1" applyBorder="1"/>
    <xf numFmtId="165" fontId="83" fillId="9" borderId="1" xfId="84" applyNumberFormat="1" applyFont="1" applyFill="1" applyBorder="1"/>
    <xf numFmtId="0" fontId="83" fillId="9" borderId="1" xfId="84" quotePrefix="1" applyFont="1" applyFill="1" applyBorder="1" applyAlignment="1">
      <alignment horizontal="right"/>
    </xf>
    <xf numFmtId="185" fontId="83" fillId="9" borderId="1" xfId="84" applyNumberFormat="1" applyFont="1" applyFill="1" applyBorder="1"/>
    <xf numFmtId="0" fontId="82" fillId="9" borderId="1" xfId="84" applyFont="1" applyFill="1" applyBorder="1" applyAlignment="1">
      <alignment horizontal="center"/>
    </xf>
    <xf numFmtId="165" fontId="82" fillId="9" borderId="1" xfId="50" applyNumberFormat="1" applyFont="1" applyFill="1" applyBorder="1"/>
    <xf numFmtId="0" fontId="82" fillId="9" borderId="1" xfId="84" applyFont="1" applyFill="1" applyBorder="1"/>
    <xf numFmtId="0" fontId="82" fillId="9" borderId="0" xfId="84" applyFont="1" applyFill="1" applyBorder="1" applyAlignment="1">
      <alignment horizontal="center"/>
    </xf>
    <xf numFmtId="165" fontId="82" fillId="9" borderId="0" xfId="50" applyNumberFormat="1" applyFont="1" applyFill="1" applyBorder="1"/>
    <xf numFmtId="0" fontId="82" fillId="9" borderId="0" xfId="84" applyFont="1" applyFill="1" applyBorder="1"/>
    <xf numFmtId="0" fontId="85" fillId="10" borderId="12" xfId="0" applyFont="1" applyFill="1" applyBorder="1" applyAlignment="1">
      <alignment horizontal="center" vertical="top"/>
    </xf>
    <xf numFmtId="0" fontId="85" fillId="10" borderId="12" xfId="0" applyFont="1" applyFill="1" applyBorder="1" applyAlignment="1"/>
    <xf numFmtId="0" fontId="86" fillId="9" borderId="0" xfId="0" applyFont="1" applyFill="1" applyAlignment="1"/>
    <xf numFmtId="0" fontId="85" fillId="11" borderId="13" xfId="0" applyFont="1" applyFill="1" applyBorder="1" applyAlignment="1">
      <alignment horizontal="left"/>
    </xf>
    <xf numFmtId="0" fontId="85" fillId="11" borderId="13" xfId="0" applyFont="1" applyFill="1" applyBorder="1"/>
    <xf numFmtId="41" fontId="85" fillId="11" borderId="13" xfId="0" applyNumberFormat="1" applyFont="1" applyFill="1" applyBorder="1"/>
    <xf numFmtId="0" fontId="86" fillId="9" borderId="0" xfId="0" applyFont="1" applyFill="1"/>
    <xf numFmtId="0" fontId="87" fillId="9" borderId="14" xfId="0" applyFont="1" applyFill="1" applyBorder="1" applyAlignment="1">
      <alignment horizontal="left"/>
    </xf>
    <xf numFmtId="0" fontId="86" fillId="9" borderId="14" xfId="0" applyFont="1" applyFill="1" applyBorder="1"/>
    <xf numFmtId="41" fontId="86" fillId="9" borderId="14" xfId="0" applyNumberFormat="1" applyFont="1" applyFill="1" applyBorder="1"/>
    <xf numFmtId="185" fontId="86" fillId="9" borderId="12" xfId="0" applyNumberFormat="1" applyFont="1" applyFill="1" applyBorder="1"/>
    <xf numFmtId="41" fontId="86" fillId="9" borderId="0" xfId="0" applyNumberFormat="1" applyFont="1" applyFill="1"/>
    <xf numFmtId="0" fontId="87" fillId="9" borderId="1" xfId="0" applyFont="1" applyFill="1" applyBorder="1" applyAlignment="1">
      <alignment horizontal="left"/>
    </xf>
    <xf numFmtId="41" fontId="86" fillId="9" borderId="1" xfId="0" applyNumberFormat="1" applyFont="1" applyFill="1" applyBorder="1"/>
    <xf numFmtId="185" fontId="86" fillId="9" borderId="1" xfId="0" applyNumberFormat="1" applyFont="1" applyFill="1" applyBorder="1"/>
    <xf numFmtId="186" fontId="86" fillId="9" borderId="0" xfId="0" applyNumberFormat="1" applyFont="1" applyFill="1"/>
    <xf numFmtId="0" fontId="87" fillId="9" borderId="12" xfId="0" applyFont="1" applyFill="1" applyBorder="1" applyAlignment="1">
      <alignment horizontal="left"/>
    </xf>
    <xf numFmtId="41" fontId="86" fillId="9" borderId="12" xfId="0" applyNumberFormat="1" applyFont="1" applyFill="1" applyBorder="1"/>
    <xf numFmtId="0" fontId="85" fillId="11" borderId="13" xfId="0" applyFont="1" applyFill="1" applyBorder="1" applyAlignment="1">
      <alignment wrapText="1"/>
    </xf>
    <xf numFmtId="49" fontId="87" fillId="9" borderId="0" xfId="0" applyNumberFormat="1" applyFont="1" applyFill="1" applyBorder="1" applyAlignment="1">
      <alignment vertical="top"/>
    </xf>
    <xf numFmtId="2" fontId="87" fillId="9" borderId="0" xfId="0" applyNumberFormat="1" applyFont="1" applyFill="1" applyBorder="1" applyAlignment="1">
      <alignment vertical="top"/>
    </xf>
    <xf numFmtId="187" fontId="87" fillId="9" borderId="0" xfId="0" applyNumberFormat="1" applyFont="1" applyFill="1" applyBorder="1" applyAlignment="1">
      <alignment horizontal="right" vertical="top"/>
    </xf>
    <xf numFmtId="188" fontId="86" fillId="9" borderId="0" xfId="0" applyNumberFormat="1" applyFont="1" applyFill="1"/>
    <xf numFmtId="49" fontId="88" fillId="9" borderId="0" xfId="0" applyNumberFormat="1" applyFont="1" applyFill="1" applyBorder="1" applyAlignment="1">
      <alignment vertical="top"/>
    </xf>
    <xf numFmtId="0" fontId="85" fillId="10" borderId="15" xfId="0" applyFont="1" applyFill="1" applyBorder="1"/>
    <xf numFmtId="0" fontId="85" fillId="10" borderId="16" xfId="0" applyFont="1" applyFill="1" applyBorder="1"/>
    <xf numFmtId="0" fontId="85" fillId="10" borderId="16" xfId="0" applyFont="1" applyFill="1" applyBorder="1" applyAlignment="1"/>
    <xf numFmtId="0" fontId="85" fillId="10" borderId="17" xfId="0" applyFont="1" applyFill="1" applyBorder="1"/>
    <xf numFmtId="0" fontId="89" fillId="11" borderId="18" xfId="0" applyFont="1" applyFill="1" applyBorder="1"/>
    <xf numFmtId="0" fontId="89" fillId="11" borderId="19" xfId="0" applyFont="1" applyFill="1" applyBorder="1"/>
    <xf numFmtId="15" fontId="89" fillId="11" borderId="19" xfId="0" applyNumberFormat="1" applyFont="1" applyFill="1" applyBorder="1"/>
    <xf numFmtId="189" fontId="89" fillId="11" borderId="20" xfId="0" applyNumberFormat="1" applyFont="1" applyFill="1" applyBorder="1" applyAlignment="1">
      <alignment horizontal="center"/>
    </xf>
    <xf numFmtId="0" fontId="89" fillId="11" borderId="21" xfId="0" applyFont="1" applyFill="1" applyBorder="1"/>
    <xf numFmtId="0" fontId="89" fillId="11" borderId="1" xfId="0" applyFont="1" applyFill="1" applyBorder="1"/>
    <xf numFmtId="15" fontId="89" fillId="11" borderId="1" xfId="0" applyNumberFormat="1" applyFont="1" applyFill="1" applyBorder="1"/>
    <xf numFmtId="189" fontId="89" fillId="11" borderId="22" xfId="0" applyNumberFormat="1" applyFont="1" applyFill="1" applyBorder="1" applyAlignment="1">
      <alignment horizontal="center"/>
    </xf>
    <xf numFmtId="0" fontId="89" fillId="11" borderId="23" xfId="0" applyFont="1" applyFill="1" applyBorder="1"/>
    <xf numFmtId="0" fontId="89" fillId="11" borderId="24" xfId="0" applyFont="1" applyFill="1" applyBorder="1"/>
    <xf numFmtId="15" fontId="89" fillId="11" borderId="24" xfId="0" applyNumberFormat="1" applyFont="1" applyFill="1" applyBorder="1"/>
    <xf numFmtId="189" fontId="89" fillId="11" borderId="25" xfId="0" applyNumberFormat="1" applyFont="1" applyFill="1" applyBorder="1" applyAlignment="1">
      <alignment horizontal="center"/>
    </xf>
    <xf numFmtId="0" fontId="27" fillId="9" borderId="26" xfId="0" applyFont="1" applyFill="1" applyBorder="1" applyAlignment="1"/>
    <xf numFmtId="0" fontId="27" fillId="9" borderId="27" xfId="0" applyFont="1" applyFill="1" applyBorder="1" applyAlignment="1"/>
    <xf numFmtId="0" fontId="27" fillId="9" borderId="27" xfId="0" applyFont="1" applyFill="1" applyBorder="1" applyAlignment="1">
      <alignment horizontal="center"/>
    </xf>
    <xf numFmtId="189" fontId="27" fillId="9" borderId="28" xfId="0" applyNumberFormat="1" applyFont="1" applyFill="1" applyBorder="1" applyAlignment="1">
      <alignment horizontal="center"/>
    </xf>
    <xf numFmtId="0" fontId="27" fillId="9" borderId="26" xfId="0" applyFont="1" applyFill="1" applyBorder="1"/>
    <xf numFmtId="0" fontId="27" fillId="9" borderId="27" xfId="0" applyFont="1" applyFill="1" applyBorder="1"/>
    <xf numFmtId="189" fontId="86" fillId="9" borderId="0" xfId="0" applyNumberFormat="1" applyFont="1" applyFill="1"/>
    <xf numFmtId="0" fontId="64" fillId="9" borderId="0" xfId="0" applyFont="1" applyFill="1" applyBorder="1" applyAlignment="1">
      <alignment horizontal="center" vertical="center"/>
    </xf>
    <xf numFmtId="0" fontId="87" fillId="9" borderId="0" xfId="0" applyFont="1" applyFill="1"/>
    <xf numFmtId="0" fontId="67" fillId="9" borderId="0" xfId="0" applyFont="1" applyFill="1"/>
    <xf numFmtId="0" fontId="17" fillId="9" borderId="0" xfId="0" applyFont="1" applyFill="1"/>
    <xf numFmtId="0" fontId="90" fillId="9" borderId="0" xfId="0" applyFont="1" applyFill="1"/>
    <xf numFmtId="0" fontId="0" fillId="0" borderId="14" xfId="0" applyFill="1" applyBorder="1"/>
    <xf numFmtId="0" fontId="91" fillId="0" borderId="14" xfId="0" applyFont="1" applyFill="1" applyBorder="1"/>
    <xf numFmtId="0" fontId="0" fillId="12" borderId="1" xfId="0" applyFill="1" applyBorder="1" applyAlignment="1">
      <alignment wrapText="1"/>
    </xf>
    <xf numFmtId="0" fontId="0" fillId="12" borderId="1" xfId="0" applyFill="1" applyBorder="1"/>
    <xf numFmtId="41" fontId="0" fillId="12" borderId="1" xfId="0" applyNumberFormat="1" applyFill="1" applyBorder="1"/>
    <xf numFmtId="0" fontId="91" fillId="13" borderId="1" xfId="0" applyFont="1" applyFill="1" applyBorder="1"/>
    <xf numFmtId="14" fontId="0" fillId="14" borderId="1" xfId="0" applyNumberFormat="1" applyFill="1" applyBorder="1"/>
    <xf numFmtId="41" fontId="0" fillId="14" borderId="1" xfId="0" applyNumberFormat="1" applyFill="1" applyBorder="1"/>
    <xf numFmtId="0" fontId="0" fillId="14" borderId="1" xfId="0" applyFill="1" applyBorder="1" applyAlignment="1">
      <alignment wrapText="1"/>
    </xf>
    <xf numFmtId="0" fontId="0" fillId="14" borderId="1" xfId="0" applyFill="1" applyBorder="1"/>
    <xf numFmtId="0" fontId="91" fillId="9" borderId="0" xfId="0" applyFont="1" applyFill="1"/>
    <xf numFmtId="10" fontId="0" fillId="9" borderId="0" xfId="0" applyNumberFormat="1" applyFill="1"/>
    <xf numFmtId="0" fontId="0" fillId="9" borderId="1" xfId="0" applyFill="1" applyBorder="1"/>
    <xf numFmtId="0" fontId="91" fillId="15" borderId="1" xfId="0" applyFont="1" applyFill="1" applyBorder="1" applyAlignment="1">
      <alignment horizontal="center"/>
    </xf>
    <xf numFmtId="0" fontId="0" fillId="9" borderId="0" xfId="0" applyFill="1" applyBorder="1"/>
    <xf numFmtId="0" fontId="67" fillId="9" borderId="1" xfId="0" applyFont="1" applyFill="1" applyBorder="1" applyAlignment="1">
      <alignment horizontal="center" vertical="center"/>
    </xf>
    <xf numFmtId="0" fontId="60" fillId="9" borderId="0" xfId="0" applyFont="1" applyFill="1"/>
    <xf numFmtId="0" fontId="23" fillId="9" borderId="0" xfId="0" applyFont="1" applyFill="1" applyAlignment="1">
      <alignment wrapText="1"/>
    </xf>
    <xf numFmtId="0" fontId="23" fillId="9" borderId="0" xfId="0" applyFont="1" applyFill="1"/>
    <xf numFmtId="165" fontId="64" fillId="13" borderId="1" xfId="36" applyNumberFormat="1" applyFont="1" applyFill="1" applyBorder="1" applyAlignment="1">
      <alignment horizontal="center" vertical="center" wrapText="1"/>
    </xf>
    <xf numFmtId="0" fontId="64" fillId="13" borderId="1" xfId="0" applyFont="1" applyFill="1" applyBorder="1" applyAlignment="1">
      <alignment horizontal="center" vertical="center" wrapText="1"/>
    </xf>
    <xf numFmtId="0" fontId="67" fillId="13" borderId="1" xfId="0" applyFont="1" applyFill="1" applyBorder="1" applyAlignment="1">
      <alignment horizontal="center" vertical="center"/>
    </xf>
    <xf numFmtId="0" fontId="67" fillId="13" borderId="1" xfId="0" applyFont="1" applyFill="1" applyBorder="1" applyAlignment="1">
      <alignment horizontal="center" vertical="center" wrapText="1"/>
    </xf>
    <xf numFmtId="0" fontId="0" fillId="9" borderId="1" xfId="0" applyFill="1" applyBorder="1" applyAlignment="1">
      <alignment horizontal="center"/>
    </xf>
    <xf numFmtId="165" fontId="64" fillId="9" borderId="0" xfId="49" applyNumberFormat="1" applyFont="1" applyFill="1" applyBorder="1" applyAlignment="1">
      <alignment horizontal="center"/>
    </xf>
    <xf numFmtId="176" fontId="23" fillId="0" borderId="1" xfId="86" applyNumberFormat="1" applyFont="1" applyBorder="1" applyAlignment="1">
      <alignment vertical="top" wrapText="1"/>
    </xf>
    <xf numFmtId="0" fontId="0" fillId="0" borderId="0" xfId="0" applyBorder="1"/>
    <xf numFmtId="14" fontId="0" fillId="14" borderId="0" xfId="0" applyNumberFormat="1" applyFill="1" applyBorder="1"/>
    <xf numFmtId="165" fontId="27" fillId="16" borderId="39" xfId="49" applyNumberFormat="1" applyFont="1" applyFill="1" applyBorder="1" applyAlignment="1">
      <alignment wrapText="1"/>
    </xf>
    <xf numFmtId="165" fontId="27" fillId="16" borderId="39" xfId="49" applyNumberFormat="1" applyFont="1" applyFill="1" applyBorder="1" applyAlignment="1"/>
    <xf numFmtId="183" fontId="27" fillId="16" borderId="39" xfId="46" applyNumberFormat="1" applyFont="1" applyFill="1" applyBorder="1" applyAlignment="1">
      <alignment horizontal="center"/>
    </xf>
    <xf numFmtId="165" fontId="27" fillId="16" borderId="39" xfId="47" applyNumberFormat="1" applyFont="1" applyFill="1" applyBorder="1" applyAlignment="1">
      <alignment horizontal="center" wrapText="1"/>
    </xf>
    <xf numFmtId="165" fontId="27" fillId="16" borderId="39" xfId="47" applyNumberFormat="1" applyFont="1" applyFill="1" applyBorder="1" applyAlignment="1">
      <alignment wrapText="1"/>
    </xf>
    <xf numFmtId="165" fontId="27" fillId="16" borderId="39" xfId="47" applyNumberFormat="1" applyFont="1" applyFill="1" applyBorder="1" applyAlignment="1"/>
    <xf numFmtId="0" fontId="83" fillId="16" borderId="1" xfId="84" applyFont="1" applyFill="1" applyBorder="1" applyAlignment="1">
      <alignment horizontal="center"/>
    </xf>
    <xf numFmtId="165" fontId="83" fillId="16" borderId="1" xfId="50" applyNumberFormat="1" applyFont="1" applyFill="1" applyBorder="1"/>
    <xf numFmtId="0" fontId="83" fillId="16" borderId="1" xfId="84" quotePrefix="1" applyFont="1" applyFill="1" applyBorder="1" applyAlignment="1">
      <alignment horizontal="right"/>
    </xf>
    <xf numFmtId="185" fontId="83" fillId="16" borderId="1" xfId="84" applyNumberFormat="1" applyFont="1" applyFill="1" applyBorder="1"/>
    <xf numFmtId="3" fontId="83" fillId="16" borderId="1" xfId="84" quotePrefix="1" applyNumberFormat="1" applyFont="1" applyFill="1" applyBorder="1" applyAlignment="1">
      <alignment horizontal="right"/>
    </xf>
    <xf numFmtId="0" fontId="0" fillId="16" borderId="1" xfId="0" applyFill="1" applyBorder="1" applyAlignment="1">
      <alignment horizontal="center"/>
    </xf>
    <xf numFmtId="41" fontId="86" fillId="16" borderId="14" xfId="0" applyNumberFormat="1" applyFont="1" applyFill="1" applyBorder="1"/>
    <xf numFmtId="41" fontId="86" fillId="16" borderId="1" xfId="0" applyNumberFormat="1" applyFont="1" applyFill="1" applyBorder="1"/>
    <xf numFmtId="41" fontId="86" fillId="16" borderId="12" xfId="0" applyNumberFormat="1" applyFont="1" applyFill="1" applyBorder="1"/>
    <xf numFmtId="0" fontId="23" fillId="16" borderId="1" xfId="0" applyFont="1" applyFill="1" applyBorder="1" applyAlignment="1">
      <alignment wrapText="1"/>
    </xf>
    <xf numFmtId="0" fontId="23" fillId="16" borderId="1" xfId="0" applyFont="1" applyFill="1" applyBorder="1"/>
    <xf numFmtId="0" fontId="23" fillId="16" borderId="30" xfId="0" applyFont="1" applyFill="1" applyBorder="1" applyAlignment="1">
      <alignment horizontal="left"/>
    </xf>
    <xf numFmtId="0" fontId="0" fillId="16" borderId="1" xfId="0" applyFill="1" applyBorder="1"/>
    <xf numFmtId="0" fontId="23" fillId="16" borderId="1" xfId="0" applyFont="1" applyFill="1" applyBorder="1" applyAlignment="1"/>
    <xf numFmtId="0" fontId="71" fillId="9" borderId="0" xfId="0" applyFont="1" applyFill="1"/>
    <xf numFmtId="0" fontId="67" fillId="17" borderId="1" xfId="0" applyFont="1" applyFill="1" applyBorder="1" applyAlignment="1">
      <alignment horizontal="center"/>
    </xf>
    <xf numFmtId="0" fontId="67" fillId="17" borderId="1" xfId="0" applyFont="1" applyFill="1" applyBorder="1" applyAlignment="1">
      <alignment horizontal="center" wrapText="1"/>
    </xf>
    <xf numFmtId="0" fontId="72" fillId="9" borderId="0" xfId="0" applyFont="1" applyFill="1"/>
    <xf numFmtId="0" fontId="67" fillId="9" borderId="1" xfId="0" applyFont="1" applyFill="1" applyBorder="1"/>
    <xf numFmtId="0" fontId="92" fillId="9" borderId="0" xfId="0" applyFont="1" applyFill="1"/>
    <xf numFmtId="0" fontId="93" fillId="9" borderId="0" xfId="0" applyFont="1" applyFill="1"/>
    <xf numFmtId="0" fontId="81" fillId="18" borderId="0" xfId="0" applyFont="1" applyFill="1"/>
    <xf numFmtId="0" fontId="80" fillId="9" borderId="0" xfId="0" applyFont="1" applyFill="1"/>
    <xf numFmtId="0" fontId="78" fillId="10" borderId="43" xfId="0" applyFont="1" applyFill="1" applyBorder="1" applyAlignment="1">
      <alignment horizontal="center" vertical="center" wrapText="1"/>
    </xf>
    <xf numFmtId="0" fontId="94" fillId="19" borderId="43" xfId="0" applyFont="1" applyFill="1" applyBorder="1" applyAlignment="1">
      <alignment horizontal="center" vertical="center" wrapText="1"/>
    </xf>
    <xf numFmtId="1" fontId="94" fillId="19" borderId="43" xfId="0" applyNumberFormat="1" applyFont="1" applyFill="1" applyBorder="1" applyAlignment="1">
      <alignment horizontal="center" vertical="center" wrapText="1"/>
    </xf>
    <xf numFmtId="0" fontId="95" fillId="9" borderId="0" xfId="0" applyFont="1" applyFill="1"/>
    <xf numFmtId="0" fontId="95" fillId="9" borderId="43" xfId="0" applyFont="1" applyFill="1" applyBorder="1" applyAlignment="1">
      <alignment horizontal="center" vertical="center"/>
    </xf>
    <xf numFmtId="0" fontId="0" fillId="13" borderId="43" xfId="0" applyFill="1" applyBorder="1" applyAlignment="1">
      <alignment horizontal="center" vertical="center"/>
    </xf>
    <xf numFmtId="2" fontId="0" fillId="20" borderId="43" xfId="0" quotePrefix="1" applyNumberFormat="1" applyFill="1" applyBorder="1" applyAlignment="1">
      <alignment horizontal="center" vertical="center"/>
    </xf>
    <xf numFmtId="2" fontId="0" fillId="20" borderId="43" xfId="0" applyNumberFormat="1" applyFill="1" applyBorder="1" applyAlignment="1">
      <alignment horizontal="center" vertical="center"/>
    </xf>
    <xf numFmtId="1" fontId="0" fillId="13" borderId="43" xfId="0" applyNumberFormat="1" applyFill="1" applyBorder="1" applyAlignment="1">
      <alignment horizontal="center" vertical="center"/>
    </xf>
    <xf numFmtId="1" fontId="0" fillId="20" borderId="43" xfId="0" applyNumberFormat="1" applyFill="1" applyBorder="1" applyAlignment="1">
      <alignment horizontal="center" vertical="center"/>
    </xf>
    <xf numFmtId="10" fontId="17" fillId="20" borderId="43" xfId="93" quotePrefix="1" applyNumberFormat="1" applyFont="1" applyFill="1" applyBorder="1" applyAlignment="1">
      <alignment horizontal="center" vertical="center"/>
    </xf>
    <xf numFmtId="0" fontId="0" fillId="20" borderId="43" xfId="0" applyFill="1" applyBorder="1" applyAlignment="1">
      <alignment horizontal="center" vertical="center"/>
    </xf>
    <xf numFmtId="14" fontId="0" fillId="13" borderId="43" xfId="0" applyNumberFormat="1" applyFill="1" applyBorder="1" applyAlignment="1">
      <alignment horizontal="center" vertical="center"/>
    </xf>
    <xf numFmtId="0" fontId="77" fillId="10" borderId="1" xfId="0" applyFont="1" applyFill="1" applyBorder="1"/>
    <xf numFmtId="0" fontId="78" fillId="10" borderId="1" xfId="0" applyFont="1" applyFill="1" applyBorder="1"/>
    <xf numFmtId="1" fontId="77" fillId="10" borderId="1" xfId="0" applyNumberFormat="1" applyFont="1" applyFill="1" applyBorder="1"/>
    <xf numFmtId="1" fontId="0" fillId="9" borderId="0" xfId="0" applyNumberFormat="1" applyFill="1"/>
    <xf numFmtId="0" fontId="96" fillId="9" borderId="18" xfId="0" applyFont="1" applyFill="1" applyBorder="1"/>
    <xf numFmtId="0" fontId="60" fillId="9" borderId="19" xfId="0" applyFont="1" applyFill="1" applyBorder="1" applyAlignment="1">
      <alignment horizontal="center" vertical="center"/>
    </xf>
    <xf numFmtId="0" fontId="64" fillId="9" borderId="20" xfId="0" applyFont="1" applyFill="1" applyBorder="1" applyAlignment="1">
      <alignment horizontal="center" vertical="center"/>
    </xf>
    <xf numFmtId="0" fontId="62" fillId="9" borderId="21" xfId="0" applyFont="1" applyFill="1" applyBorder="1"/>
    <xf numFmtId="0" fontId="64" fillId="9" borderId="1" xfId="0" applyFont="1" applyFill="1" applyBorder="1" applyAlignment="1">
      <alignment horizontal="center" vertical="center"/>
    </xf>
    <xf numFmtId="0" fontId="27" fillId="9" borderId="1" xfId="0" applyFont="1" applyFill="1" applyBorder="1" applyAlignment="1">
      <alignment horizontal="center" vertical="center"/>
    </xf>
    <xf numFmtId="41" fontId="27" fillId="9" borderId="22" xfId="0" applyNumberFormat="1" applyFont="1" applyFill="1" applyBorder="1"/>
    <xf numFmtId="0" fontId="64" fillId="9" borderId="21" xfId="0" applyFont="1" applyFill="1" applyBorder="1"/>
    <xf numFmtId="41" fontId="27" fillId="9" borderId="1" xfId="0" applyNumberFormat="1" applyFont="1" applyFill="1" applyBorder="1"/>
    <xf numFmtId="9" fontId="27" fillId="9" borderId="1" xfId="0" applyNumberFormat="1" applyFont="1" applyFill="1" applyBorder="1"/>
    <xf numFmtId="9" fontId="27" fillId="9" borderId="22" xfId="0" applyNumberFormat="1" applyFont="1" applyFill="1" applyBorder="1"/>
    <xf numFmtId="0" fontId="64" fillId="9" borderId="23" xfId="0" applyFont="1" applyFill="1" applyBorder="1"/>
    <xf numFmtId="0" fontId="64" fillId="9" borderId="1" xfId="0" applyFont="1" applyFill="1" applyBorder="1"/>
    <xf numFmtId="0" fontId="97" fillId="9" borderId="32" xfId="0" applyFont="1" applyFill="1" applyBorder="1"/>
    <xf numFmtId="0" fontId="27" fillId="9" borderId="6" xfId="0" applyFont="1" applyFill="1" applyBorder="1" applyAlignment="1">
      <alignment horizontal="center" vertical="center"/>
    </xf>
    <xf numFmtId="0" fontId="27" fillId="9" borderId="33" xfId="0" applyFont="1" applyFill="1" applyBorder="1" applyAlignment="1">
      <alignment horizontal="center" vertical="center"/>
    </xf>
    <xf numFmtId="0" fontId="64" fillId="9" borderId="34" xfId="0" applyFont="1" applyFill="1" applyBorder="1"/>
    <xf numFmtId="15" fontId="64" fillId="9" borderId="0" xfId="0" applyNumberFormat="1" applyFont="1" applyFill="1" applyBorder="1"/>
    <xf numFmtId="14" fontId="64" fillId="9" borderId="35" xfId="0" applyNumberFormat="1" applyFont="1" applyFill="1" applyBorder="1" applyAlignment="1">
      <alignment horizontal="center" vertical="center"/>
    </xf>
    <xf numFmtId="41" fontId="27" fillId="9" borderId="0" xfId="0" applyNumberFormat="1" applyFont="1" applyFill="1" applyBorder="1"/>
    <xf numFmtId="41" fontId="27" fillId="9" borderId="35" xfId="0" applyNumberFormat="1" applyFont="1" applyFill="1" applyBorder="1"/>
    <xf numFmtId="15" fontId="64" fillId="9" borderId="0" xfId="0" applyNumberFormat="1" applyFont="1" applyFill="1" applyBorder="1" applyAlignment="1">
      <alignment horizontal="center" vertical="center"/>
    </xf>
    <xf numFmtId="0" fontId="27" fillId="9" borderId="35" xfId="0" applyFont="1" applyFill="1" applyBorder="1" applyAlignment="1">
      <alignment horizontal="center" vertical="center"/>
    </xf>
    <xf numFmtId="0" fontId="64" fillId="9" borderId="36" xfId="0" applyFont="1" applyFill="1" applyBorder="1"/>
    <xf numFmtId="0" fontId="64" fillId="9" borderId="37" xfId="0" applyFont="1" applyFill="1" applyBorder="1" applyAlignment="1">
      <alignment horizontal="center" vertical="center"/>
    </xf>
    <xf numFmtId="41" fontId="27" fillId="9" borderId="38" xfId="0" applyNumberFormat="1" applyFont="1" applyFill="1" applyBorder="1"/>
    <xf numFmtId="0" fontId="27" fillId="9" borderId="0" xfId="0" applyFont="1" applyFill="1" applyBorder="1"/>
    <xf numFmtId="0" fontId="96" fillId="9" borderId="32" xfId="0" applyFont="1" applyFill="1" applyBorder="1"/>
    <xf numFmtId="0" fontId="60" fillId="9" borderId="6" xfId="0" applyFont="1" applyFill="1" applyBorder="1" applyAlignment="1">
      <alignment horizontal="center" vertical="center"/>
    </xf>
    <xf numFmtId="0" fontId="64" fillId="9" borderId="33" xfId="0" applyFont="1" applyFill="1" applyBorder="1" applyAlignment="1">
      <alignment horizontal="center" vertical="center"/>
    </xf>
    <xf numFmtId="0" fontId="27" fillId="9" borderId="34" xfId="0" applyFont="1" applyFill="1" applyBorder="1"/>
    <xf numFmtId="0" fontId="27" fillId="9" borderId="35" xfId="0" applyFont="1" applyFill="1" applyBorder="1"/>
    <xf numFmtId="0" fontId="97" fillId="9" borderId="34" xfId="0" applyFont="1" applyFill="1" applyBorder="1" applyAlignment="1">
      <alignment horizontal="left" vertical="top" wrapText="1"/>
    </xf>
    <xf numFmtId="0" fontId="64" fillId="9" borderId="34" xfId="0" applyFont="1" applyFill="1" applyBorder="1" applyAlignment="1">
      <alignment horizontal="center" wrapText="1"/>
    </xf>
    <xf numFmtId="0" fontId="97" fillId="9" borderId="34" xfId="0" applyFont="1" applyFill="1" applyBorder="1" applyAlignment="1">
      <alignment vertical="center" wrapText="1"/>
    </xf>
    <xf numFmtId="0" fontId="64" fillId="9" borderId="34" xfId="0" applyFont="1" applyFill="1" applyBorder="1" applyAlignment="1">
      <alignment wrapText="1"/>
    </xf>
    <xf numFmtId="0" fontId="64" fillId="9" borderId="36" xfId="0" applyFont="1" applyFill="1" applyBorder="1" applyAlignment="1">
      <alignment wrapText="1"/>
    </xf>
    <xf numFmtId="41" fontId="27" fillId="9" borderId="37" xfId="0" applyNumberFormat="1" applyFont="1" applyFill="1" applyBorder="1"/>
    <xf numFmtId="0" fontId="27" fillId="9" borderId="37" xfId="0" applyFont="1" applyFill="1" applyBorder="1"/>
    <xf numFmtId="0" fontId="60" fillId="9" borderId="33" xfId="0" applyFont="1" applyFill="1" applyBorder="1" applyAlignment="1">
      <alignment horizontal="center" vertical="center"/>
    </xf>
    <xf numFmtId="43" fontId="27" fillId="9" borderId="0" xfId="0" applyNumberFormat="1" applyFont="1" applyFill="1" applyBorder="1" applyAlignment="1">
      <alignment horizontal="center" vertical="center"/>
    </xf>
    <xf numFmtId="43" fontId="27" fillId="9" borderId="35" xfId="0" applyNumberFormat="1" applyFont="1" applyFill="1" applyBorder="1" applyAlignment="1">
      <alignment horizontal="center" vertical="center"/>
    </xf>
    <xf numFmtId="0" fontId="27" fillId="9" borderId="34" xfId="0" applyFont="1" applyFill="1" applyBorder="1" applyAlignment="1">
      <alignment horizontal="right"/>
    </xf>
    <xf numFmtId="43" fontId="27" fillId="9" borderId="0" xfId="0" applyNumberFormat="1" applyFont="1" applyFill="1" applyBorder="1"/>
    <xf numFmtId="2" fontId="64" fillId="9" borderId="0" xfId="0" applyNumberFormat="1" applyFont="1" applyFill="1" applyBorder="1" applyAlignment="1">
      <alignment horizontal="center" vertical="center"/>
    </xf>
    <xf numFmtId="0" fontId="64" fillId="9" borderId="0" xfId="0" applyFont="1" applyFill="1" applyBorder="1" applyAlignment="1">
      <alignment wrapText="1"/>
    </xf>
    <xf numFmtId="16" fontId="64" fillId="9" borderId="0" xfId="0" applyNumberFormat="1" applyFont="1" applyFill="1" applyBorder="1" applyAlignment="1">
      <alignment horizontal="center" vertical="center"/>
    </xf>
    <xf numFmtId="0" fontId="64" fillId="9" borderId="0" xfId="0" applyFont="1" applyFill="1" applyBorder="1"/>
    <xf numFmtId="0" fontId="27" fillId="9" borderId="0" xfId="0" applyFont="1" applyFill="1" applyBorder="1" applyAlignment="1">
      <alignment horizontal="center" vertical="center"/>
    </xf>
    <xf numFmtId="0" fontId="27" fillId="9" borderId="6" xfId="0" applyFont="1" applyFill="1" applyBorder="1"/>
    <xf numFmtId="0" fontId="27" fillId="9" borderId="33" xfId="0" applyFont="1" applyFill="1" applyBorder="1"/>
    <xf numFmtId="0" fontId="27" fillId="9" borderId="36" xfId="0" applyFont="1" applyFill="1" applyBorder="1"/>
    <xf numFmtId="0" fontId="27" fillId="9" borderId="37" xfId="0" applyFont="1" applyFill="1" applyBorder="1" applyAlignment="1">
      <alignment horizontal="center" vertical="center"/>
    </xf>
    <xf numFmtId="0" fontId="27" fillId="9" borderId="38" xfId="0" applyFont="1" applyFill="1" applyBorder="1" applyAlignment="1">
      <alignment horizontal="center" vertical="center"/>
    </xf>
    <xf numFmtId="0" fontId="64" fillId="9" borderId="0" xfId="0" applyFont="1" applyFill="1" applyBorder="1" applyAlignment="1">
      <alignment horizontal="center" vertical="center" wrapText="1"/>
    </xf>
    <xf numFmtId="0" fontId="64" fillId="9" borderId="35" xfId="0" applyFont="1" applyFill="1" applyBorder="1" applyAlignment="1">
      <alignment horizontal="center" vertical="center" wrapText="1"/>
    </xf>
    <xf numFmtId="14" fontId="27" fillId="9" borderId="0" xfId="0" applyNumberFormat="1" applyFont="1" applyFill="1" applyBorder="1" applyAlignment="1">
      <alignment horizontal="center" vertical="center"/>
    </xf>
    <xf numFmtId="15" fontId="27" fillId="9" borderId="34" xfId="0" applyNumberFormat="1" applyFont="1" applyFill="1" applyBorder="1"/>
    <xf numFmtId="15" fontId="27" fillId="9" borderId="0" xfId="0" applyNumberFormat="1" applyFont="1" applyFill="1" applyBorder="1"/>
    <xf numFmtId="15" fontId="27" fillId="9" borderId="36" xfId="0" applyNumberFormat="1" applyFont="1" applyFill="1" applyBorder="1"/>
    <xf numFmtId="15" fontId="27" fillId="9" borderId="37" xfId="0" applyNumberFormat="1" applyFont="1" applyFill="1" applyBorder="1"/>
    <xf numFmtId="0" fontId="64" fillId="0" borderId="1" xfId="85" applyFont="1" applyBorder="1" applyAlignment="1">
      <alignment horizontal="center" vertical="center"/>
    </xf>
    <xf numFmtId="0" fontId="84" fillId="9" borderId="1" xfId="84" applyFont="1" applyFill="1" applyBorder="1" applyAlignment="1">
      <alignment horizontal="center" vertical="center" wrapText="1"/>
    </xf>
    <xf numFmtId="0" fontId="64" fillId="9" borderId="39" xfId="82" applyFont="1" applyFill="1" applyBorder="1" applyAlignment="1">
      <alignment horizontal="center" vertical="center" wrapText="1"/>
    </xf>
    <xf numFmtId="43" fontId="64" fillId="9" borderId="39" xfId="49" applyFont="1" applyFill="1" applyBorder="1" applyAlignment="1">
      <alignment horizontal="center" vertical="center" wrapText="1"/>
    </xf>
    <xf numFmtId="165" fontId="64" fillId="9" borderId="39" xfId="49" applyNumberFormat="1" applyFont="1" applyFill="1" applyBorder="1" applyAlignment="1">
      <alignment horizontal="center" vertical="center" wrapText="1"/>
    </xf>
    <xf numFmtId="14" fontId="86" fillId="16" borderId="1" xfId="0" applyNumberFormat="1" applyFont="1" applyFill="1" applyBorder="1"/>
    <xf numFmtId="14" fontId="86" fillId="16" borderId="12" xfId="0" applyNumberFormat="1" applyFont="1" applyFill="1" applyBorder="1"/>
    <xf numFmtId="0" fontId="85" fillId="9" borderId="0" xfId="0" applyFont="1" applyFill="1" applyBorder="1"/>
    <xf numFmtId="14" fontId="86" fillId="9" borderId="0" xfId="0" applyNumberFormat="1" applyFont="1" applyFill="1" applyBorder="1"/>
    <xf numFmtId="0" fontId="17" fillId="14" borderId="1" xfId="0" applyFont="1" applyFill="1" applyBorder="1" applyAlignment="1">
      <alignment wrapText="1"/>
    </xf>
    <xf numFmtId="41" fontId="27" fillId="15" borderId="22" xfId="0" applyNumberFormat="1" applyFont="1" applyFill="1" applyBorder="1"/>
    <xf numFmtId="41" fontId="27" fillId="15" borderId="1" xfId="0" applyNumberFormat="1" applyFont="1" applyFill="1" applyBorder="1"/>
    <xf numFmtId="41" fontId="27" fillId="15" borderId="24" xfId="0" applyNumberFormat="1" applyFont="1" applyFill="1" applyBorder="1"/>
    <xf numFmtId="41" fontId="27" fillId="15" borderId="25" xfId="0" applyNumberFormat="1" applyFont="1" applyFill="1" applyBorder="1"/>
    <xf numFmtId="43" fontId="0" fillId="15" borderId="1" xfId="0" applyNumberFormat="1" applyFill="1" applyBorder="1"/>
    <xf numFmtId="41" fontId="27" fillId="15" borderId="0" xfId="0" applyNumberFormat="1" applyFont="1" applyFill="1" applyBorder="1"/>
    <xf numFmtId="41" fontId="27" fillId="15" borderId="35" xfId="0" applyNumberFormat="1" applyFont="1" applyFill="1" applyBorder="1"/>
    <xf numFmtId="41" fontId="27" fillId="15" borderId="38" xfId="0" applyNumberFormat="1" applyFont="1" applyFill="1" applyBorder="1"/>
    <xf numFmtId="41" fontId="0" fillId="9" borderId="0" xfId="0" applyNumberFormat="1" applyFill="1"/>
    <xf numFmtId="0" fontId="0" fillId="14" borderId="1" xfId="0" applyFill="1" applyBorder="1" applyAlignment="1"/>
    <xf numFmtId="165" fontId="73" fillId="9" borderId="0" xfId="36" applyNumberFormat="1" applyFont="1" applyFill="1"/>
    <xf numFmtId="165" fontId="91" fillId="15" borderId="1" xfId="36" applyNumberFormat="1" applyFont="1" applyFill="1" applyBorder="1" applyAlignment="1">
      <alignment horizontal="center"/>
    </xf>
    <xf numFmtId="165" fontId="73" fillId="14" borderId="1" xfId="36" applyNumberFormat="1" applyFont="1" applyFill="1" applyBorder="1" applyAlignment="1">
      <alignment wrapText="1"/>
    </xf>
    <xf numFmtId="165" fontId="73" fillId="12" borderId="1" xfId="36" applyNumberFormat="1" applyFont="1" applyFill="1" applyBorder="1"/>
    <xf numFmtId="165" fontId="67" fillId="9" borderId="0" xfId="36" applyNumberFormat="1" applyFont="1" applyFill="1"/>
    <xf numFmtId="165" fontId="23" fillId="16" borderId="1" xfId="36" applyNumberFormat="1" applyFont="1" applyFill="1" applyBorder="1"/>
    <xf numFmtId="0" fontId="67" fillId="0" borderId="1" xfId="0" applyFont="1" applyFill="1" applyBorder="1" applyAlignment="1">
      <alignment wrapText="1"/>
    </xf>
    <xf numFmtId="0" fontId="67" fillId="0" borderId="1" xfId="0" applyFont="1" applyFill="1" applyBorder="1" applyAlignment="1"/>
    <xf numFmtId="10" fontId="67" fillId="0" borderId="1" xfId="0" applyNumberFormat="1" applyFont="1" applyFill="1" applyBorder="1" applyAlignment="1">
      <alignment horizontal="center"/>
    </xf>
    <xf numFmtId="165" fontId="67" fillId="0" borderId="1" xfId="36" applyNumberFormat="1" applyFont="1" applyFill="1" applyBorder="1"/>
    <xf numFmtId="0" fontId="67" fillId="0" borderId="0" xfId="0" applyFont="1" applyFill="1"/>
    <xf numFmtId="0" fontId="67" fillId="0" borderId="0" xfId="0" applyFont="1" applyFill="1" applyBorder="1"/>
    <xf numFmtId="165" fontId="23" fillId="16" borderId="1" xfId="36" applyNumberFormat="1" applyFont="1" applyFill="1" applyBorder="1" applyAlignment="1">
      <alignment wrapText="1"/>
    </xf>
    <xf numFmtId="15" fontId="23" fillId="16" borderId="1" xfId="0" applyNumberFormat="1" applyFont="1" applyFill="1" applyBorder="1" applyAlignment="1">
      <alignment wrapText="1"/>
    </xf>
    <xf numFmtId="165" fontId="74" fillId="9" borderId="1" xfId="36" applyNumberFormat="1" applyFont="1" applyFill="1" applyBorder="1"/>
    <xf numFmtId="0" fontId="17" fillId="16" borderId="1" xfId="0" applyFont="1" applyFill="1" applyBorder="1"/>
    <xf numFmtId="15" fontId="0" fillId="16" borderId="1" xfId="0" applyNumberFormat="1" applyFill="1" applyBorder="1" applyAlignment="1">
      <alignment horizontal="center"/>
    </xf>
    <xf numFmtId="165" fontId="75" fillId="16" borderId="1" xfId="36" applyNumberFormat="1" applyFont="1" applyFill="1" applyBorder="1" applyAlignment="1">
      <alignment horizontal="center"/>
    </xf>
    <xf numFmtId="165" fontId="27" fillId="9" borderId="0" xfId="82" applyNumberFormat="1" applyFont="1" applyFill="1" applyBorder="1"/>
    <xf numFmtId="165" fontId="27" fillId="9" borderId="0" xfId="82" applyNumberFormat="1" applyFont="1" applyFill="1" applyBorder="1" applyAlignment="1">
      <alignment wrapText="1"/>
    </xf>
    <xf numFmtId="0" fontId="99" fillId="9" borderId="0" xfId="82" applyFont="1" applyFill="1"/>
    <xf numFmtId="0" fontId="84" fillId="9" borderId="0" xfId="82" applyFont="1" applyFill="1"/>
    <xf numFmtId="0" fontId="84" fillId="15" borderId="1" xfId="82" applyFont="1" applyFill="1" applyBorder="1"/>
    <xf numFmtId="0" fontId="99" fillId="16" borderId="1" xfId="82" applyFont="1" applyFill="1" applyBorder="1"/>
    <xf numFmtId="15" fontId="99" fillId="16" borderId="1" xfId="82" applyNumberFormat="1" applyFont="1" applyFill="1" applyBorder="1"/>
    <xf numFmtId="14" fontId="99" fillId="16" borderId="1" xfId="82" applyNumberFormat="1" applyFont="1" applyFill="1" applyBorder="1"/>
    <xf numFmtId="165" fontId="99" fillId="16" borderId="1" xfId="36" applyNumberFormat="1" applyFont="1" applyFill="1" applyBorder="1"/>
    <xf numFmtId="0" fontId="99" fillId="9" borderId="0" xfId="82" applyFont="1" applyFill="1" applyBorder="1"/>
    <xf numFmtId="0" fontId="84" fillId="15" borderId="1" xfId="82" applyFont="1" applyFill="1" applyBorder="1" applyAlignment="1">
      <alignment horizontal="center" vertical="top" wrapText="1"/>
    </xf>
    <xf numFmtId="0" fontId="99" fillId="15" borderId="1" xfId="82" applyFont="1" applyFill="1" applyBorder="1"/>
    <xf numFmtId="17" fontId="99" fillId="0" borderId="1" xfId="82" applyNumberFormat="1" applyFont="1" applyBorder="1" applyAlignment="1"/>
    <xf numFmtId="165" fontId="99" fillId="16" borderId="1" xfId="36" applyNumberFormat="1" applyFont="1" applyFill="1" applyBorder="1" applyAlignment="1"/>
    <xf numFmtId="165" fontId="99" fillId="0" borderId="1" xfId="36" applyNumberFormat="1" applyFont="1" applyBorder="1" applyAlignment="1"/>
    <xf numFmtId="0" fontId="99" fillId="15" borderId="29" xfId="82" applyFont="1" applyFill="1" applyBorder="1"/>
    <xf numFmtId="165" fontId="84" fillId="15" borderId="29" xfId="36" applyNumberFormat="1" applyFont="1" applyFill="1" applyBorder="1"/>
    <xf numFmtId="165" fontId="99" fillId="15" borderId="29" xfId="36" applyNumberFormat="1" applyFont="1" applyFill="1" applyBorder="1"/>
    <xf numFmtId="0" fontId="99" fillId="9" borderId="14" xfId="82" applyFont="1" applyFill="1" applyBorder="1"/>
    <xf numFmtId="165" fontId="99" fillId="9" borderId="14" xfId="36" applyNumberFormat="1" applyFont="1" applyFill="1" applyBorder="1"/>
    <xf numFmtId="0" fontId="84" fillId="15" borderId="29" xfId="82" applyFont="1" applyFill="1" applyBorder="1"/>
    <xf numFmtId="0" fontId="99" fillId="9" borderId="1" xfId="82" applyFont="1" applyFill="1" applyBorder="1"/>
    <xf numFmtId="165" fontId="99" fillId="9" borderId="1" xfId="36" applyNumberFormat="1" applyFont="1" applyFill="1" applyBorder="1"/>
    <xf numFmtId="165" fontId="0" fillId="9" borderId="0" xfId="0" applyNumberFormat="1" applyFill="1"/>
    <xf numFmtId="0" fontId="27" fillId="0" borderId="1" xfId="85" applyFont="1" applyBorder="1"/>
    <xf numFmtId="0" fontId="102" fillId="13" borderId="1" xfId="0" applyFont="1" applyFill="1" applyBorder="1" applyAlignment="1">
      <alignment vertical="center"/>
    </xf>
    <xf numFmtId="165" fontId="0" fillId="9" borderId="1" xfId="135" applyNumberFormat="1" applyFont="1" applyFill="1" applyBorder="1" applyAlignment="1">
      <alignment vertical="center"/>
    </xf>
    <xf numFmtId="0" fontId="0" fillId="9" borderId="1" xfId="0" applyFill="1" applyBorder="1" applyAlignment="1">
      <alignment vertical="center"/>
    </xf>
    <xf numFmtId="0" fontId="0" fillId="9" borderId="0" xfId="0" applyFill="1" applyAlignment="1">
      <alignment horizontal="center" vertical="center"/>
    </xf>
    <xf numFmtId="0" fontId="102" fillId="13" borderId="45" xfId="0" applyFont="1" applyFill="1" applyBorder="1" applyAlignment="1">
      <alignment horizontal="center" vertical="center" wrapText="1"/>
    </xf>
    <xf numFmtId="0" fontId="102" fillId="13" borderId="12" xfId="0" applyFont="1" applyFill="1" applyBorder="1" applyAlignment="1">
      <alignment horizontal="center" vertical="center" wrapText="1"/>
    </xf>
    <xf numFmtId="0" fontId="102" fillId="13" borderId="27" xfId="0" applyFont="1" applyFill="1" applyBorder="1" applyAlignment="1">
      <alignment horizontal="center" vertical="center" wrapText="1"/>
    </xf>
    <xf numFmtId="165" fontId="0" fillId="9" borderId="1" xfId="135" applyNumberFormat="1" applyFont="1" applyFill="1" applyBorder="1" applyAlignment="1">
      <alignment horizontal="center" vertical="center"/>
    </xf>
    <xf numFmtId="41" fontId="0" fillId="9" borderId="1" xfId="0" applyNumberFormat="1" applyFill="1" applyBorder="1" applyAlignment="1">
      <alignment horizontal="center" vertical="center"/>
    </xf>
    <xf numFmtId="41" fontId="0" fillId="9" borderId="1" xfId="0" applyNumberFormat="1" applyFill="1" applyBorder="1" applyAlignment="1">
      <alignment horizontal="center" vertical="center" wrapText="1"/>
    </xf>
    <xf numFmtId="165" fontId="67" fillId="9" borderId="1" xfId="135" applyNumberFormat="1" applyFont="1" applyFill="1" applyBorder="1" applyAlignment="1">
      <alignment horizontal="center" vertical="center"/>
    </xf>
    <xf numFmtId="41" fontId="67" fillId="9" borderId="1" xfId="0" applyNumberFormat="1" applyFont="1" applyFill="1" applyBorder="1" applyAlignment="1">
      <alignment horizontal="center" vertical="center"/>
    </xf>
    <xf numFmtId="165" fontId="67" fillId="9" borderId="0" xfId="135" applyNumberFormat="1" applyFont="1" applyFill="1" applyBorder="1" applyAlignment="1">
      <alignment horizontal="center" vertical="center"/>
    </xf>
    <xf numFmtId="41" fontId="67" fillId="9" borderId="0" xfId="0" applyNumberFormat="1" applyFont="1" applyFill="1" applyBorder="1" applyAlignment="1">
      <alignment horizontal="center" vertical="center"/>
    </xf>
    <xf numFmtId="0" fontId="102" fillId="13" borderId="12" xfId="0" applyFont="1" applyFill="1" applyBorder="1" applyAlignment="1">
      <alignment horizontal="center" vertical="center"/>
    </xf>
    <xf numFmtId="0" fontId="102" fillId="13" borderId="12" xfId="0" applyFont="1" applyFill="1" applyBorder="1" applyAlignment="1">
      <alignment horizontal="center" vertical="center" wrapText="1"/>
    </xf>
    <xf numFmtId="0" fontId="64" fillId="18" borderId="39" xfId="82" applyFont="1" applyFill="1" applyBorder="1" applyAlignment="1">
      <alignment horizontal="center" vertical="center" wrapText="1"/>
    </xf>
    <xf numFmtId="43" fontId="64" fillId="18" borderId="39" xfId="49" applyFont="1" applyFill="1" applyBorder="1" applyAlignment="1">
      <alignment horizontal="center" vertical="center" wrapText="1"/>
    </xf>
    <xf numFmtId="165" fontId="64" fillId="18" borderId="39" xfId="49" applyNumberFormat="1" applyFont="1" applyFill="1" applyBorder="1" applyAlignment="1">
      <alignment horizontal="center" vertical="center" wrapText="1"/>
    </xf>
    <xf numFmtId="165" fontId="64" fillId="9" borderId="39" xfId="46" applyNumberFormat="1" applyFont="1" applyFill="1" applyBorder="1" applyAlignment="1">
      <alignment horizontal="right"/>
    </xf>
    <xf numFmtId="0" fontId="23" fillId="0" borderId="1" xfId="0" applyFont="1" applyBorder="1" applyAlignment="1">
      <alignment horizontal="center"/>
    </xf>
    <xf numFmtId="0" fontId="99" fillId="16" borderId="1" xfId="82" applyFont="1" applyFill="1" applyBorder="1" applyAlignment="1">
      <alignment wrapText="1"/>
    </xf>
    <xf numFmtId="10" fontId="0" fillId="12" borderId="1" xfId="0" applyNumberFormat="1" applyFill="1" applyBorder="1" applyAlignment="1">
      <alignment horizontal="center" wrapText="1"/>
    </xf>
    <xf numFmtId="165" fontId="73" fillId="12" borderId="1" xfId="36" applyNumberFormat="1" applyFont="1" applyFill="1" applyBorder="1" applyAlignment="1">
      <alignment wrapText="1"/>
    </xf>
    <xf numFmtId="165" fontId="64" fillId="9" borderId="0" xfId="49" applyNumberFormat="1" applyFont="1" applyFill="1" applyBorder="1" applyAlignment="1">
      <alignment horizontal="center"/>
    </xf>
    <xf numFmtId="165" fontId="64" fillId="23" borderId="0" xfId="49" applyNumberFormat="1" applyFont="1" applyFill="1" applyBorder="1" applyAlignment="1">
      <alignment horizontal="center"/>
    </xf>
    <xf numFmtId="43" fontId="0" fillId="9" borderId="0" xfId="0" applyNumberFormat="1" applyFill="1"/>
    <xf numFmtId="14" fontId="0" fillId="9" borderId="0" xfId="0" applyNumberFormat="1" applyFill="1"/>
    <xf numFmtId="0" fontId="0" fillId="9" borderId="0" xfId="0" applyFill="1" applyAlignment="1"/>
    <xf numFmtId="0" fontId="17" fillId="9" borderId="0" xfId="0" applyFont="1" applyFill="1" applyBorder="1"/>
    <xf numFmtId="0" fontId="67" fillId="9" borderId="0" xfId="0" applyFont="1" applyFill="1" applyAlignment="1"/>
    <xf numFmtId="0" fontId="27" fillId="0" borderId="0" xfId="0" applyFont="1" applyFill="1" applyBorder="1" applyAlignment="1">
      <alignment horizontal="left" vertical="top"/>
    </xf>
    <xf numFmtId="190" fontId="27" fillId="0" borderId="0" xfId="0" applyNumberFormat="1" applyFont="1" applyFill="1" applyBorder="1" applyAlignment="1">
      <alignment horizontal="left" vertical="top"/>
    </xf>
    <xf numFmtId="0" fontId="103" fillId="0" borderId="0" xfId="0" applyFont="1" applyFill="1" applyBorder="1" applyAlignment="1">
      <alignment horizontal="left" vertical="top"/>
    </xf>
    <xf numFmtId="0" fontId="84" fillId="9" borderId="0" xfId="84" applyFont="1" applyFill="1" applyBorder="1" applyAlignment="1">
      <alignment horizontal="center" vertical="center" wrapText="1"/>
    </xf>
    <xf numFmtId="185" fontId="83" fillId="9" borderId="0" xfId="84" applyNumberFormat="1" applyFont="1" applyFill="1" applyBorder="1"/>
    <xf numFmtId="14" fontId="83" fillId="16" borderId="1" xfId="84" quotePrefix="1" applyNumberFormat="1" applyFont="1" applyFill="1" applyBorder="1" applyAlignment="1">
      <alignment horizontal="right"/>
    </xf>
    <xf numFmtId="14" fontId="83" fillId="9" borderId="1" xfId="84" quotePrefix="1" applyNumberFormat="1" applyFont="1" applyFill="1" applyBorder="1" applyAlignment="1">
      <alignment horizontal="right"/>
    </xf>
    <xf numFmtId="14" fontId="50" fillId="9" borderId="1" xfId="0" applyNumberFormat="1" applyFont="1" applyFill="1" applyBorder="1" applyAlignment="1">
      <alignment horizontal="center" vertical="center"/>
    </xf>
    <xf numFmtId="0" fontId="50" fillId="9" borderId="1" xfId="0" applyFont="1" applyFill="1" applyBorder="1" applyAlignment="1">
      <alignment horizontal="center" vertical="center"/>
    </xf>
    <xf numFmtId="49" fontId="50" fillId="9" borderId="1" xfId="0" applyNumberFormat="1" applyFont="1" applyFill="1" applyBorder="1" applyAlignment="1">
      <alignment horizontal="center" vertical="center"/>
    </xf>
    <xf numFmtId="0" fontId="50" fillId="24" borderId="1" xfId="0" applyFont="1" applyFill="1" applyBorder="1" applyAlignment="1">
      <alignment horizontal="center" vertical="center"/>
    </xf>
    <xf numFmtId="0" fontId="50" fillId="9" borderId="0" xfId="0" applyFont="1" applyFill="1" applyBorder="1" applyAlignment="1">
      <alignment horizontal="center" vertical="center"/>
    </xf>
    <xf numFmtId="0" fontId="0" fillId="9" borderId="0" xfId="0" applyFill="1" applyBorder="1" applyAlignment="1">
      <alignment horizontal="center" vertical="center"/>
    </xf>
    <xf numFmtId="0" fontId="91" fillId="25" borderId="1" xfId="0" applyFont="1" applyFill="1" applyBorder="1" applyAlignment="1">
      <alignment horizontal="center" vertical="center"/>
    </xf>
    <xf numFmtId="0" fontId="0" fillId="9" borderId="1" xfId="0" applyFill="1" applyBorder="1" applyAlignment="1">
      <alignment horizontal="center" vertical="center"/>
    </xf>
    <xf numFmtId="0" fontId="81" fillId="9" borderId="1" xfId="0" applyFont="1" applyFill="1" applyBorder="1" applyAlignment="1">
      <alignment horizontal="center" vertical="center"/>
    </xf>
    <xf numFmtId="0" fontId="91" fillId="9" borderId="0" xfId="0" applyFont="1" applyFill="1" applyAlignment="1">
      <alignment horizontal="center" vertical="center"/>
    </xf>
    <xf numFmtId="0" fontId="17" fillId="9" borderId="0" xfId="0" applyFont="1" applyFill="1" applyAlignment="1">
      <alignment horizontal="center" vertical="center"/>
    </xf>
    <xf numFmtId="165" fontId="83" fillId="9" borderId="0" xfId="84" applyNumberFormat="1" applyFont="1" applyFill="1"/>
    <xf numFmtId="0" fontId="0" fillId="9" borderId="1" xfId="0" applyFill="1" applyBorder="1" applyAlignment="1">
      <alignment horizontal="center" vertical="center" wrapText="1"/>
    </xf>
    <xf numFmtId="165" fontId="83" fillId="9" borderId="1" xfId="84" applyNumberFormat="1" applyFont="1" applyFill="1" applyBorder="1" applyAlignment="1">
      <alignment horizontal="center" vertical="center" wrapText="1"/>
    </xf>
    <xf numFmtId="165" fontId="83" fillId="18" borderId="1" xfId="84" applyNumberFormat="1" applyFont="1" applyFill="1" applyBorder="1" applyAlignment="1">
      <alignment horizontal="center" vertical="center" wrapText="1"/>
    </xf>
    <xf numFmtId="0" fontId="67" fillId="26" borderId="1" xfId="0" applyFont="1" applyFill="1" applyBorder="1" applyAlignment="1">
      <alignment horizontal="center" vertical="center" wrapText="1"/>
    </xf>
    <xf numFmtId="0" fontId="82" fillId="26" borderId="1" xfId="84" applyFont="1" applyFill="1" applyBorder="1" applyAlignment="1">
      <alignment horizontal="center" vertical="center" wrapText="1"/>
    </xf>
    <xf numFmtId="0" fontId="0" fillId="9" borderId="0" xfId="0" applyFill="1" applyBorder="1" applyAlignment="1">
      <alignment horizontal="center"/>
    </xf>
    <xf numFmtId="0" fontId="27" fillId="9" borderId="0" xfId="0" applyFont="1" applyFill="1" applyAlignment="1">
      <alignment horizontal="center" vertical="center"/>
    </xf>
    <xf numFmtId="0" fontId="0" fillId="16" borderId="0" xfId="0" applyFill="1"/>
    <xf numFmtId="14" fontId="0" fillId="0" borderId="0" xfId="0" applyNumberFormat="1"/>
    <xf numFmtId="41" fontId="91" fillId="16" borderId="1" xfId="0" applyNumberFormat="1" applyFont="1" applyFill="1" applyBorder="1"/>
    <xf numFmtId="0" fontId="17" fillId="16" borderId="0" xfId="0" applyFont="1" applyFill="1" applyBorder="1"/>
    <xf numFmtId="41" fontId="17" fillId="9" borderId="0" xfId="0" applyNumberFormat="1" applyFont="1" applyFill="1"/>
    <xf numFmtId="41" fontId="17" fillId="13" borderId="1" xfId="0" applyNumberFormat="1" applyFont="1" applyFill="1" applyBorder="1" applyAlignment="1">
      <alignment horizontal="center" vertical="center"/>
    </xf>
    <xf numFmtId="41" fontId="5" fillId="16" borderId="1" xfId="0" applyNumberFormat="1" applyFont="1" applyFill="1" applyBorder="1"/>
    <xf numFmtId="41" fontId="17" fillId="16" borderId="1" xfId="0" applyNumberFormat="1" applyFont="1" applyFill="1" applyBorder="1"/>
    <xf numFmtId="41" fontId="67" fillId="16" borderId="1" xfId="0" applyNumberFormat="1" applyFont="1" applyFill="1" applyBorder="1"/>
    <xf numFmtId="0" fontId="67" fillId="9" borderId="10" xfId="0" applyFont="1" applyFill="1" applyBorder="1" applyAlignment="1">
      <alignment horizontal="center" vertical="center"/>
    </xf>
    <xf numFmtId="0" fontId="0" fillId="9" borderId="0" xfId="0" applyFill="1"/>
    <xf numFmtId="191" fontId="27" fillId="9" borderId="39" xfId="49" applyNumberFormat="1" applyFont="1" applyFill="1" applyBorder="1" applyAlignment="1">
      <alignment horizontal="center"/>
    </xf>
    <xf numFmtId="192" fontId="86" fillId="9" borderId="1" xfId="0" applyNumberFormat="1" applyFont="1" applyFill="1" applyBorder="1" applyAlignment="1">
      <alignment horizontal="left"/>
    </xf>
    <xf numFmtId="0" fontId="27" fillId="9" borderId="0" xfId="0" applyFont="1" applyFill="1" applyAlignment="1">
      <alignment horizontal="left" vertical="center"/>
    </xf>
    <xf numFmtId="0" fontId="27" fillId="9" borderId="1" xfId="0" applyFont="1" applyFill="1" applyBorder="1" applyAlignment="1">
      <alignment horizontal="left" vertical="center"/>
    </xf>
    <xf numFmtId="43" fontId="27" fillId="9" borderId="1" xfId="36" applyNumberFormat="1" applyFont="1" applyFill="1" applyBorder="1" applyAlignment="1">
      <alignment horizontal="center" vertical="center"/>
    </xf>
    <xf numFmtId="165" fontId="27" fillId="9" borderId="1" xfId="0" applyNumberFormat="1" applyFont="1" applyFill="1" applyBorder="1" applyAlignment="1">
      <alignment horizontal="center" vertical="center"/>
    </xf>
    <xf numFmtId="0" fontId="64" fillId="9" borderId="1" xfId="0" applyFont="1" applyFill="1" applyBorder="1" applyAlignment="1">
      <alignment horizontal="left" vertical="center"/>
    </xf>
    <xf numFmtId="17" fontId="91" fillId="13" borderId="1" xfId="0" applyNumberFormat="1" applyFont="1" applyFill="1" applyBorder="1"/>
    <xf numFmtId="191" fontId="0" fillId="14" borderId="1" xfId="0" applyNumberFormat="1" applyFill="1" applyBorder="1" applyAlignment="1">
      <alignment horizontal="left"/>
    </xf>
    <xf numFmtId="1" fontId="91" fillId="0" borderId="14" xfId="0" applyNumberFormat="1" applyFont="1" applyFill="1" applyBorder="1"/>
    <xf numFmtId="10" fontId="17" fillId="9" borderId="0" xfId="0" applyNumberFormat="1" applyFont="1" applyFill="1"/>
    <xf numFmtId="165" fontId="17" fillId="9" borderId="0" xfId="36" applyNumberFormat="1" applyFont="1" applyFill="1"/>
    <xf numFmtId="0" fontId="0" fillId="14" borderId="1" xfId="0" applyFill="1" applyBorder="1" applyAlignment="1">
      <alignment horizontal="left"/>
    </xf>
    <xf numFmtId="9" fontId="0" fillId="9" borderId="0" xfId="0" applyNumberFormat="1" applyFill="1"/>
    <xf numFmtId="0" fontId="0" fillId="9" borderId="0" xfId="0" applyFill="1" applyAlignment="1">
      <alignment horizontal="left"/>
    </xf>
    <xf numFmtId="0" fontId="17" fillId="9" borderId="0" xfId="0" applyFont="1" applyFill="1" applyAlignment="1">
      <alignment horizontal="left"/>
    </xf>
    <xf numFmtId="0" fontId="67" fillId="17" borderId="1" xfId="0" applyFont="1" applyFill="1" applyBorder="1" applyAlignment="1">
      <alignment horizontal="center" vertical="top" wrapText="1"/>
    </xf>
    <xf numFmtId="1" fontId="17" fillId="13" borderId="43" xfId="0" applyNumberFormat="1" applyFont="1" applyFill="1" applyBorder="1" applyAlignment="1">
      <alignment horizontal="center" vertical="center"/>
    </xf>
    <xf numFmtId="10" fontId="0" fillId="20" borderId="43" xfId="93" quotePrefix="1" applyNumberFormat="1" applyFont="1" applyFill="1" applyBorder="1" applyAlignment="1">
      <alignment horizontal="center" vertical="center"/>
    </xf>
    <xf numFmtId="14" fontId="0" fillId="13" borderId="43" xfId="93" quotePrefix="1" applyNumberFormat="1" applyFont="1" applyFill="1" applyBorder="1" applyAlignment="1">
      <alignment horizontal="center" vertical="center"/>
    </xf>
    <xf numFmtId="0" fontId="95" fillId="9" borderId="0" xfId="0" applyFont="1" applyFill="1" applyBorder="1" applyAlignment="1">
      <alignment horizontal="center" vertical="center"/>
    </xf>
    <xf numFmtId="0" fontId="0" fillId="13" borderId="0" xfId="0" applyFill="1" applyBorder="1" applyAlignment="1">
      <alignment horizontal="center" vertical="center"/>
    </xf>
    <xf numFmtId="14" fontId="0" fillId="13" borderId="0" xfId="0" applyNumberFormat="1" applyFill="1" applyBorder="1" applyAlignment="1">
      <alignment horizontal="center" vertical="center"/>
    </xf>
    <xf numFmtId="2" fontId="0" fillId="20" borderId="0" xfId="0" quotePrefix="1" applyNumberFormat="1" applyFill="1" applyBorder="1" applyAlignment="1">
      <alignment horizontal="center" vertical="center"/>
    </xf>
    <xf numFmtId="2" fontId="0" fillId="20" borderId="0" xfId="0" applyNumberFormat="1" applyFill="1" applyBorder="1" applyAlignment="1">
      <alignment horizontal="center" vertical="center"/>
    </xf>
    <xf numFmtId="1" fontId="0" fillId="13" borderId="0" xfId="0" applyNumberFormat="1" applyFill="1" applyBorder="1" applyAlignment="1">
      <alignment horizontal="center" vertical="center"/>
    </xf>
    <xf numFmtId="1" fontId="0" fillId="20" borderId="0" xfId="0" applyNumberFormat="1" applyFill="1" applyBorder="1" applyAlignment="1">
      <alignment horizontal="center" vertical="center"/>
    </xf>
    <xf numFmtId="10" fontId="0" fillId="20" borderId="0" xfId="93" quotePrefix="1" applyNumberFormat="1" applyFont="1" applyFill="1" applyBorder="1" applyAlignment="1">
      <alignment horizontal="center" vertical="center"/>
    </xf>
    <xf numFmtId="14" fontId="0" fillId="13" borderId="0" xfId="93" quotePrefix="1" applyNumberFormat="1" applyFont="1" applyFill="1" applyBorder="1" applyAlignment="1">
      <alignment horizontal="center" vertical="center"/>
    </xf>
    <xf numFmtId="0" fontId="0" fillId="20" borderId="0" xfId="0" applyFill="1" applyBorder="1" applyAlignment="1">
      <alignment horizontal="center" vertical="center"/>
    </xf>
    <xf numFmtId="193" fontId="0" fillId="9" borderId="0" xfId="0" applyNumberFormat="1" applyFill="1"/>
    <xf numFmtId="191" fontId="0" fillId="9" borderId="1" xfId="0" applyNumberFormat="1" applyFill="1" applyBorder="1" applyAlignment="1">
      <alignment horizontal="center" vertical="center"/>
    </xf>
    <xf numFmtId="14" fontId="17" fillId="13" borderId="43" xfId="93" applyNumberFormat="1" applyFont="1" applyFill="1" applyBorder="1" applyAlignment="1">
      <alignment horizontal="center" vertical="center"/>
    </xf>
    <xf numFmtId="194" fontId="17" fillId="0" borderId="43" xfId="36" applyNumberFormat="1" applyFont="1" applyFill="1" applyBorder="1" applyAlignment="1">
      <alignment horizontal="right" vertical="center"/>
    </xf>
    <xf numFmtId="194" fontId="17" fillId="20" borderId="43" xfId="36" applyNumberFormat="1" applyFont="1" applyFill="1" applyBorder="1" applyAlignment="1">
      <alignment horizontal="right" vertical="center"/>
    </xf>
    <xf numFmtId="192" fontId="78" fillId="10" borderId="43" xfId="0" applyNumberFormat="1" applyFont="1" applyFill="1" applyBorder="1" applyAlignment="1">
      <alignment horizontal="center" vertical="center" wrapText="1"/>
    </xf>
    <xf numFmtId="43" fontId="95" fillId="9" borderId="0" xfId="36" applyFont="1" applyFill="1"/>
    <xf numFmtId="0" fontId="0" fillId="0" borderId="0" xfId="0" applyFill="1"/>
    <xf numFmtId="0" fontId="78" fillId="0" borderId="43" xfId="0" applyFont="1" applyFill="1" applyBorder="1" applyAlignment="1">
      <alignment horizontal="center" vertical="center" wrapText="1"/>
    </xf>
    <xf numFmtId="1" fontId="94" fillId="0" borderId="43" xfId="0" applyNumberFormat="1" applyFont="1" applyFill="1" applyBorder="1" applyAlignment="1">
      <alignment horizontal="center" vertical="center" wrapText="1"/>
    </xf>
    <xf numFmtId="1" fontId="77" fillId="0" borderId="1" xfId="0" applyNumberFormat="1" applyFont="1" applyFill="1" applyBorder="1"/>
    <xf numFmtId="1" fontId="0" fillId="0" borderId="0" xfId="0" applyNumberFormat="1" applyFill="1"/>
    <xf numFmtId="0" fontId="105" fillId="9" borderId="0" xfId="0" applyFont="1" applyFill="1"/>
    <xf numFmtId="0" fontId="107" fillId="0" borderId="0" xfId="0" applyFont="1"/>
    <xf numFmtId="0" fontId="110" fillId="0" borderId="0" xfId="0" applyFont="1"/>
    <xf numFmtId="0" fontId="107" fillId="0" borderId="0" xfId="0" applyFont="1" applyAlignment="1">
      <alignment wrapText="1"/>
    </xf>
    <xf numFmtId="0" fontId="110" fillId="0" borderId="0" xfId="0" applyFont="1" applyBorder="1" applyAlignment="1"/>
    <xf numFmtId="0" fontId="110" fillId="0" borderId="0" xfId="0" applyFont="1" applyBorder="1" applyAlignment="1">
      <alignment wrapText="1"/>
    </xf>
    <xf numFmtId="0" fontId="107" fillId="0" borderId="0" xfId="0" applyFont="1" applyBorder="1" applyAlignment="1"/>
    <xf numFmtId="0" fontId="107" fillId="0" borderId="44" xfId="0" applyFont="1" applyFill="1" applyBorder="1" applyAlignment="1">
      <alignment horizontal="left" vertical="top" wrapText="1"/>
    </xf>
    <xf numFmtId="0" fontId="110" fillId="21" borderId="44" xfId="0" applyFont="1" applyFill="1" applyBorder="1" applyAlignment="1">
      <alignment horizontal="left" vertical="top" wrapText="1"/>
    </xf>
    <xf numFmtId="0" fontId="110" fillId="21" borderId="44" xfId="0" applyFont="1" applyFill="1" applyBorder="1" applyAlignment="1">
      <alignment horizontal="justify" vertical="top" wrapText="1"/>
    </xf>
    <xf numFmtId="0" fontId="111" fillId="8" borderId="44" xfId="0" applyFont="1" applyFill="1" applyBorder="1" applyAlignment="1">
      <alignment horizontal="justify" vertical="top" wrapText="1"/>
    </xf>
    <xf numFmtId="0" fontId="107" fillId="0" borderId="44" xfId="0" applyFont="1" applyFill="1" applyBorder="1" applyAlignment="1">
      <alignment horizontal="justify" vertical="top" wrapText="1"/>
    </xf>
    <xf numFmtId="0" fontId="111" fillId="0" borderId="44" xfId="0" applyFont="1" applyFill="1" applyBorder="1" applyAlignment="1">
      <alignment horizontal="left" vertical="top" wrapText="1"/>
    </xf>
    <xf numFmtId="165" fontId="107" fillId="0" borderId="44" xfId="36" applyNumberFormat="1" applyFont="1" applyFill="1" applyBorder="1" applyAlignment="1">
      <alignment horizontal="right" vertical="top" wrapText="1"/>
    </xf>
    <xf numFmtId="15" fontId="107" fillId="0" borderId="44" xfId="0" applyNumberFormat="1" applyFont="1" applyFill="1" applyBorder="1" applyAlignment="1">
      <alignment horizontal="left" vertical="top" wrapText="1"/>
    </xf>
    <xf numFmtId="15" fontId="107" fillId="0" borderId="44" xfId="0" applyNumberFormat="1" applyFont="1" applyFill="1" applyBorder="1" applyAlignment="1">
      <alignment wrapText="1"/>
    </xf>
    <xf numFmtId="0" fontId="107" fillId="0" borderId="44" xfId="0" applyFont="1" applyFill="1" applyBorder="1" applyAlignment="1">
      <alignment vertical="top" wrapText="1"/>
    </xf>
    <xf numFmtId="0" fontId="111" fillId="0" borderId="44" xfId="0" applyFont="1" applyFill="1" applyBorder="1" applyAlignment="1">
      <alignment horizontal="justify" vertical="top" wrapText="1"/>
    </xf>
    <xf numFmtId="0" fontId="107" fillId="0" borderId="44" xfId="0" applyFont="1" applyFill="1" applyBorder="1" applyAlignment="1">
      <alignment horizontal="center" vertical="center" wrapText="1"/>
    </xf>
    <xf numFmtId="0" fontId="107" fillId="0" borderId="0" xfId="0" applyFont="1" applyFill="1"/>
    <xf numFmtId="0" fontId="107" fillId="0" borderId="44" xfId="0" applyFont="1" applyFill="1" applyBorder="1" applyAlignment="1">
      <alignment horizontal="center" vertical="top" wrapText="1"/>
    </xf>
    <xf numFmtId="0" fontId="112" fillId="0" borderId="44" xfId="0" applyFont="1" applyFill="1" applyBorder="1" applyAlignment="1">
      <alignment horizontal="left" vertical="top" wrapText="1"/>
    </xf>
    <xf numFmtId="15" fontId="110" fillId="0" borderId="44" xfId="0" applyNumberFormat="1" applyFont="1" applyFill="1" applyBorder="1" applyAlignment="1">
      <alignment horizontal="left" vertical="top" wrapText="1"/>
    </xf>
    <xf numFmtId="0" fontId="112" fillId="0" borderId="44" xfId="0" applyFont="1" applyFill="1" applyBorder="1" applyAlignment="1">
      <alignment horizontal="justify" vertical="top" wrapText="1"/>
    </xf>
    <xf numFmtId="0" fontId="110" fillId="0" borderId="44" xfId="0" applyFont="1" applyFill="1" applyBorder="1"/>
    <xf numFmtId="0" fontId="107" fillId="0" borderId="44" xfId="0" applyFont="1" applyFill="1" applyBorder="1" applyAlignment="1">
      <alignment vertical="top"/>
    </xf>
    <xf numFmtId="0" fontId="107" fillId="0" borderId="44" xfId="0" applyFont="1" applyFill="1" applyBorder="1" applyAlignment="1">
      <alignment wrapText="1"/>
    </xf>
    <xf numFmtId="0" fontId="107" fillId="0" borderId="44" xfId="0" applyFont="1" applyFill="1" applyBorder="1"/>
    <xf numFmtId="0" fontId="110" fillId="8" borderId="44" xfId="0" applyFont="1" applyFill="1" applyBorder="1"/>
    <xf numFmtId="3" fontId="107" fillId="0" borderId="44" xfId="36" applyNumberFormat="1" applyFont="1" applyFill="1" applyBorder="1" applyAlignment="1">
      <alignment horizontal="right" vertical="top" wrapText="1"/>
    </xf>
    <xf numFmtId="0" fontId="111" fillId="8" borderId="44" xfId="0" applyFont="1" applyFill="1" applyBorder="1" applyAlignment="1">
      <alignment wrapText="1"/>
    </xf>
    <xf numFmtId="165" fontId="110" fillId="0" borderId="44" xfId="36" applyNumberFormat="1" applyFont="1" applyFill="1" applyBorder="1" applyAlignment="1">
      <alignment horizontal="right" vertical="top" wrapText="1"/>
    </xf>
    <xf numFmtId="0" fontId="110" fillId="0" borderId="44" xfId="0" applyFont="1" applyFill="1" applyBorder="1" applyAlignment="1">
      <alignment horizontal="justify" vertical="top" wrapText="1"/>
    </xf>
    <xf numFmtId="0" fontId="107" fillId="0" borderId="44" xfId="0" applyFont="1" applyFill="1" applyBorder="1" applyAlignment="1">
      <alignment horizontal="justify" vertical="top"/>
    </xf>
    <xf numFmtId="0" fontId="113" fillId="0" borderId="44" xfId="0" applyFont="1" applyFill="1" applyBorder="1" applyAlignment="1">
      <alignment vertical="top" wrapText="1"/>
    </xf>
    <xf numFmtId="0" fontId="114" fillId="0" borderId="0" xfId="0" applyFont="1" applyFill="1"/>
    <xf numFmtId="0" fontId="107" fillId="0" borderId="14" xfId="0" applyFont="1" applyBorder="1"/>
    <xf numFmtId="0" fontId="116" fillId="9" borderId="0" xfId="0" applyFont="1" applyFill="1"/>
    <xf numFmtId="0" fontId="115" fillId="9" borderId="0" xfId="0" applyFont="1" applyFill="1"/>
    <xf numFmtId="0" fontId="107" fillId="9" borderId="0" xfId="0" applyFont="1" applyFill="1" applyAlignment="1">
      <alignment horizontal="center" vertical="center"/>
    </xf>
    <xf numFmtId="0" fontId="117" fillId="0" borderId="0" xfId="85" applyFont="1"/>
    <xf numFmtId="0" fontId="110" fillId="9" borderId="0" xfId="0" applyFont="1" applyFill="1"/>
    <xf numFmtId="0" fontId="107" fillId="9" borderId="0" xfId="0" applyFont="1" applyFill="1"/>
    <xf numFmtId="0" fontId="107" fillId="9" borderId="0" xfId="82" applyFont="1" applyFill="1"/>
    <xf numFmtId="0" fontId="108" fillId="9" borderId="0" xfId="159" applyFont="1" applyFill="1" applyAlignment="1" applyProtection="1"/>
    <xf numFmtId="0" fontId="107" fillId="9" borderId="0" xfId="158" applyFont="1" applyFill="1"/>
    <xf numFmtId="0" fontId="109" fillId="9" borderId="0" xfId="159" applyFont="1" applyFill="1" applyAlignment="1" applyProtection="1"/>
    <xf numFmtId="0" fontId="107" fillId="9" borderId="0" xfId="158" applyFont="1" applyFill="1" applyAlignment="1">
      <alignment wrapText="1"/>
    </xf>
    <xf numFmtId="0" fontId="64" fillId="9" borderId="0" xfId="0" applyFont="1" applyFill="1"/>
    <xf numFmtId="0" fontId="110" fillId="9" borderId="0" xfId="158" applyFont="1" applyFill="1"/>
    <xf numFmtId="0" fontId="110" fillId="9" borderId="48" xfId="158" applyFont="1" applyFill="1" applyBorder="1" applyAlignment="1">
      <alignment horizontal="center"/>
    </xf>
    <xf numFmtId="0" fontId="110" fillId="9" borderId="49" xfId="158" applyFont="1" applyFill="1" applyBorder="1" applyAlignment="1">
      <alignment wrapText="1"/>
    </xf>
    <xf numFmtId="0" fontId="110" fillId="9" borderId="49" xfId="158" applyFont="1" applyFill="1" applyBorder="1"/>
    <xf numFmtId="0" fontId="110" fillId="9" borderId="26" xfId="158" applyFont="1" applyFill="1" applyBorder="1" applyAlignment="1">
      <alignment horizontal="center"/>
    </xf>
    <xf numFmtId="0" fontId="110" fillId="9" borderId="27" xfId="158" applyFont="1" applyFill="1" applyBorder="1" applyAlignment="1">
      <alignment wrapText="1"/>
    </xf>
    <xf numFmtId="0" fontId="110" fillId="9" borderId="27" xfId="158" applyFont="1" applyFill="1" applyBorder="1"/>
    <xf numFmtId="0" fontId="107" fillId="9" borderId="1" xfId="158" applyFont="1" applyFill="1" applyBorder="1"/>
    <xf numFmtId="0" fontId="107" fillId="9" borderId="21" xfId="158" applyFont="1" applyFill="1" applyBorder="1" applyAlignment="1">
      <alignment horizontal="center"/>
    </xf>
    <xf numFmtId="0" fontId="107" fillId="9" borderId="1" xfId="158" applyFont="1" applyFill="1" applyBorder="1" applyAlignment="1">
      <alignment wrapText="1"/>
    </xf>
    <xf numFmtId="0" fontId="107" fillId="9" borderId="1" xfId="158" applyFont="1" applyFill="1" applyBorder="1" applyAlignment="1"/>
    <xf numFmtId="9" fontId="107" fillId="9" borderId="1" xfId="158" applyNumberFormat="1" applyFont="1" applyFill="1" applyBorder="1"/>
    <xf numFmtId="0" fontId="107" fillId="9" borderId="51" xfId="158" applyFont="1" applyFill="1" applyBorder="1" applyAlignment="1">
      <alignment horizontal="center"/>
    </xf>
    <xf numFmtId="0" fontId="107" fillId="9" borderId="14" xfId="158" applyFont="1" applyFill="1" applyBorder="1" applyAlignment="1">
      <alignment wrapText="1"/>
    </xf>
    <xf numFmtId="0" fontId="107" fillId="9" borderId="14" xfId="158" applyFont="1" applyFill="1" applyBorder="1"/>
    <xf numFmtId="9" fontId="107" fillId="9" borderId="14" xfId="158" applyNumberFormat="1" applyFont="1" applyFill="1" applyBorder="1"/>
    <xf numFmtId="0" fontId="110" fillId="9" borderId="1" xfId="158" applyFont="1" applyFill="1" applyBorder="1" applyAlignment="1">
      <alignment wrapText="1"/>
    </xf>
    <xf numFmtId="0" fontId="107" fillId="9" borderId="1" xfId="158" applyFont="1" applyFill="1" applyBorder="1" applyAlignment="1">
      <alignment horizontal="center"/>
    </xf>
    <xf numFmtId="9" fontId="107" fillId="9" borderId="1" xfId="158" applyNumberFormat="1" applyFont="1" applyFill="1" applyBorder="1" applyAlignment="1">
      <alignment wrapText="1"/>
    </xf>
    <xf numFmtId="0" fontId="107" fillId="9" borderId="12" xfId="158" applyFont="1" applyFill="1" applyBorder="1" applyAlignment="1">
      <alignment wrapText="1"/>
    </xf>
    <xf numFmtId="0" fontId="107" fillId="9" borderId="12" xfId="158" applyFont="1" applyFill="1" applyBorder="1"/>
    <xf numFmtId="9" fontId="107" fillId="9" borderId="12" xfId="158" applyNumberFormat="1" applyFont="1" applyFill="1" applyBorder="1"/>
    <xf numFmtId="0" fontId="107" fillId="9" borderId="52" xfId="158" applyFont="1" applyFill="1" applyBorder="1" applyAlignment="1">
      <alignment horizontal="center"/>
    </xf>
    <xf numFmtId="0" fontId="107" fillId="9" borderId="23" xfId="158" applyFont="1" applyFill="1" applyBorder="1"/>
    <xf numFmtId="0" fontId="107" fillId="9" borderId="24" xfId="158" applyFont="1" applyFill="1" applyBorder="1" applyAlignment="1">
      <alignment wrapText="1"/>
    </xf>
    <xf numFmtId="0" fontId="107" fillId="9" borderId="24" xfId="158" applyFont="1" applyFill="1" applyBorder="1"/>
    <xf numFmtId="0" fontId="110" fillId="9" borderId="0" xfId="158" applyFont="1" applyFill="1" applyAlignment="1">
      <alignment wrapText="1"/>
    </xf>
    <xf numFmtId="0" fontId="17" fillId="26" borderId="0" xfId="0" applyFont="1" applyFill="1" applyAlignment="1">
      <alignment horizontal="center" vertical="center"/>
    </xf>
    <xf numFmtId="0" fontId="35" fillId="9" borderId="1" xfId="0" applyFont="1" applyFill="1" applyBorder="1" applyAlignment="1">
      <alignment vertical="top" wrapText="1"/>
    </xf>
    <xf numFmtId="0" fontId="35" fillId="9" borderId="1" xfId="0" applyFont="1" applyFill="1" applyBorder="1" applyAlignment="1">
      <alignment horizontal="center" vertical="top" wrapText="1"/>
    </xf>
    <xf numFmtId="0" fontId="104" fillId="9" borderId="1" xfId="0" applyFont="1" applyFill="1" applyBorder="1" applyAlignment="1">
      <alignment vertical="top" wrapText="1"/>
    </xf>
    <xf numFmtId="0" fontId="104" fillId="27" borderId="1" xfId="0" applyFont="1" applyFill="1" applyBorder="1" applyAlignment="1">
      <alignment horizontal="center" vertical="top" wrapText="1"/>
    </xf>
    <xf numFmtId="0" fontId="0" fillId="27" borderId="1" xfId="0" applyFill="1" applyBorder="1"/>
    <xf numFmtId="165" fontId="75" fillId="27" borderId="1" xfId="36" applyNumberFormat="1" applyFont="1" applyFill="1" applyBorder="1"/>
    <xf numFmtId="0" fontId="67" fillId="9" borderId="1" xfId="0" applyFont="1" applyFill="1" applyBorder="1" applyAlignment="1">
      <alignment horizontal="center"/>
    </xf>
    <xf numFmtId="165" fontId="67" fillId="9" borderId="1" xfId="0" applyNumberFormat="1" applyFont="1" applyFill="1" applyBorder="1"/>
    <xf numFmtId="0" fontId="67" fillId="27" borderId="1" xfId="0" applyFont="1" applyFill="1" applyBorder="1"/>
    <xf numFmtId="165" fontId="67" fillId="9" borderId="1" xfId="36" applyNumberFormat="1" applyFont="1" applyFill="1" applyBorder="1"/>
    <xf numFmtId="165" fontId="67" fillId="27" borderId="1" xfId="36" applyNumberFormat="1" applyFont="1" applyFill="1" applyBorder="1"/>
    <xf numFmtId="0" fontId="17" fillId="27" borderId="1" xfId="0" applyFont="1" applyFill="1" applyBorder="1"/>
    <xf numFmtId="15" fontId="0" fillId="27" borderId="1" xfId="0" applyNumberFormat="1" applyFill="1" applyBorder="1"/>
    <xf numFmtId="165" fontId="17" fillId="27" borderId="1" xfId="36" applyNumberFormat="1" applyFont="1" applyFill="1" applyBorder="1"/>
    <xf numFmtId="0" fontId="95" fillId="13" borderId="43" xfId="0" applyFont="1" applyFill="1" applyBorder="1" applyAlignment="1">
      <alignment horizontal="center" vertical="center"/>
    </xf>
    <xf numFmtId="0" fontId="95" fillId="13" borderId="0" xfId="0" applyFont="1" applyFill="1" applyBorder="1" applyAlignment="1">
      <alignment horizontal="center" vertical="center"/>
    </xf>
    <xf numFmtId="0" fontId="67" fillId="9" borderId="0" xfId="0" applyFont="1" applyFill="1" applyAlignment="1">
      <alignment horizontal="left" vertical="center"/>
    </xf>
    <xf numFmtId="165" fontId="0" fillId="26" borderId="1" xfId="135" applyNumberFormat="1" applyFont="1" applyFill="1" applyBorder="1" applyAlignment="1">
      <alignment vertical="center"/>
    </xf>
    <xf numFmtId="0" fontId="0" fillId="26" borderId="0" xfId="0" applyFill="1" applyAlignment="1">
      <alignment horizontal="center" vertical="center"/>
    </xf>
    <xf numFmtId="165" fontId="90" fillId="18" borderId="0" xfId="135" applyNumberFormat="1" applyFont="1" applyFill="1" applyBorder="1" applyAlignment="1">
      <alignment vertical="center"/>
    </xf>
    <xf numFmtId="0" fontId="67" fillId="13" borderId="0" xfId="0" applyFont="1" applyFill="1"/>
    <xf numFmtId="0" fontId="17" fillId="13" borderId="0" xfId="0" applyFont="1" applyFill="1" applyAlignment="1">
      <alignment horizontal="center" vertical="center"/>
    </xf>
    <xf numFmtId="0" fontId="17" fillId="9" borderId="1" xfId="0" applyFont="1" applyFill="1" applyBorder="1" applyAlignment="1">
      <alignment horizontal="center" vertical="center"/>
    </xf>
    <xf numFmtId="0" fontId="118" fillId="26" borderId="53" xfId="160" applyFont="1" applyFill="1" applyBorder="1" applyAlignment="1">
      <alignment horizontal="center"/>
    </xf>
    <xf numFmtId="0" fontId="118" fillId="26" borderId="56" xfId="160" applyFont="1" applyFill="1" applyBorder="1"/>
    <xf numFmtId="0" fontId="118" fillId="26" borderId="57" xfId="160" applyFont="1" applyFill="1" applyBorder="1"/>
    <xf numFmtId="0" fontId="2" fillId="9" borderId="0" xfId="160" applyFill="1"/>
    <xf numFmtId="0" fontId="91" fillId="9" borderId="58" xfId="160" applyFont="1" applyFill="1" applyBorder="1" applyAlignment="1">
      <alignment horizontal="center"/>
    </xf>
    <xf numFmtId="0" fontId="2" fillId="9" borderId="58" xfId="160" applyFill="1" applyBorder="1"/>
    <xf numFmtId="0" fontId="80" fillId="26" borderId="58" xfId="160" applyFont="1" applyFill="1" applyBorder="1" applyAlignment="1">
      <alignment horizontal="left"/>
    </xf>
    <xf numFmtId="0" fontId="2" fillId="26" borderId="58" xfId="160" applyFill="1" applyBorder="1"/>
    <xf numFmtId="0" fontId="91" fillId="9" borderId="59" xfId="160" applyFont="1" applyFill="1" applyBorder="1" applyAlignment="1">
      <alignment horizontal="center"/>
    </xf>
    <xf numFmtId="0" fontId="119" fillId="9" borderId="59" xfId="160" applyFont="1" applyFill="1" applyBorder="1"/>
    <xf numFmtId="0" fontId="2" fillId="9" borderId="59" xfId="160" applyFill="1" applyBorder="1"/>
    <xf numFmtId="0" fontId="91" fillId="9" borderId="59" xfId="160" applyFont="1" applyFill="1" applyBorder="1"/>
    <xf numFmtId="0" fontId="2" fillId="9" borderId="59" xfId="160" applyFill="1" applyBorder="1" applyAlignment="1">
      <alignment wrapText="1"/>
    </xf>
    <xf numFmtId="16" fontId="2" fillId="9" borderId="59" xfId="160" applyNumberFormat="1" applyFill="1" applyBorder="1"/>
    <xf numFmtId="0" fontId="120" fillId="9" borderId="59" xfId="160" applyFont="1" applyFill="1" applyBorder="1"/>
    <xf numFmtId="0" fontId="2" fillId="26" borderId="59" xfId="160" applyFill="1" applyBorder="1"/>
    <xf numFmtId="0" fontId="2" fillId="9" borderId="60" xfId="160" applyFill="1" applyBorder="1" applyAlignment="1">
      <alignment horizontal="center"/>
    </xf>
    <xf numFmtId="0" fontId="2" fillId="9" borderId="61" xfId="160" applyFill="1" applyBorder="1" applyAlignment="1">
      <alignment horizontal="center"/>
    </xf>
    <xf numFmtId="0" fontId="2" fillId="9" borderId="62" xfId="160" applyFill="1" applyBorder="1" applyAlignment="1">
      <alignment horizontal="center"/>
    </xf>
    <xf numFmtId="0" fontId="80" fillId="26" borderId="59" xfId="160" applyFont="1" applyFill="1" applyBorder="1"/>
    <xf numFmtId="0" fontId="91" fillId="26" borderId="59" xfId="160" applyFont="1" applyFill="1" applyBorder="1"/>
    <xf numFmtId="0" fontId="2" fillId="9" borderId="59" xfId="160" applyFont="1" applyFill="1" applyBorder="1"/>
    <xf numFmtId="0" fontId="2" fillId="9" borderId="59" xfId="160" applyFill="1" applyBorder="1" applyAlignment="1">
      <alignment horizontal="center"/>
    </xf>
    <xf numFmtId="0" fontId="91" fillId="26" borderId="59" xfId="160" applyFont="1" applyFill="1" applyBorder="1" applyAlignment="1">
      <alignment horizontal="left"/>
    </xf>
    <xf numFmtId="0" fontId="91" fillId="26" borderId="0" xfId="160" applyFont="1" applyFill="1"/>
    <xf numFmtId="0" fontId="2" fillId="9" borderId="59" xfId="160" applyFill="1" applyBorder="1" applyAlignment="1">
      <alignment horizontal="center" vertical="center"/>
    </xf>
    <xf numFmtId="0" fontId="91" fillId="9" borderId="59" xfId="160" applyFont="1" applyFill="1" applyBorder="1" applyAlignment="1">
      <alignment wrapText="1"/>
    </xf>
    <xf numFmtId="0" fontId="91" fillId="9" borderId="0" xfId="160" applyFont="1" applyFill="1"/>
    <xf numFmtId="0" fontId="2" fillId="9" borderId="0" xfId="160" applyFill="1" applyAlignment="1">
      <alignment horizontal="center"/>
    </xf>
    <xf numFmtId="41" fontId="86" fillId="9" borderId="1" xfId="0" applyNumberFormat="1" applyFont="1" applyFill="1" applyBorder="1" applyAlignment="1">
      <alignment horizontal="center" vertical="center"/>
    </xf>
    <xf numFmtId="41" fontId="86" fillId="26" borderId="1" xfId="0" applyNumberFormat="1" applyFont="1" applyFill="1" applyBorder="1" applyAlignment="1">
      <alignment horizontal="center" vertical="center"/>
    </xf>
    <xf numFmtId="14" fontId="86" fillId="9" borderId="1" xfId="0" applyNumberFormat="1" applyFont="1" applyFill="1" applyBorder="1" applyAlignment="1">
      <alignment horizontal="center" vertical="center"/>
    </xf>
    <xf numFmtId="14" fontId="86" fillId="9" borderId="1" xfId="0" applyNumberFormat="1" applyFont="1" applyFill="1" applyBorder="1"/>
    <xf numFmtId="0" fontId="87" fillId="28" borderId="1" xfId="0" applyFont="1" applyFill="1" applyBorder="1" applyAlignment="1">
      <alignment horizontal="center" vertical="center" wrapText="1"/>
    </xf>
    <xf numFmtId="0" fontId="60" fillId="28" borderId="1" xfId="0" applyFont="1" applyFill="1" applyBorder="1" applyAlignment="1">
      <alignment horizontal="center" vertical="center" wrapText="1"/>
    </xf>
    <xf numFmtId="41" fontId="23" fillId="9" borderId="1" xfId="0" applyNumberFormat="1" applyFont="1" applyFill="1" applyBorder="1" applyAlignment="1">
      <alignment horizontal="center" vertical="center"/>
    </xf>
    <xf numFmtId="41" fontId="23" fillId="26" borderId="1" xfId="0" applyNumberFormat="1" applyFont="1" applyFill="1" applyBorder="1" applyAlignment="1">
      <alignment horizontal="center" vertical="center"/>
    </xf>
    <xf numFmtId="41" fontId="23" fillId="9" borderId="1" xfId="0" applyNumberFormat="1" applyFont="1" applyFill="1" applyBorder="1"/>
    <xf numFmtId="14" fontId="23" fillId="9" borderId="1" xfId="0" applyNumberFormat="1" applyFont="1" applyFill="1" applyBorder="1"/>
    <xf numFmtId="0" fontId="1" fillId="9" borderId="0" xfId="160" applyFont="1" applyFill="1"/>
    <xf numFmtId="16" fontId="2" fillId="9" borderId="60" xfId="160" applyNumberFormat="1" applyFill="1" applyBorder="1" applyAlignment="1">
      <alignment horizontal="center"/>
    </xf>
    <xf numFmtId="16" fontId="2" fillId="9" borderId="61" xfId="160" applyNumberFormat="1" applyFill="1" applyBorder="1" applyAlignment="1">
      <alignment horizontal="center"/>
    </xf>
    <xf numFmtId="16" fontId="2" fillId="9" borderId="62" xfId="160" applyNumberFormat="1" applyFill="1" applyBorder="1" applyAlignment="1">
      <alignment horizontal="center"/>
    </xf>
    <xf numFmtId="0" fontId="2" fillId="9" borderId="60" xfId="160" applyFill="1" applyBorder="1" applyAlignment="1">
      <alignment horizontal="left"/>
    </xf>
    <xf numFmtId="0" fontId="2" fillId="9" borderId="61" xfId="160" applyFill="1" applyBorder="1" applyAlignment="1">
      <alignment horizontal="left"/>
    </xf>
    <xf numFmtId="0" fontId="2" fillId="9" borderId="62" xfId="160" applyFill="1" applyBorder="1" applyAlignment="1">
      <alignment horizontal="left"/>
    </xf>
    <xf numFmtId="0" fontId="2" fillId="9" borderId="60" xfId="160" applyFill="1" applyBorder="1" applyAlignment="1">
      <alignment horizontal="center"/>
    </xf>
    <xf numFmtId="0" fontId="2" fillId="9" borderId="61" xfId="160" applyFill="1" applyBorder="1" applyAlignment="1">
      <alignment horizontal="center"/>
    </xf>
    <xf numFmtId="0" fontId="2" fillId="9" borderId="62" xfId="160" applyFill="1" applyBorder="1" applyAlignment="1">
      <alignment horizontal="center"/>
    </xf>
    <xf numFmtId="0" fontId="118" fillId="26" borderId="54" xfId="160" applyFont="1" applyFill="1" applyBorder="1"/>
    <xf numFmtId="0" fontId="118" fillId="26" borderId="55" xfId="160" applyFont="1" applyFill="1" applyBorder="1"/>
    <xf numFmtId="0" fontId="110" fillId="9" borderId="50" xfId="158" applyFont="1" applyFill="1" applyBorder="1" applyAlignment="1">
      <alignment horizontal="left"/>
    </xf>
    <xf numFmtId="0" fontId="110" fillId="9" borderId="30" xfId="158" applyFont="1" applyFill="1" applyBorder="1" applyAlignment="1">
      <alignment horizontal="left"/>
    </xf>
    <xf numFmtId="0" fontId="3" fillId="9" borderId="30" xfId="158" applyFont="1" applyFill="1" applyBorder="1" applyAlignment="1">
      <alignment horizontal="left"/>
    </xf>
    <xf numFmtId="165" fontId="107" fillId="0" borderId="44" xfId="36" applyNumberFormat="1" applyFont="1" applyFill="1" applyBorder="1" applyAlignment="1">
      <alignment horizontal="right" vertical="top" wrapText="1"/>
    </xf>
    <xf numFmtId="0" fontId="110" fillId="0" borderId="14" xfId="0" applyFont="1" applyBorder="1" applyAlignment="1">
      <alignment horizontal="left"/>
    </xf>
    <xf numFmtId="165" fontId="110" fillId="16" borderId="0" xfId="49" applyNumberFormat="1" applyFont="1" applyFill="1" applyBorder="1" applyAlignment="1"/>
    <xf numFmtId="165" fontId="64" fillId="16" borderId="0" xfId="49" applyNumberFormat="1" applyFont="1" applyFill="1" applyBorder="1" applyAlignment="1"/>
    <xf numFmtId="165" fontId="64" fillId="9" borderId="0" xfId="49" applyNumberFormat="1" applyFont="1" applyFill="1" applyBorder="1" applyAlignment="1">
      <alignment horizontal="center"/>
    </xf>
    <xf numFmtId="43" fontId="64" fillId="9" borderId="41" xfId="49" applyFont="1" applyFill="1" applyBorder="1" applyAlignment="1">
      <alignment horizontal="left" wrapText="1"/>
    </xf>
    <xf numFmtId="43" fontId="64" fillId="9" borderId="42" xfId="49" applyFont="1" applyFill="1" applyBorder="1" applyAlignment="1">
      <alignment horizontal="left" wrapText="1"/>
    </xf>
    <xf numFmtId="0" fontId="67" fillId="18" borderId="47" xfId="0" applyFont="1" applyFill="1" applyBorder="1"/>
    <xf numFmtId="0" fontId="67" fillId="22" borderId="0" xfId="0" applyFont="1" applyFill="1" applyBorder="1"/>
    <xf numFmtId="0" fontId="64" fillId="13" borderId="1" xfId="0" applyFont="1" applyFill="1" applyBorder="1" applyAlignment="1">
      <alignment horizontal="center" vertical="center" wrapText="1"/>
    </xf>
    <xf numFmtId="0" fontId="64" fillId="13" borderId="1" xfId="0" applyFont="1" applyFill="1" applyBorder="1" applyAlignment="1">
      <alignment horizontal="left" vertical="center" wrapText="1"/>
    </xf>
    <xf numFmtId="10" fontId="64" fillId="13" borderId="1" xfId="0" applyNumberFormat="1" applyFont="1" applyFill="1" applyBorder="1" applyAlignment="1">
      <alignment horizontal="center" vertical="center" wrapText="1"/>
    </xf>
    <xf numFmtId="0" fontId="98" fillId="9" borderId="0" xfId="0" applyFont="1" applyFill="1" applyBorder="1" applyAlignment="1">
      <alignment horizontal="center" vertical="center"/>
    </xf>
    <xf numFmtId="0" fontId="102" fillId="13" borderId="12" xfId="0" applyFont="1" applyFill="1" applyBorder="1" applyAlignment="1">
      <alignment horizontal="center" vertical="center"/>
    </xf>
    <xf numFmtId="0" fontId="102" fillId="13" borderId="14" xfId="0" applyFont="1" applyFill="1" applyBorder="1" applyAlignment="1">
      <alignment horizontal="center" vertical="center"/>
    </xf>
    <xf numFmtId="0" fontId="102" fillId="13" borderId="12" xfId="0" applyFont="1" applyFill="1" applyBorder="1" applyAlignment="1">
      <alignment horizontal="center" vertical="center" wrapText="1"/>
    </xf>
    <xf numFmtId="0" fontId="102" fillId="13" borderId="14" xfId="0" applyFont="1" applyFill="1" applyBorder="1" applyAlignment="1">
      <alignment horizontal="center" vertical="center" wrapText="1"/>
    </xf>
    <xf numFmtId="0" fontId="102" fillId="13" borderId="31" xfId="0" applyFont="1" applyFill="1" applyBorder="1" applyAlignment="1">
      <alignment horizontal="center" vertical="center"/>
    </xf>
    <xf numFmtId="0" fontId="102" fillId="13" borderId="46" xfId="0" applyFont="1" applyFill="1" applyBorder="1" applyAlignment="1">
      <alignment horizontal="center" vertical="center"/>
    </xf>
    <xf numFmtId="0" fontId="102" fillId="13" borderId="30" xfId="0" applyFont="1" applyFill="1" applyBorder="1" applyAlignment="1">
      <alignment horizontal="center" vertical="center"/>
    </xf>
    <xf numFmtId="0" fontId="102" fillId="13" borderId="1" xfId="0" applyFont="1" applyFill="1" applyBorder="1" applyAlignment="1">
      <alignment horizontal="center" vertical="center" wrapText="1"/>
    </xf>
    <xf numFmtId="0" fontId="102" fillId="13" borderId="31" xfId="0" applyFont="1" applyFill="1" applyBorder="1" applyAlignment="1">
      <alignment horizontal="center" vertical="center" wrapText="1"/>
    </xf>
    <xf numFmtId="0" fontId="102" fillId="13" borderId="30" xfId="0" applyFont="1" applyFill="1" applyBorder="1" applyAlignment="1">
      <alignment horizontal="center" vertical="center" wrapText="1"/>
    </xf>
    <xf numFmtId="0" fontId="0" fillId="9" borderId="22" xfId="0" applyFill="1" applyBorder="1"/>
    <xf numFmtId="0" fontId="0" fillId="9" borderId="24" xfId="0" applyFill="1" applyBorder="1"/>
    <xf numFmtId="0" fontId="0" fillId="9" borderId="25" xfId="0" applyFill="1" applyBorder="1"/>
    <xf numFmtId="0" fontId="0" fillId="9" borderId="14" xfId="0" applyFill="1" applyBorder="1"/>
    <xf numFmtId="0" fontId="0" fillId="9" borderId="63" xfId="0" applyFill="1" applyBorder="1"/>
    <xf numFmtId="0" fontId="67" fillId="9" borderId="48" xfId="0" applyFont="1" applyFill="1" applyBorder="1" applyAlignment="1">
      <alignment vertical="top"/>
    </xf>
    <xf numFmtId="0" fontId="67" fillId="9" borderId="51" xfId="0" applyFont="1" applyFill="1" applyBorder="1" applyAlignment="1">
      <alignment wrapText="1"/>
    </xf>
    <xf numFmtId="0" fontId="67" fillId="9" borderId="21" xfId="0" applyFont="1" applyFill="1" applyBorder="1"/>
    <xf numFmtId="0" fontId="67" fillId="9" borderId="21" xfId="0" applyFont="1" applyFill="1" applyBorder="1" applyAlignment="1">
      <alignment wrapText="1"/>
    </xf>
    <xf numFmtId="0" fontId="67" fillId="9" borderId="49" xfId="0" applyFont="1" applyFill="1" applyBorder="1" applyAlignment="1">
      <alignment horizontal="center" vertical="top" wrapText="1"/>
    </xf>
    <xf numFmtId="0" fontId="67" fillId="9" borderId="49" xfId="0" applyFont="1" applyFill="1" applyBorder="1" applyAlignment="1">
      <alignment horizontal="center" vertical="top"/>
    </xf>
    <xf numFmtId="0" fontId="67" fillId="9" borderId="64" xfId="0" applyFont="1" applyFill="1" applyBorder="1" applyAlignment="1">
      <alignment horizontal="center" vertical="top"/>
    </xf>
    <xf numFmtId="0" fontId="67" fillId="9" borderId="23" xfId="0" applyFont="1" applyFill="1" applyBorder="1" applyAlignment="1">
      <alignment wrapText="1"/>
    </xf>
    <xf numFmtId="0" fontId="67" fillId="9" borderId="0" xfId="0" applyFont="1" applyFill="1" applyAlignment="1">
      <alignment vertical="top" wrapText="1"/>
    </xf>
  </cellXfs>
  <cellStyles count="162">
    <cellStyle name="??" xfId="1"/>
    <cellStyle name="?? [0.00]_laroux" xfId="2"/>
    <cellStyle name="???? [0.00]_laroux" xfId="3"/>
    <cellStyle name="?????_VERA" xfId="4"/>
    <cellStyle name="????_laroux" xfId="5"/>
    <cellStyle name="??_??" xfId="6"/>
    <cellStyle name="_Bal Sheet" xfId="7"/>
    <cellStyle name="_CFRISIL Control sheet for confirmations" xfId="8"/>
    <cellStyle name="_Citi_list of secretarial requirements" xfId="9"/>
    <cellStyle name="_Financials-CFISIL-Dec 31 2005-1st Cut" xfId="10"/>
    <cellStyle name="_FOBO AGEING DEL MAR-06" xfId="11"/>
    <cellStyle name="_G&amp;A WORKING PIH 03-04" xfId="12"/>
    <cellStyle name="_INVT-CONSOLIDATION" xfId="13"/>
    <cellStyle name="_Loan- subsidiaries" xfId="14"/>
    <cellStyle name="_pih ddbu" xfId="15"/>
    <cellStyle name="_PIH March 2003_15months" xfId="16"/>
    <cellStyle name="_PIH March 2004" xfId="17"/>
    <cellStyle name="_PIH March 2005-revised recd fm BU" xfId="18"/>
    <cellStyle name="_PIH-Exports-Mar-04" xfId="19"/>
    <cellStyle name="_RELATED PARTY-MAR04" xfId="20"/>
    <cellStyle name="_Related-Party Tran-12months" xfId="21"/>
    <cellStyle name="_Related-Party Trans-15months" xfId="22"/>
    <cellStyle name="•W_Electrical" xfId="23"/>
    <cellStyle name="130299" xfId="24"/>
    <cellStyle name="¹éºÐÀ²_±âÅ¸" xfId="25"/>
    <cellStyle name="75" xfId="26"/>
    <cellStyle name="9999/99/99" xfId="27"/>
    <cellStyle name="ÅëÈ­ [0]_±âÅ¸" xfId="28"/>
    <cellStyle name="ÅëÈ­_±âÅ¸" xfId="29"/>
    <cellStyle name="ÄÞ¸¶ [0]_±âÅ¸" xfId="30"/>
    <cellStyle name="ÄÞ¸¶_±âÅ¸" xfId="31"/>
    <cellStyle name="Blank" xfId="32"/>
    <cellStyle name="BlankP" xfId="33"/>
    <cellStyle name="Body" xfId="34"/>
    <cellStyle name="Ç¥ÁØ_¿¬°£´©°è¿¹»ó" xfId="35"/>
    <cellStyle name="Comma" xfId="36" builtinId="3"/>
    <cellStyle name="Comma  - Style1" xfId="37"/>
    <cellStyle name="Comma  - Style2" xfId="38"/>
    <cellStyle name="Comma  - Style3" xfId="39"/>
    <cellStyle name="Comma  - Style4" xfId="40"/>
    <cellStyle name="Comma  - Style5" xfId="41"/>
    <cellStyle name="Comma  - Style6" xfId="42"/>
    <cellStyle name="Comma  - Style7" xfId="43"/>
    <cellStyle name="Comma  - Style8" xfId="44"/>
    <cellStyle name="Comma 10" xfId="45"/>
    <cellStyle name="Comma 12 2" xfId="46"/>
    <cellStyle name="Comma 13 3" xfId="128"/>
    <cellStyle name="Comma 15" xfId="47"/>
    <cellStyle name="Comma 2" xfId="48"/>
    <cellStyle name="Comma 2 13 2" xfId="129"/>
    <cellStyle name="Comma 2 2" xfId="125"/>
    <cellStyle name="Comma 2 2 2" xfId="139"/>
    <cellStyle name="Comma 2 3" xfId="49"/>
    <cellStyle name="Comma 2 4" xfId="137"/>
    <cellStyle name="Comma 2 7 2" xfId="130"/>
    <cellStyle name="Comma 3" xfId="135"/>
    <cellStyle name="Comma 3 2" xfId="138"/>
    <cellStyle name="Comma 4" xfId="143"/>
    <cellStyle name="Comma 5" xfId="155"/>
    <cellStyle name="Comma 5 2" xfId="157"/>
    <cellStyle name="Comma 7 2" xfId="50"/>
    <cellStyle name="Curren - Style2" xfId="51"/>
    <cellStyle name="Currency 2" xfId="161"/>
    <cellStyle name="Date" xfId="52"/>
    <cellStyle name="Dezimal [0]_NEGS" xfId="53"/>
    <cellStyle name="Dezimal_NEGS" xfId="54"/>
    <cellStyle name="Diseño" xfId="55"/>
    <cellStyle name="Empty" xfId="56"/>
    <cellStyle name="Entry" xfId="57"/>
    <cellStyle name="Euro" xfId="58"/>
    <cellStyle name="F2" xfId="59"/>
    <cellStyle name="F3" xfId="60"/>
    <cellStyle name="F4" xfId="61"/>
    <cellStyle name="F5" xfId="62"/>
    <cellStyle name="F6" xfId="63"/>
    <cellStyle name="F7" xfId="64"/>
    <cellStyle name="F8" xfId="65"/>
    <cellStyle name="Fixed" xfId="66"/>
    <cellStyle name="Formula" xfId="67"/>
    <cellStyle name="Header1" xfId="68"/>
    <cellStyle name="Header2" xfId="69"/>
    <cellStyle name="Heading1" xfId="70"/>
    <cellStyle name="Heading2" xfId="71"/>
    <cellStyle name="Hheader" xfId="72"/>
    <cellStyle name="Hyperlink" xfId="159" builtinId="8"/>
    <cellStyle name="Hypertextový odkaz" xfId="73"/>
    <cellStyle name="Milliers [0]_Locas" xfId="74"/>
    <cellStyle name="Milliers_Locas" xfId="75"/>
    <cellStyle name="Monétaire [0]_Locas" xfId="76"/>
    <cellStyle name="Monétaire_Locas" xfId="77"/>
    <cellStyle name="NA" xfId="78"/>
    <cellStyle name="no dec" xfId="79"/>
    <cellStyle name="Nor}al" xfId="80"/>
    <cellStyle name="Normal" xfId="0" builtinId="0"/>
    <cellStyle name="Normal - Style1" xfId="81"/>
    <cellStyle name="Normal 10" xfId="142"/>
    <cellStyle name="Normal 11" xfId="148"/>
    <cellStyle name="Normal 12" xfId="149"/>
    <cellStyle name="Normal 13" xfId="150"/>
    <cellStyle name="Normal 14" xfId="151"/>
    <cellStyle name="Normal 15" xfId="152"/>
    <cellStyle name="Normal 16" xfId="153"/>
    <cellStyle name="Normal 17" xfId="154"/>
    <cellStyle name="Normal 17 2" xfId="156"/>
    <cellStyle name="Normal 18" xfId="158"/>
    <cellStyle name="Normal 19" xfId="160"/>
    <cellStyle name="Normal 2" xfId="82"/>
    <cellStyle name="Normal 2 2" xfId="140"/>
    <cellStyle name="Normal 2 2 2 2 2" xfId="127"/>
    <cellStyle name="Normal 2 6 2" xfId="126"/>
    <cellStyle name="Normal 2 6 2 2 2 2" xfId="131"/>
    <cellStyle name="Normal 3" xfId="83"/>
    <cellStyle name="Normal 3 2" xfId="124"/>
    <cellStyle name="Normal 3 3" xfId="136"/>
    <cellStyle name="Normal 4" xfId="141"/>
    <cellStyle name="Normal 5" xfId="144"/>
    <cellStyle name="Normal 59 2" xfId="132"/>
    <cellStyle name="Normal 59 2 3" xfId="134"/>
    <cellStyle name="Normal 6" xfId="145"/>
    <cellStyle name="Normal 7" xfId="84"/>
    <cellStyle name="Normal 8" xfId="146"/>
    <cellStyle name="Normal 9" xfId="147"/>
    <cellStyle name="Normal_Citi_list of secretarial requirements" xfId="85"/>
    <cellStyle name="Normal_Sheet1" xfId="86"/>
    <cellStyle name="Normalny_Arkusz7" xfId="87"/>
    <cellStyle name="OUTPUT AMOUNTS" xfId="88"/>
    <cellStyle name="OUTPUT COLUMN HEADINGS" xfId="89"/>
    <cellStyle name="OUTPUT LINE ITEMS" xfId="90"/>
    <cellStyle name="OUTPUT REPORT HEADING" xfId="91"/>
    <cellStyle name="OUTPUT REPORT TITLE" xfId="92"/>
    <cellStyle name="Percent" xfId="93" builtinId="5"/>
    <cellStyle name="Percent 12 2" xfId="133"/>
    <cellStyle name="Popis" xfId="94"/>
    <cellStyle name="SCUserDesc" xfId="95"/>
    <cellStyle name="SCUserRow" xfId="96"/>
    <cellStyle name="SDentry" xfId="97"/>
    <cellStyle name="SDheader" xfId="98"/>
    <cellStyle name="SEcategory" xfId="99"/>
    <cellStyle name="SEentry" xfId="100"/>
    <cellStyle name="SEformula" xfId="101"/>
    <cellStyle name="SEheader" xfId="102"/>
    <cellStyle name="SElocked" xfId="103"/>
    <cellStyle name="SEPentry" xfId="104"/>
    <cellStyle name="SHeader" xfId="105"/>
    <cellStyle name="Sledovaný hypertextový odkaz" xfId="106"/>
    <cellStyle name="SOUserDesc" xfId="107"/>
    <cellStyle name="SOUserRow" xfId="108"/>
    <cellStyle name="SPentry" xfId="109"/>
    <cellStyle name="SPformula" xfId="110"/>
    <cellStyle name="SPheader" xfId="111"/>
    <cellStyle name="SPlocked" xfId="112"/>
    <cellStyle name="SRheader" xfId="113"/>
    <cellStyle name="Standard_BS14" xfId="114"/>
    <cellStyle name="Style 1" xfId="115"/>
    <cellStyle name="Style 2" xfId="116"/>
    <cellStyle name="Total" xfId="117" builtinId="25" customBuiltin="1"/>
    <cellStyle name="Vheader" xfId="118"/>
    <cellStyle name="桁区切り [0.00]_laroux" xfId="119"/>
    <cellStyle name="桁区切り_laroux" xfId="120"/>
    <cellStyle name="標準_94物件" xfId="121"/>
    <cellStyle name="通貨 [0.00]_laroux" xfId="122"/>
    <cellStyle name="通貨_laroux" xfId="123"/>
  </cellStyles>
  <dxfs count="72">
    <dxf>
      <font>
        <condense val="0"/>
        <extend val="0"/>
        <color rgb="FF9C0006"/>
      </font>
      <fill>
        <patternFill>
          <bgColor rgb="FFFFC7CE"/>
        </patternFill>
      </fill>
    </dxf>
    <dxf>
      <fill>
        <patternFill>
          <bgColor rgb="FFFFFF00"/>
        </patternFill>
      </fill>
    </dxf>
    <dxf>
      <fill>
        <patternFill>
          <bgColor theme="1"/>
        </patternFill>
      </fill>
    </dxf>
    <dxf>
      <fill>
        <patternFill>
          <bgColor rgb="FFFFFF00"/>
        </patternFill>
      </fill>
    </dxf>
    <dxf>
      <fill>
        <patternFill>
          <bgColor theme="1"/>
        </patternFill>
      </fill>
    </dxf>
    <dxf>
      <fill>
        <patternFill>
          <bgColor theme="1"/>
        </patternFill>
      </fill>
    </dxf>
    <dxf>
      <fill>
        <patternFill>
          <bgColor rgb="FFFFFF00"/>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ill>
        <patternFill>
          <bgColor rgb="FFFFFF00"/>
        </patternFill>
      </fill>
    </dxf>
    <dxf>
      <fill>
        <patternFill>
          <bgColor theme="1"/>
        </patternFill>
      </fill>
    </dxf>
    <dxf>
      <font>
        <condense val="0"/>
        <extend val="0"/>
        <color rgb="FF9C0006"/>
      </font>
      <fill>
        <patternFill>
          <bgColor rgb="FFFFC7CE"/>
        </patternFill>
      </fill>
    </dxf>
    <dxf>
      <fill>
        <patternFill>
          <bgColor rgb="FFFF0000"/>
        </patternFill>
      </fill>
    </dxf>
    <dxf>
      <font>
        <condense val="0"/>
        <extend val="0"/>
        <color rgb="FF9C0006"/>
      </font>
    </dxf>
    <dxf>
      <font>
        <color rgb="FF00B050"/>
      </font>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ont>
        <color rgb="FF9C0006"/>
      </font>
      <fill>
        <patternFill>
          <bgColor rgb="FFFFC7CE"/>
        </patternFill>
      </fill>
    </dxf>
    <dxf>
      <font>
        <color rgb="FF9C0006"/>
      </font>
    </dxf>
    <dxf>
      <font>
        <color rgb="FF006100"/>
      </font>
      <fill>
        <patternFill>
          <bgColor rgb="FFC6EFCE"/>
        </patternFill>
      </fill>
    </dxf>
    <dxf>
      <font>
        <color rgb="FF9C0006"/>
      </font>
    </dxf>
    <dxf>
      <font>
        <color rgb="FF9C0006"/>
      </font>
    </dxf>
    <dxf>
      <font>
        <color rgb="FF9C0006"/>
      </font>
      <fill>
        <patternFill>
          <bgColor rgb="FFFFC7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20</xdr:col>
      <xdr:colOff>552450</xdr:colOff>
      <xdr:row>16</xdr:row>
      <xdr:rowOff>76200</xdr:rowOff>
    </xdr:to>
    <xdr:pic>
      <xdr:nvPicPr>
        <xdr:cNvPr id="4" name="Picture 3"/>
        <xdr:cNvPicPr>
          <a:picLocks noChangeAspect="1"/>
        </xdr:cNvPicPr>
      </xdr:nvPicPr>
      <xdr:blipFill>
        <a:blip xmlns:r="http://schemas.openxmlformats.org/officeDocument/2006/relationships" r:embed="rId1" cstate="print"/>
        <a:stretch>
          <a:fillRect/>
        </a:stretch>
      </xdr:blipFill>
      <xdr:spPr>
        <a:xfrm>
          <a:off x="14116050" y="752475"/>
          <a:ext cx="7000875" cy="2371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53</xdr:row>
      <xdr:rowOff>38101</xdr:rowOff>
    </xdr:from>
    <xdr:to>
      <xdr:col>4</xdr:col>
      <xdr:colOff>210418</xdr:colOff>
      <xdr:row>81</xdr:row>
      <xdr:rowOff>19051</xdr:rowOff>
    </xdr:to>
    <xdr:pic>
      <xdr:nvPicPr>
        <xdr:cNvPr id="2" name="Picture 1"/>
        <xdr:cNvPicPr>
          <a:picLocks noChangeAspect="1"/>
        </xdr:cNvPicPr>
      </xdr:nvPicPr>
      <xdr:blipFill>
        <a:blip xmlns:r="http://schemas.openxmlformats.org/officeDocument/2006/relationships" r:embed="rId1" cstate="print"/>
        <a:stretch>
          <a:fillRect/>
        </a:stretch>
      </xdr:blipFill>
      <xdr:spPr>
        <a:xfrm>
          <a:off x="1" y="8839201"/>
          <a:ext cx="6468342" cy="451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53</xdr:row>
      <xdr:rowOff>38101</xdr:rowOff>
    </xdr:from>
    <xdr:to>
      <xdr:col>4</xdr:col>
      <xdr:colOff>178668</xdr:colOff>
      <xdr:row>81</xdr:row>
      <xdr:rowOff>19051</xdr:rowOff>
    </xdr:to>
    <xdr:pic>
      <xdr:nvPicPr>
        <xdr:cNvPr id="2" name="Picture 1"/>
        <xdr:cNvPicPr>
          <a:picLocks noChangeAspect="1"/>
        </xdr:cNvPicPr>
      </xdr:nvPicPr>
      <xdr:blipFill>
        <a:blip xmlns:r="http://schemas.openxmlformats.org/officeDocument/2006/relationships" r:embed="rId1" cstate="print"/>
        <a:stretch>
          <a:fillRect/>
        </a:stretch>
      </xdr:blipFill>
      <xdr:spPr>
        <a:xfrm>
          <a:off x="1" y="8677276"/>
          <a:ext cx="6468342" cy="4514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elw-fina048\Ranjit\My%20Documents\Financials\March%202002\PCIM\PCIM%20BB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elw-fina048\Ranjit\C%20DRIVE\PIH-2003\Exports\My%20Documents\ajay\BS%20Formats\PIH\PIH%20BB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delw-fina048\Ranjit\C%20DRIVE\PIH-2003\Exports\My%20Documents\ajay\PIH%20Del%20Dec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elw-fina048\Ranjit\My%20Documents\Amit\FINANCIALS\DEC'2001\PIH\PIH%20De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delw-fina001\my%20documents\my%20documents\Ranjit\Financials\March%202003_12%20Months\PIH\PIH%20March%20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delw-fina048\ranjit\My%20Documents\Financials\March%202002\ABFL\ABFL%20March%202002%2020%20Sep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delntx3\fina027\PFl%20Bs%20March%2002\Consolidated%20BS%20MAre%2002%20PF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delw-fina001\My%20Documents\My%20Documents\Amit\Bank%20Reco\2003\PIH-DB-200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l Sheet"/>
      <sheetName val="FA"/>
      <sheetName val="Notes"/>
      <sheetName val="Notes2"/>
      <sheetName val="Stock trf"/>
      <sheetName val="Branch"/>
      <sheetName val="Other notes"/>
      <sheetName val="Reclass Entries"/>
      <sheetName val="salevaluereco"/>
      <sheetName val="Int Co purchases"/>
    </sheetNames>
    <sheetDataSet>
      <sheetData sheetId="0"/>
      <sheetData sheetId="1"/>
      <sheetData sheetId="2"/>
      <sheetData sheetId="3"/>
      <sheetData sheetId="4"/>
      <sheetData sheetId="5"/>
      <sheetData sheetId="6" refreshError="1">
        <row r="1">
          <cell r="A1" t="str">
            <v>Notes to the financial statements</v>
          </cell>
        </row>
      </sheetData>
      <sheetData sheetId="7"/>
      <sheetData sheetId="8"/>
      <sheetData sheetId="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al Sheet"/>
      <sheetName val="FA"/>
      <sheetName val="Invst"/>
      <sheetName val="Notes"/>
      <sheetName val="Notes2"/>
      <sheetName val="Branch"/>
      <sheetName val="Stock trf"/>
      <sheetName val="Other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al Sheet"/>
      <sheetName val="RE"/>
      <sheetName val="Trial"/>
      <sheetName val="FA"/>
      <sheetName val="BS grouping"/>
      <sheetName val="PIE"/>
      <sheetName val="Invst"/>
      <sheetName val="Notes"/>
      <sheetName val="Notes2"/>
      <sheetName val="Bal Sheet 2000"/>
      <sheetName val="Branch"/>
      <sheetName val="Reco of Stock"/>
      <sheetName val="Stock trf"/>
      <sheetName val="Other notes"/>
      <sheetName val="pih ICD"/>
      <sheetName val="Prov Reco"/>
      <sheetName val="140101"/>
      <sheetName val="140102"/>
      <sheetName val="AR"/>
      <sheetName val="L&amp;A"/>
      <sheetName val="Fobo ageing"/>
      <sheetName val="AP"/>
      <sheetName val="Asset hist sheet"/>
      <sheetName val="Directors"/>
      <sheetName val="PIH Interest Inc"/>
      <sheetName val="PIH Other Income"/>
      <sheetName val="FTVL-Auditors"/>
      <sheetName val="BANKINTEREST-2001"/>
      <sheetName val="MAX DUE FROM DIRECTORS"/>
      <sheetName val="Adv Tax Re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Bal Sheet"/>
      <sheetName val="RE"/>
      <sheetName val="Trial"/>
      <sheetName val="FA"/>
      <sheetName val="BS grouping"/>
      <sheetName val="PIE"/>
      <sheetName val="Invst"/>
      <sheetName val="Notes"/>
      <sheetName val="Notes2"/>
      <sheetName val="Bal Sheet 2000"/>
      <sheetName val="Branch"/>
      <sheetName val="Reco of Stock"/>
      <sheetName val="Stock trf"/>
      <sheetName val="Other notes"/>
      <sheetName val="pih ICD"/>
      <sheetName val="Prov Reco"/>
      <sheetName val="140101"/>
      <sheetName val="140102"/>
      <sheetName val="AR"/>
      <sheetName val="L&amp;A"/>
      <sheetName val="Fobo ageing"/>
      <sheetName val="AP"/>
      <sheetName val="Asset hist sheet"/>
      <sheetName val="Directors"/>
      <sheetName val="PIH Interest Inc"/>
      <sheetName val="PIH Other Income"/>
      <sheetName val="FTVL-Auditors"/>
      <sheetName val="BANKINTEREST-2001"/>
      <sheetName val="MAX DUE FROM DIRE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sults BS"/>
      <sheetName val="Results PL"/>
      <sheetName val="Cash Flow"/>
      <sheetName val="FA Print"/>
      <sheetName val="Invst"/>
      <sheetName val="Notes"/>
      <sheetName val="Notes2"/>
      <sheetName val="Notes 3"/>
      <sheetName val="Note 4"/>
      <sheetName val="Bal Sheet"/>
      <sheetName val="Entries"/>
      <sheetName val="G'will"/>
      <sheetName val="FA"/>
      <sheetName val="AdInfo"/>
      <sheetName val="Analysis Wo Delhi"/>
      <sheetName val="Analysis withDelhi"/>
      <sheetName val="Summary Assets &lt;5000"/>
      <sheetName val="5000"/>
      <sheetName val="Sheet1"/>
      <sheetName val="Pending"/>
      <sheetName val="Part 4"/>
      <sheetName val="Notes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Results BS"/>
      <sheetName val="Results PL"/>
      <sheetName val="FA Print"/>
      <sheetName val="Invst"/>
      <sheetName val="Notes"/>
      <sheetName val="Notes2"/>
      <sheetName val="Bal Sheet 2 Col"/>
      <sheetName val="Bal Sheet"/>
      <sheetName val="FA"/>
      <sheetName val="AdInfo"/>
      <sheetName val="Part 4"/>
      <sheetName val="VRS"/>
      <sheetName val="Related party By period"/>
      <sheetName val="Note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diff in b/s</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VAriances"/>
      <sheetName val="Entries to be passed"/>
      <sheetName val="Sheet3"/>
      <sheetName val="NOTES 2001"/>
      <sheetName val="Sheet1"/>
      <sheetName val="NOTES P.C WISE 01"/>
      <sheetName val="NOTES 2000"/>
      <sheetName val="NOTES P.C WISE 00"/>
      <sheetName val="oUT OF bOOKS ENTRY mAR 02 "/>
      <sheetName val="Pry P &amp; L locations"/>
      <sheetName val="PRy Bs locations"/>
      <sheetName val="Results BS in 000's"/>
      <sheetName val="Results PL in 000's"/>
      <sheetName val="CFS March 02"/>
      <sheetName val="Related Party"/>
      <sheetName val="FIXED ASSETS"/>
      <sheetName val="SEGMENT-old"/>
      <sheetName val="Results BS"/>
      <sheetName val="Results PL"/>
      <sheetName val="pRE. yEAR PL (2)"/>
      <sheetName val="pRE. yEAR BS (2)"/>
      <sheetName val="part4"/>
      <sheetName val="genpolicies"/>
      <sheetName val="Adv. tax reco."/>
      <sheetName val="Gratuity"/>
      <sheetName val="Directors Report"/>
      <sheetName val="ADv tax logic Consolidated"/>
      <sheetName val="GRa. Leave"/>
      <sheetName val="gra+lea summ"/>
      <sheetName val="aDVANCE TAX"/>
      <sheetName val="Sheet2"/>
      <sheetName val="ED on Sale"/>
      <sheetName val="ED on FG-03"/>
      <sheetName val="FINAL Sale to PIH"/>
      <sheetName val="SEGMENT"/>
      <sheetName val="GENERAL 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01.01.03"/>
      <sheetName val="28.02.03"/>
      <sheetName val="31.03.03"/>
      <sheetName val="34-Mar'03"/>
      <sheetName val="31.03.03-Audit"/>
      <sheetName val="01.04.03"/>
      <sheetName val="30.4.03"/>
      <sheetName val="34-Apr'03"/>
      <sheetName val="01.05.03"/>
      <sheetName val="31.5.03"/>
      <sheetName val="34-May'03"/>
      <sheetName val="01.06.03"/>
      <sheetName val="30.06.03"/>
      <sheetName val="34-Jun'03"/>
      <sheetName val="01.07.03"/>
      <sheetName val="31.07.03"/>
      <sheetName val="34-Jul'03"/>
      <sheetName val="01.08.03"/>
      <sheetName val="31.08.03"/>
      <sheetName val="34-Aug'03"/>
      <sheetName val="01.09.03"/>
      <sheetName val="30.09.03"/>
      <sheetName val="01.10.03"/>
      <sheetName val="31.10.03"/>
      <sheetName val="34-Oct'03"/>
      <sheetName val="01.11.03"/>
      <sheetName val="30.11.03"/>
      <sheetName val="01.12.03"/>
      <sheetName val="31.12.03"/>
      <sheetName val="1.1.04"/>
      <sheetName val="34-Dec'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37"/>
  <dimension ref="A1:C25"/>
  <sheetViews>
    <sheetView workbookViewId="0">
      <selection activeCell="B5" sqref="B5"/>
    </sheetView>
  </sheetViews>
  <sheetFormatPr defaultRowHeight="15"/>
  <cols>
    <col min="1" max="1" width="9.140625" style="487"/>
    <col min="2" max="2" width="26.28515625" style="487" bestFit="1" customWidth="1"/>
    <col min="3" max="16384" width="9.140625" style="487"/>
  </cols>
  <sheetData>
    <row r="1" spans="1:3">
      <c r="A1" s="487" t="s">
        <v>699</v>
      </c>
      <c r="B1" s="487" t="s">
        <v>700</v>
      </c>
    </row>
    <row r="2" spans="1:3">
      <c r="A2" s="484">
        <v>1</v>
      </c>
      <c r="B2" s="489" t="s">
        <v>620</v>
      </c>
    </row>
    <row r="3" spans="1:3">
      <c r="A3" s="484">
        <f>A2+1</f>
        <v>2</v>
      </c>
      <c r="B3" s="489" t="s">
        <v>720</v>
      </c>
      <c r="C3" s="489"/>
    </row>
    <row r="4" spans="1:3">
      <c r="A4" s="484">
        <f t="shared" ref="A4:A25" si="0">A3+1</f>
        <v>3</v>
      </c>
      <c r="B4" s="489" t="s">
        <v>701</v>
      </c>
    </row>
    <row r="5" spans="1:3">
      <c r="A5" s="484">
        <f t="shared" si="0"/>
        <v>4</v>
      </c>
      <c r="B5" s="487" t="s">
        <v>702</v>
      </c>
    </row>
    <row r="6" spans="1:3">
      <c r="A6" s="484">
        <f t="shared" si="0"/>
        <v>5</v>
      </c>
      <c r="B6" s="487" t="s">
        <v>703</v>
      </c>
    </row>
    <row r="7" spans="1:3">
      <c r="A7" s="484">
        <f t="shared" si="0"/>
        <v>6</v>
      </c>
      <c r="B7" s="487" t="s">
        <v>245</v>
      </c>
    </row>
    <row r="8" spans="1:3">
      <c r="A8" s="484">
        <f t="shared" si="0"/>
        <v>7</v>
      </c>
      <c r="B8" s="487" t="s">
        <v>704</v>
      </c>
    </row>
    <row r="9" spans="1:3">
      <c r="A9" s="484">
        <f t="shared" si="0"/>
        <v>8</v>
      </c>
      <c r="B9" s="487" t="s">
        <v>705</v>
      </c>
    </row>
    <row r="10" spans="1:3">
      <c r="A10" s="484">
        <f t="shared" si="0"/>
        <v>9</v>
      </c>
      <c r="B10" s="487" t="s">
        <v>706</v>
      </c>
    </row>
    <row r="11" spans="1:3">
      <c r="A11" s="484">
        <f t="shared" si="0"/>
        <v>10</v>
      </c>
      <c r="B11" s="487" t="s">
        <v>707</v>
      </c>
    </row>
    <row r="12" spans="1:3">
      <c r="A12" s="484">
        <f t="shared" si="0"/>
        <v>11</v>
      </c>
      <c r="B12" s="487" t="s">
        <v>708</v>
      </c>
    </row>
    <row r="13" spans="1:3">
      <c r="A13" s="484">
        <f t="shared" si="0"/>
        <v>12</v>
      </c>
      <c r="B13" s="487" t="s">
        <v>83</v>
      </c>
    </row>
    <row r="14" spans="1:3">
      <c r="A14" s="484">
        <f t="shared" si="0"/>
        <v>13</v>
      </c>
      <c r="B14" s="487" t="s">
        <v>709</v>
      </c>
    </row>
    <row r="15" spans="1:3">
      <c r="A15" s="484">
        <f t="shared" si="0"/>
        <v>14</v>
      </c>
      <c r="B15" s="487" t="s">
        <v>710</v>
      </c>
    </row>
    <row r="16" spans="1:3">
      <c r="A16" s="484">
        <f t="shared" si="0"/>
        <v>15</v>
      </c>
      <c r="B16" s="487" t="s">
        <v>711</v>
      </c>
    </row>
    <row r="17" spans="1:2">
      <c r="A17" s="484">
        <f t="shared" si="0"/>
        <v>16</v>
      </c>
      <c r="B17" s="487" t="s">
        <v>712</v>
      </c>
    </row>
    <row r="18" spans="1:2">
      <c r="A18" s="484">
        <f t="shared" si="0"/>
        <v>17</v>
      </c>
      <c r="B18" s="487" t="s">
        <v>713</v>
      </c>
    </row>
    <row r="19" spans="1:2">
      <c r="A19" s="484">
        <f t="shared" si="0"/>
        <v>18</v>
      </c>
      <c r="B19" s="487" t="s">
        <v>714</v>
      </c>
    </row>
    <row r="20" spans="1:2">
      <c r="A20" s="484">
        <f t="shared" si="0"/>
        <v>19</v>
      </c>
      <c r="B20" s="487" t="s">
        <v>715</v>
      </c>
    </row>
    <row r="21" spans="1:2">
      <c r="A21" s="484">
        <f t="shared" si="0"/>
        <v>20</v>
      </c>
      <c r="B21" s="487" t="s">
        <v>468</v>
      </c>
    </row>
    <row r="22" spans="1:2">
      <c r="A22" s="484">
        <f t="shared" si="0"/>
        <v>21</v>
      </c>
      <c r="B22" s="487" t="s">
        <v>716</v>
      </c>
    </row>
    <row r="23" spans="1:2">
      <c r="A23" s="484">
        <f t="shared" si="0"/>
        <v>22</v>
      </c>
      <c r="B23" s="487" t="s">
        <v>717</v>
      </c>
    </row>
    <row r="24" spans="1:2">
      <c r="A24" s="484">
        <f t="shared" si="0"/>
        <v>23</v>
      </c>
      <c r="B24" s="487" t="s">
        <v>718</v>
      </c>
    </row>
    <row r="25" spans="1:2">
      <c r="A25" s="484">
        <f t="shared" si="0"/>
        <v>24</v>
      </c>
      <c r="B25" s="487" t="s">
        <v>719</v>
      </c>
    </row>
  </sheetData>
  <hyperlinks>
    <hyperlink ref="B2" location="'Audit Program'!A1" display="Audit Program"/>
    <hyperlink ref="B3" location="company!B1" display="Check List"/>
    <hyperlink ref="B4" location="'Annex - 1 (Secretarial)'!A1" display="Annex - 1 (Secretarial)"/>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codeName="Sheet10"/>
  <dimension ref="A1:Q22"/>
  <sheetViews>
    <sheetView workbookViewId="0">
      <selection activeCell="H6" sqref="H6"/>
    </sheetView>
  </sheetViews>
  <sheetFormatPr defaultRowHeight="12.75"/>
  <cols>
    <col min="1" max="1" width="9.140625" style="28"/>
    <col min="2" max="2" width="4.7109375" style="28" customWidth="1"/>
    <col min="3" max="3" width="45" style="28" customWidth="1"/>
    <col min="4" max="4" width="16.28515625" style="28" customWidth="1"/>
    <col min="5" max="5" width="18.140625" style="28" customWidth="1"/>
    <col min="6" max="6" width="17.85546875" style="28" customWidth="1"/>
    <col min="7" max="7" width="23" style="28" customWidth="1"/>
    <col min="8" max="8" width="17.7109375" style="28" customWidth="1"/>
    <col min="9" max="16384" width="9.140625" style="28"/>
  </cols>
  <sheetData>
    <row r="1" spans="1:17" ht="15">
      <c r="A1" s="487"/>
      <c r="B1" s="134" t="s">
        <v>311</v>
      </c>
      <c r="O1" s="136" t="s">
        <v>226</v>
      </c>
      <c r="Q1" s="136" t="s">
        <v>231</v>
      </c>
    </row>
    <row r="2" spans="1:17">
      <c r="O2" s="136" t="s">
        <v>227</v>
      </c>
      <c r="Q2" s="136" t="s">
        <v>232</v>
      </c>
    </row>
    <row r="3" spans="1:17">
      <c r="O3" s="136" t="s">
        <v>228</v>
      </c>
      <c r="Q3" s="136"/>
    </row>
    <row r="4" spans="1:17">
      <c r="O4" s="136" t="s">
        <v>422</v>
      </c>
      <c r="Q4" s="136" t="s">
        <v>229</v>
      </c>
    </row>
    <row r="5" spans="1:17" ht="25.5">
      <c r="B5" s="26" t="s">
        <v>109</v>
      </c>
      <c r="C5" s="26" t="s">
        <v>110</v>
      </c>
      <c r="D5" s="26" t="s">
        <v>111</v>
      </c>
      <c r="E5" s="26" t="s">
        <v>112</v>
      </c>
      <c r="F5" s="26" t="s">
        <v>113</v>
      </c>
      <c r="G5" s="26" t="s">
        <v>114</v>
      </c>
      <c r="H5" s="26" t="s">
        <v>230</v>
      </c>
      <c r="O5" s="136" t="s">
        <v>229</v>
      </c>
    </row>
    <row r="6" spans="1:17">
      <c r="B6" s="355">
        <v>1</v>
      </c>
      <c r="C6" s="184"/>
      <c r="D6" s="181"/>
      <c r="E6" s="297"/>
      <c r="F6" s="181"/>
      <c r="G6" s="182"/>
      <c r="H6" s="182"/>
    </row>
    <row r="7" spans="1:17">
      <c r="B7" s="355">
        <f>B6+1</f>
        <v>2</v>
      </c>
      <c r="C7" s="184"/>
      <c r="D7" s="181"/>
      <c r="E7" s="297"/>
      <c r="F7" s="181"/>
      <c r="G7" s="182"/>
      <c r="H7" s="182"/>
    </row>
    <row r="8" spans="1:17">
      <c r="B8" s="355">
        <f t="shared" ref="B8:B22" si="0">B7+1</f>
        <v>3</v>
      </c>
      <c r="C8" s="180"/>
      <c r="D8" s="181"/>
      <c r="E8" s="297"/>
      <c r="F8" s="181"/>
      <c r="G8" s="182"/>
      <c r="H8" s="182"/>
    </row>
    <row r="9" spans="1:17">
      <c r="B9" s="355">
        <f t="shared" si="0"/>
        <v>4</v>
      </c>
      <c r="C9" s="180"/>
      <c r="D9" s="181"/>
      <c r="E9" s="181"/>
      <c r="F9" s="181"/>
      <c r="G9" s="182"/>
      <c r="H9" s="182"/>
    </row>
    <row r="10" spans="1:17">
      <c r="B10" s="355">
        <f t="shared" si="0"/>
        <v>5</v>
      </c>
      <c r="C10" s="180"/>
      <c r="D10" s="181"/>
      <c r="E10" s="181"/>
      <c r="F10" s="181"/>
      <c r="G10" s="182"/>
      <c r="H10" s="182"/>
    </row>
    <row r="11" spans="1:17">
      <c r="B11" s="355">
        <f t="shared" si="0"/>
        <v>6</v>
      </c>
      <c r="C11" s="180"/>
      <c r="D11" s="181"/>
      <c r="E11" s="181"/>
      <c r="F11" s="181"/>
      <c r="G11" s="182"/>
      <c r="H11" s="182"/>
    </row>
    <row r="12" spans="1:17">
      <c r="B12" s="355">
        <f t="shared" si="0"/>
        <v>7</v>
      </c>
      <c r="C12" s="180"/>
      <c r="D12" s="181"/>
      <c r="E12" s="181"/>
      <c r="F12" s="181"/>
      <c r="G12" s="182"/>
      <c r="H12" s="182"/>
    </row>
    <row r="13" spans="1:17">
      <c r="B13" s="355">
        <f t="shared" si="0"/>
        <v>8</v>
      </c>
      <c r="C13" s="180"/>
      <c r="D13" s="181"/>
      <c r="E13" s="181"/>
      <c r="F13" s="181"/>
      <c r="G13" s="182"/>
      <c r="H13" s="182"/>
    </row>
    <row r="14" spans="1:17">
      <c r="B14" s="355">
        <f t="shared" si="0"/>
        <v>9</v>
      </c>
      <c r="C14" s="180"/>
      <c r="D14" s="181"/>
      <c r="E14" s="181"/>
      <c r="F14" s="181"/>
      <c r="G14" s="182"/>
      <c r="H14" s="182"/>
    </row>
    <row r="15" spans="1:17">
      <c r="B15" s="355">
        <f t="shared" si="0"/>
        <v>10</v>
      </c>
      <c r="C15" s="180"/>
      <c r="D15" s="181"/>
      <c r="E15" s="181"/>
      <c r="F15" s="181"/>
      <c r="G15" s="182"/>
      <c r="H15" s="182"/>
    </row>
    <row r="16" spans="1:17">
      <c r="B16" s="355">
        <f t="shared" si="0"/>
        <v>11</v>
      </c>
      <c r="C16" s="180"/>
      <c r="D16" s="181"/>
      <c r="E16" s="181"/>
      <c r="F16" s="181"/>
      <c r="G16" s="182"/>
      <c r="H16" s="182"/>
    </row>
    <row r="17" spans="2:8">
      <c r="B17" s="355">
        <f t="shared" si="0"/>
        <v>12</v>
      </c>
      <c r="C17" s="180"/>
      <c r="D17" s="181"/>
      <c r="E17" s="181"/>
      <c r="F17" s="181"/>
      <c r="G17" s="182"/>
      <c r="H17" s="182"/>
    </row>
    <row r="18" spans="2:8">
      <c r="B18" s="355">
        <f t="shared" si="0"/>
        <v>13</v>
      </c>
      <c r="C18" s="180"/>
      <c r="D18" s="181"/>
      <c r="E18" s="181"/>
      <c r="F18" s="181"/>
      <c r="G18" s="182"/>
      <c r="H18" s="182"/>
    </row>
    <row r="19" spans="2:8">
      <c r="B19" s="355">
        <f t="shared" si="0"/>
        <v>14</v>
      </c>
      <c r="C19" s="180"/>
      <c r="D19" s="181"/>
      <c r="E19" s="181"/>
      <c r="F19" s="181"/>
      <c r="G19" s="182"/>
      <c r="H19" s="182"/>
    </row>
    <row r="20" spans="2:8">
      <c r="B20" s="355">
        <f t="shared" si="0"/>
        <v>15</v>
      </c>
      <c r="C20" s="180"/>
      <c r="D20" s="181"/>
      <c r="E20" s="181"/>
      <c r="F20" s="181"/>
      <c r="G20" s="182"/>
      <c r="H20" s="182"/>
    </row>
    <row r="21" spans="2:8">
      <c r="B21" s="355">
        <f t="shared" si="0"/>
        <v>16</v>
      </c>
      <c r="C21" s="180"/>
      <c r="D21" s="181"/>
      <c r="E21" s="181"/>
      <c r="F21" s="181"/>
      <c r="G21" s="182"/>
      <c r="H21" s="182"/>
    </row>
    <row r="22" spans="2:8">
      <c r="B22" s="355">
        <f t="shared" si="0"/>
        <v>17</v>
      </c>
      <c r="C22" s="180"/>
      <c r="D22" s="181"/>
      <c r="E22" s="181"/>
      <c r="F22" s="181"/>
      <c r="G22" s="182"/>
      <c r="H22" s="182"/>
    </row>
  </sheetData>
  <dataConsolidate/>
  <dataValidations count="2">
    <dataValidation type="list" allowBlank="1" showInputMessage="1" showErrorMessage="1" sqref="D6:D37">
      <formula1>$O$1:$O$4</formula1>
    </dataValidation>
    <dataValidation type="list" allowBlank="1" showInputMessage="1" showErrorMessage="1" sqref="H6:H36">
      <formula1>$Q$1:$Q$2</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sheetPr codeName="Sheet11"/>
  <dimension ref="A1:I10"/>
  <sheetViews>
    <sheetView workbookViewId="0">
      <selection activeCell="A9" sqref="A9"/>
    </sheetView>
  </sheetViews>
  <sheetFormatPr defaultRowHeight="15"/>
  <cols>
    <col min="1" max="1" width="21.140625" style="391" bestFit="1" customWidth="1"/>
    <col min="2" max="2" width="17.85546875" style="391" customWidth="1"/>
    <col min="3" max="3" width="14.28515625" style="391" customWidth="1"/>
    <col min="4" max="4" width="10.140625" style="391" customWidth="1"/>
    <col min="5" max="5" width="9.140625" style="391"/>
    <col min="6" max="6" width="21.140625" style="391" bestFit="1" customWidth="1"/>
    <col min="7" max="9" width="17" style="391" customWidth="1"/>
    <col min="10" max="16384" width="9.140625" style="391"/>
  </cols>
  <sheetData>
    <row r="1" spans="1:9">
      <c r="A1" s="484"/>
    </row>
    <row r="3" spans="1:9">
      <c r="A3" s="26" t="s">
        <v>440</v>
      </c>
      <c r="B3" s="26" t="s">
        <v>545</v>
      </c>
      <c r="C3" s="26" t="s">
        <v>546</v>
      </c>
      <c r="D3" s="26" t="s">
        <v>116</v>
      </c>
      <c r="F3" s="26" t="s">
        <v>442</v>
      </c>
      <c r="G3" s="26" t="s">
        <v>545</v>
      </c>
      <c r="H3" s="26" t="s">
        <v>546</v>
      </c>
      <c r="I3" s="26" t="s">
        <v>116</v>
      </c>
    </row>
    <row r="4" spans="1:9">
      <c r="A4" s="409" t="s">
        <v>165</v>
      </c>
      <c r="B4" s="297"/>
      <c r="C4" s="297"/>
      <c r="D4" s="407">
        <f>B4-C4</f>
        <v>0</v>
      </c>
      <c r="F4" s="409" t="s">
        <v>165</v>
      </c>
      <c r="G4" s="297"/>
      <c r="H4" s="297"/>
      <c r="I4" s="407">
        <f>G4-H4</f>
        <v>0</v>
      </c>
    </row>
    <row r="5" spans="1:9">
      <c r="A5" s="406" t="s">
        <v>544</v>
      </c>
      <c r="B5" s="297"/>
      <c r="C5" s="297"/>
      <c r="D5" s="407">
        <f t="shared" ref="D5:D6" si="0">B5-C5</f>
        <v>0</v>
      </c>
      <c r="F5" s="406" t="s">
        <v>544</v>
      </c>
      <c r="G5" s="297"/>
      <c r="H5" s="297"/>
      <c r="I5" s="407">
        <f t="shared" ref="I5:I6" si="1">G5-H5</f>
        <v>0</v>
      </c>
    </row>
    <row r="6" spans="1:9">
      <c r="A6" s="409" t="s">
        <v>458</v>
      </c>
      <c r="B6" s="297"/>
      <c r="C6" s="297"/>
      <c r="D6" s="407">
        <f t="shared" si="0"/>
        <v>0</v>
      </c>
      <c r="F6" s="409" t="s">
        <v>458</v>
      </c>
      <c r="G6" s="297"/>
      <c r="H6" s="297"/>
      <c r="I6" s="407">
        <f t="shared" si="1"/>
        <v>0</v>
      </c>
    </row>
    <row r="7" spans="1:9">
      <c r="A7" s="406"/>
      <c r="B7" s="407"/>
      <c r="C7" s="407"/>
      <c r="D7" s="407"/>
      <c r="F7" s="409"/>
      <c r="G7" s="216"/>
      <c r="H7" s="216"/>
      <c r="I7" s="216"/>
    </row>
    <row r="8" spans="1:9">
      <c r="A8" s="409" t="s">
        <v>547</v>
      </c>
      <c r="B8" s="407"/>
      <c r="C8" s="297"/>
      <c r="D8" s="407"/>
      <c r="F8" s="409" t="s">
        <v>547</v>
      </c>
      <c r="G8" s="216"/>
      <c r="H8" s="297"/>
      <c r="I8" s="216"/>
    </row>
    <row r="9" spans="1:9">
      <c r="A9" s="409" t="s">
        <v>542</v>
      </c>
      <c r="B9" s="407"/>
      <c r="C9" s="407">
        <f>C6-C8</f>
        <v>0</v>
      </c>
      <c r="D9" s="407"/>
      <c r="F9" s="409" t="s">
        <v>542</v>
      </c>
      <c r="G9" s="216"/>
      <c r="H9" s="408">
        <f>H6-H8</f>
        <v>0</v>
      </c>
      <c r="I9" s="216"/>
    </row>
    <row r="10" spans="1:9">
      <c r="A10" s="405"/>
    </row>
  </sheetData>
  <pageMargins left="0.7" right="0.7" top="0.75" bottom="0.75" header="0.3" footer="0.3"/>
  <pageSetup paperSize="9" orientation="portrait" horizontalDpi="200" r:id="rId1"/>
</worksheet>
</file>

<file path=xl/worksheets/sheet12.xml><?xml version="1.0" encoding="utf-8"?>
<worksheet xmlns="http://schemas.openxmlformats.org/spreadsheetml/2006/main" xmlns:r="http://schemas.openxmlformats.org/officeDocument/2006/relationships">
  <sheetPr codeName="Sheet12"/>
  <dimension ref="A1:O51"/>
  <sheetViews>
    <sheetView zoomScale="120" zoomScaleNormal="120" workbookViewId="0">
      <selection activeCell="C5" sqref="C5"/>
    </sheetView>
  </sheetViews>
  <sheetFormatPr defaultRowHeight="12.75"/>
  <cols>
    <col min="1" max="1" width="40.28515625" bestFit="1" customWidth="1"/>
    <col min="2" max="2" width="29.7109375" bestFit="1" customWidth="1"/>
    <col min="3" max="3" width="7.5703125" bestFit="1" customWidth="1"/>
    <col min="4" max="4" width="16.28515625" bestFit="1" customWidth="1"/>
    <col min="5" max="5" width="10.7109375" bestFit="1" customWidth="1"/>
    <col min="6" max="6" width="13.140625" bestFit="1" customWidth="1"/>
    <col min="7" max="7" width="11.7109375" bestFit="1" customWidth="1"/>
    <col min="8" max="8" width="15.5703125" bestFit="1" customWidth="1"/>
    <col min="9" max="15" width="10.5703125" bestFit="1" customWidth="1"/>
  </cols>
  <sheetData>
    <row r="1" spans="1:15" ht="15">
      <c r="A1" s="446"/>
    </row>
    <row r="3" spans="1:15" s="163" customFormat="1">
      <c r="A3" s="607" t="s">
        <v>241</v>
      </c>
      <c r="B3" s="607"/>
      <c r="H3" s="164">
        <v>42460</v>
      </c>
      <c r="I3" s="164">
        <f>DATE(YEAR(H3)+1,MONTH(H3),DAY(H3))</f>
        <v>42825</v>
      </c>
      <c r="J3" s="164">
        <f t="shared" ref="J3:O3" si="0">DATE(YEAR(I3)+1,MONTH(I3),DAY(I3))</f>
        <v>43190</v>
      </c>
      <c r="K3" s="164">
        <f t="shared" si="0"/>
        <v>43555</v>
      </c>
      <c r="L3" s="164">
        <f t="shared" si="0"/>
        <v>43921</v>
      </c>
      <c r="M3" s="164">
        <f t="shared" si="0"/>
        <v>44286</v>
      </c>
      <c r="N3" s="164">
        <f t="shared" si="0"/>
        <v>44651</v>
      </c>
      <c r="O3" s="164">
        <f t="shared" si="0"/>
        <v>45016</v>
      </c>
    </row>
    <row r="4" spans="1:15" ht="15">
      <c r="A4" s="142" t="s">
        <v>233</v>
      </c>
      <c r="B4" s="142" t="s">
        <v>234</v>
      </c>
      <c r="C4" s="142" t="s">
        <v>235</v>
      </c>
      <c r="D4" s="142" t="s">
        <v>236</v>
      </c>
      <c r="E4" s="142" t="s">
        <v>237</v>
      </c>
      <c r="F4" s="142" t="s">
        <v>238</v>
      </c>
      <c r="G4" s="142" t="s">
        <v>239</v>
      </c>
      <c r="H4" s="142" t="s">
        <v>240</v>
      </c>
      <c r="I4" s="142" t="str">
        <f>"FY "&amp;YEAR(I3)-1&amp;"-"&amp;RIGHT(YEAR(I3),2)</f>
        <v>FY 2016-17</v>
      </c>
      <c r="J4" s="142" t="str">
        <f t="shared" ref="J4:O4" si="1">"FY "&amp;YEAR(J3)-1&amp;"-"&amp;RIGHT(YEAR(J3),2)</f>
        <v>FY 2017-18</v>
      </c>
      <c r="K4" s="142" t="str">
        <f t="shared" si="1"/>
        <v>FY 2018-19</v>
      </c>
      <c r="L4" s="142" t="str">
        <f t="shared" si="1"/>
        <v>FY 2019-20</v>
      </c>
      <c r="M4" s="142" t="str">
        <f t="shared" si="1"/>
        <v>FY 2020-21</v>
      </c>
      <c r="N4" s="142" t="str">
        <f t="shared" si="1"/>
        <v>FY 2021-22</v>
      </c>
      <c r="O4" s="142" t="str">
        <f t="shared" si="1"/>
        <v>FY 2022-23</v>
      </c>
    </row>
    <row r="5" spans="1:15">
      <c r="A5" s="281"/>
      <c r="B5" s="281"/>
      <c r="C5" s="139" t="str">
        <f>IF(MONTH(D5)&gt;3,CONCATENATE(YEAR(D5),"-",RIGHT(YEAR(D5),2)+1),CONCATENATE(YEAR(D5)-1,"-",RIGHT(YEAR(D5),2)))</f>
        <v>1899-00</v>
      </c>
      <c r="D5" s="143"/>
      <c r="E5" s="143"/>
      <c r="F5" s="144"/>
      <c r="G5" s="141">
        <f>F5-H5</f>
        <v>0</v>
      </c>
      <c r="H5" s="141">
        <f>ROUND(F5*(E5-IF(MONTH(D5)&lt;4,DATE(YEAR(D5),3,31),DATE(YEAR(D5)+1,3,31)))/(E5-D5+1),2)</f>
        <v>0</v>
      </c>
      <c r="I5" s="141">
        <f>ROUND(IF(AND(OR(D5&lt;$H$3,D5=$H$3),E5&gt;$H$3),IF(E5&gt;$I$3,H5*($I$3-$H$3)/(E5-IF(MONTH(D5)&lt;4,DATE(YEAR(D5),3,31),DATE(YEAR(D5)+1,3,31))),H5),0),2)</f>
        <v>0</v>
      </c>
      <c r="J5" s="141">
        <f>ROUND(IF(AND(OR(D5&lt;$I$3,D5=$I$3),E5&gt;$I$3),IF(E5&gt;$J$3,H5*($J$3-$I$3)/(E5-IF(MONTH(D5)&lt;4,DATE(YEAR(D5),3,31),DATE(YEAR(D5)+1,3,31))),H5-I5),0),2)</f>
        <v>0</v>
      </c>
      <c r="K5" s="141">
        <f>ROUND(IF(AND(OR(D5&lt;$J$3,D5=$J$3),E5&gt;$J$3),IF(E5&gt;$K$3,H5*($K$3-$J$3)/(E5-IF(MONTH(D5)&lt;4,DATE(YEAR(D5),3,31),DATE(YEAR(D5)+1,3,31))),H5-SUM(I5:J5)),0),2)</f>
        <v>0</v>
      </c>
      <c r="L5" s="141">
        <f>ROUND(IF(AND(OR(D5&lt;$K$3,D5=$K$3),E5&gt;$K$3),IF(E5&gt;$L$3,H5*($L$3-$K$3)/(E5-IF(MONTH(D5)&lt;4,DATE(YEAR(D5),3,31),DATE(YEAR(D5)+1,3,31))),H5-SUM(I5:K5)),0),2)</f>
        <v>0</v>
      </c>
      <c r="M5" s="141">
        <f>ROUND(IF(AND(OR(D5&lt;$L$3,D5=$L$3),E5&gt;$L$3),IF(E5&gt;$M$3,H5*($M$3-$L$3)/(E5-IF(MONTH(D5)&lt;4,DATE(YEAR(D5),3,31),DATE(YEAR(D5)+1,3,31))),H5-SUM(I5:L5)),0),2)</f>
        <v>0</v>
      </c>
      <c r="N5" s="141">
        <f>ROUND(IF(AND(OR(D5&lt;$M$3,D5=$M$3),E5&gt;$M$3),IF(E5&gt;$N$3,H5*($N$3-$M$3)/(E5-IF(MONTH(D5)&lt;4,DATE(YEAR(D5),3,31),DATE(YEAR(D5)+1,3,31))),H5-SUM(I5:M5)),0),2)</f>
        <v>0</v>
      </c>
      <c r="O5" s="141">
        <f>ROUND(IF(AND(OR(D5&lt;$N$3,D5=$N$3),E5&gt;$N$3),IF(E5&gt;$O$3,H5*($O$3-$N$3)/(E5-IF(MONTH(D5)&lt;4,DATE(YEAR(D5),3,31),DATE(YEAR(D5)+1,3,31))),H5-SUM(I5:N5)),0),2)</f>
        <v>0</v>
      </c>
    </row>
    <row r="6" spans="1:15">
      <c r="A6" s="145"/>
      <c r="B6" s="145"/>
      <c r="C6" s="139" t="str">
        <f t="shared" ref="C6:C14" si="2">IF(MONTH(D6)&gt;3,CONCATENATE(YEAR(D6),"-",RIGHT(YEAR(D6),2)+1),CONCATENATE(YEAR(D6)-1,"-",RIGHT(YEAR(D6),2)))</f>
        <v>1899-00</v>
      </c>
      <c r="D6" s="143"/>
      <c r="E6" s="143"/>
      <c r="F6" s="144"/>
      <c r="G6" s="141">
        <f t="shared" ref="G6:G50" si="3">F6-H6</f>
        <v>0</v>
      </c>
      <c r="H6" s="141">
        <f t="shared" ref="H6:H49" si="4">ROUND(F6*(E6-IF(MONTH(D6)&lt;4,DATE(YEAR(D6),3,31),DATE(YEAR(D6)+1,3,31)))/(E6-D6+1),2)</f>
        <v>0</v>
      </c>
      <c r="I6" s="141">
        <f t="shared" ref="I6:I50" si="5">ROUND(IF(AND(OR(D6&lt;$H$3,D6=$H$3),E6&gt;$H$3),IF(E6&gt;$I$3,H6*($I$3-$H$3)/(E6-IF(MONTH(D6)&lt;4,DATE(YEAR(D6),3,31),DATE(YEAR(D6)+1,3,31))),H6),0),2)</f>
        <v>0</v>
      </c>
      <c r="J6" s="141">
        <f t="shared" ref="J6:J50" si="6">ROUND(IF(AND(OR(D6&lt;$I$3,D6=$I$3),E6&gt;$I$3),IF(E6&gt;$J$3,H6*($J$3-$I$3)/(E6-IF(MONTH(D6)&lt;4,DATE(YEAR(D6),3,31),DATE(YEAR(D6)+1,3,31))),H6-I6),0),2)</f>
        <v>0</v>
      </c>
      <c r="K6" s="141">
        <f t="shared" ref="K6:K50" si="7">ROUND(IF(AND(OR(D6&lt;$J$3,D6=$J$3),E6&gt;$J$3),IF(E6&gt;$K$3,H6*($K$3-$J$3)/(E6-IF(MONTH(D6)&lt;4,DATE(YEAR(D6),3,31),DATE(YEAR(D6)+1,3,31))),H6-SUM(I6:J6)),0),2)</f>
        <v>0</v>
      </c>
      <c r="L6" s="141">
        <f t="shared" ref="L6:L50" si="8">ROUND(IF(AND(OR(D6&lt;$K$3,D6=$K$3),E6&gt;$K$3),IF(E6&gt;$L$3,H6*($L$3-$K$3)/(E6-IF(MONTH(D6)&lt;4,DATE(YEAR(D6),3,31),DATE(YEAR(D6)+1,3,31))),H6-SUM(I6:K6)),0),2)</f>
        <v>0</v>
      </c>
      <c r="M6" s="141">
        <f t="shared" ref="M6:M50" si="9">ROUND(IF(AND(OR(D6&lt;$L$3,D6=$L$3),E6&gt;$L$3),IF(E6&gt;$M$3,H6*($M$3-$L$3)/(E6-IF(MONTH(D6)&lt;4,DATE(YEAR(D6),3,31),DATE(YEAR(D6)+1,3,31))),H6-SUM(I6:L6)),0),2)</f>
        <v>0</v>
      </c>
      <c r="N6" s="141">
        <f t="shared" ref="N6:N50" si="10">ROUND(IF(AND(OR(D6&lt;$M$3,D6=$M$3),E6&gt;$M$3),IF(E6&gt;$N$3,H6*($N$3-$M$3)/(E6-IF(MONTH(D6)&lt;4,DATE(YEAR(D6),3,31),DATE(YEAR(D6)+1,3,31))),H6-SUM(I6:M6)),0),2)</f>
        <v>0</v>
      </c>
      <c r="O6" s="141">
        <f t="shared" ref="O6:O50" si="11">ROUND(IF(AND(OR(D6&lt;$N$3,D6=$N$3),E6&gt;$N$3),IF(E6&gt;$O$3,H6*($O$3-$N$3)/(E6-IF(MONTH(D6)&lt;4,DATE(YEAR(D6),3,31),DATE(YEAR(D6)+1,3,31))),H6-SUM(I6:N6)),0),2)</f>
        <v>0</v>
      </c>
    </row>
    <row r="7" spans="1:15">
      <c r="A7" s="145"/>
      <c r="B7" s="145"/>
      <c r="C7" s="139" t="str">
        <f t="shared" si="2"/>
        <v>1899-00</v>
      </c>
      <c r="D7" s="143"/>
      <c r="E7" s="143"/>
      <c r="F7" s="144"/>
      <c r="G7" s="141">
        <f t="shared" si="3"/>
        <v>0</v>
      </c>
      <c r="H7" s="141">
        <f t="shared" si="4"/>
        <v>0</v>
      </c>
      <c r="I7" s="141">
        <f t="shared" si="5"/>
        <v>0</v>
      </c>
      <c r="J7" s="141">
        <f t="shared" si="6"/>
        <v>0</v>
      </c>
      <c r="K7" s="141">
        <f t="shared" si="7"/>
        <v>0</v>
      </c>
      <c r="L7" s="141">
        <f t="shared" si="8"/>
        <v>0</v>
      </c>
      <c r="M7" s="141">
        <f t="shared" si="9"/>
        <v>0</v>
      </c>
      <c r="N7" s="141">
        <f t="shared" si="10"/>
        <v>0</v>
      </c>
      <c r="O7" s="141">
        <f t="shared" si="11"/>
        <v>0</v>
      </c>
    </row>
    <row r="8" spans="1:15">
      <c r="A8" s="145"/>
      <c r="B8" s="145"/>
      <c r="C8" s="139" t="str">
        <f t="shared" si="2"/>
        <v>1899-00</v>
      </c>
      <c r="D8" s="143"/>
      <c r="E8" s="143"/>
      <c r="F8" s="144"/>
      <c r="G8" s="141">
        <f t="shared" si="3"/>
        <v>0</v>
      </c>
      <c r="H8" s="141">
        <f t="shared" si="4"/>
        <v>0</v>
      </c>
      <c r="I8" s="141">
        <f t="shared" si="5"/>
        <v>0</v>
      </c>
      <c r="J8" s="141">
        <f t="shared" si="6"/>
        <v>0</v>
      </c>
      <c r="K8" s="141">
        <f t="shared" si="7"/>
        <v>0</v>
      </c>
      <c r="L8" s="141">
        <f t="shared" si="8"/>
        <v>0</v>
      </c>
      <c r="M8" s="141">
        <f t="shared" si="9"/>
        <v>0</v>
      </c>
      <c r="N8" s="141">
        <f t="shared" si="10"/>
        <v>0</v>
      </c>
      <c r="O8" s="141">
        <f t="shared" si="11"/>
        <v>0</v>
      </c>
    </row>
    <row r="9" spans="1:15">
      <c r="A9" s="145"/>
      <c r="B9" s="145"/>
      <c r="C9" s="139" t="str">
        <f t="shared" si="2"/>
        <v>1899-00</v>
      </c>
      <c r="D9" s="143"/>
      <c r="E9" s="143"/>
      <c r="F9" s="144"/>
      <c r="G9" s="141">
        <f t="shared" si="3"/>
        <v>0</v>
      </c>
      <c r="H9" s="141">
        <f t="shared" si="4"/>
        <v>0</v>
      </c>
      <c r="I9" s="141">
        <f t="shared" si="5"/>
        <v>0</v>
      </c>
      <c r="J9" s="141">
        <f t="shared" si="6"/>
        <v>0</v>
      </c>
      <c r="K9" s="141">
        <f t="shared" si="7"/>
        <v>0</v>
      </c>
      <c r="L9" s="141">
        <f t="shared" si="8"/>
        <v>0</v>
      </c>
      <c r="M9" s="141">
        <f t="shared" si="9"/>
        <v>0</v>
      </c>
      <c r="N9" s="141">
        <f t="shared" si="10"/>
        <v>0</v>
      </c>
      <c r="O9" s="141">
        <f t="shared" si="11"/>
        <v>0</v>
      </c>
    </row>
    <row r="10" spans="1:15">
      <c r="A10" s="145"/>
      <c r="B10" s="145"/>
      <c r="C10" s="139" t="str">
        <f t="shared" si="2"/>
        <v>1899-00</v>
      </c>
      <c r="D10" s="143"/>
      <c r="E10" s="143"/>
      <c r="F10" s="144"/>
      <c r="G10" s="141">
        <f t="shared" si="3"/>
        <v>0</v>
      </c>
      <c r="H10" s="141">
        <f t="shared" si="4"/>
        <v>0</v>
      </c>
      <c r="I10" s="141">
        <f t="shared" si="5"/>
        <v>0</v>
      </c>
      <c r="J10" s="141">
        <f t="shared" si="6"/>
        <v>0</v>
      </c>
      <c r="K10" s="141">
        <f t="shared" si="7"/>
        <v>0</v>
      </c>
      <c r="L10" s="141">
        <f t="shared" si="8"/>
        <v>0</v>
      </c>
      <c r="M10" s="141">
        <f t="shared" si="9"/>
        <v>0</v>
      </c>
      <c r="N10" s="141">
        <f t="shared" si="10"/>
        <v>0</v>
      </c>
      <c r="O10" s="141">
        <f t="shared" si="11"/>
        <v>0</v>
      </c>
    </row>
    <row r="11" spans="1:15">
      <c r="A11" s="145"/>
      <c r="B11" s="145"/>
      <c r="C11" s="139" t="str">
        <f t="shared" si="2"/>
        <v>1899-00</v>
      </c>
      <c r="D11" s="143"/>
      <c r="E11" s="143"/>
      <c r="F11" s="144"/>
      <c r="G11" s="141">
        <f t="shared" si="3"/>
        <v>0</v>
      </c>
      <c r="H11" s="141">
        <f t="shared" si="4"/>
        <v>0</v>
      </c>
      <c r="I11" s="141">
        <f t="shared" si="5"/>
        <v>0</v>
      </c>
      <c r="J11" s="141">
        <f t="shared" si="6"/>
        <v>0</v>
      </c>
      <c r="K11" s="141">
        <f t="shared" si="7"/>
        <v>0</v>
      </c>
      <c r="L11" s="141">
        <f t="shared" si="8"/>
        <v>0</v>
      </c>
      <c r="M11" s="141">
        <f t="shared" si="9"/>
        <v>0</v>
      </c>
      <c r="N11" s="141">
        <f t="shared" si="10"/>
        <v>0</v>
      </c>
      <c r="O11" s="141">
        <f t="shared" si="11"/>
        <v>0</v>
      </c>
    </row>
    <row r="12" spans="1:15">
      <c r="A12" s="145"/>
      <c r="B12" s="145"/>
      <c r="C12" s="139" t="str">
        <f t="shared" si="2"/>
        <v>1899-00</v>
      </c>
      <c r="D12" s="143"/>
      <c r="E12" s="143"/>
      <c r="F12" s="144"/>
      <c r="G12" s="141">
        <f t="shared" si="3"/>
        <v>0</v>
      </c>
      <c r="H12" s="141">
        <f t="shared" si="4"/>
        <v>0</v>
      </c>
      <c r="I12" s="141">
        <f t="shared" si="5"/>
        <v>0</v>
      </c>
      <c r="J12" s="141">
        <f t="shared" si="6"/>
        <v>0</v>
      </c>
      <c r="K12" s="141">
        <f t="shared" si="7"/>
        <v>0</v>
      </c>
      <c r="L12" s="141">
        <f t="shared" si="8"/>
        <v>0</v>
      </c>
      <c r="M12" s="141">
        <f t="shared" si="9"/>
        <v>0</v>
      </c>
      <c r="N12" s="141">
        <f t="shared" si="10"/>
        <v>0</v>
      </c>
      <c r="O12" s="141">
        <f t="shared" si="11"/>
        <v>0</v>
      </c>
    </row>
    <row r="13" spans="1:15">
      <c r="A13" s="145"/>
      <c r="B13" s="145"/>
      <c r="C13" s="139" t="str">
        <f t="shared" si="2"/>
        <v>1899-00</v>
      </c>
      <c r="D13" s="143"/>
      <c r="E13" s="143"/>
      <c r="F13" s="144"/>
      <c r="G13" s="141">
        <f t="shared" si="3"/>
        <v>0</v>
      </c>
      <c r="H13" s="141">
        <f t="shared" si="4"/>
        <v>0</v>
      </c>
      <c r="I13" s="141">
        <f t="shared" si="5"/>
        <v>0</v>
      </c>
      <c r="J13" s="141">
        <f t="shared" si="6"/>
        <v>0</v>
      </c>
      <c r="K13" s="141">
        <f t="shared" si="7"/>
        <v>0</v>
      </c>
      <c r="L13" s="141">
        <f t="shared" si="8"/>
        <v>0</v>
      </c>
      <c r="M13" s="141">
        <f t="shared" si="9"/>
        <v>0</v>
      </c>
      <c r="N13" s="141">
        <f t="shared" si="10"/>
        <v>0</v>
      </c>
      <c r="O13" s="141">
        <f t="shared" si="11"/>
        <v>0</v>
      </c>
    </row>
    <row r="14" spans="1:15">
      <c r="A14" s="145"/>
      <c r="B14" s="145"/>
      <c r="C14" s="139" t="str">
        <f t="shared" si="2"/>
        <v>1899-00</v>
      </c>
      <c r="D14" s="143"/>
      <c r="E14" s="143"/>
      <c r="F14" s="144"/>
      <c r="G14" s="141">
        <f t="shared" si="3"/>
        <v>0</v>
      </c>
      <c r="H14" s="141">
        <f t="shared" si="4"/>
        <v>0</v>
      </c>
      <c r="I14" s="141">
        <f t="shared" si="5"/>
        <v>0</v>
      </c>
      <c r="J14" s="141">
        <f t="shared" si="6"/>
        <v>0</v>
      </c>
      <c r="K14" s="141">
        <f t="shared" si="7"/>
        <v>0</v>
      </c>
      <c r="L14" s="141">
        <f t="shared" si="8"/>
        <v>0</v>
      </c>
      <c r="M14" s="141">
        <f t="shared" si="9"/>
        <v>0</v>
      </c>
      <c r="N14" s="141">
        <f t="shared" si="10"/>
        <v>0</v>
      </c>
      <c r="O14" s="141">
        <f t="shared" si="11"/>
        <v>0</v>
      </c>
    </row>
    <row r="15" spans="1:15">
      <c r="A15" s="145"/>
      <c r="B15" s="145"/>
      <c r="C15" s="139" t="str">
        <f t="shared" ref="C15:C45" si="12">IF(MONTH(D15)&gt;3,CONCATENATE(YEAR(D15),"-",RIGHT(YEAR(D15),2)+1),CONCATENATE(YEAR(D15)-1,"-",RIGHT(YEAR(D15),2)))</f>
        <v>1899-00</v>
      </c>
      <c r="D15" s="143"/>
      <c r="E15" s="143"/>
      <c r="F15" s="144"/>
      <c r="G15" s="141">
        <f t="shared" si="3"/>
        <v>0</v>
      </c>
      <c r="H15" s="141">
        <f t="shared" si="4"/>
        <v>0</v>
      </c>
      <c r="I15" s="141">
        <f t="shared" si="5"/>
        <v>0</v>
      </c>
      <c r="J15" s="141">
        <f t="shared" si="6"/>
        <v>0</v>
      </c>
      <c r="K15" s="141">
        <f t="shared" si="7"/>
        <v>0</v>
      </c>
      <c r="L15" s="141">
        <f t="shared" si="8"/>
        <v>0</v>
      </c>
      <c r="M15" s="141">
        <f t="shared" si="9"/>
        <v>0</v>
      </c>
      <c r="N15" s="141">
        <f t="shared" si="10"/>
        <v>0</v>
      </c>
      <c r="O15" s="141">
        <f t="shared" si="11"/>
        <v>0</v>
      </c>
    </row>
    <row r="16" spans="1:15">
      <c r="A16" s="145"/>
      <c r="B16" s="145"/>
      <c r="C16" s="139" t="str">
        <f t="shared" si="12"/>
        <v>1899-00</v>
      </c>
      <c r="D16" s="143"/>
      <c r="E16" s="143"/>
      <c r="F16" s="144"/>
      <c r="G16" s="141">
        <f t="shared" si="3"/>
        <v>0</v>
      </c>
      <c r="H16" s="141">
        <f t="shared" si="4"/>
        <v>0</v>
      </c>
      <c r="I16" s="141">
        <f t="shared" si="5"/>
        <v>0</v>
      </c>
      <c r="J16" s="141">
        <f t="shared" si="6"/>
        <v>0</v>
      </c>
      <c r="K16" s="141">
        <f t="shared" si="7"/>
        <v>0</v>
      </c>
      <c r="L16" s="141">
        <f t="shared" si="8"/>
        <v>0</v>
      </c>
      <c r="M16" s="141">
        <f t="shared" si="9"/>
        <v>0</v>
      </c>
      <c r="N16" s="141">
        <f t="shared" si="10"/>
        <v>0</v>
      </c>
      <c r="O16" s="141">
        <f t="shared" si="11"/>
        <v>0</v>
      </c>
    </row>
    <row r="17" spans="1:15">
      <c r="A17" s="145"/>
      <c r="B17" s="145"/>
      <c r="C17" s="139" t="str">
        <f t="shared" si="12"/>
        <v>1899-00</v>
      </c>
      <c r="D17" s="143"/>
      <c r="E17" s="143"/>
      <c r="F17" s="144"/>
      <c r="G17" s="141">
        <f t="shared" si="3"/>
        <v>0</v>
      </c>
      <c r="H17" s="141">
        <f t="shared" si="4"/>
        <v>0</v>
      </c>
      <c r="I17" s="141">
        <f t="shared" si="5"/>
        <v>0</v>
      </c>
      <c r="J17" s="141">
        <f t="shared" si="6"/>
        <v>0</v>
      </c>
      <c r="K17" s="141">
        <f t="shared" si="7"/>
        <v>0</v>
      </c>
      <c r="L17" s="141">
        <f t="shared" si="8"/>
        <v>0</v>
      </c>
      <c r="M17" s="141">
        <f t="shared" si="9"/>
        <v>0</v>
      </c>
      <c r="N17" s="141">
        <f t="shared" si="10"/>
        <v>0</v>
      </c>
      <c r="O17" s="141">
        <f t="shared" si="11"/>
        <v>0</v>
      </c>
    </row>
    <row r="18" spans="1:15">
      <c r="A18" s="145"/>
      <c r="B18" s="145"/>
      <c r="C18" s="139" t="str">
        <f t="shared" si="12"/>
        <v>1899-00</v>
      </c>
      <c r="D18" s="143"/>
      <c r="E18" s="143"/>
      <c r="F18" s="144"/>
      <c r="G18" s="141">
        <f t="shared" si="3"/>
        <v>0</v>
      </c>
      <c r="H18" s="141">
        <f t="shared" si="4"/>
        <v>0</v>
      </c>
      <c r="I18" s="141">
        <f t="shared" si="5"/>
        <v>0</v>
      </c>
      <c r="J18" s="141">
        <f t="shared" si="6"/>
        <v>0</v>
      </c>
      <c r="K18" s="141">
        <f t="shared" si="7"/>
        <v>0</v>
      </c>
      <c r="L18" s="141">
        <f t="shared" si="8"/>
        <v>0</v>
      </c>
      <c r="M18" s="141">
        <f t="shared" si="9"/>
        <v>0</v>
      </c>
      <c r="N18" s="141">
        <f t="shared" si="10"/>
        <v>0</v>
      </c>
      <c r="O18" s="141">
        <f t="shared" si="11"/>
        <v>0</v>
      </c>
    </row>
    <row r="19" spans="1:15">
      <c r="A19" s="145"/>
      <c r="B19" s="145"/>
      <c r="C19" s="139" t="str">
        <f t="shared" si="12"/>
        <v>1899-00</v>
      </c>
      <c r="D19" s="143"/>
      <c r="E19" s="143"/>
      <c r="F19" s="144"/>
      <c r="G19" s="141">
        <f t="shared" si="3"/>
        <v>0</v>
      </c>
      <c r="H19" s="141">
        <f t="shared" si="4"/>
        <v>0</v>
      </c>
      <c r="I19" s="141">
        <f t="shared" si="5"/>
        <v>0</v>
      </c>
      <c r="J19" s="141">
        <f t="shared" si="6"/>
        <v>0</v>
      </c>
      <c r="K19" s="141">
        <f t="shared" si="7"/>
        <v>0</v>
      </c>
      <c r="L19" s="141">
        <f t="shared" si="8"/>
        <v>0</v>
      </c>
      <c r="M19" s="141">
        <f t="shared" si="9"/>
        <v>0</v>
      </c>
      <c r="N19" s="141">
        <f t="shared" si="10"/>
        <v>0</v>
      </c>
      <c r="O19" s="141">
        <f t="shared" si="11"/>
        <v>0</v>
      </c>
    </row>
    <row r="20" spans="1:15">
      <c r="A20" s="145"/>
      <c r="B20" s="145"/>
      <c r="C20" s="139" t="str">
        <f t="shared" si="12"/>
        <v>1899-00</v>
      </c>
      <c r="D20" s="143"/>
      <c r="E20" s="143"/>
      <c r="F20" s="144"/>
      <c r="G20" s="141">
        <f t="shared" si="3"/>
        <v>0</v>
      </c>
      <c r="H20" s="141">
        <f t="shared" si="4"/>
        <v>0</v>
      </c>
      <c r="I20" s="141">
        <f t="shared" si="5"/>
        <v>0</v>
      </c>
      <c r="J20" s="141">
        <f t="shared" si="6"/>
        <v>0</v>
      </c>
      <c r="K20" s="141">
        <f t="shared" si="7"/>
        <v>0</v>
      </c>
      <c r="L20" s="141">
        <f t="shared" si="8"/>
        <v>0</v>
      </c>
      <c r="M20" s="141">
        <f t="shared" si="9"/>
        <v>0</v>
      </c>
      <c r="N20" s="141">
        <f t="shared" si="10"/>
        <v>0</v>
      </c>
      <c r="O20" s="141">
        <f t="shared" si="11"/>
        <v>0</v>
      </c>
    </row>
    <row r="21" spans="1:15">
      <c r="A21" s="145"/>
      <c r="B21" s="145"/>
      <c r="C21" s="139" t="str">
        <f t="shared" si="12"/>
        <v>1899-00</v>
      </c>
      <c r="D21" s="143"/>
      <c r="E21" s="143"/>
      <c r="F21" s="144"/>
      <c r="G21" s="141">
        <f t="shared" si="3"/>
        <v>0</v>
      </c>
      <c r="H21" s="141">
        <f t="shared" si="4"/>
        <v>0</v>
      </c>
      <c r="I21" s="141">
        <f t="shared" si="5"/>
        <v>0</v>
      </c>
      <c r="J21" s="141">
        <f t="shared" si="6"/>
        <v>0</v>
      </c>
      <c r="K21" s="141">
        <f t="shared" si="7"/>
        <v>0</v>
      </c>
      <c r="L21" s="141">
        <f t="shared" si="8"/>
        <v>0</v>
      </c>
      <c r="M21" s="141">
        <f t="shared" si="9"/>
        <v>0</v>
      </c>
      <c r="N21" s="141">
        <f t="shared" si="10"/>
        <v>0</v>
      </c>
      <c r="O21" s="141">
        <f t="shared" si="11"/>
        <v>0</v>
      </c>
    </row>
    <row r="22" spans="1:15">
      <c r="A22" s="145"/>
      <c r="B22" s="145"/>
      <c r="C22" s="139" t="str">
        <f t="shared" si="12"/>
        <v>1899-00</v>
      </c>
      <c r="D22" s="143"/>
      <c r="E22" s="143"/>
      <c r="F22" s="144"/>
      <c r="G22" s="141">
        <f t="shared" si="3"/>
        <v>0</v>
      </c>
      <c r="H22" s="141">
        <f t="shared" si="4"/>
        <v>0</v>
      </c>
      <c r="I22" s="141">
        <f t="shared" si="5"/>
        <v>0</v>
      </c>
      <c r="J22" s="141">
        <f t="shared" si="6"/>
        <v>0</v>
      </c>
      <c r="K22" s="141">
        <f t="shared" si="7"/>
        <v>0</v>
      </c>
      <c r="L22" s="141">
        <f t="shared" si="8"/>
        <v>0</v>
      </c>
      <c r="M22" s="141">
        <f t="shared" si="9"/>
        <v>0</v>
      </c>
      <c r="N22" s="141">
        <f t="shared" si="10"/>
        <v>0</v>
      </c>
      <c r="O22" s="141">
        <f t="shared" si="11"/>
        <v>0</v>
      </c>
    </row>
    <row r="23" spans="1:15">
      <c r="A23" s="145"/>
      <c r="B23" s="145"/>
      <c r="C23" s="139" t="str">
        <f t="shared" si="12"/>
        <v>1899-00</v>
      </c>
      <c r="D23" s="143"/>
      <c r="E23" s="143"/>
      <c r="F23" s="144"/>
      <c r="G23" s="141">
        <f t="shared" si="3"/>
        <v>0</v>
      </c>
      <c r="H23" s="141">
        <f t="shared" si="4"/>
        <v>0</v>
      </c>
      <c r="I23" s="141">
        <f t="shared" si="5"/>
        <v>0</v>
      </c>
      <c r="J23" s="141">
        <f t="shared" si="6"/>
        <v>0</v>
      </c>
      <c r="K23" s="141">
        <f t="shared" si="7"/>
        <v>0</v>
      </c>
      <c r="L23" s="141">
        <f t="shared" si="8"/>
        <v>0</v>
      </c>
      <c r="M23" s="141">
        <f t="shared" si="9"/>
        <v>0</v>
      </c>
      <c r="N23" s="141">
        <f t="shared" si="10"/>
        <v>0</v>
      </c>
      <c r="O23" s="141">
        <f t="shared" si="11"/>
        <v>0</v>
      </c>
    </row>
    <row r="24" spans="1:15">
      <c r="A24" s="145"/>
      <c r="B24" s="145"/>
      <c r="C24" s="139" t="str">
        <f t="shared" si="12"/>
        <v>1899-00</v>
      </c>
      <c r="D24" s="143"/>
      <c r="E24" s="143"/>
      <c r="F24" s="144"/>
      <c r="G24" s="141">
        <f t="shared" si="3"/>
        <v>0</v>
      </c>
      <c r="H24" s="141">
        <f t="shared" si="4"/>
        <v>0</v>
      </c>
      <c r="I24" s="141">
        <f t="shared" si="5"/>
        <v>0</v>
      </c>
      <c r="J24" s="141">
        <f t="shared" si="6"/>
        <v>0</v>
      </c>
      <c r="K24" s="141">
        <f t="shared" si="7"/>
        <v>0</v>
      </c>
      <c r="L24" s="141">
        <f t="shared" si="8"/>
        <v>0</v>
      </c>
      <c r="M24" s="141">
        <f t="shared" si="9"/>
        <v>0</v>
      </c>
      <c r="N24" s="141">
        <f t="shared" si="10"/>
        <v>0</v>
      </c>
      <c r="O24" s="141">
        <f t="shared" si="11"/>
        <v>0</v>
      </c>
    </row>
    <row r="25" spans="1:15">
      <c r="A25" s="145"/>
      <c r="B25" s="145"/>
      <c r="C25" s="139" t="str">
        <f t="shared" si="12"/>
        <v>1899-00</v>
      </c>
      <c r="D25" s="143"/>
      <c r="E25" s="143"/>
      <c r="F25" s="144"/>
      <c r="G25" s="141">
        <f t="shared" si="3"/>
        <v>0</v>
      </c>
      <c r="H25" s="141">
        <f t="shared" si="4"/>
        <v>0</v>
      </c>
      <c r="I25" s="141">
        <f t="shared" si="5"/>
        <v>0</v>
      </c>
      <c r="J25" s="141">
        <f t="shared" si="6"/>
        <v>0</v>
      </c>
      <c r="K25" s="141">
        <f t="shared" si="7"/>
        <v>0</v>
      </c>
      <c r="L25" s="141">
        <f t="shared" si="8"/>
        <v>0</v>
      </c>
      <c r="M25" s="141">
        <f t="shared" si="9"/>
        <v>0</v>
      </c>
      <c r="N25" s="141">
        <f t="shared" si="10"/>
        <v>0</v>
      </c>
      <c r="O25" s="141">
        <f t="shared" si="11"/>
        <v>0</v>
      </c>
    </row>
    <row r="26" spans="1:15">
      <c r="A26" s="145"/>
      <c r="B26" s="145"/>
      <c r="C26" s="139" t="str">
        <f t="shared" si="12"/>
        <v>1899-00</v>
      </c>
      <c r="D26" s="143"/>
      <c r="E26" s="143"/>
      <c r="F26" s="144"/>
      <c r="G26" s="141">
        <f t="shared" si="3"/>
        <v>0</v>
      </c>
      <c r="H26" s="141">
        <f t="shared" si="4"/>
        <v>0</v>
      </c>
      <c r="I26" s="141">
        <f t="shared" si="5"/>
        <v>0</v>
      </c>
      <c r="J26" s="141">
        <f t="shared" si="6"/>
        <v>0</v>
      </c>
      <c r="K26" s="141">
        <f t="shared" si="7"/>
        <v>0</v>
      </c>
      <c r="L26" s="141">
        <f t="shared" si="8"/>
        <v>0</v>
      </c>
      <c r="M26" s="141">
        <f t="shared" si="9"/>
        <v>0</v>
      </c>
      <c r="N26" s="141">
        <f t="shared" si="10"/>
        <v>0</v>
      </c>
      <c r="O26" s="141">
        <f t="shared" si="11"/>
        <v>0</v>
      </c>
    </row>
    <row r="27" spans="1:15">
      <c r="A27" s="145"/>
      <c r="B27" s="145"/>
      <c r="C27" s="139" t="str">
        <f t="shared" si="12"/>
        <v>1899-00</v>
      </c>
      <c r="D27" s="143"/>
      <c r="E27" s="143"/>
      <c r="F27" s="144"/>
      <c r="G27" s="141">
        <f t="shared" si="3"/>
        <v>0</v>
      </c>
      <c r="H27" s="141">
        <f t="shared" si="4"/>
        <v>0</v>
      </c>
      <c r="I27" s="141">
        <f t="shared" si="5"/>
        <v>0</v>
      </c>
      <c r="J27" s="141">
        <f t="shared" si="6"/>
        <v>0</v>
      </c>
      <c r="K27" s="141">
        <f t="shared" si="7"/>
        <v>0</v>
      </c>
      <c r="L27" s="141">
        <f t="shared" si="8"/>
        <v>0</v>
      </c>
      <c r="M27" s="141">
        <f t="shared" si="9"/>
        <v>0</v>
      </c>
      <c r="N27" s="141">
        <f t="shared" si="10"/>
        <v>0</v>
      </c>
      <c r="O27" s="141">
        <f t="shared" si="11"/>
        <v>0</v>
      </c>
    </row>
    <row r="28" spans="1:15">
      <c r="A28" s="145"/>
      <c r="B28" s="145"/>
      <c r="C28" s="139" t="str">
        <f t="shared" si="12"/>
        <v>1899-00</v>
      </c>
      <c r="D28" s="143"/>
      <c r="E28" s="143"/>
      <c r="F28" s="144"/>
      <c r="G28" s="141">
        <f t="shared" si="3"/>
        <v>0</v>
      </c>
      <c r="H28" s="141">
        <f t="shared" si="4"/>
        <v>0</v>
      </c>
      <c r="I28" s="141">
        <f t="shared" si="5"/>
        <v>0</v>
      </c>
      <c r="J28" s="141">
        <f t="shared" si="6"/>
        <v>0</v>
      </c>
      <c r="K28" s="141">
        <f t="shared" si="7"/>
        <v>0</v>
      </c>
      <c r="L28" s="141">
        <f t="shared" si="8"/>
        <v>0</v>
      </c>
      <c r="M28" s="141">
        <f t="shared" si="9"/>
        <v>0</v>
      </c>
      <c r="N28" s="141">
        <f t="shared" si="10"/>
        <v>0</v>
      </c>
      <c r="O28" s="141">
        <f t="shared" si="11"/>
        <v>0</v>
      </c>
    </row>
    <row r="29" spans="1:15">
      <c r="A29" s="145"/>
      <c r="B29" s="145"/>
      <c r="C29" s="139" t="str">
        <f t="shared" si="12"/>
        <v>1899-00</v>
      </c>
      <c r="D29" s="143"/>
      <c r="E29" s="143"/>
      <c r="F29" s="144"/>
      <c r="G29" s="141">
        <f t="shared" si="3"/>
        <v>0</v>
      </c>
      <c r="H29" s="141">
        <f t="shared" si="4"/>
        <v>0</v>
      </c>
      <c r="I29" s="141">
        <f t="shared" si="5"/>
        <v>0</v>
      </c>
      <c r="J29" s="141">
        <f t="shared" si="6"/>
        <v>0</v>
      </c>
      <c r="K29" s="141">
        <f t="shared" si="7"/>
        <v>0</v>
      </c>
      <c r="L29" s="141">
        <f t="shared" si="8"/>
        <v>0</v>
      </c>
      <c r="M29" s="141">
        <f t="shared" si="9"/>
        <v>0</v>
      </c>
      <c r="N29" s="141">
        <f t="shared" si="10"/>
        <v>0</v>
      </c>
      <c r="O29" s="141">
        <f t="shared" si="11"/>
        <v>0</v>
      </c>
    </row>
    <row r="30" spans="1:15">
      <c r="A30" s="146"/>
      <c r="B30" s="146"/>
      <c r="C30" s="139" t="str">
        <f t="shared" ref="C30:C36" si="13">IF(MONTH(D30)&gt;3,CONCATENATE(YEAR(D30),"-",RIGHT(YEAR(D30),2)+1),CONCATENATE(YEAR(D30)-1,"-",RIGHT(YEAR(D30),2)))</f>
        <v>1899-00</v>
      </c>
      <c r="D30" s="143"/>
      <c r="E30" s="143"/>
      <c r="F30" s="144"/>
      <c r="G30" s="141">
        <f t="shared" ref="G30:G36" si="14">F30-H30</f>
        <v>0</v>
      </c>
      <c r="H30" s="141">
        <f t="shared" si="4"/>
        <v>0</v>
      </c>
      <c r="I30" s="141">
        <f t="shared" si="5"/>
        <v>0</v>
      </c>
      <c r="J30" s="141">
        <f t="shared" si="6"/>
        <v>0</v>
      </c>
      <c r="K30" s="141">
        <f t="shared" ref="K30:K36" si="15">ROUND(IF(AND(OR(D30&lt;$J$3,D30=$J$3),E30&gt;$J$3),IF(E30&gt;$K$3,H30*($K$3-$J$3)/(E30-IF(MONTH(D30)&lt;4,DATE(YEAR(D30),3,31),DATE(YEAR(D30)+1,3,31))),H30-SUM(I30:J30)),0),2)</f>
        <v>0</v>
      </c>
      <c r="L30" s="141">
        <f t="shared" ref="L30:L36" si="16">ROUND(IF(AND(OR(D30&lt;$K$3,D30=$K$3),E30&gt;$K$3),IF(E30&gt;$L$3,H30*($L$3-$K$3)/(E30-IF(MONTH(D30)&lt;4,DATE(YEAR(D30),3,31),DATE(YEAR(D30)+1,3,31))),H30-SUM(I30:K30)),0),2)</f>
        <v>0</v>
      </c>
      <c r="M30" s="141">
        <f t="shared" ref="M30:M36" si="17">ROUND(IF(AND(OR(D30&lt;$L$3,D30=$L$3),E30&gt;$L$3),IF(E30&gt;$M$3,H30*($M$3-$L$3)/(E30-IF(MONTH(D30)&lt;4,DATE(YEAR(D30),3,31),DATE(YEAR(D30)+1,3,31))),H30-SUM(I30:L30)),0),2)</f>
        <v>0</v>
      </c>
      <c r="N30" s="141">
        <f t="shared" ref="N30:N36" si="18">ROUND(IF(AND(OR(D30&lt;$M$3,D30=$M$3),E30&gt;$M$3),IF(E30&gt;$N$3,H30*($N$3-$M$3)/(E30-IF(MONTH(D30)&lt;4,DATE(YEAR(D30),3,31),DATE(YEAR(D30)+1,3,31))),H30-SUM(I30:M30)),0),2)</f>
        <v>0</v>
      </c>
      <c r="O30" s="141">
        <f t="shared" ref="O30:O36" si="19">ROUND(IF(AND(OR(D30&lt;$N$3,D30=$N$3),E30&gt;$N$3),IF(E30&gt;$O$3,H30*($O$3-$N$3)/(E30-IF(MONTH(D30)&lt;4,DATE(YEAR(D30),3,31),DATE(YEAR(D30)+1,3,31))),H30-SUM(I30:N30)),0),2)</f>
        <v>0</v>
      </c>
    </row>
    <row r="31" spans="1:15">
      <c r="A31" s="146"/>
      <c r="B31" s="146"/>
      <c r="C31" s="139" t="str">
        <f t="shared" si="13"/>
        <v>1899-00</v>
      </c>
      <c r="D31" s="143"/>
      <c r="E31" s="143"/>
      <c r="F31" s="144"/>
      <c r="G31" s="141">
        <f t="shared" si="14"/>
        <v>0</v>
      </c>
      <c r="H31" s="141">
        <f t="shared" si="4"/>
        <v>0</v>
      </c>
      <c r="I31" s="141">
        <f t="shared" si="5"/>
        <v>0</v>
      </c>
      <c r="J31" s="141">
        <f t="shared" si="6"/>
        <v>0</v>
      </c>
      <c r="K31" s="141">
        <f t="shared" si="15"/>
        <v>0</v>
      </c>
      <c r="L31" s="141">
        <f t="shared" si="16"/>
        <v>0</v>
      </c>
      <c r="M31" s="141">
        <f t="shared" si="17"/>
        <v>0</v>
      </c>
      <c r="N31" s="141">
        <f t="shared" si="18"/>
        <v>0</v>
      </c>
      <c r="O31" s="141">
        <f t="shared" si="19"/>
        <v>0</v>
      </c>
    </row>
    <row r="32" spans="1:15">
      <c r="A32" s="146"/>
      <c r="B32" s="146"/>
      <c r="C32" s="139" t="str">
        <f t="shared" si="13"/>
        <v>1899-00</v>
      </c>
      <c r="D32" s="143"/>
      <c r="E32" s="143"/>
      <c r="F32" s="144"/>
      <c r="G32" s="141">
        <f t="shared" si="14"/>
        <v>0</v>
      </c>
      <c r="H32" s="141">
        <f t="shared" si="4"/>
        <v>0</v>
      </c>
      <c r="I32" s="141">
        <f t="shared" si="5"/>
        <v>0</v>
      </c>
      <c r="J32" s="141">
        <f t="shared" si="6"/>
        <v>0</v>
      </c>
      <c r="K32" s="141">
        <f t="shared" si="15"/>
        <v>0</v>
      </c>
      <c r="L32" s="141">
        <f t="shared" si="16"/>
        <v>0</v>
      </c>
      <c r="M32" s="141">
        <f t="shared" si="17"/>
        <v>0</v>
      </c>
      <c r="N32" s="141">
        <f t="shared" si="18"/>
        <v>0</v>
      </c>
      <c r="O32" s="141">
        <f t="shared" si="19"/>
        <v>0</v>
      </c>
    </row>
    <row r="33" spans="1:15">
      <c r="A33" s="146"/>
      <c r="B33" s="146"/>
      <c r="C33" s="139" t="str">
        <f t="shared" si="13"/>
        <v>1899-00</v>
      </c>
      <c r="D33" s="143"/>
      <c r="E33" s="143"/>
      <c r="F33" s="144"/>
      <c r="G33" s="141">
        <f t="shared" si="14"/>
        <v>0</v>
      </c>
      <c r="H33" s="141">
        <f t="shared" si="4"/>
        <v>0</v>
      </c>
      <c r="I33" s="141">
        <f t="shared" si="5"/>
        <v>0</v>
      </c>
      <c r="J33" s="141">
        <f t="shared" si="6"/>
        <v>0</v>
      </c>
      <c r="K33" s="141">
        <f t="shared" si="15"/>
        <v>0</v>
      </c>
      <c r="L33" s="141">
        <f t="shared" si="16"/>
        <v>0</v>
      </c>
      <c r="M33" s="141">
        <f t="shared" si="17"/>
        <v>0</v>
      </c>
      <c r="N33" s="141">
        <f t="shared" si="18"/>
        <v>0</v>
      </c>
      <c r="O33" s="141">
        <f t="shared" si="19"/>
        <v>0</v>
      </c>
    </row>
    <row r="34" spans="1:15">
      <c r="A34" s="146"/>
      <c r="B34" s="146"/>
      <c r="C34" s="139" t="str">
        <f t="shared" si="13"/>
        <v>1899-00</v>
      </c>
      <c r="D34" s="143"/>
      <c r="E34" s="143"/>
      <c r="F34" s="144"/>
      <c r="G34" s="141">
        <f t="shared" si="14"/>
        <v>0</v>
      </c>
      <c r="H34" s="141">
        <f t="shared" si="4"/>
        <v>0</v>
      </c>
      <c r="I34" s="141">
        <f t="shared" si="5"/>
        <v>0</v>
      </c>
      <c r="J34" s="141">
        <f t="shared" si="6"/>
        <v>0</v>
      </c>
      <c r="K34" s="141">
        <f t="shared" si="15"/>
        <v>0</v>
      </c>
      <c r="L34" s="141">
        <f t="shared" si="16"/>
        <v>0</v>
      </c>
      <c r="M34" s="141">
        <f t="shared" si="17"/>
        <v>0</v>
      </c>
      <c r="N34" s="141">
        <f t="shared" si="18"/>
        <v>0</v>
      </c>
      <c r="O34" s="141">
        <f t="shared" si="19"/>
        <v>0</v>
      </c>
    </row>
    <row r="35" spans="1:15">
      <c r="A35" s="146"/>
      <c r="B35" s="146"/>
      <c r="C35" s="139" t="str">
        <f t="shared" si="13"/>
        <v>1899-00</v>
      </c>
      <c r="D35" s="143"/>
      <c r="E35" s="143"/>
      <c r="F35" s="144"/>
      <c r="G35" s="141">
        <f t="shared" si="14"/>
        <v>0</v>
      </c>
      <c r="H35" s="141">
        <f t="shared" si="4"/>
        <v>0</v>
      </c>
      <c r="I35" s="141">
        <f t="shared" si="5"/>
        <v>0</v>
      </c>
      <c r="J35" s="141">
        <f t="shared" si="6"/>
        <v>0</v>
      </c>
      <c r="K35" s="141">
        <f t="shared" si="15"/>
        <v>0</v>
      </c>
      <c r="L35" s="141">
        <f t="shared" si="16"/>
        <v>0</v>
      </c>
      <c r="M35" s="141">
        <f t="shared" si="17"/>
        <v>0</v>
      </c>
      <c r="N35" s="141">
        <f t="shared" si="18"/>
        <v>0</v>
      </c>
      <c r="O35" s="141">
        <f t="shared" si="19"/>
        <v>0</v>
      </c>
    </row>
    <row r="36" spans="1:15">
      <c r="A36" s="146"/>
      <c r="B36" s="146"/>
      <c r="C36" s="139" t="str">
        <f t="shared" si="13"/>
        <v>1899-00</v>
      </c>
      <c r="D36" s="143"/>
      <c r="E36" s="143"/>
      <c r="F36" s="144"/>
      <c r="G36" s="141">
        <f t="shared" si="14"/>
        <v>0</v>
      </c>
      <c r="H36" s="141">
        <f t="shared" si="4"/>
        <v>0</v>
      </c>
      <c r="I36" s="141">
        <f t="shared" si="5"/>
        <v>0</v>
      </c>
      <c r="J36" s="141">
        <f t="shared" si="6"/>
        <v>0</v>
      </c>
      <c r="K36" s="141">
        <f t="shared" si="15"/>
        <v>0</v>
      </c>
      <c r="L36" s="141">
        <f t="shared" si="16"/>
        <v>0</v>
      </c>
      <c r="M36" s="141">
        <f t="shared" si="17"/>
        <v>0</v>
      </c>
      <c r="N36" s="141">
        <f t="shared" si="18"/>
        <v>0</v>
      </c>
      <c r="O36" s="141">
        <f t="shared" si="19"/>
        <v>0</v>
      </c>
    </row>
    <row r="37" spans="1:15">
      <c r="A37" s="145"/>
      <c r="B37" s="145"/>
      <c r="C37" s="139" t="str">
        <f t="shared" si="12"/>
        <v>1899-00</v>
      </c>
      <c r="D37" s="143"/>
      <c r="E37" s="143"/>
      <c r="F37" s="144"/>
      <c r="G37" s="141">
        <f t="shared" si="3"/>
        <v>0</v>
      </c>
      <c r="H37" s="141">
        <f t="shared" si="4"/>
        <v>0</v>
      </c>
      <c r="I37" s="141">
        <f t="shared" si="5"/>
        <v>0</v>
      </c>
      <c r="J37" s="141">
        <f t="shared" si="6"/>
        <v>0</v>
      </c>
      <c r="K37" s="141">
        <f t="shared" si="7"/>
        <v>0</v>
      </c>
      <c r="L37" s="141">
        <f t="shared" si="8"/>
        <v>0</v>
      </c>
      <c r="M37" s="141">
        <f t="shared" si="9"/>
        <v>0</v>
      </c>
      <c r="N37" s="141">
        <f t="shared" si="10"/>
        <v>0</v>
      </c>
      <c r="O37" s="141">
        <f t="shared" si="11"/>
        <v>0</v>
      </c>
    </row>
    <row r="38" spans="1:15">
      <c r="A38" s="145"/>
      <c r="B38" s="145"/>
      <c r="C38" s="139" t="str">
        <f t="shared" si="12"/>
        <v>1899-00</v>
      </c>
      <c r="D38" s="143"/>
      <c r="E38" s="143"/>
      <c r="F38" s="144"/>
      <c r="G38" s="141">
        <f t="shared" si="3"/>
        <v>0</v>
      </c>
      <c r="H38" s="141">
        <f t="shared" si="4"/>
        <v>0</v>
      </c>
      <c r="I38" s="141">
        <f t="shared" si="5"/>
        <v>0</v>
      </c>
      <c r="J38" s="141">
        <f t="shared" si="6"/>
        <v>0</v>
      </c>
      <c r="K38" s="141">
        <f t="shared" si="7"/>
        <v>0</v>
      </c>
      <c r="L38" s="141">
        <f t="shared" si="8"/>
        <v>0</v>
      </c>
      <c r="M38" s="141">
        <f t="shared" si="9"/>
        <v>0</v>
      </c>
      <c r="N38" s="141">
        <f t="shared" si="10"/>
        <v>0</v>
      </c>
      <c r="O38" s="141">
        <f t="shared" si="11"/>
        <v>0</v>
      </c>
    </row>
    <row r="39" spans="1:15">
      <c r="A39" s="146"/>
      <c r="B39" s="146"/>
      <c r="C39" s="139" t="str">
        <f>IF(MONTH(D39)&gt;3,CONCATENATE(YEAR(D39),"-",RIGHT(YEAR(D39),2)+1),CONCATENATE(YEAR(D39)-1,"-",RIGHT(YEAR(D39),2)))</f>
        <v>1899-00</v>
      </c>
      <c r="D39" s="143"/>
      <c r="E39" s="143"/>
      <c r="F39" s="144"/>
      <c r="G39" s="141">
        <f t="shared" si="3"/>
        <v>0</v>
      </c>
      <c r="H39" s="141">
        <f t="shared" si="4"/>
        <v>0</v>
      </c>
      <c r="I39" s="141">
        <f t="shared" si="5"/>
        <v>0</v>
      </c>
      <c r="J39" s="141">
        <f t="shared" si="6"/>
        <v>0</v>
      </c>
      <c r="K39" s="141">
        <f>ROUND(IF(AND(OR(D39&lt;$J$3,D39=$J$3),E39&gt;$J$3),IF(E39&gt;$K$3,H39*($K$3-$J$3)/(E39-IF(MONTH(D39)&lt;4,DATE(YEAR(D39),3,31),DATE(YEAR(D39)+1,3,31))),H39-SUM(I39:J39)),0),2)</f>
        <v>0</v>
      </c>
      <c r="L39" s="141">
        <f>ROUND(IF(AND(OR(D39&lt;$K$3,D39=$K$3),E39&gt;$K$3),IF(E39&gt;$L$3,H39*($L$3-$K$3)/(E39-IF(MONTH(D39)&lt;4,DATE(YEAR(D39),3,31),DATE(YEAR(D39)+1,3,31))),H39-SUM(I39:K39)),0),2)</f>
        <v>0</v>
      </c>
      <c r="M39" s="141">
        <f>ROUND(IF(AND(OR(D39&lt;$L$3,D39=$L$3),E39&gt;$L$3),IF(E39&gt;$M$3,H39*($M$3-$L$3)/(E39-IF(MONTH(D39)&lt;4,DATE(YEAR(D39),3,31),DATE(YEAR(D39)+1,3,31))),H39-SUM(I39:L39)),0),2)</f>
        <v>0</v>
      </c>
      <c r="N39" s="141">
        <f>ROUND(IF(AND(OR(D39&lt;$M$3,D39=$M$3),E39&gt;$M$3),IF(E39&gt;$N$3,H39*($N$3-$M$3)/(E39-IF(MONTH(D39)&lt;4,DATE(YEAR(D39),3,31),DATE(YEAR(D39)+1,3,31))),H39-SUM(I39:M39)),0),2)</f>
        <v>0</v>
      </c>
      <c r="O39" s="141">
        <f>ROUND(IF(AND(OR(D39&lt;$N$3,D39=$N$3),E39&gt;$N$3),IF(E39&gt;$O$3,H39*($O$3-$N$3)/(E39-IF(MONTH(D39)&lt;4,DATE(YEAR(D39),3,31),DATE(YEAR(D39)+1,3,31))),H39-SUM(I39:N39)),0),2)</f>
        <v>0</v>
      </c>
    </row>
    <row r="40" spans="1:15">
      <c r="A40" s="145"/>
      <c r="B40" s="145"/>
      <c r="C40" s="139" t="str">
        <f t="shared" si="12"/>
        <v>1899-00</v>
      </c>
      <c r="D40" s="143"/>
      <c r="E40" s="143"/>
      <c r="F40" s="144"/>
      <c r="G40" s="141">
        <f t="shared" si="3"/>
        <v>0</v>
      </c>
      <c r="H40" s="141">
        <f t="shared" si="4"/>
        <v>0</v>
      </c>
      <c r="I40" s="141">
        <f t="shared" si="5"/>
        <v>0</v>
      </c>
      <c r="J40" s="141">
        <f t="shared" si="6"/>
        <v>0</v>
      </c>
      <c r="K40" s="141">
        <f t="shared" si="7"/>
        <v>0</v>
      </c>
      <c r="L40" s="141">
        <f t="shared" si="8"/>
        <v>0</v>
      </c>
      <c r="M40" s="141">
        <f t="shared" si="9"/>
        <v>0</v>
      </c>
      <c r="N40" s="141">
        <f t="shared" si="10"/>
        <v>0</v>
      </c>
      <c r="O40" s="141">
        <f t="shared" si="11"/>
        <v>0</v>
      </c>
    </row>
    <row r="41" spans="1:15">
      <c r="A41" s="145"/>
      <c r="B41" s="145"/>
      <c r="C41" s="139" t="str">
        <f t="shared" si="12"/>
        <v>1899-00</v>
      </c>
      <c r="D41" s="143"/>
      <c r="E41" s="143"/>
      <c r="F41" s="144"/>
      <c r="G41" s="141">
        <f t="shared" si="3"/>
        <v>0</v>
      </c>
      <c r="H41" s="141">
        <f t="shared" si="4"/>
        <v>0</v>
      </c>
      <c r="I41" s="141">
        <f t="shared" si="5"/>
        <v>0</v>
      </c>
      <c r="J41" s="141">
        <f t="shared" si="6"/>
        <v>0</v>
      </c>
      <c r="K41" s="141">
        <f t="shared" si="7"/>
        <v>0</v>
      </c>
      <c r="L41" s="141">
        <f t="shared" si="8"/>
        <v>0</v>
      </c>
      <c r="M41" s="141">
        <f t="shared" si="9"/>
        <v>0</v>
      </c>
      <c r="N41" s="141">
        <f t="shared" si="10"/>
        <v>0</v>
      </c>
      <c r="O41" s="141">
        <f t="shared" si="11"/>
        <v>0</v>
      </c>
    </row>
    <row r="42" spans="1:15">
      <c r="A42" s="145"/>
      <c r="B42" s="145"/>
      <c r="C42" s="139" t="str">
        <f t="shared" si="12"/>
        <v>1899-00</v>
      </c>
      <c r="D42" s="143"/>
      <c r="E42" s="143"/>
      <c r="F42" s="144"/>
      <c r="G42" s="141">
        <f t="shared" si="3"/>
        <v>0</v>
      </c>
      <c r="H42" s="141">
        <f t="shared" si="4"/>
        <v>0</v>
      </c>
      <c r="I42" s="141">
        <f t="shared" si="5"/>
        <v>0</v>
      </c>
      <c r="J42" s="141">
        <f t="shared" si="6"/>
        <v>0</v>
      </c>
      <c r="K42" s="141">
        <f t="shared" si="7"/>
        <v>0</v>
      </c>
      <c r="L42" s="141">
        <f t="shared" si="8"/>
        <v>0</v>
      </c>
      <c r="M42" s="141">
        <f t="shared" si="9"/>
        <v>0</v>
      </c>
      <c r="N42" s="141">
        <f t="shared" si="10"/>
        <v>0</v>
      </c>
      <c r="O42" s="141">
        <f t="shared" si="11"/>
        <v>0</v>
      </c>
    </row>
    <row r="43" spans="1:15">
      <c r="A43" s="145"/>
      <c r="B43" s="145"/>
      <c r="C43" s="139" t="str">
        <f t="shared" si="12"/>
        <v>1899-00</v>
      </c>
      <c r="D43" s="143"/>
      <c r="E43" s="143"/>
      <c r="F43" s="144"/>
      <c r="G43" s="141">
        <f t="shared" si="3"/>
        <v>0</v>
      </c>
      <c r="H43" s="141">
        <f t="shared" si="4"/>
        <v>0</v>
      </c>
      <c r="I43" s="141">
        <f t="shared" si="5"/>
        <v>0</v>
      </c>
      <c r="J43" s="141">
        <f t="shared" si="6"/>
        <v>0</v>
      </c>
      <c r="K43" s="141">
        <f t="shared" si="7"/>
        <v>0</v>
      </c>
      <c r="L43" s="141">
        <f t="shared" si="8"/>
        <v>0</v>
      </c>
      <c r="M43" s="141">
        <f t="shared" si="9"/>
        <v>0</v>
      </c>
      <c r="N43" s="141">
        <f t="shared" si="10"/>
        <v>0</v>
      </c>
      <c r="O43" s="141">
        <f t="shared" si="11"/>
        <v>0</v>
      </c>
    </row>
    <row r="44" spans="1:15">
      <c r="A44" s="146"/>
      <c r="B44" s="146"/>
      <c r="C44" s="139" t="str">
        <f t="shared" si="12"/>
        <v>1899-00</v>
      </c>
      <c r="D44" s="143"/>
      <c r="E44" s="143"/>
      <c r="F44" s="144"/>
      <c r="G44" s="141">
        <f t="shared" si="3"/>
        <v>0</v>
      </c>
      <c r="H44" s="141">
        <f t="shared" si="4"/>
        <v>0</v>
      </c>
      <c r="I44" s="141">
        <f t="shared" si="5"/>
        <v>0</v>
      </c>
      <c r="J44" s="141">
        <f t="shared" si="6"/>
        <v>0</v>
      </c>
      <c r="K44" s="141">
        <f t="shared" si="7"/>
        <v>0</v>
      </c>
      <c r="L44" s="141">
        <f t="shared" si="8"/>
        <v>0</v>
      </c>
      <c r="M44" s="141">
        <f t="shared" si="9"/>
        <v>0</v>
      </c>
      <c r="N44" s="141">
        <f t="shared" si="10"/>
        <v>0</v>
      </c>
      <c r="O44" s="141">
        <f t="shared" si="11"/>
        <v>0</v>
      </c>
    </row>
    <row r="45" spans="1:15">
      <c r="A45" s="146"/>
      <c r="B45" s="146"/>
      <c r="C45" s="140" t="str">
        <f t="shared" si="12"/>
        <v>1899-00</v>
      </c>
      <c r="D45" s="143"/>
      <c r="E45" s="143"/>
      <c r="F45" s="144"/>
      <c r="G45" s="141">
        <f t="shared" si="3"/>
        <v>0</v>
      </c>
      <c r="H45" s="141">
        <f t="shared" si="4"/>
        <v>0</v>
      </c>
      <c r="I45" s="141">
        <f t="shared" si="5"/>
        <v>0</v>
      </c>
      <c r="J45" s="141">
        <f t="shared" si="6"/>
        <v>0</v>
      </c>
      <c r="K45" s="141">
        <f t="shared" si="7"/>
        <v>0</v>
      </c>
      <c r="L45" s="141">
        <f t="shared" si="8"/>
        <v>0</v>
      </c>
      <c r="M45" s="141">
        <f t="shared" si="9"/>
        <v>0</v>
      </c>
      <c r="N45" s="141">
        <f t="shared" si="10"/>
        <v>0</v>
      </c>
      <c r="O45" s="141">
        <f t="shared" si="11"/>
        <v>0</v>
      </c>
    </row>
    <row r="46" spans="1:15">
      <c r="A46" s="146"/>
      <c r="B46" s="146"/>
      <c r="C46" s="140"/>
      <c r="D46" s="143"/>
      <c r="E46" s="143"/>
      <c r="F46" s="144"/>
      <c r="G46" s="141">
        <f t="shared" si="3"/>
        <v>0</v>
      </c>
      <c r="H46" s="141">
        <f t="shared" si="4"/>
        <v>0</v>
      </c>
      <c r="I46" s="141">
        <f t="shared" si="5"/>
        <v>0</v>
      </c>
      <c r="J46" s="141">
        <f t="shared" si="6"/>
        <v>0</v>
      </c>
      <c r="K46" s="141">
        <f t="shared" si="7"/>
        <v>0</v>
      </c>
      <c r="L46" s="141">
        <f t="shared" si="8"/>
        <v>0</v>
      </c>
      <c r="M46" s="141">
        <f t="shared" si="9"/>
        <v>0</v>
      </c>
      <c r="N46" s="141">
        <f t="shared" si="10"/>
        <v>0</v>
      </c>
      <c r="O46" s="141">
        <f t="shared" si="11"/>
        <v>0</v>
      </c>
    </row>
    <row r="47" spans="1:15">
      <c r="A47" s="146"/>
      <c r="B47" s="146"/>
      <c r="C47" s="140"/>
      <c r="D47" s="143"/>
      <c r="E47" s="143"/>
      <c r="F47" s="144"/>
      <c r="G47" s="141">
        <f t="shared" si="3"/>
        <v>0</v>
      </c>
      <c r="H47" s="141">
        <f t="shared" si="4"/>
        <v>0</v>
      </c>
      <c r="I47" s="141">
        <f t="shared" si="5"/>
        <v>0</v>
      </c>
      <c r="J47" s="141">
        <f t="shared" si="6"/>
        <v>0</v>
      </c>
      <c r="K47" s="141">
        <f t="shared" si="7"/>
        <v>0</v>
      </c>
      <c r="L47" s="141">
        <f t="shared" si="8"/>
        <v>0</v>
      </c>
      <c r="M47" s="141">
        <f t="shared" si="9"/>
        <v>0</v>
      </c>
      <c r="N47" s="141">
        <f t="shared" si="10"/>
        <v>0</v>
      </c>
      <c r="O47" s="141">
        <f t="shared" si="11"/>
        <v>0</v>
      </c>
    </row>
    <row r="48" spans="1:15">
      <c r="A48" s="146"/>
      <c r="B48" s="146"/>
      <c r="C48" s="140"/>
      <c r="D48" s="143"/>
      <c r="E48" s="143"/>
      <c r="F48" s="144"/>
      <c r="G48" s="141">
        <f t="shared" si="3"/>
        <v>0</v>
      </c>
      <c r="H48" s="141">
        <f t="shared" si="4"/>
        <v>0</v>
      </c>
      <c r="I48" s="141">
        <f t="shared" si="5"/>
        <v>0</v>
      </c>
      <c r="J48" s="141">
        <f t="shared" si="6"/>
        <v>0</v>
      </c>
      <c r="K48" s="141">
        <f t="shared" si="7"/>
        <v>0</v>
      </c>
      <c r="L48" s="141">
        <f t="shared" si="8"/>
        <v>0</v>
      </c>
      <c r="M48" s="141">
        <f t="shared" si="9"/>
        <v>0</v>
      </c>
      <c r="N48" s="141">
        <f t="shared" si="10"/>
        <v>0</v>
      </c>
      <c r="O48" s="141">
        <f t="shared" si="11"/>
        <v>0</v>
      </c>
    </row>
    <row r="49" spans="1:15">
      <c r="A49" s="146"/>
      <c r="B49" s="146"/>
      <c r="C49" s="140"/>
      <c r="D49" s="143"/>
      <c r="E49" s="143"/>
      <c r="F49" s="144"/>
      <c r="G49" s="141">
        <f t="shared" si="3"/>
        <v>0</v>
      </c>
      <c r="H49" s="141">
        <f t="shared" si="4"/>
        <v>0</v>
      </c>
      <c r="I49" s="141">
        <f t="shared" si="5"/>
        <v>0</v>
      </c>
      <c r="J49" s="141">
        <f t="shared" si="6"/>
        <v>0</v>
      </c>
      <c r="K49" s="141">
        <f t="shared" si="7"/>
        <v>0</v>
      </c>
      <c r="L49" s="141">
        <f t="shared" si="8"/>
        <v>0</v>
      </c>
      <c r="M49" s="141">
        <f t="shared" si="9"/>
        <v>0</v>
      </c>
      <c r="N49" s="141">
        <f t="shared" si="10"/>
        <v>0</v>
      </c>
      <c r="O49" s="141">
        <f t="shared" si="11"/>
        <v>0</v>
      </c>
    </row>
    <row r="50" spans="1:15">
      <c r="A50" s="146"/>
      <c r="B50" s="146"/>
      <c r="C50" s="140"/>
      <c r="D50" s="143"/>
      <c r="E50" s="143"/>
      <c r="F50" s="144"/>
      <c r="G50" s="141">
        <f t="shared" si="3"/>
        <v>0</v>
      </c>
      <c r="H50" s="141">
        <f>ROUND(F50*(E50-IF(MONTH(D50)&lt;4,DATE(YEAR(D50),3,31),DATE(YEAR(D50)+1,3,31)))/(E50-D50+1),2)</f>
        <v>0</v>
      </c>
      <c r="I50" s="141">
        <f t="shared" si="5"/>
        <v>0</v>
      </c>
      <c r="J50" s="141">
        <f t="shared" si="6"/>
        <v>0</v>
      </c>
      <c r="K50" s="141">
        <f t="shared" si="7"/>
        <v>0</v>
      </c>
      <c r="L50" s="141">
        <f t="shared" si="8"/>
        <v>0</v>
      </c>
      <c r="M50" s="141">
        <f t="shared" si="9"/>
        <v>0</v>
      </c>
      <c r="N50" s="141">
        <f t="shared" si="10"/>
        <v>0</v>
      </c>
      <c r="O50" s="141">
        <f t="shared" si="11"/>
        <v>0</v>
      </c>
    </row>
    <row r="51" spans="1:15" ht="15">
      <c r="A51" s="137" t="s">
        <v>115</v>
      </c>
      <c r="B51" s="137"/>
      <c r="C51" s="137"/>
      <c r="D51" s="137"/>
      <c r="E51" s="137"/>
      <c r="F51" s="138">
        <f>SUM(F5:F50)</f>
        <v>0</v>
      </c>
      <c r="G51" s="138">
        <f>SUM(G5:G50)</f>
        <v>0</v>
      </c>
      <c r="H51" s="138">
        <f>SUM(H5:H50)</f>
        <v>0</v>
      </c>
      <c r="I51" s="138">
        <f>SUM(I5:I50)</f>
        <v>0</v>
      </c>
      <c r="J51" s="138">
        <f t="shared" ref="J51:O51" si="20">SUM(J5:J50)</f>
        <v>0</v>
      </c>
      <c r="K51" s="138">
        <f t="shared" si="20"/>
        <v>0</v>
      </c>
      <c r="L51" s="138">
        <f t="shared" si="20"/>
        <v>0</v>
      </c>
      <c r="M51" s="138">
        <f t="shared" si="20"/>
        <v>0</v>
      </c>
      <c r="N51" s="138">
        <f t="shared" si="20"/>
        <v>0</v>
      </c>
      <c r="O51" s="138">
        <f t="shared" si="20"/>
        <v>0</v>
      </c>
    </row>
  </sheetData>
  <mergeCells count="1">
    <mergeCell ref="A3:B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sheetPr codeName="Sheet13"/>
  <dimension ref="A1:BN51"/>
  <sheetViews>
    <sheetView topLeftCell="B1" zoomScale="120" zoomScaleNormal="120" workbookViewId="0">
      <selection activeCell="K2" sqref="K2"/>
    </sheetView>
  </sheetViews>
  <sheetFormatPr defaultRowHeight="12.75"/>
  <cols>
    <col min="1" max="1" width="40.28515625" bestFit="1" customWidth="1"/>
    <col min="2" max="2" width="29.7109375" bestFit="1" customWidth="1"/>
    <col min="3" max="3" width="8.140625" bestFit="1" customWidth="1"/>
    <col min="4" max="4" width="16.28515625" bestFit="1" customWidth="1"/>
    <col min="5" max="5" width="10.7109375" bestFit="1" customWidth="1"/>
    <col min="6" max="6" width="13.140625" bestFit="1" customWidth="1"/>
    <col min="7" max="7" width="15.28515625" customWidth="1"/>
    <col min="8" max="8" width="11.7109375" bestFit="1" customWidth="1"/>
    <col min="9" max="9" width="15.5703125" bestFit="1" customWidth="1"/>
    <col min="10" max="10" width="11.5703125" bestFit="1" customWidth="1"/>
    <col min="11" max="66" width="10.5703125" bestFit="1" customWidth="1"/>
  </cols>
  <sheetData>
    <row r="1" spans="1:66" ht="15">
      <c r="A1" s="446"/>
    </row>
    <row r="2" spans="1:66">
      <c r="I2" s="393">
        <v>42461</v>
      </c>
      <c r="J2">
        <v>1</v>
      </c>
      <c r="K2">
        <f>J2+1</f>
        <v>2</v>
      </c>
      <c r="L2">
        <f t="shared" ref="L2:W2" si="0">K2+1</f>
        <v>3</v>
      </c>
      <c r="M2">
        <f t="shared" si="0"/>
        <v>4</v>
      </c>
      <c r="N2">
        <f t="shared" si="0"/>
        <v>5</v>
      </c>
      <c r="O2">
        <f t="shared" si="0"/>
        <v>6</v>
      </c>
      <c r="P2">
        <f t="shared" si="0"/>
        <v>7</v>
      </c>
      <c r="Q2">
        <f t="shared" si="0"/>
        <v>8</v>
      </c>
      <c r="R2">
        <f t="shared" si="0"/>
        <v>9</v>
      </c>
      <c r="S2">
        <f t="shared" si="0"/>
        <v>10</v>
      </c>
      <c r="T2">
        <f t="shared" si="0"/>
        <v>11</v>
      </c>
      <c r="U2">
        <f t="shared" si="0"/>
        <v>12</v>
      </c>
      <c r="V2">
        <f t="shared" si="0"/>
        <v>13</v>
      </c>
      <c r="W2">
        <f t="shared" si="0"/>
        <v>14</v>
      </c>
      <c r="X2">
        <f t="shared" ref="X2:BN2" si="1">W2+1</f>
        <v>15</v>
      </c>
      <c r="Y2">
        <f t="shared" si="1"/>
        <v>16</v>
      </c>
      <c r="Z2">
        <f t="shared" si="1"/>
        <v>17</v>
      </c>
      <c r="AA2">
        <f t="shared" si="1"/>
        <v>18</v>
      </c>
      <c r="AB2">
        <f t="shared" si="1"/>
        <v>19</v>
      </c>
      <c r="AC2">
        <f t="shared" si="1"/>
        <v>20</v>
      </c>
      <c r="AD2">
        <f t="shared" si="1"/>
        <v>21</v>
      </c>
      <c r="AE2">
        <f t="shared" si="1"/>
        <v>22</v>
      </c>
      <c r="AF2">
        <f t="shared" si="1"/>
        <v>23</v>
      </c>
      <c r="AG2">
        <f t="shared" si="1"/>
        <v>24</v>
      </c>
      <c r="AH2">
        <f t="shared" si="1"/>
        <v>25</v>
      </c>
      <c r="AI2">
        <f t="shared" si="1"/>
        <v>26</v>
      </c>
      <c r="AJ2">
        <f t="shared" si="1"/>
        <v>27</v>
      </c>
      <c r="AK2">
        <f t="shared" si="1"/>
        <v>28</v>
      </c>
      <c r="AL2">
        <f t="shared" si="1"/>
        <v>29</v>
      </c>
      <c r="AM2">
        <f t="shared" si="1"/>
        <v>30</v>
      </c>
      <c r="AN2">
        <f t="shared" si="1"/>
        <v>31</v>
      </c>
      <c r="AO2">
        <f t="shared" si="1"/>
        <v>32</v>
      </c>
      <c r="AP2">
        <f t="shared" si="1"/>
        <v>33</v>
      </c>
      <c r="AQ2">
        <f t="shared" si="1"/>
        <v>34</v>
      </c>
      <c r="AR2">
        <f t="shared" si="1"/>
        <v>35</v>
      </c>
      <c r="AS2">
        <f t="shared" si="1"/>
        <v>36</v>
      </c>
      <c r="AT2">
        <f t="shared" si="1"/>
        <v>37</v>
      </c>
      <c r="AU2">
        <f t="shared" si="1"/>
        <v>38</v>
      </c>
      <c r="AV2">
        <f t="shared" si="1"/>
        <v>39</v>
      </c>
      <c r="AW2">
        <f t="shared" si="1"/>
        <v>40</v>
      </c>
      <c r="AX2">
        <f t="shared" si="1"/>
        <v>41</v>
      </c>
      <c r="AY2">
        <f t="shared" si="1"/>
        <v>42</v>
      </c>
      <c r="AZ2">
        <f t="shared" si="1"/>
        <v>43</v>
      </c>
      <c r="BA2">
        <f t="shared" si="1"/>
        <v>44</v>
      </c>
      <c r="BB2">
        <f t="shared" si="1"/>
        <v>45</v>
      </c>
      <c r="BC2">
        <f t="shared" si="1"/>
        <v>46</v>
      </c>
      <c r="BD2">
        <f t="shared" si="1"/>
        <v>47</v>
      </c>
      <c r="BE2">
        <f t="shared" si="1"/>
        <v>48</v>
      </c>
      <c r="BF2">
        <f t="shared" si="1"/>
        <v>49</v>
      </c>
      <c r="BG2">
        <f t="shared" si="1"/>
        <v>50</v>
      </c>
      <c r="BH2">
        <f t="shared" si="1"/>
        <v>51</v>
      </c>
      <c r="BI2">
        <f t="shared" si="1"/>
        <v>52</v>
      </c>
      <c r="BJ2">
        <f t="shared" si="1"/>
        <v>53</v>
      </c>
      <c r="BK2">
        <f t="shared" si="1"/>
        <v>54</v>
      </c>
      <c r="BL2">
        <f t="shared" si="1"/>
        <v>55</v>
      </c>
      <c r="BM2">
        <f t="shared" si="1"/>
        <v>56</v>
      </c>
      <c r="BN2">
        <f t="shared" si="1"/>
        <v>57</v>
      </c>
    </row>
    <row r="3" spans="1:66" s="163" customFormat="1">
      <c r="A3" s="607" t="s">
        <v>241</v>
      </c>
      <c r="B3" s="607"/>
      <c r="I3" s="164">
        <f>DATE(YEAR($I$2),MONTH($I$2),DAY($I$2)-1)</f>
        <v>42460</v>
      </c>
      <c r="J3" s="164">
        <f>DATE(YEAR($I$2),MONTH($I$2)+J2,DAY($I$2)-1)</f>
        <v>42490</v>
      </c>
      <c r="K3" s="164">
        <f t="shared" ref="K3:P3" si="2">DATE(YEAR($I$2),MONTH($I$2)+K2,DAY($I$2)-1)</f>
        <v>42521</v>
      </c>
      <c r="L3" s="164">
        <f t="shared" si="2"/>
        <v>42551</v>
      </c>
      <c r="M3" s="164">
        <f t="shared" si="2"/>
        <v>42582</v>
      </c>
      <c r="N3" s="164">
        <f t="shared" si="2"/>
        <v>42613</v>
      </c>
      <c r="O3" s="164">
        <f t="shared" si="2"/>
        <v>42643</v>
      </c>
      <c r="P3" s="164">
        <f t="shared" si="2"/>
        <v>42674</v>
      </c>
      <c r="Q3" s="164">
        <f t="shared" ref="Q3" si="3">DATE(YEAR($I$2),MONTH($I$2)+Q2,DAY($I$2)-1)</f>
        <v>42704</v>
      </c>
      <c r="R3" s="164">
        <f t="shared" ref="R3" si="4">DATE(YEAR($I$2),MONTH($I$2)+R2,DAY($I$2)-1)</f>
        <v>42735</v>
      </c>
      <c r="S3" s="164">
        <f t="shared" ref="S3" si="5">DATE(YEAR($I$2),MONTH($I$2)+S2,DAY($I$2)-1)</f>
        <v>42766</v>
      </c>
      <c r="T3" s="164">
        <f t="shared" ref="T3" si="6">DATE(YEAR($I$2),MONTH($I$2)+T2,DAY($I$2)-1)</f>
        <v>42794</v>
      </c>
      <c r="U3" s="164">
        <f t="shared" ref="U3" si="7">DATE(YEAR($I$2),MONTH($I$2)+U2,DAY($I$2)-1)</f>
        <v>42825</v>
      </c>
      <c r="V3" s="164">
        <f t="shared" ref="V3" si="8">DATE(YEAR($I$2),MONTH($I$2)+V2,DAY($I$2)-1)</f>
        <v>42855</v>
      </c>
      <c r="W3" s="164">
        <f t="shared" ref="W3" si="9">DATE(YEAR($I$2),MONTH($I$2)+W2,DAY($I$2)-1)</f>
        <v>42886</v>
      </c>
      <c r="X3" s="164">
        <f t="shared" ref="X3" si="10">DATE(YEAR($I$2),MONTH($I$2)+X2,DAY($I$2)-1)</f>
        <v>42916</v>
      </c>
      <c r="Y3" s="164">
        <f t="shared" ref="Y3" si="11">DATE(YEAR($I$2),MONTH($I$2)+Y2,DAY($I$2)-1)</f>
        <v>42947</v>
      </c>
      <c r="Z3" s="164">
        <f t="shared" ref="Z3" si="12">DATE(YEAR($I$2),MONTH($I$2)+Z2,DAY($I$2)-1)</f>
        <v>42978</v>
      </c>
      <c r="AA3" s="164">
        <f t="shared" ref="AA3" si="13">DATE(YEAR($I$2),MONTH($I$2)+AA2,DAY($I$2)-1)</f>
        <v>43008</v>
      </c>
      <c r="AB3" s="164">
        <f t="shared" ref="AB3" si="14">DATE(YEAR($I$2),MONTH($I$2)+AB2,DAY($I$2)-1)</f>
        <v>43039</v>
      </c>
      <c r="AC3" s="164">
        <f t="shared" ref="AC3" si="15">DATE(YEAR($I$2),MONTH($I$2)+AC2,DAY($I$2)-1)</f>
        <v>43069</v>
      </c>
      <c r="AD3" s="164">
        <f t="shared" ref="AD3" si="16">DATE(YEAR($I$2),MONTH($I$2)+AD2,DAY($I$2)-1)</f>
        <v>43100</v>
      </c>
      <c r="AE3" s="164">
        <f t="shared" ref="AE3" si="17">DATE(YEAR($I$2),MONTH($I$2)+AE2,DAY($I$2)-1)</f>
        <v>43131</v>
      </c>
      <c r="AF3" s="164">
        <f t="shared" ref="AF3" si="18">DATE(YEAR($I$2),MONTH($I$2)+AF2,DAY($I$2)-1)</f>
        <v>43159</v>
      </c>
      <c r="AG3" s="164">
        <f t="shared" ref="AG3" si="19">DATE(YEAR($I$2),MONTH($I$2)+AG2,DAY($I$2)-1)</f>
        <v>43190</v>
      </c>
      <c r="AH3" s="164">
        <f t="shared" ref="AH3" si="20">DATE(YEAR($I$2),MONTH($I$2)+AH2,DAY($I$2)-1)</f>
        <v>43220</v>
      </c>
      <c r="AI3" s="164">
        <f t="shared" ref="AI3" si="21">DATE(YEAR($I$2),MONTH($I$2)+AI2,DAY($I$2)-1)</f>
        <v>43251</v>
      </c>
      <c r="AJ3" s="164">
        <f t="shared" ref="AJ3" si="22">DATE(YEAR($I$2),MONTH($I$2)+AJ2,DAY($I$2)-1)</f>
        <v>43281</v>
      </c>
      <c r="AK3" s="164">
        <f t="shared" ref="AK3" si="23">DATE(YEAR($I$2),MONTH($I$2)+AK2,DAY($I$2)-1)</f>
        <v>43312</v>
      </c>
      <c r="AL3" s="164">
        <f t="shared" ref="AL3" si="24">DATE(YEAR($I$2),MONTH($I$2)+AL2,DAY($I$2)-1)</f>
        <v>43343</v>
      </c>
      <c r="AM3" s="164">
        <f t="shared" ref="AM3" si="25">DATE(YEAR($I$2),MONTH($I$2)+AM2,DAY($I$2)-1)</f>
        <v>43373</v>
      </c>
      <c r="AN3" s="164">
        <f t="shared" ref="AN3" si="26">DATE(YEAR($I$2),MONTH($I$2)+AN2,DAY($I$2)-1)</f>
        <v>43404</v>
      </c>
      <c r="AO3" s="164">
        <f t="shared" ref="AO3" si="27">DATE(YEAR($I$2),MONTH($I$2)+AO2,DAY($I$2)-1)</f>
        <v>43434</v>
      </c>
      <c r="AP3" s="164">
        <f t="shared" ref="AP3" si="28">DATE(YEAR($I$2),MONTH($I$2)+AP2,DAY($I$2)-1)</f>
        <v>43465</v>
      </c>
      <c r="AQ3" s="164">
        <f t="shared" ref="AQ3" si="29">DATE(YEAR($I$2),MONTH($I$2)+AQ2,DAY($I$2)-1)</f>
        <v>43496</v>
      </c>
      <c r="AR3" s="164">
        <f t="shared" ref="AR3" si="30">DATE(YEAR($I$2),MONTH($I$2)+AR2,DAY($I$2)-1)</f>
        <v>43524</v>
      </c>
      <c r="AS3" s="164">
        <f t="shared" ref="AS3" si="31">DATE(YEAR($I$2),MONTH($I$2)+AS2,DAY($I$2)-1)</f>
        <v>43555</v>
      </c>
      <c r="AT3" s="164">
        <f t="shared" ref="AT3" si="32">DATE(YEAR($I$2),MONTH($I$2)+AT2,DAY($I$2)-1)</f>
        <v>43585</v>
      </c>
      <c r="AU3" s="164">
        <f t="shared" ref="AU3" si="33">DATE(YEAR($I$2),MONTH($I$2)+AU2,DAY($I$2)-1)</f>
        <v>43616</v>
      </c>
      <c r="AV3" s="164">
        <f t="shared" ref="AV3" si="34">DATE(YEAR($I$2),MONTH($I$2)+AV2,DAY($I$2)-1)</f>
        <v>43646</v>
      </c>
      <c r="AW3" s="164">
        <f t="shared" ref="AW3" si="35">DATE(YEAR($I$2),MONTH($I$2)+AW2,DAY($I$2)-1)</f>
        <v>43677</v>
      </c>
      <c r="AX3" s="164">
        <f t="shared" ref="AX3" si="36">DATE(YEAR($I$2),MONTH($I$2)+AX2,DAY($I$2)-1)</f>
        <v>43708</v>
      </c>
      <c r="AY3" s="164">
        <f t="shared" ref="AY3" si="37">DATE(YEAR($I$2),MONTH($I$2)+AY2,DAY($I$2)-1)</f>
        <v>43738</v>
      </c>
      <c r="AZ3" s="164">
        <f t="shared" ref="AZ3" si="38">DATE(YEAR($I$2),MONTH($I$2)+AZ2,DAY($I$2)-1)</f>
        <v>43769</v>
      </c>
      <c r="BA3" s="164">
        <f t="shared" ref="BA3" si="39">DATE(YEAR($I$2),MONTH($I$2)+BA2,DAY($I$2)-1)</f>
        <v>43799</v>
      </c>
      <c r="BB3" s="164">
        <f t="shared" ref="BB3" si="40">DATE(YEAR($I$2),MONTH($I$2)+BB2,DAY($I$2)-1)</f>
        <v>43830</v>
      </c>
      <c r="BC3" s="164">
        <f t="shared" ref="BC3" si="41">DATE(YEAR($I$2),MONTH($I$2)+BC2,DAY($I$2)-1)</f>
        <v>43861</v>
      </c>
      <c r="BD3" s="164">
        <f t="shared" ref="BD3" si="42">DATE(YEAR($I$2),MONTH($I$2)+BD2,DAY($I$2)-1)</f>
        <v>43890</v>
      </c>
      <c r="BE3" s="164">
        <f t="shared" ref="BE3" si="43">DATE(YEAR($I$2),MONTH($I$2)+BE2,DAY($I$2)-1)</f>
        <v>43921</v>
      </c>
      <c r="BF3" s="164">
        <f t="shared" ref="BF3" si="44">DATE(YEAR($I$2),MONTH($I$2)+BF2,DAY($I$2)-1)</f>
        <v>43951</v>
      </c>
      <c r="BG3" s="164">
        <f t="shared" ref="BG3" si="45">DATE(YEAR($I$2),MONTH($I$2)+BG2,DAY($I$2)-1)</f>
        <v>43982</v>
      </c>
      <c r="BH3" s="164">
        <f t="shared" ref="BH3" si="46">DATE(YEAR($I$2),MONTH($I$2)+BH2,DAY($I$2)-1)</f>
        <v>44012</v>
      </c>
      <c r="BI3" s="164">
        <f t="shared" ref="BI3" si="47">DATE(YEAR($I$2),MONTH($I$2)+BI2,DAY($I$2)-1)</f>
        <v>44043</v>
      </c>
      <c r="BJ3" s="164">
        <f t="shared" ref="BJ3" si="48">DATE(YEAR($I$2),MONTH($I$2)+BJ2,DAY($I$2)-1)</f>
        <v>44074</v>
      </c>
      <c r="BK3" s="164">
        <f t="shared" ref="BK3" si="49">DATE(YEAR($I$2),MONTH($I$2)+BK2,DAY($I$2)-1)</f>
        <v>44104</v>
      </c>
      <c r="BL3" s="164">
        <f t="shared" ref="BL3" si="50">DATE(YEAR($I$2),MONTH($I$2)+BL2,DAY($I$2)-1)</f>
        <v>44135</v>
      </c>
      <c r="BM3" s="164">
        <f t="shared" ref="BM3" si="51">DATE(YEAR($I$2),MONTH($I$2)+BM2,DAY($I$2)-1)</f>
        <v>44165</v>
      </c>
      <c r="BN3" s="164">
        <f t="shared" ref="BN3" si="52">DATE(YEAR($I$2),MONTH($I$2)+BN2,DAY($I$2)-1)</f>
        <v>44196</v>
      </c>
    </row>
    <row r="4" spans="1:66" ht="15">
      <c r="A4" s="142" t="s">
        <v>233</v>
      </c>
      <c r="B4" s="142" t="s">
        <v>234</v>
      </c>
      <c r="C4" s="142" t="s">
        <v>235</v>
      </c>
      <c r="D4" s="142" t="s">
        <v>236</v>
      </c>
      <c r="E4" s="142" t="s">
        <v>237</v>
      </c>
      <c r="F4" s="142" t="s">
        <v>238</v>
      </c>
      <c r="G4" s="142" t="s">
        <v>548</v>
      </c>
      <c r="H4" s="142" t="s">
        <v>239</v>
      </c>
      <c r="I4" s="142" t="s">
        <v>240</v>
      </c>
      <c r="J4" s="410">
        <f>J3</f>
        <v>42490</v>
      </c>
      <c r="K4" s="410">
        <f t="shared" ref="K4:P4" si="53">K3</f>
        <v>42521</v>
      </c>
      <c r="L4" s="410">
        <f t="shared" si="53"/>
        <v>42551</v>
      </c>
      <c r="M4" s="410">
        <f t="shared" si="53"/>
        <v>42582</v>
      </c>
      <c r="N4" s="410">
        <f t="shared" si="53"/>
        <v>42613</v>
      </c>
      <c r="O4" s="410">
        <f t="shared" si="53"/>
        <v>42643</v>
      </c>
      <c r="P4" s="410">
        <f t="shared" si="53"/>
        <v>42674</v>
      </c>
      <c r="Q4" s="410">
        <f t="shared" ref="Q4" si="54">Q3</f>
        <v>42704</v>
      </c>
      <c r="R4" s="410">
        <f t="shared" ref="R4" si="55">R3</f>
        <v>42735</v>
      </c>
      <c r="S4" s="410">
        <f t="shared" ref="S4" si="56">S3</f>
        <v>42766</v>
      </c>
      <c r="T4" s="410">
        <f t="shared" ref="T4" si="57">T3</f>
        <v>42794</v>
      </c>
      <c r="U4" s="410">
        <f t="shared" ref="U4" si="58">U3</f>
        <v>42825</v>
      </c>
      <c r="V4" s="410">
        <f t="shared" ref="V4" si="59">V3</f>
        <v>42855</v>
      </c>
      <c r="W4" s="410">
        <f t="shared" ref="W4" si="60">W3</f>
        <v>42886</v>
      </c>
      <c r="X4" s="410">
        <f t="shared" ref="X4" si="61">X3</f>
        <v>42916</v>
      </c>
      <c r="Y4" s="410">
        <f t="shared" ref="Y4" si="62">Y3</f>
        <v>42947</v>
      </c>
      <c r="Z4" s="410">
        <f t="shared" ref="Z4" si="63">Z3</f>
        <v>42978</v>
      </c>
      <c r="AA4" s="410">
        <f t="shared" ref="AA4" si="64">AA3</f>
        <v>43008</v>
      </c>
      <c r="AB4" s="410">
        <f t="shared" ref="AB4" si="65">AB3</f>
        <v>43039</v>
      </c>
      <c r="AC4" s="410">
        <f t="shared" ref="AC4" si="66">AC3</f>
        <v>43069</v>
      </c>
      <c r="AD4" s="410">
        <f t="shared" ref="AD4" si="67">AD3</f>
        <v>43100</v>
      </c>
      <c r="AE4" s="410">
        <f t="shared" ref="AE4" si="68">AE3</f>
        <v>43131</v>
      </c>
      <c r="AF4" s="410">
        <f t="shared" ref="AF4" si="69">AF3</f>
        <v>43159</v>
      </c>
      <c r="AG4" s="410">
        <f t="shared" ref="AG4" si="70">AG3</f>
        <v>43190</v>
      </c>
      <c r="AH4" s="410">
        <f t="shared" ref="AH4" si="71">AH3</f>
        <v>43220</v>
      </c>
      <c r="AI4" s="410">
        <f t="shared" ref="AI4" si="72">AI3</f>
        <v>43251</v>
      </c>
      <c r="AJ4" s="410">
        <f t="shared" ref="AJ4" si="73">AJ3</f>
        <v>43281</v>
      </c>
      <c r="AK4" s="410">
        <f t="shared" ref="AK4" si="74">AK3</f>
        <v>43312</v>
      </c>
      <c r="AL4" s="410">
        <f t="shared" ref="AL4" si="75">AL3</f>
        <v>43343</v>
      </c>
      <c r="AM4" s="410">
        <f t="shared" ref="AM4" si="76">AM3</f>
        <v>43373</v>
      </c>
      <c r="AN4" s="410">
        <f t="shared" ref="AN4" si="77">AN3</f>
        <v>43404</v>
      </c>
      <c r="AO4" s="410">
        <f t="shared" ref="AO4" si="78">AO3</f>
        <v>43434</v>
      </c>
      <c r="AP4" s="410">
        <f t="shared" ref="AP4" si="79">AP3</f>
        <v>43465</v>
      </c>
      <c r="AQ4" s="410">
        <f t="shared" ref="AQ4" si="80">AQ3</f>
        <v>43496</v>
      </c>
      <c r="AR4" s="410">
        <f t="shared" ref="AR4" si="81">AR3</f>
        <v>43524</v>
      </c>
      <c r="AS4" s="410">
        <f t="shared" ref="AS4" si="82">AS3</f>
        <v>43555</v>
      </c>
      <c r="AT4" s="410">
        <f t="shared" ref="AT4" si="83">AT3</f>
        <v>43585</v>
      </c>
      <c r="AU4" s="410">
        <f t="shared" ref="AU4" si="84">AU3</f>
        <v>43616</v>
      </c>
      <c r="AV4" s="410">
        <f t="shared" ref="AV4" si="85">AV3</f>
        <v>43646</v>
      </c>
      <c r="AW4" s="410">
        <f t="shared" ref="AW4" si="86">AW3</f>
        <v>43677</v>
      </c>
      <c r="AX4" s="410">
        <f t="shared" ref="AX4" si="87">AX3</f>
        <v>43708</v>
      </c>
      <c r="AY4" s="410">
        <f t="shared" ref="AY4" si="88">AY3</f>
        <v>43738</v>
      </c>
      <c r="AZ4" s="410">
        <f t="shared" ref="AZ4" si="89">AZ3</f>
        <v>43769</v>
      </c>
      <c r="BA4" s="410">
        <f t="shared" ref="BA4" si="90">BA3</f>
        <v>43799</v>
      </c>
      <c r="BB4" s="410">
        <f t="shared" ref="BB4" si="91">BB3</f>
        <v>43830</v>
      </c>
      <c r="BC4" s="410">
        <f t="shared" ref="BC4" si="92">BC3</f>
        <v>43861</v>
      </c>
      <c r="BD4" s="410">
        <f t="shared" ref="BD4" si="93">BD3</f>
        <v>43890</v>
      </c>
      <c r="BE4" s="410">
        <f t="shared" ref="BE4" si="94">BE3</f>
        <v>43921</v>
      </c>
      <c r="BF4" s="410">
        <f t="shared" ref="BF4" si="95">BF3</f>
        <v>43951</v>
      </c>
      <c r="BG4" s="410">
        <f t="shared" ref="BG4" si="96">BG3</f>
        <v>43982</v>
      </c>
      <c r="BH4" s="410">
        <f t="shared" ref="BH4" si="97">BH3</f>
        <v>44012</v>
      </c>
      <c r="BI4" s="410">
        <f t="shared" ref="BI4" si="98">BI3</f>
        <v>44043</v>
      </c>
      <c r="BJ4" s="410">
        <f t="shared" ref="BJ4" si="99">BJ3</f>
        <v>44074</v>
      </c>
      <c r="BK4" s="410">
        <f t="shared" ref="BK4" si="100">BK3</f>
        <v>44104</v>
      </c>
      <c r="BL4" s="410">
        <f t="shared" ref="BL4" si="101">BL3</f>
        <v>44135</v>
      </c>
      <c r="BM4" s="410">
        <f t="shared" ref="BM4" si="102">BM3</f>
        <v>44165</v>
      </c>
      <c r="BN4" s="410">
        <f t="shared" ref="BN4" si="103">BN3</f>
        <v>44196</v>
      </c>
    </row>
    <row r="5" spans="1:66">
      <c r="A5" s="281"/>
      <c r="B5" s="281"/>
      <c r="C5" s="139" t="str">
        <f>IF(MONTH(D5)&gt;3,CONCATENATE(YEAR(D5),"-",RIGHT(YEAR(D5),2)+1),CONCATENATE(YEAR(D5)-1,"-",RIGHT(YEAR(D5),2)))</f>
        <v>1899-00</v>
      </c>
      <c r="D5" s="143"/>
      <c r="E5" s="143"/>
      <c r="F5" s="144"/>
      <c r="G5" s="411"/>
      <c r="H5" s="141">
        <f>F5-I5</f>
        <v>0</v>
      </c>
      <c r="I5" s="141">
        <f t="shared" ref="I5:I6" si="104">ROUND(IF(G5&gt;=D5,F5*(E5-G5)/(E5-D5+1),F5),2)</f>
        <v>0</v>
      </c>
      <c r="J5" s="141">
        <f>IFERROR(ROUND(IF(AND(J$4&gt;$D5,J$4&gt;$G5),$I5*(J$4-MAX($D5,$G5))/($E5-MAX($D5,$G5))-0,0),2),0)</f>
        <v>0</v>
      </c>
      <c r="K5" s="141">
        <f>IFERROR(ROUND(IF(AND(K$4&gt;$D5,K$4&gt;$G5),MIN($I5*(K$4-MAX($D5,$G5))/($E5-MAX($D5,$G5))-SUM($J5:J5),$I5-SUM($J5:J5)),0),2),0)</f>
        <v>0</v>
      </c>
      <c r="L5" s="141">
        <f>IFERROR(ROUND(IF(AND(L$4&gt;$D5,L$4&gt;$G5),MIN($I5*(L$4-MAX($D5,$G5))/($E5-MAX($D5,$G5))-SUM($J5:K5),$I5-SUM($J5:K5)),0),2),0)</f>
        <v>0</v>
      </c>
      <c r="M5" s="141">
        <f>IFERROR(ROUND(IF(AND(M$4&gt;$D5,M$4&gt;$G5),MIN($I5*(M$4-MAX($D5,$G5))/($E5-MAX($D5,$G5))-SUM($J5:L5),$I5-SUM($J5:L5)),0),2),0)</f>
        <v>0</v>
      </c>
      <c r="N5" s="141">
        <f>IFERROR(ROUND(IF(AND(N$4&gt;$D5,N$4&gt;$G5),MIN($I5*(N$4-MAX($D5,$G5))/($E5-MAX($D5,$G5))-SUM($J5:M5),$I5-SUM($J5:M5)),0),2),0)</f>
        <v>0</v>
      </c>
      <c r="O5" s="141">
        <f>IFERROR(ROUND(IF(AND(O$4&gt;$D5,O$4&gt;$G5),MIN($I5*(O$4-MAX($D5,$G5))/($E5-MAX($D5,$G5))-SUM($J5:N5),$I5-SUM($J5:N5)),0),2),0)</f>
        <v>0</v>
      </c>
      <c r="P5" s="141">
        <f>IFERROR(ROUND(IF(AND(P$4&gt;$D5,P$4&gt;$G5),MIN($I5*(P$4-MAX($D5,$G5))/($E5-MAX($D5,$G5))-SUM($J5:O5),$I5-SUM($J5:O5)),0),2),0)</f>
        <v>0</v>
      </c>
      <c r="Q5" s="141">
        <f>IFERROR(ROUND(IF(AND(Q$4&gt;$D5,Q$4&gt;$G5),MIN($I5*(Q$4-MAX($D5,$G5))/($E5-MAX($D5,$G5))-SUM($J5:P5),$I5-SUM($J5:P5)),0),2),0)</f>
        <v>0</v>
      </c>
      <c r="R5" s="141">
        <f>IFERROR(ROUND(IF(AND(R$4&gt;$D5,R$4&gt;$G5),MIN($I5*(R$4-MAX($D5,$G5))/($E5-MAX($D5,$G5))-SUM($J5:Q5),$I5-SUM($J5:Q5)),0),2),0)</f>
        <v>0</v>
      </c>
      <c r="S5" s="141">
        <f>IFERROR(ROUND(IF(AND(S$4&gt;$D5,S$4&gt;$G5),MIN($I5*(S$4-MAX($D5,$G5))/($E5-MAX($D5,$G5))-SUM($J5:R5),$I5-SUM($J5:R5)),0),2),0)</f>
        <v>0</v>
      </c>
      <c r="T5" s="141">
        <f>IFERROR(ROUND(IF(AND(T$4&gt;$D5,T$4&gt;$G5),MIN($I5*(T$4-MAX($D5,$G5))/($E5-MAX($D5,$G5))-SUM($J5:S5),$I5-SUM($J5:S5)),0),2),0)</f>
        <v>0</v>
      </c>
      <c r="U5" s="141">
        <f>IFERROR(ROUND(IF(AND(U$4&gt;$D5,U$4&gt;$G5),MIN($I5*(U$4-MAX($D5,$G5))/($E5-MAX($D5,$G5))-SUM($J5:T5),$I5-SUM($J5:T5)),0),2),0)</f>
        <v>0</v>
      </c>
      <c r="V5" s="141">
        <f>IFERROR(ROUND(IF(AND(V$4&gt;$D5,V$4&gt;$G5),MIN($I5*(V$4-MAX($D5,$G5))/($E5-MAX($D5,$G5))-SUM($J5:U5),$I5-SUM($J5:U5)),0),2),0)</f>
        <v>0</v>
      </c>
      <c r="W5" s="141">
        <f>IFERROR(ROUND(IF(AND(W$4&gt;$D5,W$4&gt;$G5),MIN($I5*(W$4-MAX($D5,$G5))/($E5-MAX($D5,$G5))-SUM($J5:V5),$I5-SUM($J5:V5)),0),2),0)</f>
        <v>0</v>
      </c>
      <c r="X5" s="141">
        <f>IFERROR(ROUND(IF(AND(X$4&gt;$D5,X$4&gt;$G5),MIN($I5*(X$4-MAX($D5,$G5))/($E5-MAX($D5,$G5))-SUM($J5:W5),$I5-SUM($J5:W5)),0),2),0)</f>
        <v>0</v>
      </c>
      <c r="Y5" s="141">
        <f>IFERROR(ROUND(IF(AND(Y$4&gt;$D5,Y$4&gt;$G5),MIN($I5*(Y$4-MAX($D5,$G5))/($E5-MAX($D5,$G5))-SUM($J5:X5),$I5-SUM($J5:X5)),0),2),0)</f>
        <v>0</v>
      </c>
      <c r="Z5" s="141">
        <f>IFERROR(ROUND(IF(AND(Z$4&gt;$D5,Z$4&gt;$G5),MIN($I5*(Z$4-MAX($D5,$G5))/($E5-MAX($D5,$G5))-SUM($J5:Y5),$I5-SUM($J5:Y5)),0),2),0)</f>
        <v>0</v>
      </c>
      <c r="AA5" s="141">
        <f>IFERROR(ROUND(IF(AND(AA$4&gt;$D5,AA$4&gt;$G5),MIN($I5*(AA$4-MAX($D5,$G5))/($E5-MAX($D5,$G5))-SUM($J5:Z5),$I5-SUM($J5:Z5)),0),2),0)</f>
        <v>0</v>
      </c>
      <c r="AB5" s="141">
        <f>IFERROR(ROUND(IF(AND(AB$4&gt;$D5,AB$4&gt;$G5),MIN($I5*(AB$4-MAX($D5,$G5))/($E5-MAX($D5,$G5))-SUM($J5:AA5),$I5-SUM($J5:AA5)),0),2),0)</f>
        <v>0</v>
      </c>
      <c r="AC5" s="141">
        <f>IFERROR(ROUND(IF(AND(AC$4&gt;$D5,AC$4&gt;$G5),MIN($I5*(AC$4-MAX($D5,$G5))/($E5-MAX($D5,$G5))-SUM($J5:AB5),$I5-SUM($J5:AB5)),0),2),0)</f>
        <v>0</v>
      </c>
      <c r="AD5" s="141">
        <f>IFERROR(ROUND(IF(AND(AD$4&gt;$D5,AD$4&gt;$G5),MIN($I5*(AD$4-MAX($D5,$G5))/($E5-MAX($D5,$G5))-SUM($J5:AC5),$I5-SUM($J5:AC5)),0),2),0)</f>
        <v>0</v>
      </c>
      <c r="AE5" s="141">
        <f>IFERROR(ROUND(IF(AND(AE$4&gt;$D5,AE$4&gt;$G5),MIN($I5*(AE$4-MAX($D5,$G5))/($E5-MAX($D5,$G5))-SUM($J5:AD5),$I5-SUM($J5:AD5)),0),2),0)</f>
        <v>0</v>
      </c>
      <c r="AF5" s="141">
        <f>IFERROR(ROUND(IF(AND(AF$4&gt;$D5,AF$4&gt;$G5),MIN($I5*(AF$4-MAX($D5,$G5))/($E5-MAX($D5,$G5))-SUM($J5:AE5),$I5-SUM($J5:AE5)),0),2),0)</f>
        <v>0</v>
      </c>
      <c r="AG5" s="141">
        <f>IFERROR(ROUND(IF(AND(AG$4&gt;$D5,AG$4&gt;$G5),MIN($I5*(AG$4-MAX($D5,$G5))/($E5-MAX($D5,$G5))-SUM($J5:AF5),$I5-SUM($J5:AF5)),0),2),0)</f>
        <v>0</v>
      </c>
      <c r="AH5" s="141">
        <f>IFERROR(ROUND(IF(AND(AH$4&gt;$D5,AH$4&gt;$G5),MIN($I5*(AH$4-MAX($D5,$G5))/($E5-MAX($D5,$G5))-SUM($J5:AG5),$I5-SUM($J5:AG5)),0),2),0)</f>
        <v>0</v>
      </c>
      <c r="AI5" s="141">
        <f>IFERROR(ROUND(IF(AND(AI$4&gt;$D5,AI$4&gt;$G5),MIN($I5*(AI$4-MAX($D5,$G5))/($E5-MAX($D5,$G5))-SUM($J5:AH5),$I5-SUM($J5:AH5)),0),2),0)</f>
        <v>0</v>
      </c>
      <c r="AJ5" s="141">
        <f>IFERROR(ROUND(IF(AND(AJ$4&gt;$D5,AJ$4&gt;$G5),MIN($I5*(AJ$4-MAX($D5,$G5))/($E5-MAX($D5,$G5))-SUM($J5:AI5),$I5-SUM($J5:AI5)),0),2),0)</f>
        <v>0</v>
      </c>
      <c r="AK5" s="141">
        <f>IFERROR(ROUND(IF(AND(AK$4&gt;$D5,AK$4&gt;$G5),MIN($I5*(AK$4-MAX($D5,$G5))/($E5-MAX($D5,$G5))-SUM($J5:AJ5),$I5-SUM($J5:AJ5)),0),2),0)</f>
        <v>0</v>
      </c>
      <c r="AL5" s="141">
        <f>IFERROR(ROUND(IF(AND(AL$4&gt;$D5,AL$4&gt;$G5),MIN($I5*(AL$4-MAX($D5,$G5))/($E5-MAX($D5,$G5))-SUM($J5:AK5),$I5-SUM($J5:AK5)),0),2),0)</f>
        <v>0</v>
      </c>
      <c r="AM5" s="141">
        <f>IFERROR(ROUND(IF(AND(AM$4&gt;$D5,AM$4&gt;$G5),MIN($I5*(AM$4-MAX($D5,$G5))/($E5-MAX($D5,$G5))-SUM($J5:AL5),$I5-SUM($J5:AL5)),0),2),0)</f>
        <v>0</v>
      </c>
      <c r="AN5" s="141">
        <f>IFERROR(ROUND(IF(AND(AN$4&gt;$D5,AN$4&gt;$G5),MIN($I5*(AN$4-MAX($D5,$G5))/($E5-MAX($D5,$G5))-SUM($J5:AM5),$I5-SUM($J5:AM5)),0),2),0)</f>
        <v>0</v>
      </c>
      <c r="AO5" s="141">
        <f>IFERROR(ROUND(IF(AND(AO$4&gt;$D5,AO$4&gt;$G5),MIN($I5*(AO$4-MAX($D5,$G5))/($E5-MAX($D5,$G5))-SUM($J5:AN5),$I5-SUM($J5:AN5)),0),2),0)</f>
        <v>0</v>
      </c>
      <c r="AP5" s="141">
        <f>IFERROR(ROUND(IF(AND(AP$4&gt;$D5,AP$4&gt;$G5),MIN($I5*(AP$4-MAX($D5,$G5))/($E5-MAX($D5,$G5))-SUM($J5:AO5),$I5-SUM($J5:AO5)),0),2),0)</f>
        <v>0</v>
      </c>
      <c r="AQ5" s="141">
        <f>IFERROR(ROUND(IF(AND(AQ$4&gt;$D5,AQ$4&gt;$G5),MIN($I5*(AQ$4-MAX($D5,$G5))/($E5-MAX($D5,$G5))-SUM($J5:AP5),$I5-SUM($J5:AP5)),0),2),0)</f>
        <v>0</v>
      </c>
      <c r="AR5" s="141">
        <f>IFERROR(ROUND(IF(AND(AR$4&gt;$D5,AR$4&gt;$G5),MIN($I5*(AR$4-MAX($D5,$G5))/($E5-MAX($D5,$G5))-SUM($J5:AQ5),$I5-SUM($J5:AQ5)),0),2),0)</f>
        <v>0</v>
      </c>
      <c r="AS5" s="141">
        <f>IFERROR(ROUND(IF(AND(AS$4&gt;$D5,AS$4&gt;$G5),MIN($I5*(AS$4-MAX($D5,$G5))/($E5-MAX($D5,$G5))-SUM($J5:AR5),$I5-SUM($J5:AR5)),0),2),0)</f>
        <v>0</v>
      </c>
      <c r="AT5" s="141">
        <f>IFERROR(ROUND(IF(AND(AT$4&gt;$D5,AT$4&gt;$G5),MIN($I5*(AT$4-MAX($D5,$G5))/($E5-MAX($D5,$G5))-SUM($J5:AS5),$I5-SUM($J5:AS5)),0),2),0)</f>
        <v>0</v>
      </c>
      <c r="AU5" s="141">
        <f>IFERROR(ROUND(IF(AND(AU$4&gt;$D5,AU$4&gt;$G5),MIN($I5*(AU$4-MAX($D5,$G5))/($E5-MAX($D5,$G5))-SUM($J5:AT5),$I5-SUM($J5:AT5)),0),2),0)</f>
        <v>0</v>
      </c>
      <c r="AV5" s="141">
        <f>IFERROR(ROUND(IF(AND(AV$4&gt;$D5,AV$4&gt;$G5),MIN($I5*(AV$4-MAX($D5,$G5))/($E5-MAX($D5,$G5))-SUM($J5:AU5),$I5-SUM($J5:AU5)),0),2),0)</f>
        <v>0</v>
      </c>
      <c r="AW5" s="141">
        <f>IFERROR(ROUND(IF(AND(AW$4&gt;$D5,AW$4&gt;$G5),MIN($I5*(AW$4-MAX($D5,$G5))/($E5-MAX($D5,$G5))-SUM($J5:AV5),$I5-SUM($J5:AV5)),0),2),0)</f>
        <v>0</v>
      </c>
      <c r="AX5" s="141">
        <f>IFERROR(ROUND(IF(AND(AX$4&gt;$D5,AX$4&gt;$G5),MIN($I5*(AX$4-MAX($D5,$G5))/($E5-MAX($D5,$G5))-SUM($J5:AW5),$I5-SUM($J5:AW5)),0),2),0)</f>
        <v>0</v>
      </c>
      <c r="AY5" s="141">
        <f>IFERROR(ROUND(IF(AND(AY$4&gt;$D5,AY$4&gt;$G5),MIN($I5*(AY$4-MAX($D5,$G5))/($E5-MAX($D5,$G5))-SUM($J5:AX5),$I5-SUM($J5:AX5)),0),2),0)</f>
        <v>0</v>
      </c>
      <c r="AZ5" s="141">
        <f>IFERROR(ROUND(IF(AND(AZ$4&gt;$D5,AZ$4&gt;$G5),MIN($I5*(AZ$4-MAX($D5,$G5))/($E5-MAX($D5,$G5))-SUM($J5:AY5),$I5-SUM($J5:AY5)),0),2),0)</f>
        <v>0</v>
      </c>
      <c r="BA5" s="141">
        <f>IFERROR(ROUND(IF(AND(BA$4&gt;$D5,BA$4&gt;$G5),MIN($I5*(BA$4-MAX($D5,$G5))/($E5-MAX($D5,$G5))-SUM($J5:AZ5),$I5-SUM($J5:AZ5)),0),2),0)</f>
        <v>0</v>
      </c>
      <c r="BB5" s="141">
        <f>IFERROR(ROUND(IF(AND(BB$4&gt;$D5,BB$4&gt;$G5),MIN($I5*(BB$4-MAX($D5,$G5))/($E5-MAX($D5,$G5))-SUM($J5:BA5),$I5-SUM($J5:BA5)),0),2),0)</f>
        <v>0</v>
      </c>
      <c r="BC5" s="141">
        <f>IFERROR(ROUND(IF(AND(BC$4&gt;$D5,BC$4&gt;$G5),MIN($I5*(BC$4-MAX($D5,$G5))/($E5-MAX($D5,$G5))-SUM($J5:BB5),$I5-SUM($J5:BB5)),0),2),0)</f>
        <v>0</v>
      </c>
      <c r="BD5" s="141">
        <f>IFERROR(ROUND(IF(AND(BD$4&gt;$D5,BD$4&gt;$G5),MIN($I5*(BD$4-MAX($D5,$G5))/($E5-MAX($D5,$G5))-SUM($J5:BC5),$I5-SUM($J5:BC5)),0),2),0)</f>
        <v>0</v>
      </c>
      <c r="BE5" s="141">
        <f>IFERROR(ROUND(IF(AND(BE$4&gt;$D5,BE$4&gt;$G5),MIN($I5*(BE$4-MAX($D5,$G5))/($E5-MAX($D5,$G5))-SUM($J5:BD5),$I5-SUM($J5:BD5)),0),2),0)</f>
        <v>0</v>
      </c>
      <c r="BF5" s="141">
        <f>IFERROR(ROUND(IF(AND(BF$4&gt;$D5,BF$4&gt;$G5),MIN($I5*(BF$4-MAX($D5,$G5))/($E5-MAX($D5,$G5))-SUM($J5:BE5),$I5-SUM($J5:BE5)),0),2),0)</f>
        <v>0</v>
      </c>
      <c r="BG5" s="141">
        <f>IFERROR(ROUND(IF(AND(BG$4&gt;$D5,BG$4&gt;$G5),MIN($I5*(BG$4-MAX($D5,$G5))/($E5-MAX($D5,$G5))-SUM($J5:BF5),$I5-SUM($J5:BF5)),0),2),0)</f>
        <v>0</v>
      </c>
      <c r="BH5" s="141">
        <f>IFERROR(ROUND(IF(AND(BH$4&gt;$D5,BH$4&gt;$G5),MIN($I5*(BH$4-MAX($D5,$G5))/($E5-MAX($D5,$G5))-SUM($J5:BG5),$I5-SUM($J5:BG5)),0),2),0)</f>
        <v>0</v>
      </c>
      <c r="BI5" s="141">
        <f>IFERROR(ROUND(IF(AND(BI$4&gt;$D5,BI$4&gt;$G5),MIN($I5*(BI$4-MAX($D5,$G5))/($E5-MAX($D5,$G5))-SUM($J5:BH5),$I5-SUM($J5:BH5)),0),2),0)</f>
        <v>0</v>
      </c>
      <c r="BJ5" s="141">
        <f>IFERROR(ROUND(IF(AND(BJ$4&gt;$D5,BJ$4&gt;$G5),MIN($I5*(BJ$4-MAX($D5,$G5))/($E5-MAX($D5,$G5))-SUM($J5:BI5),$I5-SUM($J5:BI5)),0),2),0)</f>
        <v>0</v>
      </c>
      <c r="BK5" s="141">
        <f>IFERROR(ROUND(IF(AND(BK$4&gt;$D5,BK$4&gt;$G5),MIN($I5*(BK$4-MAX($D5,$G5))/($E5-MAX($D5,$G5))-SUM($J5:BJ5),$I5-SUM($J5:BJ5)),0),2),0)</f>
        <v>0</v>
      </c>
      <c r="BL5" s="141">
        <f>IFERROR(ROUND(IF(AND(BL$4&gt;$D5,BL$4&gt;$G5),MIN($I5*(BL$4-MAX($D5,$G5))/($E5-MAX($D5,$G5))-SUM($J5:BK5),$I5-SUM($J5:BK5)),0),2),0)</f>
        <v>0</v>
      </c>
      <c r="BM5" s="141">
        <f>IFERROR(ROUND(IF(AND(BM$4&gt;$D5,BM$4&gt;$G5),MIN($I5*(BM$4-MAX($D5,$G5))/($E5-MAX($D5,$G5))-SUM($J5:BL5),$I5-SUM($J5:BL5)),0),2),0)</f>
        <v>0</v>
      </c>
      <c r="BN5" s="141">
        <f>IFERROR(ROUND(IF(AND(BN$4&gt;$D5,BN$4&gt;$G5),MIN($I5*(BN$4-MAX($D5,$G5))/($E5-MAX($D5,$G5))-SUM($J5:BM5),$I5-SUM($J5:BM5)),0),2),0)</f>
        <v>0</v>
      </c>
    </row>
    <row r="6" spans="1:66">
      <c r="A6" s="145"/>
      <c r="B6" s="145"/>
      <c r="C6" s="139" t="str">
        <f t="shared" ref="C6:C50" si="105">IF(MONTH(D6)&gt;3,CONCATENATE(YEAR(D6),"-",RIGHT(YEAR(D6),2)+1),CONCATENATE(YEAR(D6)-1,"-",RIGHT(YEAR(D6),2)))</f>
        <v>1899-00</v>
      </c>
      <c r="D6" s="143"/>
      <c r="E6" s="143"/>
      <c r="F6" s="144"/>
      <c r="G6" s="411"/>
      <c r="H6" s="141">
        <f t="shared" ref="H6:H50" si="106">F6-I6</f>
        <v>0</v>
      </c>
      <c r="I6" s="141">
        <f t="shared" si="104"/>
        <v>0</v>
      </c>
      <c r="J6" s="141">
        <f t="shared" ref="J6:J50" si="107">IFERROR(ROUND(IF(AND(J$4&gt;$D6,J$4&gt;$G6),$I6*(J$4-MAX($D6,$G6))/($E6-MAX($D6,$G6))-0,0),2),0)</f>
        <v>0</v>
      </c>
      <c r="K6" s="141">
        <f>IFERROR(ROUND(IF(AND(K$4&gt;$D6,K$4&gt;$G6),MIN($I6*(K$4-MAX($D6,$G6))/($E6-MAX($D6,$G6))-SUM($J6:J6),$I6-SUM($J6:J6)),0),2),0)</f>
        <v>0</v>
      </c>
      <c r="L6" s="141">
        <f>IFERROR(ROUND(IF(AND(L$4&gt;$D6,L$4&gt;$G6),MIN($I6*(L$4-MAX($D6,$G6))/($E6-MAX($D6,$G6))-SUM($J6:K6),$I6-SUM($J6:K6)),0),2),0)</f>
        <v>0</v>
      </c>
      <c r="M6" s="141">
        <f>IFERROR(ROUND(IF(AND(M$4&gt;$D6,M$4&gt;$G6),MIN($I6*(M$4-MAX($D6,$G6))/($E6-MAX($D6,$G6))-SUM($J6:L6),$I6-SUM($J6:L6)),0),2),0)</f>
        <v>0</v>
      </c>
      <c r="N6" s="141">
        <f>IFERROR(ROUND(IF(AND(N$4&gt;$D6,N$4&gt;$G6),MIN($I6*(N$4-MAX($D6,$G6))/($E6-MAX($D6,$G6))-SUM($J6:M6),$I6-SUM($J6:M6)),0),2),0)</f>
        <v>0</v>
      </c>
      <c r="O6" s="141">
        <f>IFERROR(ROUND(IF(AND(O$4&gt;$D6,O$4&gt;$G6),MIN($I6*(O$4-MAX($D6,$G6))/($E6-MAX($D6,$G6))-SUM($J6:N6),$I6-SUM($J6:N6)),0),2),0)</f>
        <v>0</v>
      </c>
      <c r="P6" s="141">
        <f>IFERROR(ROUND(IF(AND(P$4&gt;$D6,P$4&gt;$G6),MIN($I6*(P$4-MAX($D6,$G6))/($E6-MAX($D6,$G6))-SUM($J6:O6),$I6-SUM($J6:O6)),0),2),0)</f>
        <v>0</v>
      </c>
      <c r="Q6" s="141">
        <f>IFERROR(ROUND(IF(AND(Q$4&gt;$D6,Q$4&gt;$G6),MIN($I6*(Q$4-MAX($D6,$G6))/($E6-MAX($D6,$G6))-SUM($J6:P6),$I6-SUM($J6:P6)),0),2),0)</f>
        <v>0</v>
      </c>
      <c r="R6" s="141">
        <f>IFERROR(ROUND(IF(AND(R$4&gt;$D6,R$4&gt;$G6),MIN($I6*(R$4-MAX($D6,$G6))/($E6-MAX($D6,$G6))-SUM($J6:Q6),$I6-SUM($J6:Q6)),0),2),0)</f>
        <v>0</v>
      </c>
      <c r="S6" s="141">
        <f>IFERROR(ROUND(IF(AND(S$4&gt;$D6,S$4&gt;$G6),MIN($I6*(S$4-MAX($D6,$G6))/($E6-MAX($D6,$G6))-SUM($J6:R6),$I6-SUM($J6:R6)),0),2),0)</f>
        <v>0</v>
      </c>
      <c r="T6" s="141">
        <f>IFERROR(ROUND(IF(AND(T$4&gt;$D6,T$4&gt;$G6),MIN($I6*(T$4-MAX($D6,$G6))/($E6-MAX($D6,$G6))-SUM($J6:S6),$I6-SUM($J6:S6)),0),2),0)</f>
        <v>0</v>
      </c>
      <c r="U6" s="141">
        <f>IFERROR(ROUND(IF(AND(U$4&gt;$D6,U$4&gt;$G6),MIN($I6*(U$4-MAX($D6,$G6))/($E6-MAX($D6,$G6))-SUM($J6:T6),$I6-SUM($J6:T6)),0),2),0)</f>
        <v>0</v>
      </c>
      <c r="V6" s="141">
        <f>IFERROR(ROUND(IF(AND(V$4&gt;$D6,V$4&gt;$G6),MIN($I6*(V$4-MAX($D6,$G6))/($E6-MAX($D6,$G6))-SUM($J6:U6),$I6-SUM($J6:U6)),0),2),0)</f>
        <v>0</v>
      </c>
      <c r="W6" s="141">
        <f>IFERROR(ROUND(IF(AND(W$4&gt;$D6,W$4&gt;$G6),MIN($I6*(W$4-MAX($D6,$G6))/($E6-MAX($D6,$G6))-SUM($J6:V6),$I6-SUM($J6:V6)),0),2),0)</f>
        <v>0</v>
      </c>
      <c r="X6" s="141">
        <f>IFERROR(ROUND(IF(AND(X$4&gt;$D6,X$4&gt;$G6),MIN($I6*(X$4-MAX($D6,$G6))/($E6-MAX($D6,$G6))-SUM($J6:W6),$I6-SUM($J6:W6)),0),2),0)</f>
        <v>0</v>
      </c>
      <c r="Y6" s="141">
        <f>IFERROR(ROUND(IF(AND(Y$4&gt;$D6,Y$4&gt;$G6),MIN($I6*(Y$4-MAX($D6,$G6))/($E6-MAX($D6,$G6))-SUM($J6:X6),$I6-SUM($J6:X6)),0),2),0)</f>
        <v>0</v>
      </c>
      <c r="Z6" s="141">
        <f>IFERROR(ROUND(IF(AND(Z$4&gt;$D6,Z$4&gt;$G6),MIN($I6*(Z$4-MAX($D6,$G6))/($E6-MAX($D6,$G6))-SUM($J6:Y6),$I6-SUM($J6:Y6)),0),2),0)</f>
        <v>0</v>
      </c>
      <c r="AA6" s="141">
        <f>IFERROR(ROUND(IF(AND(AA$4&gt;$D6,AA$4&gt;$G6),MIN($I6*(AA$4-MAX($D6,$G6))/($E6-MAX($D6,$G6))-SUM($J6:Z6),$I6-SUM($J6:Z6)),0),2),0)</f>
        <v>0</v>
      </c>
      <c r="AB6" s="141">
        <f>IFERROR(ROUND(IF(AND(AB$4&gt;$D6,AB$4&gt;$G6),MIN($I6*(AB$4-MAX($D6,$G6))/($E6-MAX($D6,$G6))-SUM($J6:AA6),$I6-SUM($J6:AA6)),0),2),0)</f>
        <v>0</v>
      </c>
      <c r="AC6" s="141">
        <f>IFERROR(ROUND(IF(AND(AC$4&gt;$D6,AC$4&gt;$G6),MIN($I6*(AC$4-MAX($D6,$G6))/($E6-MAX($D6,$G6))-SUM($J6:AB6),$I6-SUM($J6:AB6)),0),2),0)</f>
        <v>0</v>
      </c>
      <c r="AD6" s="141">
        <f>IFERROR(ROUND(IF(AND(AD$4&gt;$D6,AD$4&gt;$G6),MIN($I6*(AD$4-MAX($D6,$G6))/($E6-MAX($D6,$G6))-SUM($J6:AC6),$I6-SUM($J6:AC6)),0),2),0)</f>
        <v>0</v>
      </c>
      <c r="AE6" s="141">
        <f>IFERROR(ROUND(IF(AND(AE$4&gt;$D6,AE$4&gt;$G6),MIN($I6*(AE$4-MAX($D6,$G6))/($E6-MAX($D6,$G6))-SUM($J6:AD6),$I6-SUM($J6:AD6)),0),2),0)</f>
        <v>0</v>
      </c>
      <c r="AF6" s="141">
        <f>IFERROR(ROUND(IF(AND(AF$4&gt;$D6,AF$4&gt;$G6),MIN($I6*(AF$4-MAX($D6,$G6))/($E6-MAX($D6,$G6))-SUM($J6:AE6),$I6-SUM($J6:AE6)),0),2),0)</f>
        <v>0</v>
      </c>
      <c r="AG6" s="141">
        <f>IFERROR(ROUND(IF(AND(AG$4&gt;$D6,AG$4&gt;$G6),MIN($I6*(AG$4-MAX($D6,$G6))/($E6-MAX($D6,$G6))-SUM($J6:AF6),$I6-SUM($J6:AF6)),0),2),0)</f>
        <v>0</v>
      </c>
      <c r="AH6" s="141">
        <f>IFERROR(ROUND(IF(AND(AH$4&gt;$D6,AH$4&gt;$G6),MIN($I6*(AH$4-MAX($D6,$G6))/($E6-MAX($D6,$G6))-SUM($J6:AG6),$I6-SUM($J6:AG6)),0),2),0)</f>
        <v>0</v>
      </c>
      <c r="AI6" s="141">
        <f>IFERROR(ROUND(IF(AND(AI$4&gt;$D6,AI$4&gt;$G6),MIN($I6*(AI$4-MAX($D6,$G6))/($E6-MAX($D6,$G6))-SUM($J6:AH6),$I6-SUM($J6:AH6)),0),2),0)</f>
        <v>0</v>
      </c>
      <c r="AJ6" s="141">
        <f>IFERROR(ROUND(IF(AND(AJ$4&gt;$D6,AJ$4&gt;$G6),MIN($I6*(AJ$4-MAX($D6,$G6))/($E6-MAX($D6,$G6))-SUM($J6:AI6),$I6-SUM($J6:AI6)),0),2),0)</f>
        <v>0</v>
      </c>
      <c r="AK6" s="141">
        <f>IFERROR(ROUND(IF(AND(AK$4&gt;$D6,AK$4&gt;$G6),MIN($I6*(AK$4-MAX($D6,$G6))/($E6-MAX($D6,$G6))-SUM($J6:AJ6),$I6-SUM($J6:AJ6)),0),2),0)</f>
        <v>0</v>
      </c>
      <c r="AL6" s="141">
        <f>IFERROR(ROUND(IF(AND(AL$4&gt;$D6,AL$4&gt;$G6),MIN($I6*(AL$4-MAX($D6,$G6))/($E6-MAX($D6,$G6))-SUM($J6:AK6),$I6-SUM($J6:AK6)),0),2),0)</f>
        <v>0</v>
      </c>
      <c r="AM6" s="141">
        <f>IFERROR(ROUND(IF(AND(AM$4&gt;$D6,AM$4&gt;$G6),MIN($I6*(AM$4-MAX($D6,$G6))/($E6-MAX($D6,$G6))-SUM($J6:AL6),$I6-SUM($J6:AL6)),0),2),0)</f>
        <v>0</v>
      </c>
      <c r="AN6" s="141">
        <f>IFERROR(ROUND(IF(AND(AN$4&gt;$D6,AN$4&gt;$G6),MIN($I6*(AN$4-MAX($D6,$G6))/($E6-MAX($D6,$G6))-SUM($J6:AM6),$I6-SUM($J6:AM6)),0),2),0)</f>
        <v>0</v>
      </c>
      <c r="AO6" s="141">
        <f>IFERROR(ROUND(IF(AND(AO$4&gt;$D6,AO$4&gt;$G6),MIN($I6*(AO$4-MAX($D6,$G6))/($E6-MAX($D6,$G6))-SUM($J6:AN6),$I6-SUM($J6:AN6)),0),2),0)</f>
        <v>0</v>
      </c>
      <c r="AP6" s="141">
        <f>IFERROR(ROUND(IF(AND(AP$4&gt;$D6,AP$4&gt;$G6),MIN($I6*(AP$4-MAX($D6,$G6))/($E6-MAX($D6,$G6))-SUM($J6:AO6),$I6-SUM($J6:AO6)),0),2),0)</f>
        <v>0</v>
      </c>
      <c r="AQ6" s="141">
        <f>IFERROR(ROUND(IF(AND(AQ$4&gt;$D6,AQ$4&gt;$G6),MIN($I6*(AQ$4-MAX($D6,$G6))/($E6-MAX($D6,$G6))-SUM($J6:AP6),$I6-SUM($J6:AP6)),0),2),0)</f>
        <v>0</v>
      </c>
      <c r="AR6" s="141">
        <f>IFERROR(ROUND(IF(AND(AR$4&gt;$D6,AR$4&gt;$G6),MIN($I6*(AR$4-MAX($D6,$G6))/($E6-MAX($D6,$G6))-SUM($J6:AQ6),$I6-SUM($J6:AQ6)),0),2),0)</f>
        <v>0</v>
      </c>
      <c r="AS6" s="141">
        <f>IFERROR(ROUND(IF(AND(AS$4&gt;$D6,AS$4&gt;$G6),MIN($I6*(AS$4-MAX($D6,$G6))/($E6-MAX($D6,$G6))-SUM($J6:AR6),$I6-SUM($J6:AR6)),0),2),0)</f>
        <v>0</v>
      </c>
      <c r="AT6" s="141">
        <f>IFERROR(ROUND(IF(AND(AT$4&gt;$D6,AT$4&gt;$G6),MIN($I6*(AT$4-MAX($D6,$G6))/($E6-MAX($D6,$G6))-SUM($J6:AS6),$I6-SUM($J6:AS6)),0),2),0)</f>
        <v>0</v>
      </c>
      <c r="AU6" s="141">
        <f>IFERROR(ROUND(IF(AND(AU$4&gt;$D6,AU$4&gt;$G6),MIN($I6*(AU$4-MAX($D6,$G6))/($E6-MAX($D6,$G6))-SUM($J6:AT6),$I6-SUM($J6:AT6)),0),2),0)</f>
        <v>0</v>
      </c>
      <c r="AV6" s="141">
        <f>IFERROR(ROUND(IF(AND(AV$4&gt;$D6,AV$4&gt;$G6),MIN($I6*(AV$4-MAX($D6,$G6))/($E6-MAX($D6,$G6))-SUM($J6:AU6),$I6-SUM($J6:AU6)),0),2),0)</f>
        <v>0</v>
      </c>
      <c r="AW6" s="141">
        <f>IFERROR(ROUND(IF(AND(AW$4&gt;$D6,AW$4&gt;$G6),MIN($I6*(AW$4-MAX($D6,$G6))/($E6-MAX($D6,$G6))-SUM($J6:AV6),$I6-SUM($J6:AV6)),0),2),0)</f>
        <v>0</v>
      </c>
      <c r="AX6" s="141">
        <f>IFERROR(ROUND(IF(AND(AX$4&gt;$D6,AX$4&gt;$G6),MIN($I6*(AX$4-MAX($D6,$G6))/($E6-MAX($D6,$G6))-SUM($J6:AW6),$I6-SUM($J6:AW6)),0),2),0)</f>
        <v>0</v>
      </c>
      <c r="AY6" s="141">
        <f>IFERROR(ROUND(IF(AND(AY$4&gt;$D6,AY$4&gt;$G6),MIN($I6*(AY$4-MAX($D6,$G6))/($E6-MAX($D6,$G6))-SUM($J6:AX6),$I6-SUM($J6:AX6)),0),2),0)</f>
        <v>0</v>
      </c>
      <c r="AZ6" s="141">
        <f>IFERROR(ROUND(IF(AND(AZ$4&gt;$D6,AZ$4&gt;$G6),MIN($I6*(AZ$4-MAX($D6,$G6))/($E6-MAX($D6,$G6))-SUM($J6:AY6),$I6-SUM($J6:AY6)),0),2),0)</f>
        <v>0</v>
      </c>
      <c r="BA6" s="141">
        <f>IFERROR(ROUND(IF(AND(BA$4&gt;$D6,BA$4&gt;$G6),MIN($I6*(BA$4-MAX($D6,$G6))/($E6-MAX($D6,$G6))-SUM($J6:AZ6),$I6-SUM($J6:AZ6)),0),2),0)</f>
        <v>0</v>
      </c>
      <c r="BB6" s="141">
        <f>IFERROR(ROUND(IF(AND(BB$4&gt;$D6,BB$4&gt;$G6),MIN($I6*(BB$4-MAX($D6,$G6))/($E6-MAX($D6,$G6))-SUM($J6:BA6),$I6-SUM($J6:BA6)),0),2),0)</f>
        <v>0</v>
      </c>
      <c r="BC6" s="141">
        <f>IFERROR(ROUND(IF(AND(BC$4&gt;$D6,BC$4&gt;$G6),MIN($I6*(BC$4-MAX($D6,$G6))/($E6-MAX($D6,$G6))-SUM($J6:BB6),$I6-SUM($J6:BB6)),0),2),0)</f>
        <v>0</v>
      </c>
      <c r="BD6" s="141">
        <f>IFERROR(ROUND(IF(AND(BD$4&gt;$D6,BD$4&gt;$G6),MIN($I6*(BD$4-MAX($D6,$G6))/($E6-MAX($D6,$G6))-SUM($J6:BC6),$I6-SUM($J6:BC6)),0),2),0)</f>
        <v>0</v>
      </c>
      <c r="BE6" s="141">
        <f>IFERROR(ROUND(IF(AND(BE$4&gt;$D6,BE$4&gt;$G6),MIN($I6*(BE$4-MAX($D6,$G6))/($E6-MAX($D6,$G6))-SUM($J6:BD6),$I6-SUM($J6:BD6)),0),2),0)</f>
        <v>0</v>
      </c>
      <c r="BF6" s="141">
        <f>IFERROR(ROUND(IF(AND(BF$4&gt;$D6,BF$4&gt;$G6),MIN($I6*(BF$4-MAX($D6,$G6))/($E6-MAX($D6,$G6))-SUM($J6:BE6),$I6-SUM($J6:BE6)),0),2),0)</f>
        <v>0</v>
      </c>
      <c r="BG6" s="141">
        <f>IFERROR(ROUND(IF(AND(BG$4&gt;$D6,BG$4&gt;$G6),MIN($I6*(BG$4-MAX($D6,$G6))/($E6-MAX($D6,$G6))-SUM($J6:BF6),$I6-SUM($J6:BF6)),0),2),0)</f>
        <v>0</v>
      </c>
      <c r="BH6" s="141">
        <f>IFERROR(ROUND(IF(AND(BH$4&gt;$D6,BH$4&gt;$G6),MIN($I6*(BH$4-MAX($D6,$G6))/($E6-MAX($D6,$G6))-SUM($J6:BG6),$I6-SUM($J6:BG6)),0),2),0)</f>
        <v>0</v>
      </c>
      <c r="BI6" s="141">
        <f>IFERROR(ROUND(IF(AND(BI$4&gt;$D6,BI$4&gt;$G6),MIN($I6*(BI$4-MAX($D6,$G6))/($E6-MAX($D6,$G6))-SUM($J6:BH6),$I6-SUM($J6:BH6)),0),2),0)</f>
        <v>0</v>
      </c>
      <c r="BJ6" s="141">
        <f>IFERROR(ROUND(IF(AND(BJ$4&gt;$D6,BJ$4&gt;$G6),MIN($I6*(BJ$4-MAX($D6,$G6))/($E6-MAX($D6,$G6))-SUM($J6:BI6),$I6-SUM($J6:BI6)),0),2),0)</f>
        <v>0</v>
      </c>
      <c r="BK6" s="141">
        <f>IFERROR(ROUND(IF(AND(BK$4&gt;$D6,BK$4&gt;$G6),MIN($I6*(BK$4-MAX($D6,$G6))/($E6-MAX($D6,$G6))-SUM($J6:BJ6),$I6-SUM($J6:BJ6)),0),2),0)</f>
        <v>0</v>
      </c>
      <c r="BL6" s="141">
        <f>IFERROR(ROUND(IF(AND(BL$4&gt;$D6,BL$4&gt;$G6),MIN($I6*(BL$4-MAX($D6,$G6))/($E6-MAX($D6,$G6))-SUM($J6:BK6),$I6-SUM($J6:BK6)),0),2),0)</f>
        <v>0</v>
      </c>
      <c r="BM6" s="141">
        <f>IFERROR(ROUND(IF(AND(BM$4&gt;$D6,BM$4&gt;$G6),MIN($I6*(BM$4-MAX($D6,$G6))/($E6-MAX($D6,$G6))-SUM($J6:BL6),$I6-SUM($J6:BL6)),0),2),0)</f>
        <v>0</v>
      </c>
      <c r="BN6" s="141">
        <f>IFERROR(ROUND(IF(AND(BN$4&gt;$D6,BN$4&gt;$G6),MIN($I6*(BN$4-MAX($D6,$G6))/($E6-MAX($D6,$G6))-SUM($J6:BM6),$I6-SUM($J6:BM6)),0),2),0)</f>
        <v>0</v>
      </c>
    </row>
    <row r="7" spans="1:66">
      <c r="A7" s="145"/>
      <c r="B7" s="145"/>
      <c r="C7" s="139" t="str">
        <f t="shared" si="105"/>
        <v>1899-00</v>
      </c>
      <c r="D7" s="143"/>
      <c r="E7" s="143"/>
      <c r="F7" s="144"/>
      <c r="G7" s="411"/>
      <c r="H7" s="141">
        <f t="shared" si="106"/>
        <v>0</v>
      </c>
      <c r="I7" s="141">
        <f>ROUND(IF(G7&gt;=D7,F7*(E7-G7)/(E7-D7+1),F7),2)</f>
        <v>0</v>
      </c>
      <c r="J7" s="141">
        <f t="shared" si="107"/>
        <v>0</v>
      </c>
      <c r="K7" s="141">
        <f>IFERROR(ROUND(IF(AND(K$4&gt;$D7,K$4&gt;$G7),MIN($I7*(K$4-MAX($D7,$G7))/($E7-MAX($D7,$G7))-SUM($J7:J7),$I7-SUM($J7:J7)),0),2),0)</f>
        <v>0</v>
      </c>
      <c r="L7" s="141">
        <f>IFERROR(ROUND(IF(AND(L$4&gt;$D7,L$4&gt;$G7),MIN($I7*(L$4-MAX($D7,$G7))/($E7-MAX($D7,$G7))-SUM($J7:K7),$I7-SUM($J7:K7)),0),2),0)</f>
        <v>0</v>
      </c>
      <c r="M7" s="141">
        <f>IFERROR(ROUND(IF(AND(M$4&gt;$D7,M$4&gt;$G7),MIN($I7*(M$4-MAX($D7,$G7))/($E7-MAX($D7,$G7))-SUM($J7:L7),$I7-SUM($J7:L7)),0),2),0)</f>
        <v>0</v>
      </c>
      <c r="N7" s="141">
        <f>IFERROR(ROUND(IF(AND(N$4&gt;$D7,N$4&gt;$G7),MIN($I7*(N$4-MAX($D7,$G7))/($E7-MAX($D7,$G7))-SUM($J7:M7),$I7-SUM($J7:M7)),0),2),0)</f>
        <v>0</v>
      </c>
      <c r="O7" s="141">
        <f>IFERROR(ROUND(IF(AND(O$4&gt;$D7,O$4&gt;$G7),MIN($I7*(O$4-MAX($D7,$G7))/($E7-MAX($D7,$G7))-SUM($J7:N7),$I7-SUM($J7:N7)),0),2),0)</f>
        <v>0</v>
      </c>
      <c r="P7" s="141">
        <f>IFERROR(ROUND(IF(AND(P$4&gt;$D7,P$4&gt;$G7),MIN($I7*(P$4-MAX($D7,$G7))/($E7-MAX($D7,$G7))-SUM($J7:O7),$I7-SUM($J7:O7)),0),2),0)</f>
        <v>0</v>
      </c>
      <c r="Q7" s="141">
        <f>IFERROR(ROUND(IF(AND(Q$4&gt;$D7,Q$4&gt;$G7),MIN($I7*(Q$4-MAX($D7,$G7))/($E7-MAX($D7,$G7))-SUM($J7:P7),$I7-SUM($J7:P7)),0),2),0)</f>
        <v>0</v>
      </c>
      <c r="R7" s="141">
        <f>IFERROR(ROUND(IF(AND(R$4&gt;$D7,R$4&gt;$G7),MIN($I7*(R$4-MAX($D7,$G7))/($E7-MAX($D7,$G7))-SUM($J7:Q7),$I7-SUM($J7:Q7)),0),2),0)</f>
        <v>0</v>
      </c>
      <c r="S7" s="141">
        <f>IFERROR(ROUND(IF(AND(S$4&gt;$D7,S$4&gt;$G7),MIN($I7*(S$4-MAX($D7,$G7))/($E7-MAX($D7,$G7))-SUM($J7:R7),$I7-SUM($J7:R7)),0),2),0)</f>
        <v>0</v>
      </c>
      <c r="T7" s="141">
        <f>IFERROR(ROUND(IF(AND(T$4&gt;$D7,T$4&gt;$G7),MIN($I7*(T$4-MAX($D7,$G7))/($E7-MAX($D7,$G7))-SUM($J7:S7),$I7-SUM($J7:S7)),0),2),0)</f>
        <v>0</v>
      </c>
      <c r="U7" s="141">
        <f>IFERROR(ROUND(IF(AND(U$4&gt;$D7,U$4&gt;$G7),MIN($I7*(U$4-MAX($D7,$G7))/($E7-MAX($D7,$G7))-SUM($J7:T7),$I7-SUM($J7:T7)),0),2),0)</f>
        <v>0</v>
      </c>
      <c r="V7" s="141">
        <f>IFERROR(ROUND(IF(AND(V$4&gt;$D7,V$4&gt;$G7),MIN($I7*(V$4-MAX($D7,$G7))/($E7-MAX($D7,$G7))-SUM($J7:U7),$I7-SUM($J7:U7)),0),2),0)</f>
        <v>0</v>
      </c>
      <c r="W7" s="141">
        <f>IFERROR(ROUND(IF(AND(W$4&gt;$D7,W$4&gt;$G7),MIN($I7*(W$4-MAX($D7,$G7))/($E7-MAX($D7,$G7))-SUM($J7:V7),$I7-SUM($J7:V7)),0),2),0)</f>
        <v>0</v>
      </c>
      <c r="X7" s="141">
        <f>IFERROR(ROUND(IF(AND(X$4&gt;$D7,X$4&gt;$G7),MIN($I7*(X$4-MAX($D7,$G7))/($E7-MAX($D7,$G7))-SUM($J7:W7),$I7-SUM($J7:W7)),0),2),0)</f>
        <v>0</v>
      </c>
      <c r="Y7" s="141">
        <f>IFERROR(ROUND(IF(AND(Y$4&gt;$D7,Y$4&gt;$G7),MIN($I7*(Y$4-MAX($D7,$G7))/($E7-MAX($D7,$G7))-SUM($J7:X7),$I7-SUM($J7:X7)),0),2),0)</f>
        <v>0</v>
      </c>
      <c r="Z7" s="141">
        <f>IFERROR(ROUND(IF(AND(Z$4&gt;$D7,Z$4&gt;$G7),MIN($I7*(Z$4-MAX($D7,$G7))/($E7-MAX($D7,$G7))-SUM($J7:Y7),$I7-SUM($J7:Y7)),0),2),0)</f>
        <v>0</v>
      </c>
      <c r="AA7" s="141">
        <f>IFERROR(ROUND(IF(AND(AA$4&gt;$D7,AA$4&gt;$G7),MIN($I7*(AA$4-MAX($D7,$G7))/($E7-MAX($D7,$G7))-SUM($J7:Z7),$I7-SUM($J7:Z7)),0),2),0)</f>
        <v>0</v>
      </c>
      <c r="AB7" s="141">
        <f>IFERROR(ROUND(IF(AND(AB$4&gt;$D7,AB$4&gt;$G7),MIN($I7*(AB$4-MAX($D7,$G7))/($E7-MAX($D7,$G7))-SUM($J7:AA7),$I7-SUM($J7:AA7)),0),2),0)</f>
        <v>0</v>
      </c>
      <c r="AC7" s="141">
        <f>IFERROR(ROUND(IF(AND(AC$4&gt;$D7,AC$4&gt;$G7),MIN($I7*(AC$4-MAX($D7,$G7))/($E7-MAX($D7,$G7))-SUM($J7:AB7),$I7-SUM($J7:AB7)),0),2),0)</f>
        <v>0</v>
      </c>
      <c r="AD7" s="141">
        <f>IFERROR(ROUND(IF(AND(AD$4&gt;$D7,AD$4&gt;$G7),MIN($I7*(AD$4-MAX($D7,$G7))/($E7-MAX($D7,$G7))-SUM($J7:AC7),$I7-SUM($J7:AC7)),0),2),0)</f>
        <v>0</v>
      </c>
      <c r="AE7" s="141">
        <f>IFERROR(ROUND(IF(AND(AE$4&gt;$D7,AE$4&gt;$G7),MIN($I7*(AE$4-MAX($D7,$G7))/($E7-MAX($D7,$G7))-SUM($J7:AD7),$I7-SUM($J7:AD7)),0),2),0)</f>
        <v>0</v>
      </c>
      <c r="AF7" s="141">
        <f>IFERROR(ROUND(IF(AND(AF$4&gt;$D7,AF$4&gt;$G7),MIN($I7*(AF$4-MAX($D7,$G7))/($E7-MAX($D7,$G7))-SUM($J7:AE7),$I7-SUM($J7:AE7)),0),2),0)</f>
        <v>0</v>
      </c>
      <c r="AG7" s="141">
        <f>IFERROR(ROUND(IF(AND(AG$4&gt;$D7,AG$4&gt;$G7),MIN($I7*(AG$4-MAX($D7,$G7))/($E7-MAX($D7,$G7))-SUM($J7:AF7),$I7-SUM($J7:AF7)),0),2),0)</f>
        <v>0</v>
      </c>
      <c r="AH7" s="141">
        <f>IFERROR(ROUND(IF(AND(AH$4&gt;$D7,AH$4&gt;$G7),MIN($I7*(AH$4-MAX($D7,$G7))/($E7-MAX($D7,$G7))-SUM($J7:AG7),$I7-SUM($J7:AG7)),0),2),0)</f>
        <v>0</v>
      </c>
      <c r="AI7" s="141">
        <f>IFERROR(ROUND(IF(AND(AI$4&gt;$D7,AI$4&gt;$G7),MIN($I7*(AI$4-MAX($D7,$G7))/($E7-MAX($D7,$G7))-SUM($J7:AH7),$I7-SUM($J7:AH7)),0),2),0)</f>
        <v>0</v>
      </c>
      <c r="AJ7" s="141">
        <f>IFERROR(ROUND(IF(AND(AJ$4&gt;$D7,AJ$4&gt;$G7),MIN($I7*(AJ$4-MAX($D7,$G7))/($E7-MAX($D7,$G7))-SUM($J7:AI7),$I7-SUM($J7:AI7)),0),2),0)</f>
        <v>0</v>
      </c>
      <c r="AK7" s="141">
        <f>IFERROR(ROUND(IF(AND(AK$4&gt;$D7,AK$4&gt;$G7),MIN($I7*(AK$4-MAX($D7,$G7))/($E7-MAX($D7,$G7))-SUM($J7:AJ7),$I7-SUM($J7:AJ7)),0),2),0)</f>
        <v>0</v>
      </c>
      <c r="AL7" s="141">
        <f>IFERROR(ROUND(IF(AND(AL$4&gt;$D7,AL$4&gt;$G7),MIN($I7*(AL$4-MAX($D7,$G7))/($E7-MAX($D7,$G7))-SUM($J7:AK7),$I7-SUM($J7:AK7)),0),2),0)</f>
        <v>0</v>
      </c>
      <c r="AM7" s="141">
        <f>IFERROR(ROUND(IF(AND(AM$4&gt;$D7,AM$4&gt;$G7),MIN($I7*(AM$4-MAX($D7,$G7))/($E7-MAX($D7,$G7))-SUM($J7:AL7),$I7-SUM($J7:AL7)),0),2),0)</f>
        <v>0</v>
      </c>
      <c r="AN7" s="141">
        <f>IFERROR(ROUND(IF(AND(AN$4&gt;$D7,AN$4&gt;$G7),MIN($I7*(AN$4-MAX($D7,$G7))/($E7-MAX($D7,$G7))-SUM($J7:AM7),$I7-SUM($J7:AM7)),0),2),0)</f>
        <v>0</v>
      </c>
      <c r="AO7" s="141">
        <f>IFERROR(ROUND(IF(AND(AO$4&gt;$D7,AO$4&gt;$G7),MIN($I7*(AO$4-MAX($D7,$G7))/($E7-MAX($D7,$G7))-SUM($J7:AN7),$I7-SUM($J7:AN7)),0),2),0)</f>
        <v>0</v>
      </c>
      <c r="AP7" s="141">
        <f>IFERROR(ROUND(IF(AND(AP$4&gt;$D7,AP$4&gt;$G7),MIN($I7*(AP$4-MAX($D7,$G7))/($E7-MAX($D7,$G7))-SUM($J7:AO7),$I7-SUM($J7:AO7)),0),2),0)</f>
        <v>0</v>
      </c>
      <c r="AQ7" s="141">
        <f>IFERROR(ROUND(IF(AND(AQ$4&gt;$D7,AQ$4&gt;$G7),MIN($I7*(AQ$4-MAX($D7,$G7))/($E7-MAX($D7,$G7))-SUM($J7:AP7),$I7-SUM($J7:AP7)),0),2),0)</f>
        <v>0</v>
      </c>
      <c r="AR7" s="141">
        <f>IFERROR(ROUND(IF(AND(AR$4&gt;$D7,AR$4&gt;$G7),MIN($I7*(AR$4-MAX($D7,$G7))/($E7-MAX($D7,$G7))-SUM($J7:AQ7),$I7-SUM($J7:AQ7)),0),2),0)</f>
        <v>0</v>
      </c>
      <c r="AS7" s="141">
        <f>IFERROR(ROUND(IF(AND(AS$4&gt;$D7,AS$4&gt;$G7),MIN($I7*(AS$4-MAX($D7,$G7))/($E7-MAX($D7,$G7))-SUM($J7:AR7),$I7-SUM($J7:AR7)),0),2),0)</f>
        <v>0</v>
      </c>
      <c r="AT7" s="141">
        <f>IFERROR(ROUND(IF(AND(AT$4&gt;$D7,AT$4&gt;$G7),MIN($I7*(AT$4-MAX($D7,$G7))/($E7-MAX($D7,$G7))-SUM($J7:AS7),$I7-SUM($J7:AS7)),0),2),0)</f>
        <v>0</v>
      </c>
      <c r="AU7" s="141">
        <f>IFERROR(ROUND(IF(AND(AU$4&gt;$D7,AU$4&gt;$G7),MIN($I7*(AU$4-MAX($D7,$G7))/($E7-MAX($D7,$G7))-SUM($J7:AT7),$I7-SUM($J7:AT7)),0),2),0)</f>
        <v>0</v>
      </c>
      <c r="AV7" s="141">
        <f>IFERROR(ROUND(IF(AND(AV$4&gt;$D7,AV$4&gt;$G7),MIN($I7*(AV$4-MAX($D7,$G7))/($E7-MAX($D7,$G7))-SUM($J7:AU7),$I7-SUM($J7:AU7)),0),2),0)</f>
        <v>0</v>
      </c>
      <c r="AW7" s="141">
        <f>IFERROR(ROUND(IF(AND(AW$4&gt;$D7,AW$4&gt;$G7),MIN($I7*(AW$4-MAX($D7,$G7))/($E7-MAX($D7,$G7))-SUM($J7:AV7),$I7-SUM($J7:AV7)),0),2),0)</f>
        <v>0</v>
      </c>
      <c r="AX7" s="141">
        <f>IFERROR(ROUND(IF(AND(AX$4&gt;$D7,AX$4&gt;$G7),MIN($I7*(AX$4-MAX($D7,$G7))/($E7-MAX($D7,$G7))-SUM($J7:AW7),$I7-SUM($J7:AW7)),0),2),0)</f>
        <v>0</v>
      </c>
      <c r="AY7" s="141">
        <f>IFERROR(ROUND(IF(AND(AY$4&gt;$D7,AY$4&gt;$G7),MIN($I7*(AY$4-MAX($D7,$G7))/($E7-MAX($D7,$G7))-SUM($J7:AX7),$I7-SUM($J7:AX7)),0),2),0)</f>
        <v>0</v>
      </c>
      <c r="AZ7" s="141">
        <f>IFERROR(ROUND(IF(AND(AZ$4&gt;$D7,AZ$4&gt;$G7),MIN($I7*(AZ$4-MAX($D7,$G7))/($E7-MAX($D7,$G7))-SUM($J7:AY7),$I7-SUM($J7:AY7)),0),2),0)</f>
        <v>0</v>
      </c>
      <c r="BA7" s="141">
        <f>IFERROR(ROUND(IF(AND(BA$4&gt;$D7,BA$4&gt;$G7),MIN($I7*(BA$4-MAX($D7,$G7))/($E7-MAX($D7,$G7))-SUM($J7:AZ7),$I7-SUM($J7:AZ7)),0),2),0)</f>
        <v>0</v>
      </c>
      <c r="BB7" s="141">
        <f>IFERROR(ROUND(IF(AND(BB$4&gt;$D7,BB$4&gt;$G7),MIN($I7*(BB$4-MAX($D7,$G7))/($E7-MAX($D7,$G7))-SUM($J7:BA7),$I7-SUM($J7:BA7)),0),2),0)</f>
        <v>0</v>
      </c>
      <c r="BC7" s="141">
        <f>IFERROR(ROUND(IF(AND(BC$4&gt;$D7,BC$4&gt;$G7),MIN($I7*(BC$4-MAX($D7,$G7))/($E7-MAX($D7,$G7))-SUM($J7:BB7),$I7-SUM($J7:BB7)),0),2),0)</f>
        <v>0</v>
      </c>
      <c r="BD7" s="141">
        <f>IFERROR(ROUND(IF(AND(BD$4&gt;$D7,BD$4&gt;$G7),MIN($I7*(BD$4-MAX($D7,$G7))/($E7-MAX($D7,$G7))-SUM($J7:BC7),$I7-SUM($J7:BC7)),0),2),0)</f>
        <v>0</v>
      </c>
      <c r="BE7" s="141">
        <f>IFERROR(ROUND(IF(AND(BE$4&gt;$D7,BE$4&gt;$G7),MIN($I7*(BE$4-MAX($D7,$G7))/($E7-MAX($D7,$G7))-SUM($J7:BD7),$I7-SUM($J7:BD7)),0),2),0)</f>
        <v>0</v>
      </c>
      <c r="BF7" s="141">
        <f>IFERROR(ROUND(IF(AND(BF$4&gt;$D7,BF$4&gt;$G7),MIN($I7*(BF$4-MAX($D7,$G7))/($E7-MAX($D7,$G7))-SUM($J7:BE7),$I7-SUM($J7:BE7)),0),2),0)</f>
        <v>0</v>
      </c>
      <c r="BG7" s="141">
        <f>IFERROR(ROUND(IF(AND(BG$4&gt;$D7,BG$4&gt;$G7),MIN($I7*(BG$4-MAX($D7,$G7))/($E7-MAX($D7,$G7))-SUM($J7:BF7),$I7-SUM($J7:BF7)),0),2),0)</f>
        <v>0</v>
      </c>
      <c r="BH7" s="141">
        <f>IFERROR(ROUND(IF(AND(BH$4&gt;$D7,BH$4&gt;$G7),MIN($I7*(BH$4-MAX($D7,$G7))/($E7-MAX($D7,$G7))-SUM($J7:BG7),$I7-SUM($J7:BG7)),0),2),0)</f>
        <v>0</v>
      </c>
      <c r="BI7" s="141">
        <f>IFERROR(ROUND(IF(AND(BI$4&gt;$D7,BI$4&gt;$G7),MIN($I7*(BI$4-MAX($D7,$G7))/($E7-MAX($D7,$G7))-SUM($J7:BH7),$I7-SUM($J7:BH7)),0),2),0)</f>
        <v>0</v>
      </c>
      <c r="BJ7" s="141">
        <f>IFERROR(ROUND(IF(AND(BJ$4&gt;$D7,BJ$4&gt;$G7),MIN($I7*(BJ$4-MAX($D7,$G7))/($E7-MAX($D7,$G7))-SUM($J7:BI7),$I7-SUM($J7:BI7)),0),2),0)</f>
        <v>0</v>
      </c>
      <c r="BK7" s="141">
        <f>IFERROR(ROUND(IF(AND(BK$4&gt;$D7,BK$4&gt;$G7),MIN($I7*(BK$4-MAX($D7,$G7))/($E7-MAX($D7,$G7))-SUM($J7:BJ7),$I7-SUM($J7:BJ7)),0),2),0)</f>
        <v>0</v>
      </c>
      <c r="BL7" s="141">
        <f>IFERROR(ROUND(IF(AND(BL$4&gt;$D7,BL$4&gt;$G7),MIN($I7*(BL$4-MAX($D7,$G7))/($E7-MAX($D7,$G7))-SUM($J7:BK7),$I7-SUM($J7:BK7)),0),2),0)</f>
        <v>0</v>
      </c>
      <c r="BM7" s="141">
        <f>IFERROR(ROUND(IF(AND(BM$4&gt;$D7,BM$4&gt;$G7),MIN($I7*(BM$4-MAX($D7,$G7))/($E7-MAX($D7,$G7))-SUM($J7:BL7),$I7-SUM($J7:BL7)),0),2),0)</f>
        <v>0</v>
      </c>
      <c r="BN7" s="141">
        <f>IFERROR(ROUND(IF(AND(BN$4&gt;$D7,BN$4&gt;$G7),MIN($I7*(BN$4-MAX($D7,$G7))/($E7-MAX($D7,$G7))-SUM($J7:BM7),$I7-SUM($J7:BM7)),0),2),0)</f>
        <v>0</v>
      </c>
    </row>
    <row r="8" spans="1:66">
      <c r="A8" s="145"/>
      <c r="B8" s="145"/>
      <c r="C8" s="139" t="str">
        <f t="shared" si="105"/>
        <v>1899-00</v>
      </c>
      <c r="D8" s="143"/>
      <c r="E8" s="143"/>
      <c r="F8" s="144"/>
      <c r="G8" s="411"/>
      <c r="H8" s="141">
        <f t="shared" si="106"/>
        <v>0</v>
      </c>
      <c r="I8" s="141">
        <f t="shared" ref="I8:I50" si="108">ROUND(IF(G8&gt;=D8,F8*(E8-G8)/(E8-D8+1),F8),2)</f>
        <v>0</v>
      </c>
      <c r="J8" s="141">
        <f t="shared" si="107"/>
        <v>0</v>
      </c>
      <c r="K8" s="141">
        <f>IFERROR(ROUND(IF(AND(K$4&gt;$D8,K$4&gt;$G8),MIN($I8*(K$4-MAX($D8,$G8))/($E8-MAX($D8,$G8))-SUM($J8:J8),$I8-SUM($J8:J8)),0),2),0)</f>
        <v>0</v>
      </c>
      <c r="L8" s="141">
        <f>IFERROR(ROUND(IF(AND(L$4&gt;$D8,L$4&gt;$G8),MIN($I8*(L$4-MAX($D8,$G8))/($E8-MAX($D8,$G8))-SUM($J8:K8),$I8-SUM($J8:K8)),0),2),0)</f>
        <v>0</v>
      </c>
      <c r="M8" s="141">
        <f>IFERROR(ROUND(IF(AND(M$4&gt;$D8,M$4&gt;$G8),MIN($I8*(M$4-MAX($D8,$G8))/($E8-MAX($D8,$G8))-SUM($J8:L8),$I8-SUM($J8:L8)),0),2),0)</f>
        <v>0</v>
      </c>
      <c r="N8" s="141">
        <f>IFERROR(ROUND(IF(AND(N$4&gt;$D8,N$4&gt;$G8),MIN($I8*(N$4-MAX($D8,$G8))/($E8-MAX($D8,$G8))-SUM($J8:M8),$I8-SUM($J8:M8)),0),2),0)</f>
        <v>0</v>
      </c>
      <c r="O8" s="141">
        <f>IFERROR(ROUND(IF(AND(O$4&gt;$D8,O$4&gt;$G8),MIN($I8*(O$4-MAX($D8,$G8))/($E8-MAX($D8,$G8))-SUM($J8:N8),$I8-SUM($J8:N8)),0),2),0)</f>
        <v>0</v>
      </c>
      <c r="P8" s="141">
        <f>IFERROR(ROUND(IF(AND(P$4&gt;$D8,P$4&gt;$G8),MIN($I8*(P$4-MAX($D8,$G8))/($E8-MAX($D8,$G8))-SUM($J8:O8),$I8-SUM($J8:O8)),0),2),0)</f>
        <v>0</v>
      </c>
      <c r="Q8" s="141">
        <f>IFERROR(ROUND(IF(AND(Q$4&gt;$D8,Q$4&gt;$G8),MIN($I8*(Q$4-MAX($D8,$G8))/($E8-MAX($D8,$G8))-SUM($J8:P8),$I8-SUM($J8:P8)),0),2),0)</f>
        <v>0</v>
      </c>
      <c r="R8" s="141">
        <f>IFERROR(ROUND(IF(AND(R$4&gt;$D8,R$4&gt;$G8),MIN($I8*(R$4-MAX($D8,$G8))/($E8-MAX($D8,$G8))-SUM($J8:Q8),$I8-SUM($J8:Q8)),0),2),0)</f>
        <v>0</v>
      </c>
      <c r="S8" s="141">
        <f>IFERROR(ROUND(IF(AND(S$4&gt;$D8,S$4&gt;$G8),MIN($I8*(S$4-MAX($D8,$G8))/($E8-MAX($D8,$G8))-SUM($J8:R8),$I8-SUM($J8:R8)),0),2),0)</f>
        <v>0</v>
      </c>
      <c r="T8" s="141">
        <f>IFERROR(ROUND(IF(AND(T$4&gt;$D8,T$4&gt;$G8),MIN($I8*(T$4-MAX($D8,$G8))/($E8-MAX($D8,$G8))-SUM($J8:S8),$I8-SUM($J8:S8)),0),2),0)</f>
        <v>0</v>
      </c>
      <c r="U8" s="141">
        <f>IFERROR(ROUND(IF(AND(U$4&gt;$D8,U$4&gt;$G8),MIN($I8*(U$4-MAX($D8,$G8))/($E8-MAX($D8,$G8))-SUM($J8:T8),$I8-SUM($J8:T8)),0),2),0)</f>
        <v>0</v>
      </c>
      <c r="V8" s="141">
        <f>IFERROR(ROUND(IF(AND(V$4&gt;$D8,V$4&gt;$G8),MIN($I8*(V$4-MAX($D8,$G8))/($E8-MAX($D8,$G8))-SUM($J8:U8),$I8-SUM($J8:U8)),0),2),0)</f>
        <v>0</v>
      </c>
      <c r="W8" s="141">
        <f>IFERROR(ROUND(IF(AND(W$4&gt;$D8,W$4&gt;$G8),MIN($I8*(W$4-MAX($D8,$G8))/($E8-MAX($D8,$G8))-SUM($J8:V8),$I8-SUM($J8:V8)),0),2),0)</f>
        <v>0</v>
      </c>
      <c r="X8" s="141">
        <f>IFERROR(ROUND(IF(AND(X$4&gt;$D8,X$4&gt;$G8),MIN($I8*(X$4-MAX($D8,$G8))/($E8-MAX($D8,$G8))-SUM($J8:W8),$I8-SUM($J8:W8)),0),2),0)</f>
        <v>0</v>
      </c>
      <c r="Y8" s="141">
        <f>IFERROR(ROUND(IF(AND(Y$4&gt;$D8,Y$4&gt;$G8),MIN($I8*(Y$4-MAX($D8,$G8))/($E8-MAX($D8,$G8))-SUM($J8:X8),$I8-SUM($J8:X8)),0),2),0)</f>
        <v>0</v>
      </c>
      <c r="Z8" s="141">
        <f>IFERROR(ROUND(IF(AND(Z$4&gt;$D8,Z$4&gt;$G8),MIN($I8*(Z$4-MAX($D8,$G8))/($E8-MAX($D8,$G8))-SUM($J8:Y8),$I8-SUM($J8:Y8)),0),2),0)</f>
        <v>0</v>
      </c>
      <c r="AA8" s="141">
        <f>IFERROR(ROUND(IF(AND(AA$4&gt;$D8,AA$4&gt;$G8),MIN($I8*(AA$4-MAX($D8,$G8))/($E8-MAX($D8,$G8))-SUM($J8:Z8),$I8-SUM($J8:Z8)),0),2),0)</f>
        <v>0</v>
      </c>
      <c r="AB8" s="141">
        <f>IFERROR(ROUND(IF(AND(AB$4&gt;$D8,AB$4&gt;$G8),MIN($I8*(AB$4-MAX($D8,$G8))/($E8-MAX($D8,$G8))-SUM($J8:AA8),$I8-SUM($J8:AA8)),0),2),0)</f>
        <v>0</v>
      </c>
      <c r="AC8" s="141">
        <f>IFERROR(ROUND(IF(AND(AC$4&gt;$D8,AC$4&gt;$G8),MIN($I8*(AC$4-MAX($D8,$G8))/($E8-MAX($D8,$G8))-SUM($J8:AB8),$I8-SUM($J8:AB8)),0),2),0)</f>
        <v>0</v>
      </c>
      <c r="AD8" s="141">
        <f>IFERROR(ROUND(IF(AND(AD$4&gt;$D8,AD$4&gt;$G8),MIN($I8*(AD$4-MAX($D8,$G8))/($E8-MAX($D8,$G8))-SUM($J8:AC8),$I8-SUM($J8:AC8)),0),2),0)</f>
        <v>0</v>
      </c>
      <c r="AE8" s="141">
        <f>IFERROR(ROUND(IF(AND(AE$4&gt;$D8,AE$4&gt;$G8),MIN($I8*(AE$4-MAX($D8,$G8))/($E8-MAX($D8,$G8))-SUM($J8:AD8),$I8-SUM($J8:AD8)),0),2),0)</f>
        <v>0</v>
      </c>
      <c r="AF8" s="141">
        <f>IFERROR(ROUND(IF(AND(AF$4&gt;$D8,AF$4&gt;$G8),MIN($I8*(AF$4-MAX($D8,$G8))/($E8-MAX($D8,$G8))-SUM($J8:AE8),$I8-SUM($J8:AE8)),0),2),0)</f>
        <v>0</v>
      </c>
      <c r="AG8" s="141">
        <f>IFERROR(ROUND(IF(AND(AG$4&gt;$D8,AG$4&gt;$G8),MIN($I8*(AG$4-MAX($D8,$G8))/($E8-MAX($D8,$G8))-SUM($J8:AF8),$I8-SUM($J8:AF8)),0),2),0)</f>
        <v>0</v>
      </c>
      <c r="AH8" s="141">
        <f>IFERROR(ROUND(IF(AND(AH$4&gt;$D8,AH$4&gt;$G8),MIN($I8*(AH$4-MAX($D8,$G8))/($E8-MAX($D8,$G8))-SUM($J8:AG8),$I8-SUM($J8:AG8)),0),2),0)</f>
        <v>0</v>
      </c>
      <c r="AI8" s="141">
        <f>IFERROR(ROUND(IF(AND(AI$4&gt;$D8,AI$4&gt;$G8),MIN($I8*(AI$4-MAX($D8,$G8))/($E8-MAX($D8,$G8))-SUM($J8:AH8),$I8-SUM($J8:AH8)),0),2),0)</f>
        <v>0</v>
      </c>
      <c r="AJ8" s="141">
        <f>IFERROR(ROUND(IF(AND(AJ$4&gt;$D8,AJ$4&gt;$G8),MIN($I8*(AJ$4-MAX($D8,$G8))/($E8-MAX($D8,$G8))-SUM($J8:AI8),$I8-SUM($J8:AI8)),0),2),0)</f>
        <v>0</v>
      </c>
      <c r="AK8" s="141">
        <f>IFERROR(ROUND(IF(AND(AK$4&gt;$D8,AK$4&gt;$G8),MIN($I8*(AK$4-MAX($D8,$G8))/($E8-MAX($D8,$G8))-SUM($J8:AJ8),$I8-SUM($J8:AJ8)),0),2),0)</f>
        <v>0</v>
      </c>
      <c r="AL8" s="141">
        <f>IFERROR(ROUND(IF(AND(AL$4&gt;$D8,AL$4&gt;$G8),MIN($I8*(AL$4-MAX($D8,$G8))/($E8-MAX($D8,$G8))-SUM($J8:AK8),$I8-SUM($J8:AK8)),0),2),0)</f>
        <v>0</v>
      </c>
      <c r="AM8" s="141">
        <f>IFERROR(ROUND(IF(AND(AM$4&gt;$D8,AM$4&gt;$G8),MIN($I8*(AM$4-MAX($D8,$G8))/($E8-MAX($D8,$G8))-SUM($J8:AL8),$I8-SUM($J8:AL8)),0),2),0)</f>
        <v>0</v>
      </c>
      <c r="AN8" s="141">
        <f>IFERROR(ROUND(IF(AND(AN$4&gt;$D8,AN$4&gt;$G8),MIN($I8*(AN$4-MAX($D8,$G8))/($E8-MAX($D8,$G8))-SUM($J8:AM8),$I8-SUM($J8:AM8)),0),2),0)</f>
        <v>0</v>
      </c>
      <c r="AO8" s="141">
        <f>IFERROR(ROUND(IF(AND(AO$4&gt;$D8,AO$4&gt;$G8),MIN($I8*(AO$4-MAX($D8,$G8))/($E8-MAX($D8,$G8))-SUM($J8:AN8),$I8-SUM($J8:AN8)),0),2),0)</f>
        <v>0</v>
      </c>
      <c r="AP8" s="141">
        <f>IFERROR(ROUND(IF(AND(AP$4&gt;$D8,AP$4&gt;$G8),MIN($I8*(AP$4-MAX($D8,$G8))/($E8-MAX($D8,$G8))-SUM($J8:AO8),$I8-SUM($J8:AO8)),0),2),0)</f>
        <v>0</v>
      </c>
      <c r="AQ8" s="141">
        <f>IFERROR(ROUND(IF(AND(AQ$4&gt;$D8,AQ$4&gt;$G8),MIN($I8*(AQ$4-MAX($D8,$G8))/($E8-MAX($D8,$G8))-SUM($J8:AP8),$I8-SUM($J8:AP8)),0),2),0)</f>
        <v>0</v>
      </c>
      <c r="AR8" s="141">
        <f>IFERROR(ROUND(IF(AND(AR$4&gt;$D8,AR$4&gt;$G8),MIN($I8*(AR$4-MAX($D8,$G8))/($E8-MAX($D8,$G8))-SUM($J8:AQ8),$I8-SUM($J8:AQ8)),0),2),0)</f>
        <v>0</v>
      </c>
      <c r="AS8" s="141">
        <f>IFERROR(ROUND(IF(AND(AS$4&gt;$D8,AS$4&gt;$G8),MIN($I8*(AS$4-MAX($D8,$G8))/($E8-MAX($D8,$G8))-SUM($J8:AR8),$I8-SUM($J8:AR8)),0),2),0)</f>
        <v>0</v>
      </c>
      <c r="AT8" s="141">
        <f>IFERROR(ROUND(IF(AND(AT$4&gt;$D8,AT$4&gt;$G8),MIN($I8*(AT$4-MAX($D8,$G8))/($E8-MAX($D8,$G8))-SUM($J8:AS8),$I8-SUM($J8:AS8)),0),2),0)</f>
        <v>0</v>
      </c>
      <c r="AU8" s="141">
        <f>IFERROR(ROUND(IF(AND(AU$4&gt;$D8,AU$4&gt;$G8),MIN($I8*(AU$4-MAX($D8,$G8))/($E8-MAX($D8,$G8))-SUM($J8:AT8),$I8-SUM($J8:AT8)),0),2),0)</f>
        <v>0</v>
      </c>
      <c r="AV8" s="141">
        <f>IFERROR(ROUND(IF(AND(AV$4&gt;$D8,AV$4&gt;$G8),MIN($I8*(AV$4-MAX($D8,$G8))/($E8-MAX($D8,$G8))-SUM($J8:AU8),$I8-SUM($J8:AU8)),0),2),0)</f>
        <v>0</v>
      </c>
      <c r="AW8" s="141">
        <f>IFERROR(ROUND(IF(AND(AW$4&gt;$D8,AW$4&gt;$G8),MIN($I8*(AW$4-MAX($D8,$G8))/($E8-MAX($D8,$G8))-SUM($J8:AV8),$I8-SUM($J8:AV8)),0),2),0)</f>
        <v>0</v>
      </c>
      <c r="AX8" s="141">
        <f>IFERROR(ROUND(IF(AND(AX$4&gt;$D8,AX$4&gt;$G8),MIN($I8*(AX$4-MAX($D8,$G8))/($E8-MAX($D8,$G8))-SUM($J8:AW8),$I8-SUM($J8:AW8)),0),2),0)</f>
        <v>0</v>
      </c>
      <c r="AY8" s="141">
        <f>IFERROR(ROUND(IF(AND(AY$4&gt;$D8,AY$4&gt;$G8),MIN($I8*(AY$4-MAX($D8,$G8))/($E8-MAX($D8,$G8))-SUM($J8:AX8),$I8-SUM($J8:AX8)),0),2),0)</f>
        <v>0</v>
      </c>
      <c r="AZ8" s="141">
        <f>IFERROR(ROUND(IF(AND(AZ$4&gt;$D8,AZ$4&gt;$G8),MIN($I8*(AZ$4-MAX($D8,$G8))/($E8-MAX($D8,$G8))-SUM($J8:AY8),$I8-SUM($J8:AY8)),0),2),0)</f>
        <v>0</v>
      </c>
      <c r="BA8" s="141">
        <f>IFERROR(ROUND(IF(AND(BA$4&gt;$D8,BA$4&gt;$G8),MIN($I8*(BA$4-MAX($D8,$G8))/($E8-MAX($D8,$G8))-SUM($J8:AZ8),$I8-SUM($J8:AZ8)),0),2),0)</f>
        <v>0</v>
      </c>
      <c r="BB8" s="141">
        <f>IFERROR(ROUND(IF(AND(BB$4&gt;$D8,BB$4&gt;$G8),MIN($I8*(BB$4-MAX($D8,$G8))/($E8-MAX($D8,$G8))-SUM($J8:BA8),$I8-SUM($J8:BA8)),0),2),0)</f>
        <v>0</v>
      </c>
      <c r="BC8" s="141">
        <f>IFERROR(ROUND(IF(AND(BC$4&gt;$D8,BC$4&gt;$G8),MIN($I8*(BC$4-MAX($D8,$G8))/($E8-MAX($D8,$G8))-SUM($J8:BB8),$I8-SUM($J8:BB8)),0),2),0)</f>
        <v>0</v>
      </c>
      <c r="BD8" s="141">
        <f>IFERROR(ROUND(IF(AND(BD$4&gt;$D8,BD$4&gt;$G8),MIN($I8*(BD$4-MAX($D8,$G8))/($E8-MAX($D8,$G8))-SUM($J8:BC8),$I8-SUM($J8:BC8)),0),2),0)</f>
        <v>0</v>
      </c>
      <c r="BE8" s="141">
        <f>IFERROR(ROUND(IF(AND(BE$4&gt;$D8,BE$4&gt;$G8),MIN($I8*(BE$4-MAX($D8,$G8))/($E8-MAX($D8,$G8))-SUM($J8:BD8),$I8-SUM($J8:BD8)),0),2),0)</f>
        <v>0</v>
      </c>
      <c r="BF8" s="141">
        <f>IFERROR(ROUND(IF(AND(BF$4&gt;$D8,BF$4&gt;$G8),MIN($I8*(BF$4-MAX($D8,$G8))/($E8-MAX($D8,$G8))-SUM($J8:BE8),$I8-SUM($J8:BE8)),0),2),0)</f>
        <v>0</v>
      </c>
      <c r="BG8" s="141">
        <f>IFERROR(ROUND(IF(AND(BG$4&gt;$D8,BG$4&gt;$G8),MIN($I8*(BG$4-MAX($D8,$G8))/($E8-MAX($D8,$G8))-SUM($J8:BF8),$I8-SUM($J8:BF8)),0),2),0)</f>
        <v>0</v>
      </c>
      <c r="BH8" s="141">
        <f>IFERROR(ROUND(IF(AND(BH$4&gt;$D8,BH$4&gt;$G8),MIN($I8*(BH$4-MAX($D8,$G8))/($E8-MAX($D8,$G8))-SUM($J8:BG8),$I8-SUM($J8:BG8)),0),2),0)</f>
        <v>0</v>
      </c>
      <c r="BI8" s="141">
        <f>IFERROR(ROUND(IF(AND(BI$4&gt;$D8,BI$4&gt;$G8),MIN($I8*(BI$4-MAX($D8,$G8))/($E8-MAX($D8,$G8))-SUM($J8:BH8),$I8-SUM($J8:BH8)),0),2),0)</f>
        <v>0</v>
      </c>
      <c r="BJ8" s="141">
        <f>IFERROR(ROUND(IF(AND(BJ$4&gt;$D8,BJ$4&gt;$G8),MIN($I8*(BJ$4-MAX($D8,$G8))/($E8-MAX($D8,$G8))-SUM($J8:BI8),$I8-SUM($J8:BI8)),0),2),0)</f>
        <v>0</v>
      </c>
      <c r="BK8" s="141">
        <f>IFERROR(ROUND(IF(AND(BK$4&gt;$D8,BK$4&gt;$G8),MIN($I8*(BK$4-MAX($D8,$G8))/($E8-MAX($D8,$G8))-SUM($J8:BJ8),$I8-SUM($J8:BJ8)),0),2),0)</f>
        <v>0</v>
      </c>
      <c r="BL8" s="141">
        <f>IFERROR(ROUND(IF(AND(BL$4&gt;$D8,BL$4&gt;$G8),MIN($I8*(BL$4-MAX($D8,$G8))/($E8-MAX($D8,$G8))-SUM($J8:BK8),$I8-SUM($J8:BK8)),0),2),0)</f>
        <v>0</v>
      </c>
      <c r="BM8" s="141">
        <f>IFERROR(ROUND(IF(AND(BM$4&gt;$D8,BM$4&gt;$G8),MIN($I8*(BM$4-MAX($D8,$G8))/($E8-MAX($D8,$G8))-SUM($J8:BL8),$I8-SUM($J8:BL8)),0),2),0)</f>
        <v>0</v>
      </c>
      <c r="BN8" s="141">
        <f>IFERROR(ROUND(IF(AND(BN$4&gt;$D8,BN$4&gt;$G8),MIN($I8*(BN$4-MAX($D8,$G8))/($E8-MAX($D8,$G8))-SUM($J8:BM8),$I8-SUM($J8:BM8)),0),2),0)</f>
        <v>0</v>
      </c>
    </row>
    <row r="9" spans="1:66">
      <c r="A9" s="145"/>
      <c r="B9" s="145"/>
      <c r="C9" s="139" t="str">
        <f t="shared" si="105"/>
        <v>1899-00</v>
      </c>
      <c r="D9" s="143"/>
      <c r="E9" s="143"/>
      <c r="F9" s="144"/>
      <c r="G9" s="411"/>
      <c r="H9" s="141">
        <f t="shared" si="106"/>
        <v>0</v>
      </c>
      <c r="I9" s="141">
        <f t="shared" si="108"/>
        <v>0</v>
      </c>
      <c r="J9" s="141">
        <f t="shared" si="107"/>
        <v>0</v>
      </c>
      <c r="K9" s="141">
        <f>IFERROR(ROUND(IF(AND(K$4&gt;$D9,K$4&gt;$G9),MIN($I9*(K$4-MAX($D9,$G9))/($E9-MAX($D9,$G9))-SUM($J9:J9),$I9-SUM($J9:J9)),0),2),0)</f>
        <v>0</v>
      </c>
      <c r="L9" s="141">
        <f>IFERROR(ROUND(IF(AND(L$4&gt;$D9,L$4&gt;$G9),MIN($I9*(L$4-MAX($D9,$G9))/($E9-MAX($D9,$G9))-SUM($J9:K9),$I9-SUM($J9:K9)),0),2),0)</f>
        <v>0</v>
      </c>
      <c r="M9" s="141">
        <f>IFERROR(ROUND(IF(AND(M$4&gt;$D9,M$4&gt;$G9),MIN($I9*(M$4-MAX($D9,$G9))/($E9-MAX($D9,$G9))-SUM($J9:L9),$I9-SUM($J9:L9)),0),2),0)</f>
        <v>0</v>
      </c>
      <c r="N9" s="141">
        <f>IFERROR(ROUND(IF(AND(N$4&gt;$D9,N$4&gt;$G9),MIN($I9*(N$4-MAX($D9,$G9))/($E9-MAX($D9,$G9))-SUM($J9:M9),$I9-SUM($J9:M9)),0),2),0)</f>
        <v>0</v>
      </c>
      <c r="O9" s="141">
        <f>IFERROR(ROUND(IF(AND(O$4&gt;$D9,O$4&gt;$G9),MIN($I9*(O$4-MAX($D9,$G9))/($E9-MAX($D9,$G9))-SUM($J9:N9),$I9-SUM($J9:N9)),0),2),0)</f>
        <v>0</v>
      </c>
      <c r="P9" s="141">
        <f>IFERROR(ROUND(IF(AND(P$4&gt;$D9,P$4&gt;$G9),MIN($I9*(P$4-MAX($D9,$G9))/($E9-MAX($D9,$G9))-SUM($J9:O9),$I9-SUM($J9:O9)),0),2),0)</f>
        <v>0</v>
      </c>
      <c r="Q9" s="141">
        <f>IFERROR(ROUND(IF(AND(Q$4&gt;$D9,Q$4&gt;$G9),MIN($I9*(Q$4-MAX($D9,$G9))/($E9-MAX($D9,$G9))-SUM($J9:P9),$I9-SUM($J9:P9)),0),2),0)</f>
        <v>0</v>
      </c>
      <c r="R9" s="141">
        <f>IFERROR(ROUND(IF(AND(R$4&gt;$D9,R$4&gt;$G9),MIN($I9*(R$4-MAX($D9,$G9))/($E9-MAX($D9,$G9))-SUM($J9:Q9),$I9-SUM($J9:Q9)),0),2),0)</f>
        <v>0</v>
      </c>
      <c r="S9" s="141">
        <f>IFERROR(ROUND(IF(AND(S$4&gt;$D9,S$4&gt;$G9),MIN($I9*(S$4-MAX($D9,$G9))/($E9-MAX($D9,$G9))-SUM($J9:R9),$I9-SUM($J9:R9)),0),2),0)</f>
        <v>0</v>
      </c>
      <c r="T9" s="141">
        <f>IFERROR(ROUND(IF(AND(T$4&gt;$D9,T$4&gt;$G9),MIN($I9*(T$4-MAX($D9,$G9))/($E9-MAX($D9,$G9))-SUM($J9:S9),$I9-SUM($J9:S9)),0),2),0)</f>
        <v>0</v>
      </c>
      <c r="U9" s="141">
        <f>IFERROR(ROUND(IF(AND(U$4&gt;$D9,U$4&gt;$G9),MIN($I9*(U$4-MAX($D9,$G9))/($E9-MAX($D9,$G9))-SUM($J9:T9),$I9-SUM($J9:T9)),0),2),0)</f>
        <v>0</v>
      </c>
      <c r="V9" s="141">
        <f>IFERROR(ROUND(IF(AND(V$4&gt;$D9,V$4&gt;$G9),MIN($I9*(V$4-MAX($D9,$G9))/($E9-MAX($D9,$G9))-SUM($J9:U9),$I9-SUM($J9:U9)),0),2),0)</f>
        <v>0</v>
      </c>
      <c r="W9" s="141">
        <f>IFERROR(ROUND(IF(AND(W$4&gt;$D9,W$4&gt;$G9),MIN($I9*(W$4-MAX($D9,$G9))/($E9-MAX($D9,$G9))-SUM($J9:V9),$I9-SUM($J9:V9)),0),2),0)</f>
        <v>0</v>
      </c>
      <c r="X9" s="141">
        <f>IFERROR(ROUND(IF(AND(X$4&gt;$D9,X$4&gt;$G9),MIN($I9*(X$4-MAX($D9,$G9))/($E9-MAX($D9,$G9))-SUM($J9:W9),$I9-SUM($J9:W9)),0),2),0)</f>
        <v>0</v>
      </c>
      <c r="Y9" s="141">
        <f>IFERROR(ROUND(IF(AND(Y$4&gt;$D9,Y$4&gt;$G9),MIN($I9*(Y$4-MAX($D9,$G9))/($E9-MAX($D9,$G9))-SUM($J9:X9),$I9-SUM($J9:X9)),0),2),0)</f>
        <v>0</v>
      </c>
      <c r="Z9" s="141">
        <f>IFERROR(ROUND(IF(AND(Z$4&gt;$D9,Z$4&gt;$G9),MIN($I9*(Z$4-MAX($D9,$G9))/($E9-MAX($D9,$G9))-SUM($J9:Y9),$I9-SUM($J9:Y9)),0),2),0)</f>
        <v>0</v>
      </c>
      <c r="AA9" s="141">
        <f>IFERROR(ROUND(IF(AND(AA$4&gt;$D9,AA$4&gt;$G9),MIN($I9*(AA$4-MAX($D9,$G9))/($E9-MAX($D9,$G9))-SUM($J9:Z9),$I9-SUM($J9:Z9)),0),2),0)</f>
        <v>0</v>
      </c>
      <c r="AB9" s="141">
        <f>IFERROR(ROUND(IF(AND(AB$4&gt;$D9,AB$4&gt;$G9),MIN($I9*(AB$4-MAX($D9,$G9))/($E9-MAX($D9,$G9))-SUM($J9:AA9),$I9-SUM($J9:AA9)),0),2),0)</f>
        <v>0</v>
      </c>
      <c r="AC9" s="141">
        <f>IFERROR(ROUND(IF(AND(AC$4&gt;$D9,AC$4&gt;$G9),MIN($I9*(AC$4-MAX($D9,$G9))/($E9-MAX($D9,$G9))-SUM($J9:AB9),$I9-SUM($J9:AB9)),0),2),0)</f>
        <v>0</v>
      </c>
      <c r="AD9" s="141">
        <f>IFERROR(ROUND(IF(AND(AD$4&gt;$D9,AD$4&gt;$G9),MIN($I9*(AD$4-MAX($D9,$G9))/($E9-MAX($D9,$G9))-SUM($J9:AC9),$I9-SUM($J9:AC9)),0),2),0)</f>
        <v>0</v>
      </c>
      <c r="AE9" s="141">
        <f>IFERROR(ROUND(IF(AND(AE$4&gt;$D9,AE$4&gt;$G9),MIN($I9*(AE$4-MAX($D9,$G9))/($E9-MAX($D9,$G9))-SUM($J9:AD9),$I9-SUM($J9:AD9)),0),2),0)</f>
        <v>0</v>
      </c>
      <c r="AF9" s="141">
        <f>IFERROR(ROUND(IF(AND(AF$4&gt;$D9,AF$4&gt;$G9),MIN($I9*(AF$4-MAX($D9,$G9))/($E9-MAX($D9,$G9))-SUM($J9:AE9),$I9-SUM($J9:AE9)),0),2),0)</f>
        <v>0</v>
      </c>
      <c r="AG9" s="141">
        <f>IFERROR(ROUND(IF(AND(AG$4&gt;$D9,AG$4&gt;$G9),MIN($I9*(AG$4-MAX($D9,$G9))/($E9-MAX($D9,$G9))-SUM($J9:AF9),$I9-SUM($J9:AF9)),0),2),0)</f>
        <v>0</v>
      </c>
      <c r="AH9" s="141">
        <f>IFERROR(ROUND(IF(AND(AH$4&gt;$D9,AH$4&gt;$G9),MIN($I9*(AH$4-MAX($D9,$G9))/($E9-MAX($D9,$G9))-SUM($J9:AG9),$I9-SUM($J9:AG9)),0),2),0)</f>
        <v>0</v>
      </c>
      <c r="AI9" s="141">
        <f>IFERROR(ROUND(IF(AND(AI$4&gt;$D9,AI$4&gt;$G9),MIN($I9*(AI$4-MAX($D9,$G9))/($E9-MAX($D9,$G9))-SUM($J9:AH9),$I9-SUM($J9:AH9)),0),2),0)</f>
        <v>0</v>
      </c>
      <c r="AJ9" s="141">
        <f>IFERROR(ROUND(IF(AND(AJ$4&gt;$D9,AJ$4&gt;$G9),MIN($I9*(AJ$4-MAX($D9,$G9))/($E9-MAX($D9,$G9))-SUM($J9:AI9),$I9-SUM($J9:AI9)),0),2),0)</f>
        <v>0</v>
      </c>
      <c r="AK9" s="141">
        <f>IFERROR(ROUND(IF(AND(AK$4&gt;$D9,AK$4&gt;$G9),MIN($I9*(AK$4-MAX($D9,$G9))/($E9-MAX($D9,$G9))-SUM($J9:AJ9),$I9-SUM($J9:AJ9)),0),2),0)</f>
        <v>0</v>
      </c>
      <c r="AL9" s="141">
        <f>IFERROR(ROUND(IF(AND(AL$4&gt;$D9,AL$4&gt;$G9),MIN($I9*(AL$4-MAX($D9,$G9))/($E9-MAX($D9,$G9))-SUM($J9:AK9),$I9-SUM($J9:AK9)),0),2),0)</f>
        <v>0</v>
      </c>
      <c r="AM9" s="141">
        <f>IFERROR(ROUND(IF(AND(AM$4&gt;$D9,AM$4&gt;$G9),MIN($I9*(AM$4-MAX($D9,$G9))/($E9-MAX($D9,$G9))-SUM($J9:AL9),$I9-SUM($J9:AL9)),0),2),0)</f>
        <v>0</v>
      </c>
      <c r="AN9" s="141">
        <f>IFERROR(ROUND(IF(AND(AN$4&gt;$D9,AN$4&gt;$G9),MIN($I9*(AN$4-MAX($D9,$G9))/($E9-MAX($D9,$G9))-SUM($J9:AM9),$I9-SUM($J9:AM9)),0),2),0)</f>
        <v>0</v>
      </c>
      <c r="AO9" s="141">
        <f>IFERROR(ROUND(IF(AND(AO$4&gt;$D9,AO$4&gt;$G9),MIN($I9*(AO$4-MAX($D9,$G9))/($E9-MAX($D9,$G9))-SUM($J9:AN9),$I9-SUM($J9:AN9)),0),2),0)</f>
        <v>0</v>
      </c>
      <c r="AP9" s="141">
        <f>IFERROR(ROUND(IF(AND(AP$4&gt;$D9,AP$4&gt;$G9),MIN($I9*(AP$4-MAX($D9,$G9))/($E9-MAX($D9,$G9))-SUM($J9:AO9),$I9-SUM($J9:AO9)),0),2),0)</f>
        <v>0</v>
      </c>
      <c r="AQ9" s="141">
        <f>IFERROR(ROUND(IF(AND(AQ$4&gt;$D9,AQ$4&gt;$G9),MIN($I9*(AQ$4-MAX($D9,$G9))/($E9-MAX($D9,$G9))-SUM($J9:AP9),$I9-SUM($J9:AP9)),0),2),0)</f>
        <v>0</v>
      </c>
      <c r="AR9" s="141">
        <f>IFERROR(ROUND(IF(AND(AR$4&gt;$D9,AR$4&gt;$G9),MIN($I9*(AR$4-MAX($D9,$G9))/($E9-MAX($D9,$G9))-SUM($J9:AQ9),$I9-SUM($J9:AQ9)),0),2),0)</f>
        <v>0</v>
      </c>
      <c r="AS9" s="141">
        <f>IFERROR(ROUND(IF(AND(AS$4&gt;$D9,AS$4&gt;$G9),MIN($I9*(AS$4-MAX($D9,$G9))/($E9-MAX($D9,$G9))-SUM($J9:AR9),$I9-SUM($J9:AR9)),0),2),0)</f>
        <v>0</v>
      </c>
      <c r="AT9" s="141">
        <f>IFERROR(ROUND(IF(AND(AT$4&gt;$D9,AT$4&gt;$G9),MIN($I9*(AT$4-MAX($D9,$G9))/($E9-MAX($D9,$G9))-SUM($J9:AS9),$I9-SUM($J9:AS9)),0),2),0)</f>
        <v>0</v>
      </c>
      <c r="AU9" s="141">
        <f>IFERROR(ROUND(IF(AND(AU$4&gt;$D9,AU$4&gt;$G9),MIN($I9*(AU$4-MAX($D9,$G9))/($E9-MAX($D9,$G9))-SUM($J9:AT9),$I9-SUM($J9:AT9)),0),2),0)</f>
        <v>0</v>
      </c>
      <c r="AV9" s="141">
        <f>IFERROR(ROUND(IF(AND(AV$4&gt;$D9,AV$4&gt;$G9),MIN($I9*(AV$4-MAX($D9,$G9))/($E9-MAX($D9,$G9))-SUM($J9:AU9),$I9-SUM($J9:AU9)),0),2),0)</f>
        <v>0</v>
      </c>
      <c r="AW9" s="141">
        <f>IFERROR(ROUND(IF(AND(AW$4&gt;$D9,AW$4&gt;$G9),MIN($I9*(AW$4-MAX($D9,$G9))/($E9-MAX($D9,$G9))-SUM($J9:AV9),$I9-SUM($J9:AV9)),0),2),0)</f>
        <v>0</v>
      </c>
      <c r="AX9" s="141">
        <f>IFERROR(ROUND(IF(AND(AX$4&gt;$D9,AX$4&gt;$G9),MIN($I9*(AX$4-MAX($D9,$G9))/($E9-MAX($D9,$G9))-SUM($J9:AW9),$I9-SUM($J9:AW9)),0),2),0)</f>
        <v>0</v>
      </c>
      <c r="AY9" s="141">
        <f>IFERROR(ROUND(IF(AND(AY$4&gt;$D9,AY$4&gt;$G9),MIN($I9*(AY$4-MAX($D9,$G9))/($E9-MAX($D9,$G9))-SUM($J9:AX9),$I9-SUM($J9:AX9)),0),2),0)</f>
        <v>0</v>
      </c>
      <c r="AZ9" s="141">
        <f>IFERROR(ROUND(IF(AND(AZ$4&gt;$D9,AZ$4&gt;$G9),MIN($I9*(AZ$4-MAX($D9,$G9))/($E9-MAX($D9,$G9))-SUM($J9:AY9),$I9-SUM($J9:AY9)),0),2),0)</f>
        <v>0</v>
      </c>
      <c r="BA9" s="141">
        <f>IFERROR(ROUND(IF(AND(BA$4&gt;$D9,BA$4&gt;$G9),MIN($I9*(BA$4-MAX($D9,$G9))/($E9-MAX($D9,$G9))-SUM($J9:AZ9),$I9-SUM($J9:AZ9)),0),2),0)</f>
        <v>0</v>
      </c>
      <c r="BB9" s="141">
        <f>IFERROR(ROUND(IF(AND(BB$4&gt;$D9,BB$4&gt;$G9),MIN($I9*(BB$4-MAX($D9,$G9))/($E9-MAX($D9,$G9))-SUM($J9:BA9),$I9-SUM($J9:BA9)),0),2),0)</f>
        <v>0</v>
      </c>
      <c r="BC9" s="141">
        <f>IFERROR(ROUND(IF(AND(BC$4&gt;$D9,BC$4&gt;$G9),MIN($I9*(BC$4-MAX($D9,$G9))/($E9-MAX($D9,$G9))-SUM($J9:BB9),$I9-SUM($J9:BB9)),0),2),0)</f>
        <v>0</v>
      </c>
      <c r="BD9" s="141">
        <f>IFERROR(ROUND(IF(AND(BD$4&gt;$D9,BD$4&gt;$G9),MIN($I9*(BD$4-MAX($D9,$G9))/($E9-MAX($D9,$G9))-SUM($J9:BC9),$I9-SUM($J9:BC9)),0),2),0)</f>
        <v>0</v>
      </c>
      <c r="BE9" s="141">
        <f>IFERROR(ROUND(IF(AND(BE$4&gt;$D9,BE$4&gt;$G9),MIN($I9*(BE$4-MAX($D9,$G9))/($E9-MAX($D9,$G9))-SUM($J9:BD9),$I9-SUM($J9:BD9)),0),2),0)</f>
        <v>0</v>
      </c>
      <c r="BF9" s="141">
        <f>IFERROR(ROUND(IF(AND(BF$4&gt;$D9,BF$4&gt;$G9),MIN($I9*(BF$4-MAX($D9,$G9))/($E9-MAX($D9,$G9))-SUM($J9:BE9),$I9-SUM($J9:BE9)),0),2),0)</f>
        <v>0</v>
      </c>
      <c r="BG9" s="141">
        <f>IFERROR(ROUND(IF(AND(BG$4&gt;$D9,BG$4&gt;$G9),MIN($I9*(BG$4-MAX($D9,$G9))/($E9-MAX($D9,$G9))-SUM($J9:BF9),$I9-SUM($J9:BF9)),0),2),0)</f>
        <v>0</v>
      </c>
      <c r="BH9" s="141">
        <f>IFERROR(ROUND(IF(AND(BH$4&gt;$D9,BH$4&gt;$G9),MIN($I9*(BH$4-MAX($D9,$G9))/($E9-MAX($D9,$G9))-SUM($J9:BG9),$I9-SUM($J9:BG9)),0),2),0)</f>
        <v>0</v>
      </c>
      <c r="BI9" s="141">
        <f>IFERROR(ROUND(IF(AND(BI$4&gt;$D9,BI$4&gt;$G9),MIN($I9*(BI$4-MAX($D9,$G9))/($E9-MAX($D9,$G9))-SUM($J9:BH9),$I9-SUM($J9:BH9)),0),2),0)</f>
        <v>0</v>
      </c>
      <c r="BJ9" s="141">
        <f>IFERROR(ROUND(IF(AND(BJ$4&gt;$D9,BJ$4&gt;$G9),MIN($I9*(BJ$4-MAX($D9,$G9))/($E9-MAX($D9,$G9))-SUM($J9:BI9),$I9-SUM($J9:BI9)),0),2),0)</f>
        <v>0</v>
      </c>
      <c r="BK9" s="141">
        <f>IFERROR(ROUND(IF(AND(BK$4&gt;$D9,BK$4&gt;$G9),MIN($I9*(BK$4-MAX($D9,$G9))/($E9-MAX($D9,$G9))-SUM($J9:BJ9),$I9-SUM($J9:BJ9)),0),2),0)</f>
        <v>0</v>
      </c>
      <c r="BL9" s="141">
        <f>IFERROR(ROUND(IF(AND(BL$4&gt;$D9,BL$4&gt;$G9),MIN($I9*(BL$4-MAX($D9,$G9))/($E9-MAX($D9,$G9))-SUM($J9:BK9),$I9-SUM($J9:BK9)),0),2),0)</f>
        <v>0</v>
      </c>
      <c r="BM9" s="141">
        <f>IFERROR(ROUND(IF(AND(BM$4&gt;$D9,BM$4&gt;$G9),MIN($I9*(BM$4-MAX($D9,$G9))/($E9-MAX($D9,$G9))-SUM($J9:BL9),$I9-SUM($J9:BL9)),0),2),0)</f>
        <v>0</v>
      </c>
      <c r="BN9" s="141">
        <f>IFERROR(ROUND(IF(AND(BN$4&gt;$D9,BN$4&gt;$G9),MIN($I9*(BN$4-MAX($D9,$G9))/($E9-MAX($D9,$G9))-SUM($J9:BM9),$I9-SUM($J9:BM9)),0),2),0)</f>
        <v>0</v>
      </c>
    </row>
    <row r="10" spans="1:66">
      <c r="A10" s="145"/>
      <c r="B10" s="145"/>
      <c r="C10" s="139" t="str">
        <f t="shared" si="105"/>
        <v>1899-00</v>
      </c>
      <c r="D10" s="143"/>
      <c r="E10" s="143"/>
      <c r="F10" s="144"/>
      <c r="G10" s="411"/>
      <c r="H10" s="141">
        <f t="shared" si="106"/>
        <v>0</v>
      </c>
      <c r="I10" s="141">
        <f t="shared" si="108"/>
        <v>0</v>
      </c>
      <c r="J10" s="141">
        <f t="shared" si="107"/>
        <v>0</v>
      </c>
      <c r="K10" s="141">
        <f>IFERROR(ROUND(IF(AND(K$4&gt;$D10,K$4&gt;$G10),MIN($I10*(K$4-MAX($D10,$G10))/($E10-MAX($D10,$G10))-SUM($J10:J10),$I10-SUM($J10:J10)),0),2),0)</f>
        <v>0</v>
      </c>
      <c r="L10" s="141">
        <f>IFERROR(ROUND(IF(AND(L$4&gt;$D10,L$4&gt;$G10),MIN($I10*(L$4-MAX($D10,$G10))/($E10-MAX($D10,$G10))-SUM($J10:K10),$I10-SUM($J10:K10)),0),2),0)</f>
        <v>0</v>
      </c>
      <c r="M10" s="141">
        <f>IFERROR(ROUND(IF(AND(M$4&gt;$D10,M$4&gt;$G10),MIN($I10*(M$4-MAX($D10,$G10))/($E10-MAX($D10,$G10))-SUM($J10:L10),$I10-SUM($J10:L10)),0),2),0)</f>
        <v>0</v>
      </c>
      <c r="N10" s="141">
        <f>IFERROR(ROUND(IF(AND(N$4&gt;$D10,N$4&gt;$G10),MIN($I10*(N$4-MAX($D10,$G10))/($E10-MAX($D10,$G10))-SUM($J10:M10),$I10-SUM($J10:M10)),0),2),0)</f>
        <v>0</v>
      </c>
      <c r="O10" s="141">
        <f>IFERROR(ROUND(IF(AND(O$4&gt;$D10,O$4&gt;$G10),MIN($I10*(O$4-MAX($D10,$G10))/($E10-MAX($D10,$G10))-SUM($J10:N10),$I10-SUM($J10:N10)),0),2),0)</f>
        <v>0</v>
      </c>
      <c r="P10" s="141">
        <f>IFERROR(ROUND(IF(AND(P$4&gt;$D10,P$4&gt;$G10),MIN($I10*(P$4-MAX($D10,$G10))/($E10-MAX($D10,$G10))-SUM($J10:O10),$I10-SUM($J10:O10)),0),2),0)</f>
        <v>0</v>
      </c>
      <c r="Q10" s="141">
        <f>IFERROR(ROUND(IF(AND(Q$4&gt;$D10,Q$4&gt;$G10),MIN($I10*(Q$4-MAX($D10,$G10))/($E10-MAX($D10,$G10))-SUM($J10:P10),$I10-SUM($J10:P10)),0),2),0)</f>
        <v>0</v>
      </c>
      <c r="R10" s="141">
        <f>IFERROR(ROUND(IF(AND(R$4&gt;$D10,R$4&gt;$G10),MIN($I10*(R$4-MAX($D10,$G10))/($E10-MAX($D10,$G10))-SUM($J10:Q10),$I10-SUM($J10:Q10)),0),2),0)</f>
        <v>0</v>
      </c>
      <c r="S10" s="141">
        <f>IFERROR(ROUND(IF(AND(S$4&gt;$D10,S$4&gt;$G10),MIN($I10*(S$4-MAX($D10,$G10))/($E10-MAX($D10,$G10))-SUM($J10:R10),$I10-SUM($J10:R10)),0),2),0)</f>
        <v>0</v>
      </c>
      <c r="T10" s="141">
        <f>IFERROR(ROUND(IF(AND(T$4&gt;$D10,T$4&gt;$G10),MIN($I10*(T$4-MAX($D10,$G10))/($E10-MAX($D10,$G10))-SUM($J10:S10),$I10-SUM($J10:S10)),0),2),0)</f>
        <v>0</v>
      </c>
      <c r="U10" s="141">
        <f>IFERROR(ROUND(IF(AND(U$4&gt;$D10,U$4&gt;$G10),MIN($I10*(U$4-MAX($D10,$G10))/($E10-MAX($D10,$G10))-SUM($J10:T10),$I10-SUM($J10:T10)),0),2),0)</f>
        <v>0</v>
      </c>
      <c r="V10" s="141">
        <f>IFERROR(ROUND(IF(AND(V$4&gt;$D10,V$4&gt;$G10),MIN($I10*(V$4-MAX($D10,$G10))/($E10-MAX($D10,$G10))-SUM($J10:U10),$I10-SUM($J10:U10)),0),2),0)</f>
        <v>0</v>
      </c>
      <c r="W10" s="141">
        <f>IFERROR(ROUND(IF(AND(W$4&gt;$D10,W$4&gt;$G10),MIN($I10*(W$4-MAX($D10,$G10))/($E10-MAX($D10,$G10))-SUM($J10:V10),$I10-SUM($J10:V10)),0),2),0)</f>
        <v>0</v>
      </c>
      <c r="X10" s="141">
        <f>IFERROR(ROUND(IF(AND(X$4&gt;$D10,X$4&gt;$G10),MIN($I10*(X$4-MAX($D10,$G10))/($E10-MAX($D10,$G10))-SUM($J10:W10),$I10-SUM($J10:W10)),0),2),0)</f>
        <v>0</v>
      </c>
      <c r="Y10" s="141">
        <f>IFERROR(ROUND(IF(AND(Y$4&gt;$D10,Y$4&gt;$G10),MIN($I10*(Y$4-MAX($D10,$G10))/($E10-MAX($D10,$G10))-SUM($J10:X10),$I10-SUM($J10:X10)),0),2),0)</f>
        <v>0</v>
      </c>
      <c r="Z10" s="141">
        <f>IFERROR(ROUND(IF(AND(Z$4&gt;$D10,Z$4&gt;$G10),MIN($I10*(Z$4-MAX($D10,$G10))/($E10-MAX($D10,$G10))-SUM($J10:Y10),$I10-SUM($J10:Y10)),0),2),0)</f>
        <v>0</v>
      </c>
      <c r="AA10" s="141">
        <f>IFERROR(ROUND(IF(AND(AA$4&gt;$D10,AA$4&gt;$G10),MIN($I10*(AA$4-MAX($D10,$G10))/($E10-MAX($D10,$G10))-SUM($J10:Z10),$I10-SUM($J10:Z10)),0),2),0)</f>
        <v>0</v>
      </c>
      <c r="AB10" s="141">
        <f>IFERROR(ROUND(IF(AND(AB$4&gt;$D10,AB$4&gt;$G10),MIN($I10*(AB$4-MAX($D10,$G10))/($E10-MAX($D10,$G10))-SUM($J10:AA10),$I10-SUM($J10:AA10)),0),2),0)</f>
        <v>0</v>
      </c>
      <c r="AC10" s="141">
        <f>IFERROR(ROUND(IF(AND(AC$4&gt;$D10,AC$4&gt;$G10),MIN($I10*(AC$4-MAX($D10,$G10))/($E10-MAX($D10,$G10))-SUM($J10:AB10),$I10-SUM($J10:AB10)),0),2),0)</f>
        <v>0</v>
      </c>
      <c r="AD10" s="141">
        <f>IFERROR(ROUND(IF(AND(AD$4&gt;$D10,AD$4&gt;$G10),MIN($I10*(AD$4-MAX($D10,$G10))/($E10-MAX($D10,$G10))-SUM($J10:AC10),$I10-SUM($J10:AC10)),0),2),0)</f>
        <v>0</v>
      </c>
      <c r="AE10" s="141">
        <f>IFERROR(ROUND(IF(AND(AE$4&gt;$D10,AE$4&gt;$G10),MIN($I10*(AE$4-MAX($D10,$G10))/($E10-MAX($D10,$G10))-SUM($J10:AD10),$I10-SUM($J10:AD10)),0),2),0)</f>
        <v>0</v>
      </c>
      <c r="AF10" s="141">
        <f>IFERROR(ROUND(IF(AND(AF$4&gt;$D10,AF$4&gt;$G10),MIN($I10*(AF$4-MAX($D10,$G10))/($E10-MAX($D10,$G10))-SUM($J10:AE10),$I10-SUM($J10:AE10)),0),2),0)</f>
        <v>0</v>
      </c>
      <c r="AG10" s="141">
        <f>IFERROR(ROUND(IF(AND(AG$4&gt;$D10,AG$4&gt;$G10),MIN($I10*(AG$4-MAX($D10,$G10))/($E10-MAX($D10,$G10))-SUM($J10:AF10),$I10-SUM($J10:AF10)),0),2),0)</f>
        <v>0</v>
      </c>
      <c r="AH10" s="141">
        <f>IFERROR(ROUND(IF(AND(AH$4&gt;$D10,AH$4&gt;$G10),MIN($I10*(AH$4-MAX($D10,$G10))/($E10-MAX($D10,$G10))-SUM($J10:AG10),$I10-SUM($J10:AG10)),0),2),0)</f>
        <v>0</v>
      </c>
      <c r="AI10" s="141">
        <f>IFERROR(ROUND(IF(AND(AI$4&gt;$D10,AI$4&gt;$G10),MIN($I10*(AI$4-MAX($D10,$G10))/($E10-MAX($D10,$G10))-SUM($J10:AH10),$I10-SUM($J10:AH10)),0),2),0)</f>
        <v>0</v>
      </c>
      <c r="AJ10" s="141">
        <f>IFERROR(ROUND(IF(AND(AJ$4&gt;$D10,AJ$4&gt;$G10),MIN($I10*(AJ$4-MAX($D10,$G10))/($E10-MAX($D10,$G10))-SUM($J10:AI10),$I10-SUM($J10:AI10)),0),2),0)</f>
        <v>0</v>
      </c>
      <c r="AK10" s="141">
        <f>IFERROR(ROUND(IF(AND(AK$4&gt;$D10,AK$4&gt;$G10),MIN($I10*(AK$4-MAX($D10,$G10))/($E10-MAX($D10,$G10))-SUM($J10:AJ10),$I10-SUM($J10:AJ10)),0),2),0)</f>
        <v>0</v>
      </c>
      <c r="AL10" s="141">
        <f>IFERROR(ROUND(IF(AND(AL$4&gt;$D10,AL$4&gt;$G10),MIN($I10*(AL$4-MAX($D10,$G10))/($E10-MAX($D10,$G10))-SUM($J10:AK10),$I10-SUM($J10:AK10)),0),2),0)</f>
        <v>0</v>
      </c>
      <c r="AM10" s="141">
        <f>IFERROR(ROUND(IF(AND(AM$4&gt;$D10,AM$4&gt;$G10),MIN($I10*(AM$4-MAX($D10,$G10))/($E10-MAX($D10,$G10))-SUM($J10:AL10),$I10-SUM($J10:AL10)),0),2),0)</f>
        <v>0</v>
      </c>
      <c r="AN10" s="141">
        <f>IFERROR(ROUND(IF(AND(AN$4&gt;$D10,AN$4&gt;$G10),MIN($I10*(AN$4-MAX($D10,$G10))/($E10-MAX($D10,$G10))-SUM($J10:AM10),$I10-SUM($J10:AM10)),0),2),0)</f>
        <v>0</v>
      </c>
      <c r="AO10" s="141">
        <f>IFERROR(ROUND(IF(AND(AO$4&gt;$D10,AO$4&gt;$G10),MIN($I10*(AO$4-MAX($D10,$G10))/($E10-MAX($D10,$G10))-SUM($J10:AN10),$I10-SUM($J10:AN10)),0),2),0)</f>
        <v>0</v>
      </c>
      <c r="AP10" s="141">
        <f>IFERROR(ROUND(IF(AND(AP$4&gt;$D10,AP$4&gt;$G10),MIN($I10*(AP$4-MAX($D10,$G10))/($E10-MAX($D10,$G10))-SUM($J10:AO10),$I10-SUM($J10:AO10)),0),2),0)</f>
        <v>0</v>
      </c>
      <c r="AQ10" s="141">
        <f>IFERROR(ROUND(IF(AND(AQ$4&gt;$D10,AQ$4&gt;$G10),MIN($I10*(AQ$4-MAX($D10,$G10))/($E10-MAX($D10,$G10))-SUM($J10:AP10),$I10-SUM($J10:AP10)),0),2),0)</f>
        <v>0</v>
      </c>
      <c r="AR10" s="141">
        <f>IFERROR(ROUND(IF(AND(AR$4&gt;$D10,AR$4&gt;$G10),MIN($I10*(AR$4-MAX($D10,$G10))/($E10-MAX($D10,$G10))-SUM($J10:AQ10),$I10-SUM($J10:AQ10)),0),2),0)</f>
        <v>0</v>
      </c>
      <c r="AS10" s="141">
        <f>IFERROR(ROUND(IF(AND(AS$4&gt;$D10,AS$4&gt;$G10),MIN($I10*(AS$4-MAX($D10,$G10))/($E10-MAX($D10,$G10))-SUM($J10:AR10),$I10-SUM($J10:AR10)),0),2),0)</f>
        <v>0</v>
      </c>
      <c r="AT10" s="141">
        <f>IFERROR(ROUND(IF(AND(AT$4&gt;$D10,AT$4&gt;$G10),MIN($I10*(AT$4-MAX($D10,$G10))/($E10-MAX($D10,$G10))-SUM($J10:AS10),$I10-SUM($J10:AS10)),0),2),0)</f>
        <v>0</v>
      </c>
      <c r="AU10" s="141">
        <f>IFERROR(ROUND(IF(AND(AU$4&gt;$D10,AU$4&gt;$G10),MIN($I10*(AU$4-MAX($D10,$G10))/($E10-MAX($D10,$G10))-SUM($J10:AT10),$I10-SUM($J10:AT10)),0),2),0)</f>
        <v>0</v>
      </c>
      <c r="AV10" s="141">
        <f>IFERROR(ROUND(IF(AND(AV$4&gt;$D10,AV$4&gt;$G10),MIN($I10*(AV$4-MAX($D10,$G10))/($E10-MAX($D10,$G10))-SUM($J10:AU10),$I10-SUM($J10:AU10)),0),2),0)</f>
        <v>0</v>
      </c>
      <c r="AW10" s="141">
        <f>IFERROR(ROUND(IF(AND(AW$4&gt;$D10,AW$4&gt;$G10),MIN($I10*(AW$4-MAX($D10,$G10))/($E10-MAX($D10,$G10))-SUM($J10:AV10),$I10-SUM($J10:AV10)),0),2),0)</f>
        <v>0</v>
      </c>
      <c r="AX10" s="141">
        <f>IFERROR(ROUND(IF(AND(AX$4&gt;$D10,AX$4&gt;$G10),MIN($I10*(AX$4-MAX($D10,$G10))/($E10-MAX($D10,$G10))-SUM($J10:AW10),$I10-SUM($J10:AW10)),0),2),0)</f>
        <v>0</v>
      </c>
      <c r="AY10" s="141">
        <f>IFERROR(ROUND(IF(AND(AY$4&gt;$D10,AY$4&gt;$G10),MIN($I10*(AY$4-MAX($D10,$G10))/($E10-MAX($D10,$G10))-SUM($J10:AX10),$I10-SUM($J10:AX10)),0),2),0)</f>
        <v>0</v>
      </c>
      <c r="AZ10" s="141">
        <f>IFERROR(ROUND(IF(AND(AZ$4&gt;$D10,AZ$4&gt;$G10),MIN($I10*(AZ$4-MAX($D10,$G10))/($E10-MAX($D10,$G10))-SUM($J10:AY10),$I10-SUM($J10:AY10)),0),2),0)</f>
        <v>0</v>
      </c>
      <c r="BA10" s="141">
        <f>IFERROR(ROUND(IF(AND(BA$4&gt;$D10,BA$4&gt;$G10),MIN($I10*(BA$4-MAX($D10,$G10))/($E10-MAX($D10,$G10))-SUM($J10:AZ10),$I10-SUM($J10:AZ10)),0),2),0)</f>
        <v>0</v>
      </c>
      <c r="BB10" s="141">
        <f>IFERROR(ROUND(IF(AND(BB$4&gt;$D10,BB$4&gt;$G10),MIN($I10*(BB$4-MAX($D10,$G10))/($E10-MAX($D10,$G10))-SUM($J10:BA10),$I10-SUM($J10:BA10)),0),2),0)</f>
        <v>0</v>
      </c>
      <c r="BC10" s="141">
        <f>IFERROR(ROUND(IF(AND(BC$4&gt;$D10,BC$4&gt;$G10),MIN($I10*(BC$4-MAX($D10,$G10))/($E10-MAX($D10,$G10))-SUM($J10:BB10),$I10-SUM($J10:BB10)),0),2),0)</f>
        <v>0</v>
      </c>
      <c r="BD10" s="141">
        <f>IFERROR(ROUND(IF(AND(BD$4&gt;$D10,BD$4&gt;$G10),MIN($I10*(BD$4-MAX($D10,$G10))/($E10-MAX($D10,$G10))-SUM($J10:BC10),$I10-SUM($J10:BC10)),0),2),0)</f>
        <v>0</v>
      </c>
      <c r="BE10" s="141">
        <f>IFERROR(ROUND(IF(AND(BE$4&gt;$D10,BE$4&gt;$G10),MIN($I10*(BE$4-MAX($D10,$G10))/($E10-MAX($D10,$G10))-SUM($J10:BD10),$I10-SUM($J10:BD10)),0),2),0)</f>
        <v>0</v>
      </c>
      <c r="BF10" s="141">
        <f>IFERROR(ROUND(IF(AND(BF$4&gt;$D10,BF$4&gt;$G10),MIN($I10*(BF$4-MAX($D10,$G10))/($E10-MAX($D10,$G10))-SUM($J10:BE10),$I10-SUM($J10:BE10)),0),2),0)</f>
        <v>0</v>
      </c>
      <c r="BG10" s="141">
        <f>IFERROR(ROUND(IF(AND(BG$4&gt;$D10,BG$4&gt;$G10),MIN($I10*(BG$4-MAX($D10,$G10))/($E10-MAX($D10,$G10))-SUM($J10:BF10),$I10-SUM($J10:BF10)),0),2),0)</f>
        <v>0</v>
      </c>
      <c r="BH10" s="141">
        <f>IFERROR(ROUND(IF(AND(BH$4&gt;$D10,BH$4&gt;$G10),MIN($I10*(BH$4-MAX($D10,$G10))/($E10-MAX($D10,$G10))-SUM($J10:BG10),$I10-SUM($J10:BG10)),0),2),0)</f>
        <v>0</v>
      </c>
      <c r="BI10" s="141">
        <f>IFERROR(ROUND(IF(AND(BI$4&gt;$D10,BI$4&gt;$G10),MIN($I10*(BI$4-MAX($D10,$G10))/($E10-MAX($D10,$G10))-SUM($J10:BH10),$I10-SUM($J10:BH10)),0),2),0)</f>
        <v>0</v>
      </c>
      <c r="BJ10" s="141">
        <f>IFERROR(ROUND(IF(AND(BJ$4&gt;$D10,BJ$4&gt;$G10),MIN($I10*(BJ$4-MAX($D10,$G10))/($E10-MAX($D10,$G10))-SUM($J10:BI10),$I10-SUM($J10:BI10)),0),2),0)</f>
        <v>0</v>
      </c>
      <c r="BK10" s="141">
        <f>IFERROR(ROUND(IF(AND(BK$4&gt;$D10,BK$4&gt;$G10),MIN($I10*(BK$4-MAX($D10,$G10))/($E10-MAX($D10,$G10))-SUM($J10:BJ10),$I10-SUM($J10:BJ10)),0),2),0)</f>
        <v>0</v>
      </c>
      <c r="BL10" s="141">
        <f>IFERROR(ROUND(IF(AND(BL$4&gt;$D10,BL$4&gt;$G10),MIN($I10*(BL$4-MAX($D10,$G10))/($E10-MAX($D10,$G10))-SUM($J10:BK10),$I10-SUM($J10:BK10)),0),2),0)</f>
        <v>0</v>
      </c>
      <c r="BM10" s="141">
        <f>IFERROR(ROUND(IF(AND(BM$4&gt;$D10,BM$4&gt;$G10),MIN($I10*(BM$4-MAX($D10,$G10))/($E10-MAX($D10,$G10))-SUM($J10:BL10),$I10-SUM($J10:BL10)),0),2),0)</f>
        <v>0</v>
      </c>
      <c r="BN10" s="141">
        <f>IFERROR(ROUND(IF(AND(BN$4&gt;$D10,BN$4&gt;$G10),MIN($I10*(BN$4-MAX($D10,$G10))/($E10-MAX($D10,$G10))-SUM($J10:BM10),$I10-SUM($J10:BM10)),0),2),0)</f>
        <v>0</v>
      </c>
    </row>
    <row r="11" spans="1:66">
      <c r="A11" s="145"/>
      <c r="B11" s="145"/>
      <c r="C11" s="139" t="str">
        <f t="shared" si="105"/>
        <v>1899-00</v>
      </c>
      <c r="D11" s="143"/>
      <c r="E11" s="143"/>
      <c r="F11" s="144"/>
      <c r="G11" s="411"/>
      <c r="H11" s="141">
        <f t="shared" si="106"/>
        <v>0</v>
      </c>
      <c r="I11" s="141">
        <f t="shared" si="108"/>
        <v>0</v>
      </c>
      <c r="J11" s="141">
        <f t="shared" si="107"/>
        <v>0</v>
      </c>
      <c r="K11" s="141">
        <f>IFERROR(ROUND(IF(AND(K$4&gt;$D11,K$4&gt;$G11),MIN($I11*(K$4-MAX($D11,$G11))/($E11-MAX($D11,$G11))-SUM($J11:J11),$I11-SUM($J11:J11)),0),2),0)</f>
        <v>0</v>
      </c>
      <c r="L11" s="141">
        <f>IFERROR(ROUND(IF(AND(L$4&gt;$D11,L$4&gt;$G11),MIN($I11*(L$4-MAX($D11,$G11))/($E11-MAX($D11,$G11))-SUM($J11:K11),$I11-SUM($J11:K11)),0),2),0)</f>
        <v>0</v>
      </c>
      <c r="M11" s="141">
        <f>IFERROR(ROUND(IF(AND(M$4&gt;$D11,M$4&gt;$G11),MIN($I11*(M$4-MAX($D11,$G11))/($E11-MAX($D11,$G11))-SUM($J11:L11),$I11-SUM($J11:L11)),0),2),0)</f>
        <v>0</v>
      </c>
      <c r="N11" s="141">
        <f>IFERROR(ROUND(IF(AND(N$4&gt;$D11,N$4&gt;$G11),MIN($I11*(N$4-MAX($D11,$G11))/($E11-MAX($D11,$G11))-SUM($J11:M11),$I11-SUM($J11:M11)),0),2),0)</f>
        <v>0</v>
      </c>
      <c r="O11" s="141">
        <f>IFERROR(ROUND(IF(AND(O$4&gt;$D11,O$4&gt;$G11),MIN($I11*(O$4-MAX($D11,$G11))/($E11-MAX($D11,$G11))-SUM($J11:N11),$I11-SUM($J11:N11)),0),2),0)</f>
        <v>0</v>
      </c>
      <c r="P11" s="141">
        <f>IFERROR(ROUND(IF(AND(P$4&gt;$D11,P$4&gt;$G11),MIN($I11*(P$4-MAX($D11,$G11))/($E11-MAX($D11,$G11))-SUM($J11:O11),$I11-SUM($J11:O11)),0),2),0)</f>
        <v>0</v>
      </c>
      <c r="Q11" s="141">
        <f>IFERROR(ROUND(IF(AND(Q$4&gt;$D11,Q$4&gt;$G11),MIN($I11*(Q$4-MAX($D11,$G11))/($E11-MAX($D11,$G11))-SUM($J11:P11),$I11-SUM($J11:P11)),0),2),0)</f>
        <v>0</v>
      </c>
      <c r="R11" s="141">
        <f>IFERROR(ROUND(IF(AND(R$4&gt;$D11,R$4&gt;$G11),MIN($I11*(R$4-MAX($D11,$G11))/($E11-MAX($D11,$G11))-SUM($J11:Q11),$I11-SUM($J11:Q11)),0),2),0)</f>
        <v>0</v>
      </c>
      <c r="S11" s="141">
        <f>IFERROR(ROUND(IF(AND(S$4&gt;$D11,S$4&gt;$G11),MIN($I11*(S$4-MAX($D11,$G11))/($E11-MAX($D11,$G11))-SUM($J11:R11),$I11-SUM($J11:R11)),0),2),0)</f>
        <v>0</v>
      </c>
      <c r="T11" s="141">
        <f>IFERROR(ROUND(IF(AND(T$4&gt;$D11,T$4&gt;$G11),MIN($I11*(T$4-MAX($D11,$G11))/($E11-MAX($D11,$G11))-SUM($J11:S11),$I11-SUM($J11:S11)),0),2),0)</f>
        <v>0</v>
      </c>
      <c r="U11" s="141">
        <f>IFERROR(ROUND(IF(AND(U$4&gt;$D11,U$4&gt;$G11),MIN($I11*(U$4-MAX($D11,$G11))/($E11-MAX($D11,$G11))-SUM($J11:T11),$I11-SUM($J11:T11)),0),2),0)</f>
        <v>0</v>
      </c>
      <c r="V11" s="141">
        <f>IFERROR(ROUND(IF(AND(V$4&gt;$D11,V$4&gt;$G11),MIN($I11*(V$4-MAX($D11,$G11))/($E11-MAX($D11,$G11))-SUM($J11:U11),$I11-SUM($J11:U11)),0),2),0)</f>
        <v>0</v>
      </c>
      <c r="W11" s="141">
        <f>IFERROR(ROUND(IF(AND(W$4&gt;$D11,W$4&gt;$G11),MIN($I11*(W$4-MAX($D11,$G11))/($E11-MAX($D11,$G11))-SUM($J11:V11),$I11-SUM($J11:V11)),0),2),0)</f>
        <v>0</v>
      </c>
      <c r="X11" s="141">
        <f>IFERROR(ROUND(IF(AND(X$4&gt;$D11,X$4&gt;$G11),MIN($I11*(X$4-MAX($D11,$G11))/($E11-MAX($D11,$G11))-SUM($J11:W11),$I11-SUM($J11:W11)),0),2),0)</f>
        <v>0</v>
      </c>
      <c r="Y11" s="141">
        <f>IFERROR(ROUND(IF(AND(Y$4&gt;$D11,Y$4&gt;$G11),MIN($I11*(Y$4-MAX($D11,$G11))/($E11-MAX($D11,$G11))-SUM($J11:X11),$I11-SUM($J11:X11)),0),2),0)</f>
        <v>0</v>
      </c>
      <c r="Z11" s="141">
        <f>IFERROR(ROUND(IF(AND(Z$4&gt;$D11,Z$4&gt;$G11),MIN($I11*(Z$4-MAX($D11,$G11))/($E11-MAX($D11,$G11))-SUM($J11:Y11),$I11-SUM($J11:Y11)),0),2),0)</f>
        <v>0</v>
      </c>
      <c r="AA11" s="141">
        <f>IFERROR(ROUND(IF(AND(AA$4&gt;$D11,AA$4&gt;$G11),MIN($I11*(AA$4-MAX($D11,$G11))/($E11-MAX($D11,$G11))-SUM($J11:Z11),$I11-SUM($J11:Z11)),0),2),0)</f>
        <v>0</v>
      </c>
      <c r="AB11" s="141">
        <f>IFERROR(ROUND(IF(AND(AB$4&gt;$D11,AB$4&gt;$G11),MIN($I11*(AB$4-MAX($D11,$G11))/($E11-MAX($D11,$G11))-SUM($J11:AA11),$I11-SUM($J11:AA11)),0),2),0)</f>
        <v>0</v>
      </c>
      <c r="AC11" s="141">
        <f>IFERROR(ROUND(IF(AND(AC$4&gt;$D11,AC$4&gt;$G11),MIN($I11*(AC$4-MAX($D11,$G11))/($E11-MAX($D11,$G11))-SUM($J11:AB11),$I11-SUM($J11:AB11)),0),2),0)</f>
        <v>0</v>
      </c>
      <c r="AD11" s="141">
        <f>IFERROR(ROUND(IF(AND(AD$4&gt;$D11,AD$4&gt;$G11),MIN($I11*(AD$4-MAX($D11,$G11))/($E11-MAX($D11,$G11))-SUM($J11:AC11),$I11-SUM($J11:AC11)),0),2),0)</f>
        <v>0</v>
      </c>
      <c r="AE11" s="141">
        <f>IFERROR(ROUND(IF(AND(AE$4&gt;$D11,AE$4&gt;$G11),MIN($I11*(AE$4-MAX($D11,$G11))/($E11-MAX($D11,$G11))-SUM($J11:AD11),$I11-SUM($J11:AD11)),0),2),0)</f>
        <v>0</v>
      </c>
      <c r="AF11" s="141">
        <f>IFERROR(ROUND(IF(AND(AF$4&gt;$D11,AF$4&gt;$G11),MIN($I11*(AF$4-MAX($D11,$G11))/($E11-MAX($D11,$G11))-SUM($J11:AE11),$I11-SUM($J11:AE11)),0),2),0)</f>
        <v>0</v>
      </c>
      <c r="AG11" s="141">
        <f>IFERROR(ROUND(IF(AND(AG$4&gt;$D11,AG$4&gt;$G11),MIN($I11*(AG$4-MAX($D11,$G11))/($E11-MAX($D11,$G11))-SUM($J11:AF11),$I11-SUM($J11:AF11)),0),2),0)</f>
        <v>0</v>
      </c>
      <c r="AH11" s="141">
        <f>IFERROR(ROUND(IF(AND(AH$4&gt;$D11,AH$4&gt;$G11),MIN($I11*(AH$4-MAX($D11,$G11))/($E11-MAX($D11,$G11))-SUM($J11:AG11),$I11-SUM($J11:AG11)),0),2),0)</f>
        <v>0</v>
      </c>
      <c r="AI11" s="141">
        <f>IFERROR(ROUND(IF(AND(AI$4&gt;$D11,AI$4&gt;$G11),MIN($I11*(AI$4-MAX($D11,$G11))/($E11-MAX($D11,$G11))-SUM($J11:AH11),$I11-SUM($J11:AH11)),0),2),0)</f>
        <v>0</v>
      </c>
      <c r="AJ11" s="141">
        <f>IFERROR(ROUND(IF(AND(AJ$4&gt;$D11,AJ$4&gt;$G11),MIN($I11*(AJ$4-MAX($D11,$G11))/($E11-MAX($D11,$G11))-SUM($J11:AI11),$I11-SUM($J11:AI11)),0),2),0)</f>
        <v>0</v>
      </c>
      <c r="AK11" s="141">
        <f>IFERROR(ROUND(IF(AND(AK$4&gt;$D11,AK$4&gt;$G11),MIN($I11*(AK$4-MAX($D11,$G11))/($E11-MAX($D11,$G11))-SUM($J11:AJ11),$I11-SUM($J11:AJ11)),0),2),0)</f>
        <v>0</v>
      </c>
      <c r="AL11" s="141">
        <f>IFERROR(ROUND(IF(AND(AL$4&gt;$D11,AL$4&gt;$G11),MIN($I11*(AL$4-MAX($D11,$G11))/($E11-MAX($D11,$G11))-SUM($J11:AK11),$I11-SUM($J11:AK11)),0),2),0)</f>
        <v>0</v>
      </c>
      <c r="AM11" s="141">
        <f>IFERROR(ROUND(IF(AND(AM$4&gt;$D11,AM$4&gt;$G11),MIN($I11*(AM$4-MAX($D11,$G11))/($E11-MAX($D11,$G11))-SUM($J11:AL11),$I11-SUM($J11:AL11)),0),2),0)</f>
        <v>0</v>
      </c>
      <c r="AN11" s="141">
        <f>IFERROR(ROUND(IF(AND(AN$4&gt;$D11,AN$4&gt;$G11),MIN($I11*(AN$4-MAX($D11,$G11))/($E11-MAX($D11,$G11))-SUM($J11:AM11),$I11-SUM($J11:AM11)),0),2),0)</f>
        <v>0</v>
      </c>
      <c r="AO11" s="141">
        <f>IFERROR(ROUND(IF(AND(AO$4&gt;$D11,AO$4&gt;$G11),MIN($I11*(AO$4-MAX($D11,$G11))/($E11-MAX($D11,$G11))-SUM($J11:AN11),$I11-SUM($J11:AN11)),0),2),0)</f>
        <v>0</v>
      </c>
      <c r="AP11" s="141">
        <f>IFERROR(ROUND(IF(AND(AP$4&gt;$D11,AP$4&gt;$G11),MIN($I11*(AP$4-MAX($D11,$G11))/($E11-MAX($D11,$G11))-SUM($J11:AO11),$I11-SUM($J11:AO11)),0),2),0)</f>
        <v>0</v>
      </c>
      <c r="AQ11" s="141">
        <f>IFERROR(ROUND(IF(AND(AQ$4&gt;$D11,AQ$4&gt;$G11),MIN($I11*(AQ$4-MAX($D11,$G11))/($E11-MAX($D11,$G11))-SUM($J11:AP11),$I11-SUM($J11:AP11)),0),2),0)</f>
        <v>0</v>
      </c>
      <c r="AR11" s="141">
        <f>IFERROR(ROUND(IF(AND(AR$4&gt;$D11,AR$4&gt;$G11),MIN($I11*(AR$4-MAX($D11,$G11))/($E11-MAX($D11,$G11))-SUM($J11:AQ11),$I11-SUM($J11:AQ11)),0),2),0)</f>
        <v>0</v>
      </c>
      <c r="AS11" s="141">
        <f>IFERROR(ROUND(IF(AND(AS$4&gt;$D11,AS$4&gt;$G11),MIN($I11*(AS$4-MAX($D11,$G11))/($E11-MAX($D11,$G11))-SUM($J11:AR11),$I11-SUM($J11:AR11)),0),2),0)</f>
        <v>0</v>
      </c>
      <c r="AT11" s="141">
        <f>IFERROR(ROUND(IF(AND(AT$4&gt;$D11,AT$4&gt;$G11),MIN($I11*(AT$4-MAX($D11,$G11))/($E11-MAX($D11,$G11))-SUM($J11:AS11),$I11-SUM($J11:AS11)),0),2),0)</f>
        <v>0</v>
      </c>
      <c r="AU11" s="141">
        <f>IFERROR(ROUND(IF(AND(AU$4&gt;$D11,AU$4&gt;$G11),MIN($I11*(AU$4-MAX($D11,$G11))/($E11-MAX($D11,$G11))-SUM($J11:AT11),$I11-SUM($J11:AT11)),0),2),0)</f>
        <v>0</v>
      </c>
      <c r="AV11" s="141">
        <f>IFERROR(ROUND(IF(AND(AV$4&gt;$D11,AV$4&gt;$G11),MIN($I11*(AV$4-MAX($D11,$G11))/($E11-MAX($D11,$G11))-SUM($J11:AU11),$I11-SUM($J11:AU11)),0),2),0)</f>
        <v>0</v>
      </c>
      <c r="AW11" s="141">
        <f>IFERROR(ROUND(IF(AND(AW$4&gt;$D11,AW$4&gt;$G11),MIN($I11*(AW$4-MAX($D11,$G11))/($E11-MAX($D11,$G11))-SUM($J11:AV11),$I11-SUM($J11:AV11)),0),2),0)</f>
        <v>0</v>
      </c>
      <c r="AX11" s="141">
        <f>IFERROR(ROUND(IF(AND(AX$4&gt;$D11,AX$4&gt;$G11),MIN($I11*(AX$4-MAX($D11,$G11))/($E11-MAX($D11,$G11))-SUM($J11:AW11),$I11-SUM($J11:AW11)),0),2),0)</f>
        <v>0</v>
      </c>
      <c r="AY11" s="141">
        <f>IFERROR(ROUND(IF(AND(AY$4&gt;$D11,AY$4&gt;$G11),MIN($I11*(AY$4-MAX($D11,$G11))/($E11-MAX($D11,$G11))-SUM($J11:AX11),$I11-SUM($J11:AX11)),0),2),0)</f>
        <v>0</v>
      </c>
      <c r="AZ11" s="141">
        <f>IFERROR(ROUND(IF(AND(AZ$4&gt;$D11,AZ$4&gt;$G11),MIN($I11*(AZ$4-MAX($D11,$G11))/($E11-MAX($D11,$G11))-SUM($J11:AY11),$I11-SUM($J11:AY11)),0),2),0)</f>
        <v>0</v>
      </c>
      <c r="BA11" s="141">
        <f>IFERROR(ROUND(IF(AND(BA$4&gt;$D11,BA$4&gt;$G11),MIN($I11*(BA$4-MAX($D11,$G11))/($E11-MAX($D11,$G11))-SUM($J11:AZ11),$I11-SUM($J11:AZ11)),0),2),0)</f>
        <v>0</v>
      </c>
      <c r="BB11" s="141">
        <f>IFERROR(ROUND(IF(AND(BB$4&gt;$D11,BB$4&gt;$G11),MIN($I11*(BB$4-MAX($D11,$G11))/($E11-MAX($D11,$G11))-SUM($J11:BA11),$I11-SUM($J11:BA11)),0),2),0)</f>
        <v>0</v>
      </c>
      <c r="BC11" s="141">
        <f>IFERROR(ROUND(IF(AND(BC$4&gt;$D11,BC$4&gt;$G11),MIN($I11*(BC$4-MAX($D11,$G11))/($E11-MAX($D11,$G11))-SUM($J11:BB11),$I11-SUM($J11:BB11)),0),2),0)</f>
        <v>0</v>
      </c>
      <c r="BD11" s="141">
        <f>IFERROR(ROUND(IF(AND(BD$4&gt;$D11,BD$4&gt;$G11),MIN($I11*(BD$4-MAX($D11,$G11))/($E11-MAX($D11,$G11))-SUM($J11:BC11),$I11-SUM($J11:BC11)),0),2),0)</f>
        <v>0</v>
      </c>
      <c r="BE11" s="141">
        <f>IFERROR(ROUND(IF(AND(BE$4&gt;$D11,BE$4&gt;$G11),MIN($I11*(BE$4-MAX($D11,$G11))/($E11-MAX($D11,$G11))-SUM($J11:BD11),$I11-SUM($J11:BD11)),0),2),0)</f>
        <v>0</v>
      </c>
      <c r="BF11" s="141">
        <f>IFERROR(ROUND(IF(AND(BF$4&gt;$D11,BF$4&gt;$G11),MIN($I11*(BF$4-MAX($D11,$G11))/($E11-MAX($D11,$G11))-SUM($J11:BE11),$I11-SUM($J11:BE11)),0),2),0)</f>
        <v>0</v>
      </c>
      <c r="BG11" s="141">
        <f>IFERROR(ROUND(IF(AND(BG$4&gt;$D11,BG$4&gt;$G11),MIN($I11*(BG$4-MAX($D11,$G11))/($E11-MAX($D11,$G11))-SUM($J11:BF11),$I11-SUM($J11:BF11)),0),2),0)</f>
        <v>0</v>
      </c>
      <c r="BH11" s="141">
        <f>IFERROR(ROUND(IF(AND(BH$4&gt;$D11,BH$4&gt;$G11),MIN($I11*(BH$4-MAX($D11,$G11))/($E11-MAX($D11,$G11))-SUM($J11:BG11),$I11-SUM($J11:BG11)),0),2),0)</f>
        <v>0</v>
      </c>
      <c r="BI11" s="141">
        <f>IFERROR(ROUND(IF(AND(BI$4&gt;$D11,BI$4&gt;$G11),MIN($I11*(BI$4-MAX($D11,$G11))/($E11-MAX($D11,$G11))-SUM($J11:BH11),$I11-SUM($J11:BH11)),0),2),0)</f>
        <v>0</v>
      </c>
      <c r="BJ11" s="141">
        <f>IFERROR(ROUND(IF(AND(BJ$4&gt;$D11,BJ$4&gt;$G11),MIN($I11*(BJ$4-MAX($D11,$G11))/($E11-MAX($D11,$G11))-SUM($J11:BI11),$I11-SUM($J11:BI11)),0),2),0)</f>
        <v>0</v>
      </c>
      <c r="BK11" s="141">
        <f>IFERROR(ROUND(IF(AND(BK$4&gt;$D11,BK$4&gt;$G11),MIN($I11*(BK$4-MAX($D11,$G11))/($E11-MAX($D11,$G11))-SUM($J11:BJ11),$I11-SUM($J11:BJ11)),0),2),0)</f>
        <v>0</v>
      </c>
      <c r="BL11" s="141">
        <f>IFERROR(ROUND(IF(AND(BL$4&gt;$D11,BL$4&gt;$G11),MIN($I11*(BL$4-MAX($D11,$G11))/($E11-MAX($D11,$G11))-SUM($J11:BK11),$I11-SUM($J11:BK11)),0),2),0)</f>
        <v>0</v>
      </c>
      <c r="BM11" s="141">
        <f>IFERROR(ROUND(IF(AND(BM$4&gt;$D11,BM$4&gt;$G11),MIN($I11*(BM$4-MAX($D11,$G11))/($E11-MAX($D11,$G11))-SUM($J11:BL11),$I11-SUM($J11:BL11)),0),2),0)</f>
        <v>0</v>
      </c>
      <c r="BN11" s="141">
        <f>IFERROR(ROUND(IF(AND(BN$4&gt;$D11,BN$4&gt;$G11),MIN($I11*(BN$4-MAX($D11,$G11))/($E11-MAX($D11,$G11))-SUM($J11:BM11),$I11-SUM($J11:BM11)),0),2),0)</f>
        <v>0</v>
      </c>
    </row>
    <row r="12" spans="1:66">
      <c r="A12" s="145"/>
      <c r="B12" s="145"/>
      <c r="C12" s="139" t="str">
        <f t="shared" si="105"/>
        <v>1899-00</v>
      </c>
      <c r="D12" s="143"/>
      <c r="E12" s="143"/>
      <c r="F12" s="144"/>
      <c r="G12" s="411"/>
      <c r="H12" s="141">
        <f t="shared" si="106"/>
        <v>0</v>
      </c>
      <c r="I12" s="141">
        <f t="shared" si="108"/>
        <v>0</v>
      </c>
      <c r="J12" s="141">
        <f t="shared" si="107"/>
        <v>0</v>
      </c>
      <c r="K12" s="141">
        <f>IFERROR(ROUND(IF(AND(K$4&gt;$D12,K$4&gt;$G12),MIN($I12*(K$4-MAX($D12,$G12))/($E12-MAX($D12,$G12))-SUM($J12:J12),$I12-SUM($J12:J12)),0),2),0)</f>
        <v>0</v>
      </c>
      <c r="L12" s="141">
        <f>IFERROR(ROUND(IF(AND(L$4&gt;$D12,L$4&gt;$G12),MIN($I12*(L$4-MAX($D12,$G12))/($E12-MAX($D12,$G12))-SUM($J12:K12),$I12-SUM($J12:K12)),0),2),0)</f>
        <v>0</v>
      </c>
      <c r="M12" s="141">
        <f>IFERROR(ROUND(IF(AND(M$4&gt;$D12,M$4&gt;$G12),MIN($I12*(M$4-MAX($D12,$G12))/($E12-MAX($D12,$G12))-SUM($J12:L12),$I12-SUM($J12:L12)),0),2),0)</f>
        <v>0</v>
      </c>
      <c r="N12" s="141">
        <f>IFERROR(ROUND(IF(AND(N$4&gt;$D12,N$4&gt;$G12),MIN($I12*(N$4-MAX($D12,$G12))/($E12-MAX($D12,$G12))-SUM($J12:M12),$I12-SUM($J12:M12)),0),2),0)</f>
        <v>0</v>
      </c>
      <c r="O12" s="141">
        <f>IFERROR(ROUND(IF(AND(O$4&gt;$D12,O$4&gt;$G12),MIN($I12*(O$4-MAX($D12,$G12))/($E12-MAX($D12,$G12))-SUM($J12:N12),$I12-SUM($J12:N12)),0),2),0)</f>
        <v>0</v>
      </c>
      <c r="P12" s="141">
        <f>IFERROR(ROUND(IF(AND(P$4&gt;$D12,P$4&gt;$G12),MIN($I12*(P$4-MAX($D12,$G12))/($E12-MAX($D12,$G12))-SUM($J12:O12),$I12-SUM($J12:O12)),0),2),0)</f>
        <v>0</v>
      </c>
      <c r="Q12" s="141">
        <f>IFERROR(ROUND(IF(AND(Q$4&gt;$D12,Q$4&gt;$G12),MIN($I12*(Q$4-MAX($D12,$G12))/($E12-MAX($D12,$G12))-SUM($J12:P12),$I12-SUM($J12:P12)),0),2),0)</f>
        <v>0</v>
      </c>
      <c r="R12" s="141">
        <f>IFERROR(ROUND(IF(AND(R$4&gt;$D12,R$4&gt;$G12),MIN($I12*(R$4-MAX($D12,$G12))/($E12-MAX($D12,$G12))-SUM($J12:Q12),$I12-SUM($J12:Q12)),0),2),0)</f>
        <v>0</v>
      </c>
      <c r="S12" s="141">
        <f>IFERROR(ROUND(IF(AND(S$4&gt;$D12,S$4&gt;$G12),MIN($I12*(S$4-MAX($D12,$G12))/($E12-MAX($D12,$G12))-SUM($J12:R12),$I12-SUM($J12:R12)),0),2),0)</f>
        <v>0</v>
      </c>
      <c r="T12" s="141">
        <f>IFERROR(ROUND(IF(AND(T$4&gt;$D12,T$4&gt;$G12),MIN($I12*(T$4-MAX($D12,$G12))/($E12-MAX($D12,$G12))-SUM($J12:S12),$I12-SUM($J12:S12)),0),2),0)</f>
        <v>0</v>
      </c>
      <c r="U12" s="141">
        <f>IFERROR(ROUND(IF(AND(U$4&gt;$D12,U$4&gt;$G12),MIN($I12*(U$4-MAX($D12,$G12))/($E12-MAX($D12,$G12))-SUM($J12:T12),$I12-SUM($J12:T12)),0),2),0)</f>
        <v>0</v>
      </c>
      <c r="V12" s="141">
        <f>IFERROR(ROUND(IF(AND(V$4&gt;$D12,V$4&gt;$G12),MIN($I12*(V$4-MAX($D12,$G12))/($E12-MAX($D12,$G12))-SUM($J12:U12),$I12-SUM($J12:U12)),0),2),0)</f>
        <v>0</v>
      </c>
      <c r="W12" s="141">
        <f>IFERROR(ROUND(IF(AND(W$4&gt;$D12,W$4&gt;$G12),MIN($I12*(W$4-MAX($D12,$G12))/($E12-MAX($D12,$G12))-SUM($J12:V12),$I12-SUM($J12:V12)),0),2),0)</f>
        <v>0</v>
      </c>
      <c r="X12" s="141">
        <f>IFERROR(ROUND(IF(AND(X$4&gt;$D12,X$4&gt;$G12),MIN($I12*(X$4-MAX($D12,$G12))/($E12-MAX($D12,$G12))-SUM($J12:W12),$I12-SUM($J12:W12)),0),2),0)</f>
        <v>0</v>
      </c>
      <c r="Y12" s="141">
        <f>IFERROR(ROUND(IF(AND(Y$4&gt;$D12,Y$4&gt;$G12),MIN($I12*(Y$4-MAX($D12,$G12))/($E12-MAX($D12,$G12))-SUM($J12:X12),$I12-SUM($J12:X12)),0),2),0)</f>
        <v>0</v>
      </c>
      <c r="Z12" s="141">
        <f>IFERROR(ROUND(IF(AND(Z$4&gt;$D12,Z$4&gt;$G12),MIN($I12*(Z$4-MAX($D12,$G12))/($E12-MAX($D12,$G12))-SUM($J12:Y12),$I12-SUM($J12:Y12)),0),2),0)</f>
        <v>0</v>
      </c>
      <c r="AA12" s="141">
        <f>IFERROR(ROUND(IF(AND(AA$4&gt;$D12,AA$4&gt;$G12),MIN($I12*(AA$4-MAX($D12,$G12))/($E12-MAX($D12,$G12))-SUM($J12:Z12),$I12-SUM($J12:Z12)),0),2),0)</f>
        <v>0</v>
      </c>
      <c r="AB12" s="141">
        <f>IFERROR(ROUND(IF(AND(AB$4&gt;$D12,AB$4&gt;$G12),MIN($I12*(AB$4-MAX($D12,$G12))/($E12-MAX($D12,$G12))-SUM($J12:AA12),$I12-SUM($J12:AA12)),0),2),0)</f>
        <v>0</v>
      </c>
      <c r="AC12" s="141">
        <f>IFERROR(ROUND(IF(AND(AC$4&gt;$D12,AC$4&gt;$G12),MIN($I12*(AC$4-MAX($D12,$G12))/($E12-MAX($D12,$G12))-SUM($J12:AB12),$I12-SUM($J12:AB12)),0),2),0)</f>
        <v>0</v>
      </c>
      <c r="AD12" s="141">
        <f>IFERROR(ROUND(IF(AND(AD$4&gt;$D12,AD$4&gt;$G12),MIN($I12*(AD$4-MAX($D12,$G12))/($E12-MAX($D12,$G12))-SUM($J12:AC12),$I12-SUM($J12:AC12)),0),2),0)</f>
        <v>0</v>
      </c>
      <c r="AE12" s="141">
        <f>IFERROR(ROUND(IF(AND(AE$4&gt;$D12,AE$4&gt;$G12),MIN($I12*(AE$4-MAX($D12,$G12))/($E12-MAX($D12,$G12))-SUM($J12:AD12),$I12-SUM($J12:AD12)),0),2),0)</f>
        <v>0</v>
      </c>
      <c r="AF12" s="141">
        <f>IFERROR(ROUND(IF(AND(AF$4&gt;$D12,AF$4&gt;$G12),MIN($I12*(AF$4-MAX($D12,$G12))/($E12-MAX($D12,$G12))-SUM($J12:AE12),$I12-SUM($J12:AE12)),0),2),0)</f>
        <v>0</v>
      </c>
      <c r="AG12" s="141">
        <f>IFERROR(ROUND(IF(AND(AG$4&gt;$D12,AG$4&gt;$G12),MIN($I12*(AG$4-MAX($D12,$G12))/($E12-MAX($D12,$G12))-SUM($J12:AF12),$I12-SUM($J12:AF12)),0),2),0)</f>
        <v>0</v>
      </c>
      <c r="AH12" s="141">
        <f>IFERROR(ROUND(IF(AND(AH$4&gt;$D12,AH$4&gt;$G12),MIN($I12*(AH$4-MAX($D12,$G12))/($E12-MAX($D12,$G12))-SUM($J12:AG12),$I12-SUM($J12:AG12)),0),2),0)</f>
        <v>0</v>
      </c>
      <c r="AI12" s="141">
        <f>IFERROR(ROUND(IF(AND(AI$4&gt;$D12,AI$4&gt;$G12),MIN($I12*(AI$4-MAX($D12,$G12))/($E12-MAX($D12,$G12))-SUM($J12:AH12),$I12-SUM($J12:AH12)),0),2),0)</f>
        <v>0</v>
      </c>
      <c r="AJ12" s="141">
        <f>IFERROR(ROUND(IF(AND(AJ$4&gt;$D12,AJ$4&gt;$G12),MIN($I12*(AJ$4-MAX($D12,$G12))/($E12-MAX($D12,$G12))-SUM($J12:AI12),$I12-SUM($J12:AI12)),0),2),0)</f>
        <v>0</v>
      </c>
      <c r="AK12" s="141">
        <f>IFERROR(ROUND(IF(AND(AK$4&gt;$D12,AK$4&gt;$G12),MIN($I12*(AK$4-MAX($D12,$G12))/($E12-MAX($D12,$G12))-SUM($J12:AJ12),$I12-SUM($J12:AJ12)),0),2),0)</f>
        <v>0</v>
      </c>
      <c r="AL12" s="141">
        <f>IFERROR(ROUND(IF(AND(AL$4&gt;$D12,AL$4&gt;$G12),MIN($I12*(AL$4-MAX($D12,$G12))/($E12-MAX($D12,$G12))-SUM($J12:AK12),$I12-SUM($J12:AK12)),0),2),0)</f>
        <v>0</v>
      </c>
      <c r="AM12" s="141">
        <f>IFERROR(ROUND(IF(AND(AM$4&gt;$D12,AM$4&gt;$G12),MIN($I12*(AM$4-MAX($D12,$G12))/($E12-MAX($D12,$G12))-SUM($J12:AL12),$I12-SUM($J12:AL12)),0),2),0)</f>
        <v>0</v>
      </c>
      <c r="AN12" s="141">
        <f>IFERROR(ROUND(IF(AND(AN$4&gt;$D12,AN$4&gt;$G12),MIN($I12*(AN$4-MAX($D12,$G12))/($E12-MAX($D12,$G12))-SUM($J12:AM12),$I12-SUM($J12:AM12)),0),2),0)</f>
        <v>0</v>
      </c>
      <c r="AO12" s="141">
        <f>IFERROR(ROUND(IF(AND(AO$4&gt;$D12,AO$4&gt;$G12),MIN($I12*(AO$4-MAX($D12,$G12))/($E12-MAX($D12,$G12))-SUM($J12:AN12),$I12-SUM($J12:AN12)),0),2),0)</f>
        <v>0</v>
      </c>
      <c r="AP12" s="141">
        <f>IFERROR(ROUND(IF(AND(AP$4&gt;$D12,AP$4&gt;$G12),MIN($I12*(AP$4-MAX($D12,$G12))/($E12-MAX($D12,$G12))-SUM($J12:AO12),$I12-SUM($J12:AO12)),0),2),0)</f>
        <v>0</v>
      </c>
      <c r="AQ12" s="141">
        <f>IFERROR(ROUND(IF(AND(AQ$4&gt;$D12,AQ$4&gt;$G12),MIN($I12*(AQ$4-MAX($D12,$G12))/($E12-MAX($D12,$G12))-SUM($J12:AP12),$I12-SUM($J12:AP12)),0),2),0)</f>
        <v>0</v>
      </c>
      <c r="AR12" s="141">
        <f>IFERROR(ROUND(IF(AND(AR$4&gt;$D12,AR$4&gt;$G12),MIN($I12*(AR$4-MAX($D12,$G12))/($E12-MAX($D12,$G12))-SUM($J12:AQ12),$I12-SUM($J12:AQ12)),0),2),0)</f>
        <v>0</v>
      </c>
      <c r="AS12" s="141">
        <f>IFERROR(ROUND(IF(AND(AS$4&gt;$D12,AS$4&gt;$G12),MIN($I12*(AS$4-MAX($D12,$G12))/($E12-MAX($D12,$G12))-SUM($J12:AR12),$I12-SUM($J12:AR12)),0),2),0)</f>
        <v>0</v>
      </c>
      <c r="AT12" s="141">
        <f>IFERROR(ROUND(IF(AND(AT$4&gt;$D12,AT$4&gt;$G12),MIN($I12*(AT$4-MAX($D12,$G12))/($E12-MAX($D12,$G12))-SUM($J12:AS12),$I12-SUM($J12:AS12)),0),2),0)</f>
        <v>0</v>
      </c>
      <c r="AU12" s="141">
        <f>IFERROR(ROUND(IF(AND(AU$4&gt;$D12,AU$4&gt;$G12),MIN($I12*(AU$4-MAX($D12,$G12))/($E12-MAX($D12,$G12))-SUM($J12:AT12),$I12-SUM($J12:AT12)),0),2),0)</f>
        <v>0</v>
      </c>
      <c r="AV12" s="141">
        <f>IFERROR(ROUND(IF(AND(AV$4&gt;$D12,AV$4&gt;$G12),MIN($I12*(AV$4-MAX($D12,$G12))/($E12-MAX($D12,$G12))-SUM($J12:AU12),$I12-SUM($J12:AU12)),0),2),0)</f>
        <v>0</v>
      </c>
      <c r="AW12" s="141">
        <f>IFERROR(ROUND(IF(AND(AW$4&gt;$D12,AW$4&gt;$G12),MIN($I12*(AW$4-MAX($D12,$G12))/($E12-MAX($D12,$G12))-SUM($J12:AV12),$I12-SUM($J12:AV12)),0),2),0)</f>
        <v>0</v>
      </c>
      <c r="AX12" s="141">
        <f>IFERROR(ROUND(IF(AND(AX$4&gt;$D12,AX$4&gt;$G12),MIN($I12*(AX$4-MAX($D12,$G12))/($E12-MAX($D12,$G12))-SUM($J12:AW12),$I12-SUM($J12:AW12)),0),2),0)</f>
        <v>0</v>
      </c>
      <c r="AY12" s="141">
        <f>IFERROR(ROUND(IF(AND(AY$4&gt;$D12,AY$4&gt;$G12),MIN($I12*(AY$4-MAX($D12,$G12))/($E12-MAX($D12,$G12))-SUM($J12:AX12),$I12-SUM($J12:AX12)),0),2),0)</f>
        <v>0</v>
      </c>
      <c r="AZ12" s="141">
        <f>IFERROR(ROUND(IF(AND(AZ$4&gt;$D12,AZ$4&gt;$G12),MIN($I12*(AZ$4-MAX($D12,$G12))/($E12-MAX($D12,$G12))-SUM($J12:AY12),$I12-SUM($J12:AY12)),0),2),0)</f>
        <v>0</v>
      </c>
      <c r="BA12" s="141">
        <f>IFERROR(ROUND(IF(AND(BA$4&gt;$D12,BA$4&gt;$G12),MIN($I12*(BA$4-MAX($D12,$G12))/($E12-MAX($D12,$G12))-SUM($J12:AZ12),$I12-SUM($J12:AZ12)),0),2),0)</f>
        <v>0</v>
      </c>
      <c r="BB12" s="141">
        <f>IFERROR(ROUND(IF(AND(BB$4&gt;$D12,BB$4&gt;$G12),MIN($I12*(BB$4-MAX($D12,$G12))/($E12-MAX($D12,$G12))-SUM($J12:BA12),$I12-SUM($J12:BA12)),0),2),0)</f>
        <v>0</v>
      </c>
      <c r="BC12" s="141">
        <f>IFERROR(ROUND(IF(AND(BC$4&gt;$D12,BC$4&gt;$G12),MIN($I12*(BC$4-MAX($D12,$G12))/($E12-MAX($D12,$G12))-SUM($J12:BB12),$I12-SUM($J12:BB12)),0),2),0)</f>
        <v>0</v>
      </c>
      <c r="BD12" s="141">
        <f>IFERROR(ROUND(IF(AND(BD$4&gt;$D12,BD$4&gt;$G12),MIN($I12*(BD$4-MAX($D12,$G12))/($E12-MAX($D12,$G12))-SUM($J12:BC12),$I12-SUM($J12:BC12)),0),2),0)</f>
        <v>0</v>
      </c>
      <c r="BE12" s="141">
        <f>IFERROR(ROUND(IF(AND(BE$4&gt;$D12,BE$4&gt;$G12),MIN($I12*(BE$4-MAX($D12,$G12))/($E12-MAX($D12,$G12))-SUM($J12:BD12),$I12-SUM($J12:BD12)),0),2),0)</f>
        <v>0</v>
      </c>
      <c r="BF12" s="141">
        <f>IFERROR(ROUND(IF(AND(BF$4&gt;$D12,BF$4&gt;$G12),MIN($I12*(BF$4-MAX($D12,$G12))/($E12-MAX($D12,$G12))-SUM($J12:BE12),$I12-SUM($J12:BE12)),0),2),0)</f>
        <v>0</v>
      </c>
      <c r="BG12" s="141">
        <f>IFERROR(ROUND(IF(AND(BG$4&gt;$D12,BG$4&gt;$G12),MIN($I12*(BG$4-MAX($D12,$G12))/($E12-MAX($D12,$G12))-SUM($J12:BF12),$I12-SUM($J12:BF12)),0),2),0)</f>
        <v>0</v>
      </c>
      <c r="BH12" s="141">
        <f>IFERROR(ROUND(IF(AND(BH$4&gt;$D12,BH$4&gt;$G12),MIN($I12*(BH$4-MAX($D12,$G12))/($E12-MAX($D12,$G12))-SUM($J12:BG12),$I12-SUM($J12:BG12)),0),2),0)</f>
        <v>0</v>
      </c>
      <c r="BI12" s="141">
        <f>IFERROR(ROUND(IF(AND(BI$4&gt;$D12,BI$4&gt;$G12),MIN($I12*(BI$4-MAX($D12,$G12))/($E12-MAX($D12,$G12))-SUM($J12:BH12),$I12-SUM($J12:BH12)),0),2),0)</f>
        <v>0</v>
      </c>
      <c r="BJ12" s="141">
        <f>IFERROR(ROUND(IF(AND(BJ$4&gt;$D12,BJ$4&gt;$G12),MIN($I12*(BJ$4-MAX($D12,$G12))/($E12-MAX($D12,$G12))-SUM($J12:BI12),$I12-SUM($J12:BI12)),0),2),0)</f>
        <v>0</v>
      </c>
      <c r="BK12" s="141">
        <f>IFERROR(ROUND(IF(AND(BK$4&gt;$D12,BK$4&gt;$G12),MIN($I12*(BK$4-MAX($D12,$G12))/($E12-MAX($D12,$G12))-SUM($J12:BJ12),$I12-SUM($J12:BJ12)),0),2),0)</f>
        <v>0</v>
      </c>
      <c r="BL12" s="141">
        <f>IFERROR(ROUND(IF(AND(BL$4&gt;$D12,BL$4&gt;$G12),MIN($I12*(BL$4-MAX($D12,$G12))/($E12-MAX($D12,$G12))-SUM($J12:BK12),$I12-SUM($J12:BK12)),0),2),0)</f>
        <v>0</v>
      </c>
      <c r="BM12" s="141">
        <f>IFERROR(ROUND(IF(AND(BM$4&gt;$D12,BM$4&gt;$G12),MIN($I12*(BM$4-MAX($D12,$G12))/($E12-MAX($D12,$G12))-SUM($J12:BL12),$I12-SUM($J12:BL12)),0),2),0)</f>
        <v>0</v>
      </c>
      <c r="BN12" s="141">
        <f>IFERROR(ROUND(IF(AND(BN$4&gt;$D12,BN$4&gt;$G12),MIN($I12*(BN$4-MAX($D12,$G12))/($E12-MAX($D12,$G12))-SUM($J12:BM12),$I12-SUM($J12:BM12)),0),2),0)</f>
        <v>0</v>
      </c>
    </row>
    <row r="13" spans="1:66">
      <c r="A13" s="145"/>
      <c r="B13" s="145"/>
      <c r="C13" s="139" t="str">
        <f t="shared" si="105"/>
        <v>1899-00</v>
      </c>
      <c r="D13" s="143"/>
      <c r="E13" s="143"/>
      <c r="F13" s="144"/>
      <c r="G13" s="411"/>
      <c r="H13" s="141">
        <f t="shared" si="106"/>
        <v>0</v>
      </c>
      <c r="I13" s="141">
        <f t="shared" si="108"/>
        <v>0</v>
      </c>
      <c r="J13" s="141">
        <f t="shared" si="107"/>
        <v>0</v>
      </c>
      <c r="K13" s="141">
        <f>IFERROR(ROUND(IF(AND(K$4&gt;$D13,K$4&gt;$G13),MIN($I13*(K$4-MAX($D13,$G13))/($E13-MAX($D13,$G13))-SUM($J13:J13),$I13-SUM($J13:J13)),0),2),0)</f>
        <v>0</v>
      </c>
      <c r="L13" s="141">
        <f>IFERROR(ROUND(IF(AND(L$4&gt;$D13,L$4&gt;$G13),MIN($I13*(L$4-MAX($D13,$G13))/($E13-MAX($D13,$G13))-SUM($J13:K13),$I13-SUM($J13:K13)),0),2),0)</f>
        <v>0</v>
      </c>
      <c r="M13" s="141">
        <f>IFERROR(ROUND(IF(AND(M$4&gt;$D13,M$4&gt;$G13),MIN($I13*(M$4-MAX($D13,$G13))/($E13-MAX($D13,$G13))-SUM($J13:L13),$I13-SUM($J13:L13)),0),2),0)</f>
        <v>0</v>
      </c>
      <c r="N13" s="141">
        <f>IFERROR(ROUND(IF(AND(N$4&gt;$D13,N$4&gt;$G13),MIN($I13*(N$4-MAX($D13,$G13))/($E13-MAX($D13,$G13))-SUM($J13:M13),$I13-SUM($J13:M13)),0),2),0)</f>
        <v>0</v>
      </c>
      <c r="O13" s="141">
        <f>IFERROR(ROUND(IF(AND(O$4&gt;$D13,O$4&gt;$G13),MIN($I13*(O$4-MAX($D13,$G13))/($E13-MAX($D13,$G13))-SUM($J13:N13),$I13-SUM($J13:N13)),0),2),0)</f>
        <v>0</v>
      </c>
      <c r="P13" s="141">
        <f>IFERROR(ROUND(IF(AND(P$4&gt;$D13,P$4&gt;$G13),MIN($I13*(P$4-MAX($D13,$G13))/($E13-MAX($D13,$G13))-SUM($J13:O13),$I13-SUM($J13:O13)),0),2),0)</f>
        <v>0</v>
      </c>
      <c r="Q13" s="141">
        <f>IFERROR(ROUND(IF(AND(Q$4&gt;$D13,Q$4&gt;$G13),MIN($I13*(Q$4-MAX($D13,$G13))/($E13-MAX($D13,$G13))-SUM($J13:P13),$I13-SUM($J13:P13)),0),2),0)</f>
        <v>0</v>
      </c>
      <c r="R13" s="141">
        <f>IFERROR(ROUND(IF(AND(R$4&gt;$D13,R$4&gt;$G13),MIN($I13*(R$4-MAX($D13,$G13))/($E13-MAX($D13,$G13))-SUM($J13:Q13),$I13-SUM($J13:Q13)),0),2),0)</f>
        <v>0</v>
      </c>
      <c r="S13" s="141">
        <f>IFERROR(ROUND(IF(AND(S$4&gt;$D13,S$4&gt;$G13),MIN($I13*(S$4-MAX($D13,$G13))/($E13-MAX($D13,$G13))-SUM($J13:R13),$I13-SUM($J13:R13)),0),2),0)</f>
        <v>0</v>
      </c>
      <c r="T13" s="141">
        <f>IFERROR(ROUND(IF(AND(T$4&gt;$D13,T$4&gt;$G13),MIN($I13*(T$4-MAX($D13,$G13))/($E13-MAX($D13,$G13))-SUM($J13:S13),$I13-SUM($J13:S13)),0),2),0)</f>
        <v>0</v>
      </c>
      <c r="U13" s="141">
        <f>IFERROR(ROUND(IF(AND(U$4&gt;$D13,U$4&gt;$G13),MIN($I13*(U$4-MAX($D13,$G13))/($E13-MAX($D13,$G13))-SUM($J13:T13),$I13-SUM($J13:T13)),0),2),0)</f>
        <v>0</v>
      </c>
      <c r="V13" s="141">
        <f>IFERROR(ROUND(IF(AND(V$4&gt;$D13,V$4&gt;$G13),MIN($I13*(V$4-MAX($D13,$G13))/($E13-MAX($D13,$G13))-SUM($J13:U13),$I13-SUM($J13:U13)),0),2),0)</f>
        <v>0</v>
      </c>
      <c r="W13" s="141">
        <f>IFERROR(ROUND(IF(AND(W$4&gt;$D13,W$4&gt;$G13),MIN($I13*(W$4-MAX($D13,$G13))/($E13-MAX($D13,$G13))-SUM($J13:V13),$I13-SUM($J13:V13)),0),2),0)</f>
        <v>0</v>
      </c>
      <c r="X13" s="141">
        <f>IFERROR(ROUND(IF(AND(X$4&gt;$D13,X$4&gt;$G13),MIN($I13*(X$4-MAX($D13,$G13))/($E13-MAX($D13,$G13))-SUM($J13:W13),$I13-SUM($J13:W13)),0),2),0)</f>
        <v>0</v>
      </c>
      <c r="Y13" s="141">
        <f>IFERROR(ROUND(IF(AND(Y$4&gt;$D13,Y$4&gt;$G13),MIN($I13*(Y$4-MAX($D13,$G13))/($E13-MAX($D13,$G13))-SUM($J13:X13),$I13-SUM($J13:X13)),0),2),0)</f>
        <v>0</v>
      </c>
      <c r="Z13" s="141">
        <f>IFERROR(ROUND(IF(AND(Z$4&gt;$D13,Z$4&gt;$G13),MIN($I13*(Z$4-MAX($D13,$G13))/($E13-MAX($D13,$G13))-SUM($J13:Y13),$I13-SUM($J13:Y13)),0),2),0)</f>
        <v>0</v>
      </c>
      <c r="AA13" s="141">
        <f>IFERROR(ROUND(IF(AND(AA$4&gt;$D13,AA$4&gt;$G13),MIN($I13*(AA$4-MAX($D13,$G13))/($E13-MAX($D13,$G13))-SUM($J13:Z13),$I13-SUM($J13:Z13)),0),2),0)</f>
        <v>0</v>
      </c>
      <c r="AB13" s="141">
        <f>IFERROR(ROUND(IF(AND(AB$4&gt;$D13,AB$4&gt;$G13),MIN($I13*(AB$4-MAX($D13,$G13))/($E13-MAX($D13,$G13))-SUM($J13:AA13),$I13-SUM($J13:AA13)),0),2),0)</f>
        <v>0</v>
      </c>
      <c r="AC13" s="141">
        <f>IFERROR(ROUND(IF(AND(AC$4&gt;$D13,AC$4&gt;$G13),MIN($I13*(AC$4-MAX($D13,$G13))/($E13-MAX($D13,$G13))-SUM($J13:AB13),$I13-SUM($J13:AB13)),0),2),0)</f>
        <v>0</v>
      </c>
      <c r="AD13" s="141">
        <f>IFERROR(ROUND(IF(AND(AD$4&gt;$D13,AD$4&gt;$G13),MIN($I13*(AD$4-MAX($D13,$G13))/($E13-MAX($D13,$G13))-SUM($J13:AC13),$I13-SUM($J13:AC13)),0),2),0)</f>
        <v>0</v>
      </c>
      <c r="AE13" s="141">
        <f>IFERROR(ROUND(IF(AND(AE$4&gt;$D13,AE$4&gt;$G13),MIN($I13*(AE$4-MAX($D13,$G13))/($E13-MAX($D13,$G13))-SUM($J13:AD13),$I13-SUM($J13:AD13)),0),2),0)</f>
        <v>0</v>
      </c>
      <c r="AF13" s="141">
        <f>IFERROR(ROUND(IF(AND(AF$4&gt;$D13,AF$4&gt;$G13),MIN($I13*(AF$4-MAX($D13,$G13))/($E13-MAX($D13,$G13))-SUM($J13:AE13),$I13-SUM($J13:AE13)),0),2),0)</f>
        <v>0</v>
      </c>
      <c r="AG13" s="141">
        <f>IFERROR(ROUND(IF(AND(AG$4&gt;$D13,AG$4&gt;$G13),MIN($I13*(AG$4-MAX($D13,$G13))/($E13-MAX($D13,$G13))-SUM($J13:AF13),$I13-SUM($J13:AF13)),0),2),0)</f>
        <v>0</v>
      </c>
      <c r="AH13" s="141">
        <f>IFERROR(ROUND(IF(AND(AH$4&gt;$D13,AH$4&gt;$G13),MIN($I13*(AH$4-MAX($D13,$G13))/($E13-MAX($D13,$G13))-SUM($J13:AG13),$I13-SUM($J13:AG13)),0),2),0)</f>
        <v>0</v>
      </c>
      <c r="AI13" s="141">
        <f>IFERROR(ROUND(IF(AND(AI$4&gt;$D13,AI$4&gt;$G13),MIN($I13*(AI$4-MAX($D13,$G13))/($E13-MAX($D13,$G13))-SUM($J13:AH13),$I13-SUM($J13:AH13)),0),2),0)</f>
        <v>0</v>
      </c>
      <c r="AJ13" s="141">
        <f>IFERROR(ROUND(IF(AND(AJ$4&gt;$D13,AJ$4&gt;$G13),MIN($I13*(AJ$4-MAX($D13,$G13))/($E13-MAX($D13,$G13))-SUM($J13:AI13),$I13-SUM($J13:AI13)),0),2),0)</f>
        <v>0</v>
      </c>
      <c r="AK13" s="141">
        <f>IFERROR(ROUND(IF(AND(AK$4&gt;$D13,AK$4&gt;$G13),MIN($I13*(AK$4-MAX($D13,$G13))/($E13-MAX($D13,$G13))-SUM($J13:AJ13),$I13-SUM($J13:AJ13)),0),2),0)</f>
        <v>0</v>
      </c>
      <c r="AL13" s="141">
        <f>IFERROR(ROUND(IF(AND(AL$4&gt;$D13,AL$4&gt;$G13),MIN($I13*(AL$4-MAX($D13,$G13))/($E13-MAX($D13,$G13))-SUM($J13:AK13),$I13-SUM($J13:AK13)),0),2),0)</f>
        <v>0</v>
      </c>
      <c r="AM13" s="141">
        <f>IFERROR(ROUND(IF(AND(AM$4&gt;$D13,AM$4&gt;$G13),MIN($I13*(AM$4-MAX($D13,$G13))/($E13-MAX($D13,$G13))-SUM($J13:AL13),$I13-SUM($J13:AL13)),0),2),0)</f>
        <v>0</v>
      </c>
      <c r="AN13" s="141">
        <f>IFERROR(ROUND(IF(AND(AN$4&gt;$D13,AN$4&gt;$G13),MIN($I13*(AN$4-MAX($D13,$G13))/($E13-MAX($D13,$G13))-SUM($J13:AM13),$I13-SUM($J13:AM13)),0),2),0)</f>
        <v>0</v>
      </c>
      <c r="AO13" s="141">
        <f>IFERROR(ROUND(IF(AND(AO$4&gt;$D13,AO$4&gt;$G13),MIN($I13*(AO$4-MAX($D13,$G13))/($E13-MAX($D13,$G13))-SUM($J13:AN13),$I13-SUM($J13:AN13)),0),2),0)</f>
        <v>0</v>
      </c>
      <c r="AP13" s="141">
        <f>IFERROR(ROUND(IF(AND(AP$4&gt;$D13,AP$4&gt;$G13),MIN($I13*(AP$4-MAX($D13,$G13))/($E13-MAX($D13,$G13))-SUM($J13:AO13),$I13-SUM($J13:AO13)),0),2),0)</f>
        <v>0</v>
      </c>
      <c r="AQ13" s="141">
        <f>IFERROR(ROUND(IF(AND(AQ$4&gt;$D13,AQ$4&gt;$G13),MIN($I13*(AQ$4-MAX($D13,$G13))/($E13-MAX($D13,$G13))-SUM($J13:AP13),$I13-SUM($J13:AP13)),0),2),0)</f>
        <v>0</v>
      </c>
      <c r="AR13" s="141">
        <f>IFERROR(ROUND(IF(AND(AR$4&gt;$D13,AR$4&gt;$G13),MIN($I13*(AR$4-MAX($D13,$G13))/($E13-MAX($D13,$G13))-SUM($J13:AQ13),$I13-SUM($J13:AQ13)),0),2),0)</f>
        <v>0</v>
      </c>
      <c r="AS13" s="141">
        <f>IFERROR(ROUND(IF(AND(AS$4&gt;$D13,AS$4&gt;$G13),MIN($I13*(AS$4-MAX($D13,$G13))/($E13-MAX($D13,$G13))-SUM($J13:AR13),$I13-SUM($J13:AR13)),0),2),0)</f>
        <v>0</v>
      </c>
      <c r="AT13" s="141">
        <f>IFERROR(ROUND(IF(AND(AT$4&gt;$D13,AT$4&gt;$G13),MIN($I13*(AT$4-MAX($D13,$G13))/($E13-MAX($D13,$G13))-SUM($J13:AS13),$I13-SUM($J13:AS13)),0),2),0)</f>
        <v>0</v>
      </c>
      <c r="AU13" s="141">
        <f>IFERROR(ROUND(IF(AND(AU$4&gt;$D13,AU$4&gt;$G13),MIN($I13*(AU$4-MAX($D13,$G13))/($E13-MAX($D13,$G13))-SUM($J13:AT13),$I13-SUM($J13:AT13)),0),2),0)</f>
        <v>0</v>
      </c>
      <c r="AV13" s="141">
        <f>IFERROR(ROUND(IF(AND(AV$4&gt;$D13,AV$4&gt;$G13),MIN($I13*(AV$4-MAX($D13,$G13))/($E13-MAX($D13,$G13))-SUM($J13:AU13),$I13-SUM($J13:AU13)),0),2),0)</f>
        <v>0</v>
      </c>
      <c r="AW13" s="141">
        <f>IFERROR(ROUND(IF(AND(AW$4&gt;$D13,AW$4&gt;$G13),MIN($I13*(AW$4-MAX($D13,$G13))/($E13-MAX($D13,$G13))-SUM($J13:AV13),$I13-SUM($J13:AV13)),0),2),0)</f>
        <v>0</v>
      </c>
      <c r="AX13" s="141">
        <f>IFERROR(ROUND(IF(AND(AX$4&gt;$D13,AX$4&gt;$G13),MIN($I13*(AX$4-MAX($D13,$G13))/($E13-MAX($D13,$G13))-SUM($J13:AW13),$I13-SUM($J13:AW13)),0),2),0)</f>
        <v>0</v>
      </c>
      <c r="AY13" s="141">
        <f>IFERROR(ROUND(IF(AND(AY$4&gt;$D13,AY$4&gt;$G13),MIN($I13*(AY$4-MAX($D13,$G13))/($E13-MAX($D13,$G13))-SUM($J13:AX13),$I13-SUM($J13:AX13)),0),2),0)</f>
        <v>0</v>
      </c>
      <c r="AZ13" s="141">
        <f>IFERROR(ROUND(IF(AND(AZ$4&gt;$D13,AZ$4&gt;$G13),MIN($I13*(AZ$4-MAX($D13,$G13))/($E13-MAX($D13,$G13))-SUM($J13:AY13),$I13-SUM($J13:AY13)),0),2),0)</f>
        <v>0</v>
      </c>
      <c r="BA13" s="141">
        <f>IFERROR(ROUND(IF(AND(BA$4&gt;$D13,BA$4&gt;$G13),MIN($I13*(BA$4-MAX($D13,$G13))/($E13-MAX($D13,$G13))-SUM($J13:AZ13),$I13-SUM($J13:AZ13)),0),2),0)</f>
        <v>0</v>
      </c>
      <c r="BB13" s="141">
        <f>IFERROR(ROUND(IF(AND(BB$4&gt;$D13,BB$4&gt;$G13),MIN($I13*(BB$4-MAX($D13,$G13))/($E13-MAX($D13,$G13))-SUM($J13:BA13),$I13-SUM($J13:BA13)),0),2),0)</f>
        <v>0</v>
      </c>
      <c r="BC13" s="141">
        <f>IFERROR(ROUND(IF(AND(BC$4&gt;$D13,BC$4&gt;$G13),MIN($I13*(BC$4-MAX($D13,$G13))/($E13-MAX($D13,$G13))-SUM($J13:BB13),$I13-SUM($J13:BB13)),0),2),0)</f>
        <v>0</v>
      </c>
      <c r="BD13" s="141">
        <f>IFERROR(ROUND(IF(AND(BD$4&gt;$D13,BD$4&gt;$G13),MIN($I13*(BD$4-MAX($D13,$G13))/($E13-MAX($D13,$G13))-SUM($J13:BC13),$I13-SUM($J13:BC13)),0),2),0)</f>
        <v>0</v>
      </c>
      <c r="BE13" s="141">
        <f>IFERROR(ROUND(IF(AND(BE$4&gt;$D13,BE$4&gt;$G13),MIN($I13*(BE$4-MAX($D13,$G13))/($E13-MAX($D13,$G13))-SUM($J13:BD13),$I13-SUM($J13:BD13)),0),2),0)</f>
        <v>0</v>
      </c>
      <c r="BF13" s="141">
        <f>IFERROR(ROUND(IF(AND(BF$4&gt;$D13,BF$4&gt;$G13),MIN($I13*(BF$4-MAX($D13,$G13))/($E13-MAX($D13,$G13))-SUM($J13:BE13),$I13-SUM($J13:BE13)),0),2),0)</f>
        <v>0</v>
      </c>
      <c r="BG13" s="141">
        <f>IFERROR(ROUND(IF(AND(BG$4&gt;$D13,BG$4&gt;$G13),MIN($I13*(BG$4-MAX($D13,$G13))/($E13-MAX($D13,$G13))-SUM($J13:BF13),$I13-SUM($J13:BF13)),0),2),0)</f>
        <v>0</v>
      </c>
      <c r="BH13" s="141">
        <f>IFERROR(ROUND(IF(AND(BH$4&gt;$D13,BH$4&gt;$G13),MIN($I13*(BH$4-MAX($D13,$G13))/($E13-MAX($D13,$G13))-SUM($J13:BG13),$I13-SUM($J13:BG13)),0),2),0)</f>
        <v>0</v>
      </c>
      <c r="BI13" s="141">
        <f>IFERROR(ROUND(IF(AND(BI$4&gt;$D13,BI$4&gt;$G13),MIN($I13*(BI$4-MAX($D13,$G13))/($E13-MAX($D13,$G13))-SUM($J13:BH13),$I13-SUM($J13:BH13)),0),2),0)</f>
        <v>0</v>
      </c>
      <c r="BJ13" s="141">
        <f>IFERROR(ROUND(IF(AND(BJ$4&gt;$D13,BJ$4&gt;$G13),MIN($I13*(BJ$4-MAX($D13,$G13))/($E13-MAX($D13,$G13))-SUM($J13:BI13),$I13-SUM($J13:BI13)),0),2),0)</f>
        <v>0</v>
      </c>
      <c r="BK13" s="141">
        <f>IFERROR(ROUND(IF(AND(BK$4&gt;$D13,BK$4&gt;$G13),MIN($I13*(BK$4-MAX($D13,$G13))/($E13-MAX($D13,$G13))-SUM($J13:BJ13),$I13-SUM($J13:BJ13)),0),2),0)</f>
        <v>0</v>
      </c>
      <c r="BL13" s="141">
        <f>IFERROR(ROUND(IF(AND(BL$4&gt;$D13,BL$4&gt;$G13),MIN($I13*(BL$4-MAX($D13,$G13))/($E13-MAX($D13,$G13))-SUM($J13:BK13),$I13-SUM($J13:BK13)),0),2),0)</f>
        <v>0</v>
      </c>
      <c r="BM13" s="141">
        <f>IFERROR(ROUND(IF(AND(BM$4&gt;$D13,BM$4&gt;$G13),MIN($I13*(BM$4-MAX($D13,$G13))/($E13-MAX($D13,$G13))-SUM($J13:BL13),$I13-SUM($J13:BL13)),0),2),0)</f>
        <v>0</v>
      </c>
      <c r="BN13" s="141">
        <f>IFERROR(ROUND(IF(AND(BN$4&gt;$D13,BN$4&gt;$G13),MIN($I13*(BN$4-MAX($D13,$G13))/($E13-MAX($D13,$G13))-SUM($J13:BM13),$I13-SUM($J13:BM13)),0),2),0)</f>
        <v>0</v>
      </c>
    </row>
    <row r="14" spans="1:66">
      <c r="A14" s="145"/>
      <c r="B14" s="145"/>
      <c r="C14" s="139" t="str">
        <f t="shared" si="105"/>
        <v>1899-00</v>
      </c>
      <c r="D14" s="143"/>
      <c r="E14" s="143"/>
      <c r="F14" s="144"/>
      <c r="G14" s="411"/>
      <c r="H14" s="141">
        <f t="shared" si="106"/>
        <v>0</v>
      </c>
      <c r="I14" s="141">
        <f t="shared" si="108"/>
        <v>0</v>
      </c>
      <c r="J14" s="141">
        <f t="shared" si="107"/>
        <v>0</v>
      </c>
      <c r="K14" s="141">
        <f>IFERROR(ROUND(IF(AND(K$4&gt;$D14,K$4&gt;$G14),MIN($I14*(K$4-MAX($D14,$G14))/($E14-MAX($D14,$G14))-SUM($J14:J14),$I14-SUM($J14:J14)),0),2),0)</f>
        <v>0</v>
      </c>
      <c r="L14" s="141">
        <f>IFERROR(ROUND(IF(AND(L$4&gt;$D14,L$4&gt;$G14),MIN($I14*(L$4-MAX($D14,$G14))/($E14-MAX($D14,$G14))-SUM($J14:K14),$I14-SUM($J14:K14)),0),2),0)</f>
        <v>0</v>
      </c>
      <c r="M14" s="141">
        <f>IFERROR(ROUND(IF(AND(M$4&gt;$D14,M$4&gt;$G14),MIN($I14*(M$4-MAX($D14,$G14))/($E14-MAX($D14,$G14))-SUM($J14:L14),$I14-SUM($J14:L14)),0),2),0)</f>
        <v>0</v>
      </c>
      <c r="N14" s="141">
        <f>IFERROR(ROUND(IF(AND(N$4&gt;$D14,N$4&gt;$G14),MIN($I14*(N$4-MAX($D14,$G14))/($E14-MAX($D14,$G14))-SUM($J14:M14),$I14-SUM($J14:M14)),0),2),0)</f>
        <v>0</v>
      </c>
      <c r="O14" s="141">
        <f>IFERROR(ROUND(IF(AND(O$4&gt;$D14,O$4&gt;$G14),MIN($I14*(O$4-MAX($D14,$G14))/($E14-MAX($D14,$G14))-SUM($J14:N14),$I14-SUM($J14:N14)),0),2),0)</f>
        <v>0</v>
      </c>
      <c r="P14" s="141">
        <f>IFERROR(ROUND(IF(AND(P$4&gt;$D14,P$4&gt;$G14),MIN($I14*(P$4-MAX($D14,$G14))/($E14-MAX($D14,$G14))-SUM($J14:O14),$I14-SUM($J14:O14)),0),2),0)</f>
        <v>0</v>
      </c>
      <c r="Q14" s="141">
        <f>IFERROR(ROUND(IF(AND(Q$4&gt;$D14,Q$4&gt;$G14),MIN($I14*(Q$4-MAX($D14,$G14))/($E14-MAX($D14,$G14))-SUM($J14:P14),$I14-SUM($J14:P14)),0),2),0)</f>
        <v>0</v>
      </c>
      <c r="R14" s="141">
        <f>IFERROR(ROUND(IF(AND(R$4&gt;$D14,R$4&gt;$G14),MIN($I14*(R$4-MAX($D14,$G14))/($E14-MAX($D14,$G14))-SUM($J14:Q14),$I14-SUM($J14:Q14)),0),2),0)</f>
        <v>0</v>
      </c>
      <c r="S14" s="141">
        <f>IFERROR(ROUND(IF(AND(S$4&gt;$D14,S$4&gt;$G14),MIN($I14*(S$4-MAX($D14,$G14))/($E14-MAX($D14,$G14))-SUM($J14:R14),$I14-SUM($J14:R14)),0),2),0)</f>
        <v>0</v>
      </c>
      <c r="T14" s="141">
        <f>IFERROR(ROUND(IF(AND(T$4&gt;$D14,T$4&gt;$G14),MIN($I14*(T$4-MAX($D14,$G14))/($E14-MAX($D14,$G14))-SUM($J14:S14),$I14-SUM($J14:S14)),0),2),0)</f>
        <v>0</v>
      </c>
      <c r="U14" s="141">
        <f>IFERROR(ROUND(IF(AND(U$4&gt;$D14,U$4&gt;$G14),MIN($I14*(U$4-MAX($D14,$G14))/($E14-MAX($D14,$G14))-SUM($J14:T14),$I14-SUM($J14:T14)),0),2),0)</f>
        <v>0</v>
      </c>
      <c r="V14" s="141">
        <f>IFERROR(ROUND(IF(AND(V$4&gt;$D14,V$4&gt;$G14),MIN($I14*(V$4-MAX($D14,$G14))/($E14-MAX($D14,$G14))-SUM($J14:U14),$I14-SUM($J14:U14)),0),2),0)</f>
        <v>0</v>
      </c>
      <c r="W14" s="141">
        <f>IFERROR(ROUND(IF(AND(W$4&gt;$D14,W$4&gt;$G14),MIN($I14*(W$4-MAX($D14,$G14))/($E14-MAX($D14,$G14))-SUM($J14:V14),$I14-SUM($J14:V14)),0),2),0)</f>
        <v>0</v>
      </c>
      <c r="X14" s="141">
        <f>IFERROR(ROUND(IF(AND(X$4&gt;$D14,X$4&gt;$G14),MIN($I14*(X$4-MAX($D14,$G14))/($E14-MAX($D14,$G14))-SUM($J14:W14),$I14-SUM($J14:W14)),0),2),0)</f>
        <v>0</v>
      </c>
      <c r="Y14" s="141">
        <f>IFERROR(ROUND(IF(AND(Y$4&gt;$D14,Y$4&gt;$G14),MIN($I14*(Y$4-MAX($D14,$G14))/($E14-MAX($D14,$G14))-SUM($J14:X14),$I14-SUM($J14:X14)),0),2),0)</f>
        <v>0</v>
      </c>
      <c r="Z14" s="141">
        <f>IFERROR(ROUND(IF(AND(Z$4&gt;$D14,Z$4&gt;$G14),MIN($I14*(Z$4-MAX($D14,$G14))/($E14-MAX($D14,$G14))-SUM($J14:Y14),$I14-SUM($J14:Y14)),0),2),0)</f>
        <v>0</v>
      </c>
      <c r="AA14" s="141">
        <f>IFERROR(ROUND(IF(AND(AA$4&gt;$D14,AA$4&gt;$G14),MIN($I14*(AA$4-MAX($D14,$G14))/($E14-MAX($D14,$G14))-SUM($J14:Z14),$I14-SUM($J14:Z14)),0),2),0)</f>
        <v>0</v>
      </c>
      <c r="AB14" s="141">
        <f>IFERROR(ROUND(IF(AND(AB$4&gt;$D14,AB$4&gt;$G14),MIN($I14*(AB$4-MAX($D14,$G14))/($E14-MAX($D14,$G14))-SUM($J14:AA14),$I14-SUM($J14:AA14)),0),2),0)</f>
        <v>0</v>
      </c>
      <c r="AC14" s="141">
        <f>IFERROR(ROUND(IF(AND(AC$4&gt;$D14,AC$4&gt;$G14),MIN($I14*(AC$4-MAX($D14,$G14))/($E14-MAX($D14,$G14))-SUM($J14:AB14),$I14-SUM($J14:AB14)),0),2),0)</f>
        <v>0</v>
      </c>
      <c r="AD14" s="141">
        <f>IFERROR(ROUND(IF(AND(AD$4&gt;$D14,AD$4&gt;$G14),MIN($I14*(AD$4-MAX($D14,$G14))/($E14-MAX($D14,$G14))-SUM($J14:AC14),$I14-SUM($J14:AC14)),0),2),0)</f>
        <v>0</v>
      </c>
      <c r="AE14" s="141">
        <f>IFERROR(ROUND(IF(AND(AE$4&gt;$D14,AE$4&gt;$G14),MIN($I14*(AE$4-MAX($D14,$G14))/($E14-MAX($D14,$G14))-SUM($J14:AD14),$I14-SUM($J14:AD14)),0),2),0)</f>
        <v>0</v>
      </c>
      <c r="AF14" s="141">
        <f>IFERROR(ROUND(IF(AND(AF$4&gt;$D14,AF$4&gt;$G14),MIN($I14*(AF$4-MAX($D14,$G14))/($E14-MAX($D14,$G14))-SUM($J14:AE14),$I14-SUM($J14:AE14)),0),2),0)</f>
        <v>0</v>
      </c>
      <c r="AG14" s="141">
        <f>IFERROR(ROUND(IF(AND(AG$4&gt;$D14,AG$4&gt;$G14),MIN($I14*(AG$4-MAX($D14,$G14))/($E14-MAX($D14,$G14))-SUM($J14:AF14),$I14-SUM($J14:AF14)),0),2),0)</f>
        <v>0</v>
      </c>
      <c r="AH14" s="141">
        <f>IFERROR(ROUND(IF(AND(AH$4&gt;$D14,AH$4&gt;$G14),MIN($I14*(AH$4-MAX($D14,$G14))/($E14-MAX($D14,$G14))-SUM($J14:AG14),$I14-SUM($J14:AG14)),0),2),0)</f>
        <v>0</v>
      </c>
      <c r="AI14" s="141">
        <f>IFERROR(ROUND(IF(AND(AI$4&gt;$D14,AI$4&gt;$G14),MIN($I14*(AI$4-MAX($D14,$G14))/($E14-MAX($D14,$G14))-SUM($J14:AH14),$I14-SUM($J14:AH14)),0),2),0)</f>
        <v>0</v>
      </c>
      <c r="AJ14" s="141">
        <f>IFERROR(ROUND(IF(AND(AJ$4&gt;$D14,AJ$4&gt;$G14),MIN($I14*(AJ$4-MAX($D14,$G14))/($E14-MAX($D14,$G14))-SUM($J14:AI14),$I14-SUM($J14:AI14)),0),2),0)</f>
        <v>0</v>
      </c>
      <c r="AK14" s="141">
        <f>IFERROR(ROUND(IF(AND(AK$4&gt;$D14,AK$4&gt;$G14),MIN($I14*(AK$4-MAX($D14,$G14))/($E14-MAX($D14,$G14))-SUM($J14:AJ14),$I14-SUM($J14:AJ14)),0),2),0)</f>
        <v>0</v>
      </c>
      <c r="AL14" s="141">
        <f>IFERROR(ROUND(IF(AND(AL$4&gt;$D14,AL$4&gt;$G14),MIN($I14*(AL$4-MAX($D14,$G14))/($E14-MAX($D14,$G14))-SUM($J14:AK14),$I14-SUM($J14:AK14)),0),2),0)</f>
        <v>0</v>
      </c>
      <c r="AM14" s="141">
        <f>IFERROR(ROUND(IF(AND(AM$4&gt;$D14,AM$4&gt;$G14),MIN($I14*(AM$4-MAX($D14,$G14))/($E14-MAX($D14,$G14))-SUM($J14:AL14),$I14-SUM($J14:AL14)),0),2),0)</f>
        <v>0</v>
      </c>
      <c r="AN14" s="141">
        <f>IFERROR(ROUND(IF(AND(AN$4&gt;$D14,AN$4&gt;$G14),MIN($I14*(AN$4-MAX($D14,$G14))/($E14-MAX($D14,$G14))-SUM($J14:AM14),$I14-SUM($J14:AM14)),0),2),0)</f>
        <v>0</v>
      </c>
      <c r="AO14" s="141">
        <f>IFERROR(ROUND(IF(AND(AO$4&gt;$D14,AO$4&gt;$G14),MIN($I14*(AO$4-MAX($D14,$G14))/($E14-MAX($D14,$G14))-SUM($J14:AN14),$I14-SUM($J14:AN14)),0),2),0)</f>
        <v>0</v>
      </c>
      <c r="AP14" s="141">
        <f>IFERROR(ROUND(IF(AND(AP$4&gt;$D14,AP$4&gt;$G14),MIN($I14*(AP$4-MAX($D14,$G14))/($E14-MAX($D14,$G14))-SUM($J14:AO14),$I14-SUM($J14:AO14)),0),2),0)</f>
        <v>0</v>
      </c>
      <c r="AQ14" s="141">
        <f>IFERROR(ROUND(IF(AND(AQ$4&gt;$D14,AQ$4&gt;$G14),MIN($I14*(AQ$4-MAX($D14,$G14))/($E14-MAX($D14,$G14))-SUM($J14:AP14),$I14-SUM($J14:AP14)),0),2),0)</f>
        <v>0</v>
      </c>
      <c r="AR14" s="141">
        <f>IFERROR(ROUND(IF(AND(AR$4&gt;$D14,AR$4&gt;$G14),MIN($I14*(AR$4-MAX($D14,$G14))/($E14-MAX($D14,$G14))-SUM($J14:AQ14),$I14-SUM($J14:AQ14)),0),2),0)</f>
        <v>0</v>
      </c>
      <c r="AS14" s="141">
        <f>IFERROR(ROUND(IF(AND(AS$4&gt;$D14,AS$4&gt;$G14),MIN($I14*(AS$4-MAX($D14,$G14))/($E14-MAX($D14,$G14))-SUM($J14:AR14),$I14-SUM($J14:AR14)),0),2),0)</f>
        <v>0</v>
      </c>
      <c r="AT14" s="141">
        <f>IFERROR(ROUND(IF(AND(AT$4&gt;$D14,AT$4&gt;$G14),MIN($I14*(AT$4-MAX($D14,$G14))/($E14-MAX($D14,$G14))-SUM($J14:AS14),$I14-SUM($J14:AS14)),0),2),0)</f>
        <v>0</v>
      </c>
      <c r="AU14" s="141">
        <f>IFERROR(ROUND(IF(AND(AU$4&gt;$D14,AU$4&gt;$G14),MIN($I14*(AU$4-MAX($D14,$G14))/($E14-MAX($D14,$G14))-SUM($J14:AT14),$I14-SUM($J14:AT14)),0),2),0)</f>
        <v>0</v>
      </c>
      <c r="AV14" s="141">
        <f>IFERROR(ROUND(IF(AND(AV$4&gt;$D14,AV$4&gt;$G14),MIN($I14*(AV$4-MAX($D14,$G14))/($E14-MAX($D14,$G14))-SUM($J14:AU14),$I14-SUM($J14:AU14)),0),2),0)</f>
        <v>0</v>
      </c>
      <c r="AW14" s="141">
        <f>IFERROR(ROUND(IF(AND(AW$4&gt;$D14,AW$4&gt;$G14),MIN($I14*(AW$4-MAX($D14,$G14))/($E14-MAX($D14,$G14))-SUM($J14:AV14),$I14-SUM($J14:AV14)),0),2),0)</f>
        <v>0</v>
      </c>
      <c r="AX14" s="141">
        <f>IFERROR(ROUND(IF(AND(AX$4&gt;$D14,AX$4&gt;$G14),MIN($I14*(AX$4-MAX($D14,$G14))/($E14-MAX($D14,$G14))-SUM($J14:AW14),$I14-SUM($J14:AW14)),0),2),0)</f>
        <v>0</v>
      </c>
      <c r="AY14" s="141">
        <f>IFERROR(ROUND(IF(AND(AY$4&gt;$D14,AY$4&gt;$G14),MIN($I14*(AY$4-MAX($D14,$G14))/($E14-MAX($D14,$G14))-SUM($J14:AX14),$I14-SUM($J14:AX14)),0),2),0)</f>
        <v>0</v>
      </c>
      <c r="AZ14" s="141">
        <f>IFERROR(ROUND(IF(AND(AZ$4&gt;$D14,AZ$4&gt;$G14),MIN($I14*(AZ$4-MAX($D14,$G14))/($E14-MAX($D14,$G14))-SUM($J14:AY14),$I14-SUM($J14:AY14)),0),2),0)</f>
        <v>0</v>
      </c>
      <c r="BA14" s="141">
        <f>IFERROR(ROUND(IF(AND(BA$4&gt;$D14,BA$4&gt;$G14),MIN($I14*(BA$4-MAX($D14,$G14))/($E14-MAX($D14,$G14))-SUM($J14:AZ14),$I14-SUM($J14:AZ14)),0),2),0)</f>
        <v>0</v>
      </c>
      <c r="BB14" s="141">
        <f>IFERROR(ROUND(IF(AND(BB$4&gt;$D14,BB$4&gt;$G14),MIN($I14*(BB$4-MAX($D14,$G14))/($E14-MAX($D14,$G14))-SUM($J14:BA14),$I14-SUM($J14:BA14)),0),2),0)</f>
        <v>0</v>
      </c>
      <c r="BC14" s="141">
        <f>IFERROR(ROUND(IF(AND(BC$4&gt;$D14,BC$4&gt;$G14),MIN($I14*(BC$4-MAX($D14,$G14))/($E14-MAX($D14,$G14))-SUM($J14:BB14),$I14-SUM($J14:BB14)),0),2),0)</f>
        <v>0</v>
      </c>
      <c r="BD14" s="141">
        <f>IFERROR(ROUND(IF(AND(BD$4&gt;$D14,BD$4&gt;$G14),MIN($I14*(BD$4-MAX($D14,$G14))/($E14-MAX($D14,$G14))-SUM($J14:BC14),$I14-SUM($J14:BC14)),0),2),0)</f>
        <v>0</v>
      </c>
      <c r="BE14" s="141">
        <f>IFERROR(ROUND(IF(AND(BE$4&gt;$D14,BE$4&gt;$G14),MIN($I14*(BE$4-MAX($D14,$G14))/($E14-MAX($D14,$G14))-SUM($J14:BD14),$I14-SUM($J14:BD14)),0),2),0)</f>
        <v>0</v>
      </c>
      <c r="BF14" s="141">
        <f>IFERROR(ROUND(IF(AND(BF$4&gt;$D14,BF$4&gt;$G14),MIN($I14*(BF$4-MAX($D14,$G14))/($E14-MAX($D14,$G14))-SUM($J14:BE14),$I14-SUM($J14:BE14)),0),2),0)</f>
        <v>0</v>
      </c>
      <c r="BG14" s="141">
        <f>IFERROR(ROUND(IF(AND(BG$4&gt;$D14,BG$4&gt;$G14),MIN($I14*(BG$4-MAX($D14,$G14))/($E14-MAX($D14,$G14))-SUM($J14:BF14),$I14-SUM($J14:BF14)),0),2),0)</f>
        <v>0</v>
      </c>
      <c r="BH14" s="141">
        <f>IFERROR(ROUND(IF(AND(BH$4&gt;$D14,BH$4&gt;$G14),MIN($I14*(BH$4-MAX($D14,$G14))/($E14-MAX($D14,$G14))-SUM($J14:BG14),$I14-SUM($J14:BG14)),0),2),0)</f>
        <v>0</v>
      </c>
      <c r="BI14" s="141">
        <f>IFERROR(ROUND(IF(AND(BI$4&gt;$D14,BI$4&gt;$G14),MIN($I14*(BI$4-MAX($D14,$G14))/($E14-MAX($D14,$G14))-SUM($J14:BH14),$I14-SUM($J14:BH14)),0),2),0)</f>
        <v>0</v>
      </c>
      <c r="BJ14" s="141">
        <f>IFERROR(ROUND(IF(AND(BJ$4&gt;$D14,BJ$4&gt;$G14),MIN($I14*(BJ$4-MAX($D14,$G14))/($E14-MAX($D14,$G14))-SUM($J14:BI14),$I14-SUM($J14:BI14)),0),2),0)</f>
        <v>0</v>
      </c>
      <c r="BK14" s="141">
        <f>IFERROR(ROUND(IF(AND(BK$4&gt;$D14,BK$4&gt;$G14),MIN($I14*(BK$4-MAX($D14,$G14))/($E14-MAX($D14,$G14))-SUM($J14:BJ14),$I14-SUM($J14:BJ14)),0),2),0)</f>
        <v>0</v>
      </c>
      <c r="BL14" s="141">
        <f>IFERROR(ROUND(IF(AND(BL$4&gt;$D14,BL$4&gt;$G14),MIN($I14*(BL$4-MAX($D14,$G14))/($E14-MAX($D14,$G14))-SUM($J14:BK14),$I14-SUM($J14:BK14)),0),2),0)</f>
        <v>0</v>
      </c>
      <c r="BM14" s="141">
        <f>IFERROR(ROUND(IF(AND(BM$4&gt;$D14,BM$4&gt;$G14),MIN($I14*(BM$4-MAX($D14,$G14))/($E14-MAX($D14,$G14))-SUM($J14:BL14),$I14-SUM($J14:BL14)),0),2),0)</f>
        <v>0</v>
      </c>
      <c r="BN14" s="141">
        <f>IFERROR(ROUND(IF(AND(BN$4&gt;$D14,BN$4&gt;$G14),MIN($I14*(BN$4-MAX($D14,$G14))/($E14-MAX($D14,$G14))-SUM($J14:BM14),$I14-SUM($J14:BM14)),0),2),0)</f>
        <v>0</v>
      </c>
    </row>
    <row r="15" spans="1:66">
      <c r="A15" s="145"/>
      <c r="B15" s="145"/>
      <c r="C15" s="139" t="str">
        <f t="shared" si="105"/>
        <v>1899-00</v>
      </c>
      <c r="D15" s="143"/>
      <c r="E15" s="143"/>
      <c r="F15" s="144"/>
      <c r="G15" s="411"/>
      <c r="H15" s="141">
        <f t="shared" si="106"/>
        <v>0</v>
      </c>
      <c r="I15" s="141">
        <f t="shared" si="108"/>
        <v>0</v>
      </c>
      <c r="J15" s="141">
        <f t="shared" si="107"/>
        <v>0</v>
      </c>
      <c r="K15" s="141">
        <f>IFERROR(ROUND(IF(AND(K$4&gt;$D15,K$4&gt;$G15),MIN($I15*(K$4-MAX($D15,$G15))/($E15-MAX($D15,$G15))-SUM($J15:J15),$I15-SUM($J15:J15)),0),2),0)</f>
        <v>0</v>
      </c>
      <c r="L15" s="141">
        <f>IFERROR(ROUND(IF(AND(L$4&gt;$D15,L$4&gt;$G15),MIN($I15*(L$4-MAX($D15,$G15))/($E15-MAX($D15,$G15))-SUM($J15:K15),$I15-SUM($J15:K15)),0),2),0)</f>
        <v>0</v>
      </c>
      <c r="M15" s="141">
        <f>IFERROR(ROUND(IF(AND(M$4&gt;$D15,M$4&gt;$G15),MIN($I15*(M$4-MAX($D15,$G15))/($E15-MAX($D15,$G15))-SUM($J15:L15),$I15-SUM($J15:L15)),0),2),0)</f>
        <v>0</v>
      </c>
      <c r="N15" s="141">
        <f>IFERROR(ROUND(IF(AND(N$4&gt;$D15,N$4&gt;$G15),MIN($I15*(N$4-MAX($D15,$G15))/($E15-MAX($D15,$G15))-SUM($J15:M15),$I15-SUM($J15:M15)),0),2),0)</f>
        <v>0</v>
      </c>
      <c r="O15" s="141">
        <f>IFERROR(ROUND(IF(AND(O$4&gt;$D15,O$4&gt;$G15),MIN($I15*(O$4-MAX($D15,$G15))/($E15-MAX($D15,$G15))-SUM($J15:N15),$I15-SUM($J15:N15)),0),2),0)</f>
        <v>0</v>
      </c>
      <c r="P15" s="141">
        <f>IFERROR(ROUND(IF(AND(P$4&gt;$D15,P$4&gt;$G15),MIN($I15*(P$4-MAX($D15,$G15))/($E15-MAX($D15,$G15))-SUM($J15:O15),$I15-SUM($J15:O15)),0),2),0)</f>
        <v>0</v>
      </c>
      <c r="Q15" s="141">
        <f>IFERROR(ROUND(IF(AND(Q$4&gt;$D15,Q$4&gt;$G15),MIN($I15*(Q$4-MAX($D15,$G15))/($E15-MAX($D15,$G15))-SUM($J15:P15),$I15-SUM($J15:P15)),0),2),0)</f>
        <v>0</v>
      </c>
      <c r="R15" s="141">
        <f>IFERROR(ROUND(IF(AND(R$4&gt;$D15,R$4&gt;$G15),MIN($I15*(R$4-MAX($D15,$G15))/($E15-MAX($D15,$G15))-SUM($J15:Q15),$I15-SUM($J15:Q15)),0),2),0)</f>
        <v>0</v>
      </c>
      <c r="S15" s="141">
        <f>IFERROR(ROUND(IF(AND(S$4&gt;$D15,S$4&gt;$G15),MIN($I15*(S$4-MAX($D15,$G15))/($E15-MAX($D15,$G15))-SUM($J15:R15),$I15-SUM($J15:R15)),0),2),0)</f>
        <v>0</v>
      </c>
      <c r="T15" s="141">
        <f>IFERROR(ROUND(IF(AND(T$4&gt;$D15,T$4&gt;$G15),MIN($I15*(T$4-MAX($D15,$G15))/($E15-MAX($D15,$G15))-SUM($J15:S15),$I15-SUM($J15:S15)),0),2),0)</f>
        <v>0</v>
      </c>
      <c r="U15" s="141">
        <f>IFERROR(ROUND(IF(AND(U$4&gt;$D15,U$4&gt;$G15),MIN($I15*(U$4-MAX($D15,$G15))/($E15-MAX($D15,$G15))-SUM($J15:T15),$I15-SUM($J15:T15)),0),2),0)</f>
        <v>0</v>
      </c>
      <c r="V15" s="141">
        <f>IFERROR(ROUND(IF(AND(V$4&gt;$D15,V$4&gt;$G15),MIN($I15*(V$4-MAX($D15,$G15))/($E15-MAX($D15,$G15))-SUM($J15:U15),$I15-SUM($J15:U15)),0),2),0)</f>
        <v>0</v>
      </c>
      <c r="W15" s="141">
        <f>IFERROR(ROUND(IF(AND(W$4&gt;$D15,W$4&gt;$G15),MIN($I15*(W$4-MAX($D15,$G15))/($E15-MAX($D15,$G15))-SUM($J15:V15),$I15-SUM($J15:V15)),0),2),0)</f>
        <v>0</v>
      </c>
      <c r="X15" s="141">
        <f>IFERROR(ROUND(IF(AND(X$4&gt;$D15,X$4&gt;$G15),MIN($I15*(X$4-MAX($D15,$G15))/($E15-MAX($D15,$G15))-SUM($J15:W15),$I15-SUM($J15:W15)),0),2),0)</f>
        <v>0</v>
      </c>
      <c r="Y15" s="141">
        <f>IFERROR(ROUND(IF(AND(Y$4&gt;$D15,Y$4&gt;$G15),MIN($I15*(Y$4-MAX($D15,$G15))/($E15-MAX($D15,$G15))-SUM($J15:X15),$I15-SUM($J15:X15)),0),2),0)</f>
        <v>0</v>
      </c>
      <c r="Z15" s="141">
        <f>IFERROR(ROUND(IF(AND(Z$4&gt;$D15,Z$4&gt;$G15),MIN($I15*(Z$4-MAX($D15,$G15))/($E15-MAX($D15,$G15))-SUM($J15:Y15),$I15-SUM($J15:Y15)),0),2),0)</f>
        <v>0</v>
      </c>
      <c r="AA15" s="141">
        <f>IFERROR(ROUND(IF(AND(AA$4&gt;$D15,AA$4&gt;$G15),MIN($I15*(AA$4-MAX($D15,$G15))/($E15-MAX($D15,$G15))-SUM($J15:Z15),$I15-SUM($J15:Z15)),0),2),0)</f>
        <v>0</v>
      </c>
      <c r="AB15" s="141">
        <f>IFERROR(ROUND(IF(AND(AB$4&gt;$D15,AB$4&gt;$G15),MIN($I15*(AB$4-MAX($D15,$G15))/($E15-MAX($D15,$G15))-SUM($J15:AA15),$I15-SUM($J15:AA15)),0),2),0)</f>
        <v>0</v>
      </c>
      <c r="AC15" s="141">
        <f>IFERROR(ROUND(IF(AND(AC$4&gt;$D15,AC$4&gt;$G15),MIN($I15*(AC$4-MAX($D15,$G15))/($E15-MAX($D15,$G15))-SUM($J15:AB15),$I15-SUM($J15:AB15)),0),2),0)</f>
        <v>0</v>
      </c>
      <c r="AD15" s="141">
        <f>IFERROR(ROUND(IF(AND(AD$4&gt;$D15,AD$4&gt;$G15),MIN($I15*(AD$4-MAX($D15,$G15))/($E15-MAX($D15,$G15))-SUM($J15:AC15),$I15-SUM($J15:AC15)),0),2),0)</f>
        <v>0</v>
      </c>
      <c r="AE15" s="141">
        <f>IFERROR(ROUND(IF(AND(AE$4&gt;$D15,AE$4&gt;$G15),MIN($I15*(AE$4-MAX($D15,$G15))/($E15-MAX($D15,$G15))-SUM($J15:AD15),$I15-SUM($J15:AD15)),0),2),0)</f>
        <v>0</v>
      </c>
      <c r="AF15" s="141">
        <f>IFERROR(ROUND(IF(AND(AF$4&gt;$D15,AF$4&gt;$G15),MIN($I15*(AF$4-MAX($D15,$G15))/($E15-MAX($D15,$G15))-SUM($J15:AE15),$I15-SUM($J15:AE15)),0),2),0)</f>
        <v>0</v>
      </c>
      <c r="AG15" s="141">
        <f>IFERROR(ROUND(IF(AND(AG$4&gt;$D15,AG$4&gt;$G15),MIN($I15*(AG$4-MAX($D15,$G15))/($E15-MAX($D15,$G15))-SUM($J15:AF15),$I15-SUM($J15:AF15)),0),2),0)</f>
        <v>0</v>
      </c>
      <c r="AH15" s="141">
        <f>IFERROR(ROUND(IF(AND(AH$4&gt;$D15,AH$4&gt;$G15),MIN($I15*(AH$4-MAX($D15,$G15))/($E15-MAX($D15,$G15))-SUM($J15:AG15),$I15-SUM($J15:AG15)),0),2),0)</f>
        <v>0</v>
      </c>
      <c r="AI15" s="141">
        <f>IFERROR(ROUND(IF(AND(AI$4&gt;$D15,AI$4&gt;$G15),MIN($I15*(AI$4-MAX($D15,$G15))/($E15-MAX($D15,$G15))-SUM($J15:AH15),$I15-SUM($J15:AH15)),0),2),0)</f>
        <v>0</v>
      </c>
      <c r="AJ15" s="141">
        <f>IFERROR(ROUND(IF(AND(AJ$4&gt;$D15,AJ$4&gt;$G15),MIN($I15*(AJ$4-MAX($D15,$G15))/($E15-MAX($D15,$G15))-SUM($J15:AI15),$I15-SUM($J15:AI15)),0),2),0)</f>
        <v>0</v>
      </c>
      <c r="AK15" s="141">
        <f>IFERROR(ROUND(IF(AND(AK$4&gt;$D15,AK$4&gt;$G15),MIN($I15*(AK$4-MAX($D15,$G15))/($E15-MAX($D15,$G15))-SUM($J15:AJ15),$I15-SUM($J15:AJ15)),0),2),0)</f>
        <v>0</v>
      </c>
      <c r="AL15" s="141">
        <f>IFERROR(ROUND(IF(AND(AL$4&gt;$D15,AL$4&gt;$G15),MIN($I15*(AL$4-MAX($D15,$G15))/($E15-MAX($D15,$G15))-SUM($J15:AK15),$I15-SUM($J15:AK15)),0),2),0)</f>
        <v>0</v>
      </c>
      <c r="AM15" s="141">
        <f>IFERROR(ROUND(IF(AND(AM$4&gt;$D15,AM$4&gt;$G15),MIN($I15*(AM$4-MAX($D15,$G15))/($E15-MAX($D15,$G15))-SUM($J15:AL15),$I15-SUM($J15:AL15)),0),2),0)</f>
        <v>0</v>
      </c>
      <c r="AN15" s="141">
        <f>IFERROR(ROUND(IF(AND(AN$4&gt;$D15,AN$4&gt;$G15),MIN($I15*(AN$4-MAX($D15,$G15))/($E15-MAX($D15,$G15))-SUM($J15:AM15),$I15-SUM($J15:AM15)),0),2),0)</f>
        <v>0</v>
      </c>
      <c r="AO15" s="141">
        <f>IFERROR(ROUND(IF(AND(AO$4&gt;$D15,AO$4&gt;$G15),MIN($I15*(AO$4-MAX($D15,$G15))/($E15-MAX($D15,$G15))-SUM($J15:AN15),$I15-SUM($J15:AN15)),0),2),0)</f>
        <v>0</v>
      </c>
      <c r="AP15" s="141">
        <f>IFERROR(ROUND(IF(AND(AP$4&gt;$D15,AP$4&gt;$G15),MIN($I15*(AP$4-MAX($D15,$G15))/($E15-MAX($D15,$G15))-SUM($J15:AO15),$I15-SUM($J15:AO15)),0),2),0)</f>
        <v>0</v>
      </c>
      <c r="AQ15" s="141">
        <f>IFERROR(ROUND(IF(AND(AQ$4&gt;$D15,AQ$4&gt;$G15),MIN($I15*(AQ$4-MAX($D15,$G15))/($E15-MAX($D15,$G15))-SUM($J15:AP15),$I15-SUM($J15:AP15)),0),2),0)</f>
        <v>0</v>
      </c>
      <c r="AR15" s="141">
        <f>IFERROR(ROUND(IF(AND(AR$4&gt;$D15,AR$4&gt;$G15),MIN($I15*(AR$4-MAX($D15,$G15))/($E15-MAX($D15,$G15))-SUM($J15:AQ15),$I15-SUM($J15:AQ15)),0),2),0)</f>
        <v>0</v>
      </c>
      <c r="AS15" s="141">
        <f>IFERROR(ROUND(IF(AND(AS$4&gt;$D15,AS$4&gt;$G15),MIN($I15*(AS$4-MAX($D15,$G15))/($E15-MAX($D15,$G15))-SUM($J15:AR15),$I15-SUM($J15:AR15)),0),2),0)</f>
        <v>0</v>
      </c>
      <c r="AT15" s="141">
        <f>IFERROR(ROUND(IF(AND(AT$4&gt;$D15,AT$4&gt;$G15),MIN($I15*(AT$4-MAX($D15,$G15))/($E15-MAX($D15,$G15))-SUM($J15:AS15),$I15-SUM($J15:AS15)),0),2),0)</f>
        <v>0</v>
      </c>
      <c r="AU15" s="141">
        <f>IFERROR(ROUND(IF(AND(AU$4&gt;$D15,AU$4&gt;$G15),MIN($I15*(AU$4-MAX($D15,$G15))/($E15-MAX($D15,$G15))-SUM($J15:AT15),$I15-SUM($J15:AT15)),0),2),0)</f>
        <v>0</v>
      </c>
      <c r="AV15" s="141">
        <f>IFERROR(ROUND(IF(AND(AV$4&gt;$D15,AV$4&gt;$G15),MIN($I15*(AV$4-MAX($D15,$G15))/($E15-MAX($D15,$G15))-SUM($J15:AU15),$I15-SUM($J15:AU15)),0),2),0)</f>
        <v>0</v>
      </c>
      <c r="AW15" s="141">
        <f>IFERROR(ROUND(IF(AND(AW$4&gt;$D15,AW$4&gt;$G15),MIN($I15*(AW$4-MAX($D15,$G15))/($E15-MAX($D15,$G15))-SUM($J15:AV15),$I15-SUM($J15:AV15)),0),2),0)</f>
        <v>0</v>
      </c>
      <c r="AX15" s="141">
        <f>IFERROR(ROUND(IF(AND(AX$4&gt;$D15,AX$4&gt;$G15),MIN($I15*(AX$4-MAX($D15,$G15))/($E15-MAX($D15,$G15))-SUM($J15:AW15),$I15-SUM($J15:AW15)),0),2),0)</f>
        <v>0</v>
      </c>
      <c r="AY15" s="141">
        <f>IFERROR(ROUND(IF(AND(AY$4&gt;$D15,AY$4&gt;$G15),MIN($I15*(AY$4-MAX($D15,$G15))/($E15-MAX($D15,$G15))-SUM($J15:AX15),$I15-SUM($J15:AX15)),0),2),0)</f>
        <v>0</v>
      </c>
      <c r="AZ15" s="141">
        <f>IFERROR(ROUND(IF(AND(AZ$4&gt;$D15,AZ$4&gt;$G15),MIN($I15*(AZ$4-MAX($D15,$G15))/($E15-MAX($D15,$G15))-SUM($J15:AY15),$I15-SUM($J15:AY15)),0),2),0)</f>
        <v>0</v>
      </c>
      <c r="BA15" s="141">
        <f>IFERROR(ROUND(IF(AND(BA$4&gt;$D15,BA$4&gt;$G15),MIN($I15*(BA$4-MAX($D15,$G15))/($E15-MAX($D15,$G15))-SUM($J15:AZ15),$I15-SUM($J15:AZ15)),0),2),0)</f>
        <v>0</v>
      </c>
      <c r="BB15" s="141">
        <f>IFERROR(ROUND(IF(AND(BB$4&gt;$D15,BB$4&gt;$G15),MIN($I15*(BB$4-MAX($D15,$G15))/($E15-MAX($D15,$G15))-SUM($J15:BA15),$I15-SUM($J15:BA15)),0),2),0)</f>
        <v>0</v>
      </c>
      <c r="BC15" s="141">
        <f>IFERROR(ROUND(IF(AND(BC$4&gt;$D15,BC$4&gt;$G15),MIN($I15*(BC$4-MAX($D15,$G15))/($E15-MAX($D15,$G15))-SUM($J15:BB15),$I15-SUM($J15:BB15)),0),2),0)</f>
        <v>0</v>
      </c>
      <c r="BD15" s="141">
        <f>IFERROR(ROUND(IF(AND(BD$4&gt;$D15,BD$4&gt;$G15),MIN($I15*(BD$4-MAX($D15,$G15))/($E15-MAX($D15,$G15))-SUM($J15:BC15),$I15-SUM($J15:BC15)),0),2),0)</f>
        <v>0</v>
      </c>
      <c r="BE15" s="141">
        <f>IFERROR(ROUND(IF(AND(BE$4&gt;$D15,BE$4&gt;$G15),MIN($I15*(BE$4-MAX($D15,$G15))/($E15-MAX($D15,$G15))-SUM($J15:BD15),$I15-SUM($J15:BD15)),0),2),0)</f>
        <v>0</v>
      </c>
      <c r="BF15" s="141">
        <f>IFERROR(ROUND(IF(AND(BF$4&gt;$D15,BF$4&gt;$G15),MIN($I15*(BF$4-MAX($D15,$G15))/($E15-MAX($D15,$G15))-SUM($J15:BE15),$I15-SUM($J15:BE15)),0),2),0)</f>
        <v>0</v>
      </c>
      <c r="BG15" s="141">
        <f>IFERROR(ROUND(IF(AND(BG$4&gt;$D15,BG$4&gt;$G15),MIN($I15*(BG$4-MAX($D15,$G15))/($E15-MAX($D15,$G15))-SUM($J15:BF15),$I15-SUM($J15:BF15)),0),2),0)</f>
        <v>0</v>
      </c>
      <c r="BH15" s="141">
        <f>IFERROR(ROUND(IF(AND(BH$4&gt;$D15,BH$4&gt;$G15),MIN($I15*(BH$4-MAX($D15,$G15))/($E15-MAX($D15,$G15))-SUM($J15:BG15),$I15-SUM($J15:BG15)),0),2),0)</f>
        <v>0</v>
      </c>
      <c r="BI15" s="141">
        <f>IFERROR(ROUND(IF(AND(BI$4&gt;$D15,BI$4&gt;$G15),MIN($I15*(BI$4-MAX($D15,$G15))/($E15-MAX($D15,$G15))-SUM($J15:BH15),$I15-SUM($J15:BH15)),0),2),0)</f>
        <v>0</v>
      </c>
      <c r="BJ15" s="141">
        <f>IFERROR(ROUND(IF(AND(BJ$4&gt;$D15,BJ$4&gt;$G15),MIN($I15*(BJ$4-MAX($D15,$G15))/($E15-MAX($D15,$G15))-SUM($J15:BI15),$I15-SUM($J15:BI15)),0),2),0)</f>
        <v>0</v>
      </c>
      <c r="BK15" s="141">
        <f>IFERROR(ROUND(IF(AND(BK$4&gt;$D15,BK$4&gt;$G15),MIN($I15*(BK$4-MAX($D15,$G15))/($E15-MAX($D15,$G15))-SUM($J15:BJ15),$I15-SUM($J15:BJ15)),0),2),0)</f>
        <v>0</v>
      </c>
      <c r="BL15" s="141">
        <f>IFERROR(ROUND(IF(AND(BL$4&gt;$D15,BL$4&gt;$G15),MIN($I15*(BL$4-MAX($D15,$G15))/($E15-MAX($D15,$G15))-SUM($J15:BK15),$I15-SUM($J15:BK15)),0),2),0)</f>
        <v>0</v>
      </c>
      <c r="BM15" s="141">
        <f>IFERROR(ROUND(IF(AND(BM$4&gt;$D15,BM$4&gt;$G15),MIN($I15*(BM$4-MAX($D15,$G15))/($E15-MAX($D15,$G15))-SUM($J15:BL15),$I15-SUM($J15:BL15)),0),2),0)</f>
        <v>0</v>
      </c>
      <c r="BN15" s="141">
        <f>IFERROR(ROUND(IF(AND(BN$4&gt;$D15,BN$4&gt;$G15),MIN($I15*(BN$4-MAX($D15,$G15))/($E15-MAX($D15,$G15))-SUM($J15:BM15),$I15-SUM($J15:BM15)),0),2),0)</f>
        <v>0</v>
      </c>
    </row>
    <row r="16" spans="1:66">
      <c r="A16" s="145"/>
      <c r="B16" s="145"/>
      <c r="C16" s="139" t="str">
        <f t="shared" si="105"/>
        <v>1899-00</v>
      </c>
      <c r="D16" s="143"/>
      <c r="E16" s="143"/>
      <c r="F16" s="144"/>
      <c r="G16" s="411"/>
      <c r="H16" s="141">
        <f t="shared" si="106"/>
        <v>0</v>
      </c>
      <c r="I16" s="141">
        <f t="shared" si="108"/>
        <v>0</v>
      </c>
      <c r="J16" s="141">
        <f t="shared" si="107"/>
        <v>0</v>
      </c>
      <c r="K16" s="141">
        <f>IFERROR(ROUND(IF(AND(K$4&gt;$D16,K$4&gt;$G16),MIN($I16*(K$4-MAX($D16,$G16))/($E16-MAX($D16,$G16))-SUM($J16:J16),$I16-SUM($J16:J16)),0),2),0)</f>
        <v>0</v>
      </c>
      <c r="L16" s="141">
        <f>IFERROR(ROUND(IF(AND(L$4&gt;$D16,L$4&gt;$G16),MIN($I16*(L$4-MAX($D16,$G16))/($E16-MAX($D16,$G16))-SUM($J16:K16),$I16-SUM($J16:K16)),0),2),0)</f>
        <v>0</v>
      </c>
      <c r="M16" s="141">
        <f>IFERROR(ROUND(IF(AND(M$4&gt;$D16,M$4&gt;$G16),MIN($I16*(M$4-MAX($D16,$G16))/($E16-MAX($D16,$G16))-SUM($J16:L16),$I16-SUM($J16:L16)),0),2),0)</f>
        <v>0</v>
      </c>
      <c r="N16" s="141">
        <f>IFERROR(ROUND(IF(AND(N$4&gt;$D16,N$4&gt;$G16),MIN($I16*(N$4-MAX($D16,$G16))/($E16-MAX($D16,$G16))-SUM($J16:M16),$I16-SUM($J16:M16)),0),2),0)</f>
        <v>0</v>
      </c>
      <c r="O16" s="141">
        <f>IFERROR(ROUND(IF(AND(O$4&gt;$D16,O$4&gt;$G16),MIN($I16*(O$4-MAX($D16,$G16))/($E16-MAX($D16,$G16))-SUM($J16:N16),$I16-SUM($J16:N16)),0),2),0)</f>
        <v>0</v>
      </c>
      <c r="P16" s="141">
        <f>IFERROR(ROUND(IF(AND(P$4&gt;$D16,P$4&gt;$G16),MIN($I16*(P$4-MAX($D16,$G16))/($E16-MAX($D16,$G16))-SUM($J16:O16),$I16-SUM($J16:O16)),0),2),0)</f>
        <v>0</v>
      </c>
      <c r="Q16" s="141">
        <f>IFERROR(ROUND(IF(AND(Q$4&gt;$D16,Q$4&gt;$G16),MIN($I16*(Q$4-MAX($D16,$G16))/($E16-MAX($D16,$G16))-SUM($J16:P16),$I16-SUM($J16:P16)),0),2),0)</f>
        <v>0</v>
      </c>
      <c r="R16" s="141">
        <f>IFERROR(ROUND(IF(AND(R$4&gt;$D16,R$4&gt;$G16),MIN($I16*(R$4-MAX($D16,$G16))/($E16-MAX($D16,$G16))-SUM($J16:Q16),$I16-SUM($J16:Q16)),0),2),0)</f>
        <v>0</v>
      </c>
      <c r="S16" s="141">
        <f>IFERROR(ROUND(IF(AND(S$4&gt;$D16,S$4&gt;$G16),MIN($I16*(S$4-MAX($D16,$G16))/($E16-MAX($D16,$G16))-SUM($J16:R16),$I16-SUM($J16:R16)),0),2),0)</f>
        <v>0</v>
      </c>
      <c r="T16" s="141">
        <f>IFERROR(ROUND(IF(AND(T$4&gt;$D16,T$4&gt;$G16),MIN($I16*(T$4-MAX($D16,$G16))/($E16-MAX($D16,$G16))-SUM($J16:S16),$I16-SUM($J16:S16)),0),2),0)</f>
        <v>0</v>
      </c>
      <c r="U16" s="141">
        <f>IFERROR(ROUND(IF(AND(U$4&gt;$D16,U$4&gt;$G16),MIN($I16*(U$4-MAX($D16,$G16))/($E16-MAX($D16,$G16))-SUM($J16:T16),$I16-SUM($J16:T16)),0),2),0)</f>
        <v>0</v>
      </c>
      <c r="V16" s="141">
        <f>IFERROR(ROUND(IF(AND(V$4&gt;$D16,V$4&gt;$G16),MIN($I16*(V$4-MAX($D16,$G16))/($E16-MAX($D16,$G16))-SUM($J16:U16),$I16-SUM($J16:U16)),0),2),0)</f>
        <v>0</v>
      </c>
      <c r="W16" s="141">
        <f>IFERROR(ROUND(IF(AND(W$4&gt;$D16,W$4&gt;$G16),MIN($I16*(W$4-MAX($D16,$G16))/($E16-MAX($D16,$G16))-SUM($J16:V16),$I16-SUM($J16:V16)),0),2),0)</f>
        <v>0</v>
      </c>
      <c r="X16" s="141">
        <f>IFERROR(ROUND(IF(AND(X$4&gt;$D16,X$4&gt;$G16),MIN($I16*(X$4-MAX($D16,$G16))/($E16-MAX($D16,$G16))-SUM($J16:W16),$I16-SUM($J16:W16)),0),2),0)</f>
        <v>0</v>
      </c>
      <c r="Y16" s="141">
        <f>IFERROR(ROUND(IF(AND(Y$4&gt;$D16,Y$4&gt;$G16),MIN($I16*(Y$4-MAX($D16,$G16))/($E16-MAX($D16,$G16))-SUM($J16:X16),$I16-SUM($J16:X16)),0),2),0)</f>
        <v>0</v>
      </c>
      <c r="Z16" s="141">
        <f>IFERROR(ROUND(IF(AND(Z$4&gt;$D16,Z$4&gt;$G16),MIN($I16*(Z$4-MAX($D16,$G16))/($E16-MAX($D16,$G16))-SUM($J16:Y16),$I16-SUM($J16:Y16)),0),2),0)</f>
        <v>0</v>
      </c>
      <c r="AA16" s="141">
        <f>IFERROR(ROUND(IF(AND(AA$4&gt;$D16,AA$4&gt;$G16),MIN($I16*(AA$4-MAX($D16,$G16))/($E16-MAX($D16,$G16))-SUM($J16:Z16),$I16-SUM($J16:Z16)),0),2),0)</f>
        <v>0</v>
      </c>
      <c r="AB16" s="141">
        <f>IFERROR(ROUND(IF(AND(AB$4&gt;$D16,AB$4&gt;$G16),MIN($I16*(AB$4-MAX($D16,$G16))/($E16-MAX($D16,$G16))-SUM($J16:AA16),$I16-SUM($J16:AA16)),0),2),0)</f>
        <v>0</v>
      </c>
      <c r="AC16" s="141">
        <f>IFERROR(ROUND(IF(AND(AC$4&gt;$D16,AC$4&gt;$G16),MIN($I16*(AC$4-MAX($D16,$G16))/($E16-MAX($D16,$G16))-SUM($J16:AB16),$I16-SUM($J16:AB16)),0),2),0)</f>
        <v>0</v>
      </c>
      <c r="AD16" s="141">
        <f>IFERROR(ROUND(IF(AND(AD$4&gt;$D16,AD$4&gt;$G16),MIN($I16*(AD$4-MAX($D16,$G16))/($E16-MAX($D16,$G16))-SUM($J16:AC16),$I16-SUM($J16:AC16)),0),2),0)</f>
        <v>0</v>
      </c>
      <c r="AE16" s="141">
        <f>IFERROR(ROUND(IF(AND(AE$4&gt;$D16,AE$4&gt;$G16),MIN($I16*(AE$4-MAX($D16,$G16))/($E16-MAX($D16,$G16))-SUM($J16:AD16),$I16-SUM($J16:AD16)),0),2),0)</f>
        <v>0</v>
      </c>
      <c r="AF16" s="141">
        <f>IFERROR(ROUND(IF(AND(AF$4&gt;$D16,AF$4&gt;$G16),MIN($I16*(AF$4-MAX($D16,$G16))/($E16-MAX($D16,$G16))-SUM($J16:AE16),$I16-SUM($J16:AE16)),0),2),0)</f>
        <v>0</v>
      </c>
      <c r="AG16" s="141">
        <f>IFERROR(ROUND(IF(AND(AG$4&gt;$D16,AG$4&gt;$G16),MIN($I16*(AG$4-MAX($D16,$G16))/($E16-MAX($D16,$G16))-SUM($J16:AF16),$I16-SUM($J16:AF16)),0),2),0)</f>
        <v>0</v>
      </c>
      <c r="AH16" s="141">
        <f>IFERROR(ROUND(IF(AND(AH$4&gt;$D16,AH$4&gt;$G16),MIN($I16*(AH$4-MAX($D16,$G16))/($E16-MAX($D16,$G16))-SUM($J16:AG16),$I16-SUM($J16:AG16)),0),2),0)</f>
        <v>0</v>
      </c>
      <c r="AI16" s="141">
        <f>IFERROR(ROUND(IF(AND(AI$4&gt;$D16,AI$4&gt;$G16),MIN($I16*(AI$4-MAX($D16,$G16))/($E16-MAX($D16,$G16))-SUM($J16:AH16),$I16-SUM($J16:AH16)),0),2),0)</f>
        <v>0</v>
      </c>
      <c r="AJ16" s="141">
        <f>IFERROR(ROUND(IF(AND(AJ$4&gt;$D16,AJ$4&gt;$G16),MIN($I16*(AJ$4-MAX($D16,$G16))/($E16-MAX($D16,$G16))-SUM($J16:AI16),$I16-SUM($J16:AI16)),0),2),0)</f>
        <v>0</v>
      </c>
      <c r="AK16" s="141">
        <f>IFERROR(ROUND(IF(AND(AK$4&gt;$D16,AK$4&gt;$G16),MIN($I16*(AK$4-MAX($D16,$G16))/($E16-MAX($D16,$G16))-SUM($J16:AJ16),$I16-SUM($J16:AJ16)),0),2),0)</f>
        <v>0</v>
      </c>
      <c r="AL16" s="141">
        <f>IFERROR(ROUND(IF(AND(AL$4&gt;$D16,AL$4&gt;$G16),MIN($I16*(AL$4-MAX($D16,$G16))/($E16-MAX($D16,$G16))-SUM($J16:AK16),$I16-SUM($J16:AK16)),0),2),0)</f>
        <v>0</v>
      </c>
      <c r="AM16" s="141">
        <f>IFERROR(ROUND(IF(AND(AM$4&gt;$D16,AM$4&gt;$G16),MIN($I16*(AM$4-MAX($D16,$G16))/($E16-MAX($D16,$G16))-SUM($J16:AL16),$I16-SUM($J16:AL16)),0),2),0)</f>
        <v>0</v>
      </c>
      <c r="AN16" s="141">
        <f>IFERROR(ROUND(IF(AND(AN$4&gt;$D16,AN$4&gt;$G16),MIN($I16*(AN$4-MAX($D16,$G16))/($E16-MAX($D16,$G16))-SUM($J16:AM16),$I16-SUM($J16:AM16)),0),2),0)</f>
        <v>0</v>
      </c>
      <c r="AO16" s="141">
        <f>IFERROR(ROUND(IF(AND(AO$4&gt;$D16,AO$4&gt;$G16),MIN($I16*(AO$4-MAX($D16,$G16))/($E16-MAX($D16,$G16))-SUM($J16:AN16),$I16-SUM($J16:AN16)),0),2),0)</f>
        <v>0</v>
      </c>
      <c r="AP16" s="141">
        <f>IFERROR(ROUND(IF(AND(AP$4&gt;$D16,AP$4&gt;$G16),MIN($I16*(AP$4-MAX($D16,$G16))/($E16-MAX($D16,$G16))-SUM($J16:AO16),$I16-SUM($J16:AO16)),0),2),0)</f>
        <v>0</v>
      </c>
      <c r="AQ16" s="141">
        <f>IFERROR(ROUND(IF(AND(AQ$4&gt;$D16,AQ$4&gt;$G16),MIN($I16*(AQ$4-MAX($D16,$G16))/($E16-MAX($D16,$G16))-SUM($J16:AP16),$I16-SUM($J16:AP16)),0),2),0)</f>
        <v>0</v>
      </c>
      <c r="AR16" s="141">
        <f>IFERROR(ROUND(IF(AND(AR$4&gt;$D16,AR$4&gt;$G16),MIN($I16*(AR$4-MAX($D16,$G16))/($E16-MAX($D16,$G16))-SUM($J16:AQ16),$I16-SUM($J16:AQ16)),0),2),0)</f>
        <v>0</v>
      </c>
      <c r="AS16" s="141">
        <f>IFERROR(ROUND(IF(AND(AS$4&gt;$D16,AS$4&gt;$G16),MIN($I16*(AS$4-MAX($D16,$G16))/($E16-MAX($D16,$G16))-SUM($J16:AR16),$I16-SUM($J16:AR16)),0),2),0)</f>
        <v>0</v>
      </c>
      <c r="AT16" s="141">
        <f>IFERROR(ROUND(IF(AND(AT$4&gt;$D16,AT$4&gt;$G16),MIN($I16*(AT$4-MAX($D16,$G16))/($E16-MAX($D16,$G16))-SUM($J16:AS16),$I16-SUM($J16:AS16)),0),2),0)</f>
        <v>0</v>
      </c>
      <c r="AU16" s="141">
        <f>IFERROR(ROUND(IF(AND(AU$4&gt;$D16,AU$4&gt;$G16),MIN($I16*(AU$4-MAX($D16,$G16))/($E16-MAX($D16,$G16))-SUM($J16:AT16),$I16-SUM($J16:AT16)),0),2),0)</f>
        <v>0</v>
      </c>
      <c r="AV16" s="141">
        <f>IFERROR(ROUND(IF(AND(AV$4&gt;$D16,AV$4&gt;$G16),MIN($I16*(AV$4-MAX($D16,$G16))/($E16-MAX($D16,$G16))-SUM($J16:AU16),$I16-SUM($J16:AU16)),0),2),0)</f>
        <v>0</v>
      </c>
      <c r="AW16" s="141">
        <f>IFERROR(ROUND(IF(AND(AW$4&gt;$D16,AW$4&gt;$G16),MIN($I16*(AW$4-MAX($D16,$G16))/($E16-MAX($D16,$G16))-SUM($J16:AV16),$I16-SUM($J16:AV16)),0),2),0)</f>
        <v>0</v>
      </c>
      <c r="AX16" s="141">
        <f>IFERROR(ROUND(IF(AND(AX$4&gt;$D16,AX$4&gt;$G16),MIN($I16*(AX$4-MAX($D16,$G16))/($E16-MAX($D16,$G16))-SUM($J16:AW16),$I16-SUM($J16:AW16)),0),2),0)</f>
        <v>0</v>
      </c>
      <c r="AY16" s="141">
        <f>IFERROR(ROUND(IF(AND(AY$4&gt;$D16,AY$4&gt;$G16),MIN($I16*(AY$4-MAX($D16,$G16))/($E16-MAX($D16,$G16))-SUM($J16:AX16),$I16-SUM($J16:AX16)),0),2),0)</f>
        <v>0</v>
      </c>
      <c r="AZ16" s="141">
        <f>IFERROR(ROUND(IF(AND(AZ$4&gt;$D16,AZ$4&gt;$G16),MIN($I16*(AZ$4-MAX($D16,$G16))/($E16-MAX($D16,$G16))-SUM($J16:AY16),$I16-SUM($J16:AY16)),0),2),0)</f>
        <v>0</v>
      </c>
      <c r="BA16" s="141">
        <f>IFERROR(ROUND(IF(AND(BA$4&gt;$D16,BA$4&gt;$G16),MIN($I16*(BA$4-MAX($D16,$G16))/($E16-MAX($D16,$G16))-SUM($J16:AZ16),$I16-SUM($J16:AZ16)),0),2),0)</f>
        <v>0</v>
      </c>
      <c r="BB16" s="141">
        <f>IFERROR(ROUND(IF(AND(BB$4&gt;$D16,BB$4&gt;$G16),MIN($I16*(BB$4-MAX($D16,$G16))/($E16-MAX($D16,$G16))-SUM($J16:BA16),$I16-SUM($J16:BA16)),0),2),0)</f>
        <v>0</v>
      </c>
      <c r="BC16" s="141">
        <f>IFERROR(ROUND(IF(AND(BC$4&gt;$D16,BC$4&gt;$G16),MIN($I16*(BC$4-MAX($D16,$G16))/($E16-MAX($D16,$G16))-SUM($J16:BB16),$I16-SUM($J16:BB16)),0),2),0)</f>
        <v>0</v>
      </c>
      <c r="BD16" s="141">
        <f>IFERROR(ROUND(IF(AND(BD$4&gt;$D16,BD$4&gt;$G16),MIN($I16*(BD$4-MAX($D16,$G16))/($E16-MAX($D16,$G16))-SUM($J16:BC16),$I16-SUM($J16:BC16)),0),2),0)</f>
        <v>0</v>
      </c>
      <c r="BE16" s="141">
        <f>IFERROR(ROUND(IF(AND(BE$4&gt;$D16,BE$4&gt;$G16),MIN($I16*(BE$4-MAX($D16,$G16))/($E16-MAX($D16,$G16))-SUM($J16:BD16),$I16-SUM($J16:BD16)),0),2),0)</f>
        <v>0</v>
      </c>
      <c r="BF16" s="141">
        <f>IFERROR(ROUND(IF(AND(BF$4&gt;$D16,BF$4&gt;$G16),MIN($I16*(BF$4-MAX($D16,$G16))/($E16-MAX($D16,$G16))-SUM($J16:BE16),$I16-SUM($J16:BE16)),0),2),0)</f>
        <v>0</v>
      </c>
      <c r="BG16" s="141">
        <f>IFERROR(ROUND(IF(AND(BG$4&gt;$D16,BG$4&gt;$G16),MIN($I16*(BG$4-MAX($D16,$G16))/($E16-MAX($D16,$G16))-SUM($J16:BF16),$I16-SUM($J16:BF16)),0),2),0)</f>
        <v>0</v>
      </c>
      <c r="BH16" s="141">
        <f>IFERROR(ROUND(IF(AND(BH$4&gt;$D16,BH$4&gt;$G16),MIN($I16*(BH$4-MAX($D16,$G16))/($E16-MAX($D16,$G16))-SUM($J16:BG16),$I16-SUM($J16:BG16)),0),2),0)</f>
        <v>0</v>
      </c>
      <c r="BI16" s="141">
        <f>IFERROR(ROUND(IF(AND(BI$4&gt;$D16,BI$4&gt;$G16),MIN($I16*(BI$4-MAX($D16,$G16))/($E16-MAX($D16,$G16))-SUM($J16:BH16),$I16-SUM($J16:BH16)),0),2),0)</f>
        <v>0</v>
      </c>
      <c r="BJ16" s="141">
        <f>IFERROR(ROUND(IF(AND(BJ$4&gt;$D16,BJ$4&gt;$G16),MIN($I16*(BJ$4-MAX($D16,$G16))/($E16-MAX($D16,$G16))-SUM($J16:BI16),$I16-SUM($J16:BI16)),0),2),0)</f>
        <v>0</v>
      </c>
      <c r="BK16" s="141">
        <f>IFERROR(ROUND(IF(AND(BK$4&gt;$D16,BK$4&gt;$G16),MIN($I16*(BK$4-MAX($D16,$G16))/($E16-MAX($D16,$G16))-SUM($J16:BJ16),$I16-SUM($J16:BJ16)),0),2),0)</f>
        <v>0</v>
      </c>
      <c r="BL16" s="141">
        <f>IFERROR(ROUND(IF(AND(BL$4&gt;$D16,BL$4&gt;$G16),MIN($I16*(BL$4-MAX($D16,$G16))/($E16-MAX($D16,$G16))-SUM($J16:BK16),$I16-SUM($J16:BK16)),0),2),0)</f>
        <v>0</v>
      </c>
      <c r="BM16" s="141">
        <f>IFERROR(ROUND(IF(AND(BM$4&gt;$D16,BM$4&gt;$G16),MIN($I16*(BM$4-MAX($D16,$G16))/($E16-MAX($D16,$G16))-SUM($J16:BL16),$I16-SUM($J16:BL16)),0),2),0)</f>
        <v>0</v>
      </c>
      <c r="BN16" s="141">
        <f>IFERROR(ROUND(IF(AND(BN$4&gt;$D16,BN$4&gt;$G16),MIN($I16*(BN$4-MAX($D16,$G16))/($E16-MAX($D16,$G16))-SUM($J16:BM16),$I16-SUM($J16:BM16)),0),2),0)</f>
        <v>0</v>
      </c>
    </row>
    <row r="17" spans="1:66">
      <c r="A17" s="145"/>
      <c r="B17" s="145"/>
      <c r="C17" s="139" t="str">
        <f t="shared" si="105"/>
        <v>1899-00</v>
      </c>
      <c r="D17" s="143"/>
      <c r="E17" s="143"/>
      <c r="F17" s="144"/>
      <c r="G17" s="411"/>
      <c r="H17" s="141">
        <f t="shared" si="106"/>
        <v>0</v>
      </c>
      <c r="I17" s="141">
        <f t="shared" si="108"/>
        <v>0</v>
      </c>
      <c r="J17" s="141">
        <f t="shared" si="107"/>
        <v>0</v>
      </c>
      <c r="K17" s="141">
        <f>IFERROR(ROUND(IF(AND(K$4&gt;$D17,K$4&gt;$G17),MIN($I17*(K$4-MAX($D17,$G17))/($E17-MAX($D17,$G17))-SUM($J17:J17),$I17-SUM($J17:J17)),0),2),0)</f>
        <v>0</v>
      </c>
      <c r="L17" s="141">
        <f>IFERROR(ROUND(IF(AND(L$4&gt;$D17,L$4&gt;$G17),MIN($I17*(L$4-MAX($D17,$G17))/($E17-MAX($D17,$G17))-SUM($J17:K17),$I17-SUM($J17:K17)),0),2),0)</f>
        <v>0</v>
      </c>
      <c r="M17" s="141">
        <f>IFERROR(ROUND(IF(AND(M$4&gt;$D17,M$4&gt;$G17),MIN($I17*(M$4-MAX($D17,$G17))/($E17-MAX($D17,$G17))-SUM($J17:L17),$I17-SUM($J17:L17)),0),2),0)</f>
        <v>0</v>
      </c>
      <c r="N17" s="141">
        <f>IFERROR(ROUND(IF(AND(N$4&gt;$D17,N$4&gt;$G17),MIN($I17*(N$4-MAX($D17,$G17))/($E17-MAX($D17,$G17))-SUM($J17:M17),$I17-SUM($J17:M17)),0),2),0)</f>
        <v>0</v>
      </c>
      <c r="O17" s="141">
        <f>IFERROR(ROUND(IF(AND(O$4&gt;$D17,O$4&gt;$G17),MIN($I17*(O$4-MAX($D17,$G17))/($E17-MAX($D17,$G17))-SUM($J17:N17),$I17-SUM($J17:N17)),0),2),0)</f>
        <v>0</v>
      </c>
      <c r="P17" s="141">
        <f>IFERROR(ROUND(IF(AND(P$4&gt;$D17,P$4&gt;$G17),MIN($I17*(P$4-MAX($D17,$G17))/($E17-MAX($D17,$G17))-SUM($J17:O17),$I17-SUM($J17:O17)),0),2),0)</f>
        <v>0</v>
      </c>
      <c r="Q17" s="141">
        <f>IFERROR(ROUND(IF(AND(Q$4&gt;$D17,Q$4&gt;$G17),MIN($I17*(Q$4-MAX($D17,$G17))/($E17-MAX($D17,$G17))-SUM($J17:P17),$I17-SUM($J17:P17)),0),2),0)</f>
        <v>0</v>
      </c>
      <c r="R17" s="141">
        <f>IFERROR(ROUND(IF(AND(R$4&gt;$D17,R$4&gt;$G17),MIN($I17*(R$4-MAX($D17,$G17))/($E17-MAX($D17,$G17))-SUM($J17:Q17),$I17-SUM($J17:Q17)),0),2),0)</f>
        <v>0</v>
      </c>
      <c r="S17" s="141">
        <f>IFERROR(ROUND(IF(AND(S$4&gt;$D17,S$4&gt;$G17),MIN($I17*(S$4-MAX($D17,$G17))/($E17-MAX($D17,$G17))-SUM($J17:R17),$I17-SUM($J17:R17)),0),2),0)</f>
        <v>0</v>
      </c>
      <c r="T17" s="141">
        <f>IFERROR(ROUND(IF(AND(T$4&gt;$D17,T$4&gt;$G17),MIN($I17*(T$4-MAX($D17,$G17))/($E17-MAX($D17,$G17))-SUM($J17:S17),$I17-SUM($J17:S17)),0),2),0)</f>
        <v>0</v>
      </c>
      <c r="U17" s="141">
        <f>IFERROR(ROUND(IF(AND(U$4&gt;$D17,U$4&gt;$G17),MIN($I17*(U$4-MAX($D17,$G17))/($E17-MAX($D17,$G17))-SUM($J17:T17),$I17-SUM($J17:T17)),0),2),0)</f>
        <v>0</v>
      </c>
      <c r="V17" s="141">
        <f>IFERROR(ROUND(IF(AND(V$4&gt;$D17,V$4&gt;$G17),MIN($I17*(V$4-MAX($D17,$G17))/($E17-MAX($D17,$G17))-SUM($J17:U17),$I17-SUM($J17:U17)),0),2),0)</f>
        <v>0</v>
      </c>
      <c r="W17" s="141">
        <f>IFERROR(ROUND(IF(AND(W$4&gt;$D17,W$4&gt;$G17),MIN($I17*(W$4-MAX($D17,$G17))/($E17-MAX($D17,$G17))-SUM($J17:V17),$I17-SUM($J17:V17)),0),2),0)</f>
        <v>0</v>
      </c>
      <c r="X17" s="141">
        <f>IFERROR(ROUND(IF(AND(X$4&gt;$D17,X$4&gt;$G17),MIN($I17*(X$4-MAX($D17,$G17))/($E17-MAX($D17,$G17))-SUM($J17:W17),$I17-SUM($J17:W17)),0),2),0)</f>
        <v>0</v>
      </c>
      <c r="Y17" s="141">
        <f>IFERROR(ROUND(IF(AND(Y$4&gt;$D17,Y$4&gt;$G17),MIN($I17*(Y$4-MAX($D17,$G17))/($E17-MAX($D17,$G17))-SUM($J17:X17),$I17-SUM($J17:X17)),0),2),0)</f>
        <v>0</v>
      </c>
      <c r="Z17" s="141">
        <f>IFERROR(ROUND(IF(AND(Z$4&gt;$D17,Z$4&gt;$G17),MIN($I17*(Z$4-MAX($D17,$G17))/($E17-MAX($D17,$G17))-SUM($J17:Y17),$I17-SUM($J17:Y17)),0),2),0)</f>
        <v>0</v>
      </c>
      <c r="AA17" s="141">
        <f>IFERROR(ROUND(IF(AND(AA$4&gt;$D17,AA$4&gt;$G17),MIN($I17*(AA$4-MAX($D17,$G17))/($E17-MAX($D17,$G17))-SUM($J17:Z17),$I17-SUM($J17:Z17)),0),2),0)</f>
        <v>0</v>
      </c>
      <c r="AB17" s="141">
        <f>IFERROR(ROUND(IF(AND(AB$4&gt;$D17,AB$4&gt;$G17),MIN($I17*(AB$4-MAX($D17,$G17))/($E17-MAX($D17,$G17))-SUM($J17:AA17),$I17-SUM($J17:AA17)),0),2),0)</f>
        <v>0</v>
      </c>
      <c r="AC17" s="141">
        <f>IFERROR(ROUND(IF(AND(AC$4&gt;$D17,AC$4&gt;$G17),MIN($I17*(AC$4-MAX($D17,$G17))/($E17-MAX($D17,$G17))-SUM($J17:AB17),$I17-SUM($J17:AB17)),0),2),0)</f>
        <v>0</v>
      </c>
      <c r="AD17" s="141">
        <f>IFERROR(ROUND(IF(AND(AD$4&gt;$D17,AD$4&gt;$G17),MIN($I17*(AD$4-MAX($D17,$G17))/($E17-MAX($D17,$G17))-SUM($J17:AC17),$I17-SUM($J17:AC17)),0),2),0)</f>
        <v>0</v>
      </c>
      <c r="AE17" s="141">
        <f>IFERROR(ROUND(IF(AND(AE$4&gt;$D17,AE$4&gt;$G17),MIN($I17*(AE$4-MAX($D17,$G17))/($E17-MAX($D17,$G17))-SUM($J17:AD17),$I17-SUM($J17:AD17)),0),2),0)</f>
        <v>0</v>
      </c>
      <c r="AF17" s="141">
        <f>IFERROR(ROUND(IF(AND(AF$4&gt;$D17,AF$4&gt;$G17),MIN($I17*(AF$4-MAX($D17,$G17))/($E17-MAX($D17,$G17))-SUM($J17:AE17),$I17-SUM($J17:AE17)),0),2),0)</f>
        <v>0</v>
      </c>
      <c r="AG17" s="141">
        <f>IFERROR(ROUND(IF(AND(AG$4&gt;$D17,AG$4&gt;$G17),MIN($I17*(AG$4-MAX($D17,$G17))/($E17-MAX($D17,$G17))-SUM($J17:AF17),$I17-SUM($J17:AF17)),0),2),0)</f>
        <v>0</v>
      </c>
      <c r="AH17" s="141">
        <f>IFERROR(ROUND(IF(AND(AH$4&gt;$D17,AH$4&gt;$G17),MIN($I17*(AH$4-MAX($D17,$G17))/($E17-MAX($D17,$G17))-SUM($J17:AG17),$I17-SUM($J17:AG17)),0),2),0)</f>
        <v>0</v>
      </c>
      <c r="AI17" s="141">
        <f>IFERROR(ROUND(IF(AND(AI$4&gt;$D17,AI$4&gt;$G17),MIN($I17*(AI$4-MAX($D17,$G17))/($E17-MAX($D17,$G17))-SUM($J17:AH17),$I17-SUM($J17:AH17)),0),2),0)</f>
        <v>0</v>
      </c>
      <c r="AJ17" s="141">
        <f>IFERROR(ROUND(IF(AND(AJ$4&gt;$D17,AJ$4&gt;$G17),MIN($I17*(AJ$4-MAX($D17,$G17))/($E17-MAX($D17,$G17))-SUM($J17:AI17),$I17-SUM($J17:AI17)),0),2),0)</f>
        <v>0</v>
      </c>
      <c r="AK17" s="141">
        <f>IFERROR(ROUND(IF(AND(AK$4&gt;$D17,AK$4&gt;$G17),MIN($I17*(AK$4-MAX($D17,$G17))/($E17-MAX($D17,$G17))-SUM($J17:AJ17),$I17-SUM($J17:AJ17)),0),2),0)</f>
        <v>0</v>
      </c>
      <c r="AL17" s="141">
        <f>IFERROR(ROUND(IF(AND(AL$4&gt;$D17,AL$4&gt;$G17),MIN($I17*(AL$4-MAX($D17,$G17))/($E17-MAX($D17,$G17))-SUM($J17:AK17),$I17-SUM($J17:AK17)),0),2),0)</f>
        <v>0</v>
      </c>
      <c r="AM17" s="141">
        <f>IFERROR(ROUND(IF(AND(AM$4&gt;$D17,AM$4&gt;$G17),MIN($I17*(AM$4-MAX($D17,$G17))/($E17-MAX($D17,$G17))-SUM($J17:AL17),$I17-SUM($J17:AL17)),0),2),0)</f>
        <v>0</v>
      </c>
      <c r="AN17" s="141">
        <f>IFERROR(ROUND(IF(AND(AN$4&gt;$D17,AN$4&gt;$G17),MIN($I17*(AN$4-MAX($D17,$G17))/($E17-MAX($D17,$G17))-SUM($J17:AM17),$I17-SUM($J17:AM17)),0),2),0)</f>
        <v>0</v>
      </c>
      <c r="AO17" s="141">
        <f>IFERROR(ROUND(IF(AND(AO$4&gt;$D17,AO$4&gt;$G17),MIN($I17*(AO$4-MAX($D17,$G17))/($E17-MAX($D17,$G17))-SUM($J17:AN17),$I17-SUM($J17:AN17)),0),2),0)</f>
        <v>0</v>
      </c>
      <c r="AP17" s="141">
        <f>IFERROR(ROUND(IF(AND(AP$4&gt;$D17,AP$4&gt;$G17),MIN($I17*(AP$4-MAX($D17,$G17))/($E17-MAX($D17,$G17))-SUM($J17:AO17),$I17-SUM($J17:AO17)),0),2),0)</f>
        <v>0</v>
      </c>
      <c r="AQ17" s="141">
        <f>IFERROR(ROUND(IF(AND(AQ$4&gt;$D17,AQ$4&gt;$G17),MIN($I17*(AQ$4-MAX($D17,$G17))/($E17-MAX($D17,$G17))-SUM($J17:AP17),$I17-SUM($J17:AP17)),0),2),0)</f>
        <v>0</v>
      </c>
      <c r="AR17" s="141">
        <f>IFERROR(ROUND(IF(AND(AR$4&gt;$D17,AR$4&gt;$G17),MIN($I17*(AR$4-MAX($D17,$G17))/($E17-MAX($D17,$G17))-SUM($J17:AQ17),$I17-SUM($J17:AQ17)),0),2),0)</f>
        <v>0</v>
      </c>
      <c r="AS17" s="141">
        <f>IFERROR(ROUND(IF(AND(AS$4&gt;$D17,AS$4&gt;$G17),MIN($I17*(AS$4-MAX($D17,$G17))/($E17-MAX($D17,$G17))-SUM($J17:AR17),$I17-SUM($J17:AR17)),0),2),0)</f>
        <v>0</v>
      </c>
      <c r="AT17" s="141">
        <f>IFERROR(ROUND(IF(AND(AT$4&gt;$D17,AT$4&gt;$G17),MIN($I17*(AT$4-MAX($D17,$G17))/($E17-MAX($D17,$G17))-SUM($J17:AS17),$I17-SUM($J17:AS17)),0),2),0)</f>
        <v>0</v>
      </c>
      <c r="AU17" s="141">
        <f>IFERROR(ROUND(IF(AND(AU$4&gt;$D17,AU$4&gt;$G17),MIN($I17*(AU$4-MAX($D17,$G17))/($E17-MAX($D17,$G17))-SUM($J17:AT17),$I17-SUM($J17:AT17)),0),2),0)</f>
        <v>0</v>
      </c>
      <c r="AV17" s="141">
        <f>IFERROR(ROUND(IF(AND(AV$4&gt;$D17,AV$4&gt;$G17),MIN($I17*(AV$4-MAX($D17,$G17))/($E17-MAX($D17,$G17))-SUM($J17:AU17),$I17-SUM($J17:AU17)),0),2),0)</f>
        <v>0</v>
      </c>
      <c r="AW17" s="141">
        <f>IFERROR(ROUND(IF(AND(AW$4&gt;$D17,AW$4&gt;$G17),MIN($I17*(AW$4-MAX($D17,$G17))/($E17-MAX($D17,$G17))-SUM($J17:AV17),$I17-SUM($J17:AV17)),0),2),0)</f>
        <v>0</v>
      </c>
      <c r="AX17" s="141">
        <f>IFERROR(ROUND(IF(AND(AX$4&gt;$D17,AX$4&gt;$G17),MIN($I17*(AX$4-MAX($D17,$G17))/($E17-MAX($D17,$G17))-SUM($J17:AW17),$I17-SUM($J17:AW17)),0),2),0)</f>
        <v>0</v>
      </c>
      <c r="AY17" s="141">
        <f>IFERROR(ROUND(IF(AND(AY$4&gt;$D17,AY$4&gt;$G17),MIN($I17*(AY$4-MAX($D17,$G17))/($E17-MAX($D17,$G17))-SUM($J17:AX17),$I17-SUM($J17:AX17)),0),2),0)</f>
        <v>0</v>
      </c>
      <c r="AZ17" s="141">
        <f>IFERROR(ROUND(IF(AND(AZ$4&gt;$D17,AZ$4&gt;$G17),MIN($I17*(AZ$4-MAX($D17,$G17))/($E17-MAX($D17,$G17))-SUM($J17:AY17),$I17-SUM($J17:AY17)),0),2),0)</f>
        <v>0</v>
      </c>
      <c r="BA17" s="141">
        <f>IFERROR(ROUND(IF(AND(BA$4&gt;$D17,BA$4&gt;$G17),MIN($I17*(BA$4-MAX($D17,$G17))/($E17-MAX($D17,$G17))-SUM($J17:AZ17),$I17-SUM($J17:AZ17)),0),2),0)</f>
        <v>0</v>
      </c>
      <c r="BB17" s="141">
        <f>IFERROR(ROUND(IF(AND(BB$4&gt;$D17,BB$4&gt;$G17),MIN($I17*(BB$4-MAX($D17,$G17))/($E17-MAX($D17,$G17))-SUM($J17:BA17),$I17-SUM($J17:BA17)),0),2),0)</f>
        <v>0</v>
      </c>
      <c r="BC17" s="141">
        <f>IFERROR(ROUND(IF(AND(BC$4&gt;$D17,BC$4&gt;$G17),MIN($I17*(BC$4-MAX($D17,$G17))/($E17-MAX($D17,$G17))-SUM($J17:BB17),$I17-SUM($J17:BB17)),0),2),0)</f>
        <v>0</v>
      </c>
      <c r="BD17" s="141">
        <f>IFERROR(ROUND(IF(AND(BD$4&gt;$D17,BD$4&gt;$G17),MIN($I17*(BD$4-MAX($D17,$G17))/($E17-MAX($D17,$G17))-SUM($J17:BC17),$I17-SUM($J17:BC17)),0),2),0)</f>
        <v>0</v>
      </c>
      <c r="BE17" s="141">
        <f>IFERROR(ROUND(IF(AND(BE$4&gt;$D17,BE$4&gt;$G17),MIN($I17*(BE$4-MAX($D17,$G17))/($E17-MAX($D17,$G17))-SUM($J17:BD17),$I17-SUM($J17:BD17)),0),2),0)</f>
        <v>0</v>
      </c>
      <c r="BF17" s="141">
        <f>IFERROR(ROUND(IF(AND(BF$4&gt;$D17,BF$4&gt;$G17),MIN($I17*(BF$4-MAX($D17,$G17))/($E17-MAX($D17,$G17))-SUM($J17:BE17),$I17-SUM($J17:BE17)),0),2),0)</f>
        <v>0</v>
      </c>
      <c r="BG17" s="141">
        <f>IFERROR(ROUND(IF(AND(BG$4&gt;$D17,BG$4&gt;$G17),MIN($I17*(BG$4-MAX($D17,$G17))/($E17-MAX($D17,$G17))-SUM($J17:BF17),$I17-SUM($J17:BF17)),0),2),0)</f>
        <v>0</v>
      </c>
      <c r="BH17" s="141">
        <f>IFERROR(ROUND(IF(AND(BH$4&gt;$D17,BH$4&gt;$G17),MIN($I17*(BH$4-MAX($D17,$G17))/($E17-MAX($D17,$G17))-SUM($J17:BG17),$I17-SUM($J17:BG17)),0),2),0)</f>
        <v>0</v>
      </c>
      <c r="BI17" s="141">
        <f>IFERROR(ROUND(IF(AND(BI$4&gt;$D17,BI$4&gt;$G17),MIN($I17*(BI$4-MAX($D17,$G17))/($E17-MAX($D17,$G17))-SUM($J17:BH17),$I17-SUM($J17:BH17)),0),2),0)</f>
        <v>0</v>
      </c>
      <c r="BJ17" s="141">
        <f>IFERROR(ROUND(IF(AND(BJ$4&gt;$D17,BJ$4&gt;$G17),MIN($I17*(BJ$4-MAX($D17,$G17))/($E17-MAX($D17,$G17))-SUM($J17:BI17),$I17-SUM($J17:BI17)),0),2),0)</f>
        <v>0</v>
      </c>
      <c r="BK17" s="141">
        <f>IFERROR(ROUND(IF(AND(BK$4&gt;$D17,BK$4&gt;$G17),MIN($I17*(BK$4-MAX($D17,$G17))/($E17-MAX($D17,$G17))-SUM($J17:BJ17),$I17-SUM($J17:BJ17)),0),2),0)</f>
        <v>0</v>
      </c>
      <c r="BL17" s="141">
        <f>IFERROR(ROUND(IF(AND(BL$4&gt;$D17,BL$4&gt;$G17),MIN($I17*(BL$4-MAX($D17,$G17))/($E17-MAX($D17,$G17))-SUM($J17:BK17),$I17-SUM($J17:BK17)),0),2),0)</f>
        <v>0</v>
      </c>
      <c r="BM17" s="141">
        <f>IFERROR(ROUND(IF(AND(BM$4&gt;$D17,BM$4&gt;$G17),MIN($I17*(BM$4-MAX($D17,$G17))/($E17-MAX($D17,$G17))-SUM($J17:BL17),$I17-SUM($J17:BL17)),0),2),0)</f>
        <v>0</v>
      </c>
      <c r="BN17" s="141">
        <f>IFERROR(ROUND(IF(AND(BN$4&gt;$D17,BN$4&gt;$G17),MIN($I17*(BN$4-MAX($D17,$G17))/($E17-MAX($D17,$G17))-SUM($J17:BM17),$I17-SUM($J17:BM17)),0),2),0)</f>
        <v>0</v>
      </c>
    </row>
    <row r="18" spans="1:66">
      <c r="A18" s="145"/>
      <c r="B18" s="145"/>
      <c r="C18" s="139" t="str">
        <f t="shared" si="105"/>
        <v>1899-00</v>
      </c>
      <c r="D18" s="143"/>
      <c r="E18" s="143"/>
      <c r="F18" s="144"/>
      <c r="G18" s="411"/>
      <c r="H18" s="141">
        <f t="shared" si="106"/>
        <v>0</v>
      </c>
      <c r="I18" s="141">
        <f t="shared" si="108"/>
        <v>0</v>
      </c>
      <c r="J18" s="141">
        <f t="shared" si="107"/>
        <v>0</v>
      </c>
      <c r="K18" s="141">
        <f>IFERROR(ROUND(IF(AND(K$4&gt;$D18,K$4&gt;$G18),MIN($I18*(K$4-MAX($D18,$G18))/($E18-MAX($D18,$G18))-SUM($J18:J18),$I18-SUM($J18:J18)),0),2),0)</f>
        <v>0</v>
      </c>
      <c r="L18" s="141">
        <f>IFERROR(ROUND(IF(AND(L$4&gt;$D18,L$4&gt;$G18),MIN($I18*(L$4-MAX($D18,$G18))/($E18-MAX($D18,$G18))-SUM($J18:K18),$I18-SUM($J18:K18)),0),2),0)</f>
        <v>0</v>
      </c>
      <c r="M18" s="141">
        <f>IFERROR(ROUND(IF(AND(M$4&gt;$D18,M$4&gt;$G18),MIN($I18*(M$4-MAX($D18,$G18))/($E18-MAX($D18,$G18))-SUM($J18:L18),$I18-SUM($J18:L18)),0),2),0)</f>
        <v>0</v>
      </c>
      <c r="N18" s="141">
        <f>IFERROR(ROUND(IF(AND(N$4&gt;$D18,N$4&gt;$G18),MIN($I18*(N$4-MAX($D18,$G18))/($E18-MAX($D18,$G18))-SUM($J18:M18),$I18-SUM($J18:M18)),0),2),0)</f>
        <v>0</v>
      </c>
      <c r="O18" s="141">
        <f>IFERROR(ROUND(IF(AND(O$4&gt;$D18,O$4&gt;$G18),MIN($I18*(O$4-MAX($D18,$G18))/($E18-MAX($D18,$G18))-SUM($J18:N18),$I18-SUM($J18:N18)),0),2),0)</f>
        <v>0</v>
      </c>
      <c r="P18" s="141">
        <f>IFERROR(ROUND(IF(AND(P$4&gt;$D18,P$4&gt;$G18),MIN($I18*(P$4-MAX($D18,$G18))/($E18-MAX($D18,$G18))-SUM($J18:O18),$I18-SUM($J18:O18)),0),2),0)</f>
        <v>0</v>
      </c>
      <c r="Q18" s="141">
        <f>IFERROR(ROUND(IF(AND(Q$4&gt;$D18,Q$4&gt;$G18),MIN($I18*(Q$4-MAX($D18,$G18))/($E18-MAX($D18,$G18))-SUM($J18:P18),$I18-SUM($J18:P18)),0),2),0)</f>
        <v>0</v>
      </c>
      <c r="R18" s="141">
        <f>IFERROR(ROUND(IF(AND(R$4&gt;$D18,R$4&gt;$G18),MIN($I18*(R$4-MAX($D18,$G18))/($E18-MAX($D18,$G18))-SUM($J18:Q18),$I18-SUM($J18:Q18)),0),2),0)</f>
        <v>0</v>
      </c>
      <c r="S18" s="141">
        <f>IFERROR(ROUND(IF(AND(S$4&gt;$D18,S$4&gt;$G18),MIN($I18*(S$4-MAX($D18,$G18))/($E18-MAX($D18,$G18))-SUM($J18:R18),$I18-SUM($J18:R18)),0),2),0)</f>
        <v>0</v>
      </c>
      <c r="T18" s="141">
        <f>IFERROR(ROUND(IF(AND(T$4&gt;$D18,T$4&gt;$G18),MIN($I18*(T$4-MAX($D18,$G18))/($E18-MAX($D18,$G18))-SUM($J18:S18),$I18-SUM($J18:S18)),0),2),0)</f>
        <v>0</v>
      </c>
      <c r="U18" s="141">
        <f>IFERROR(ROUND(IF(AND(U$4&gt;$D18,U$4&gt;$G18),MIN($I18*(U$4-MAX($D18,$G18))/($E18-MAX($D18,$G18))-SUM($J18:T18),$I18-SUM($J18:T18)),0),2),0)</f>
        <v>0</v>
      </c>
      <c r="V18" s="141">
        <f>IFERROR(ROUND(IF(AND(V$4&gt;$D18,V$4&gt;$G18),MIN($I18*(V$4-MAX($D18,$G18))/($E18-MAX($D18,$G18))-SUM($J18:U18),$I18-SUM($J18:U18)),0),2),0)</f>
        <v>0</v>
      </c>
      <c r="W18" s="141">
        <f>IFERROR(ROUND(IF(AND(W$4&gt;$D18,W$4&gt;$G18),MIN($I18*(W$4-MAX($D18,$G18))/($E18-MAX($D18,$G18))-SUM($J18:V18),$I18-SUM($J18:V18)),0),2),0)</f>
        <v>0</v>
      </c>
      <c r="X18" s="141">
        <f>IFERROR(ROUND(IF(AND(X$4&gt;$D18,X$4&gt;$G18),MIN($I18*(X$4-MAX($D18,$G18))/($E18-MAX($D18,$G18))-SUM($J18:W18),$I18-SUM($J18:W18)),0),2),0)</f>
        <v>0</v>
      </c>
      <c r="Y18" s="141">
        <f>IFERROR(ROUND(IF(AND(Y$4&gt;$D18,Y$4&gt;$G18),MIN($I18*(Y$4-MAX($D18,$G18))/($E18-MAX($D18,$G18))-SUM($J18:X18),$I18-SUM($J18:X18)),0),2),0)</f>
        <v>0</v>
      </c>
      <c r="Z18" s="141">
        <f>IFERROR(ROUND(IF(AND(Z$4&gt;$D18,Z$4&gt;$G18),MIN($I18*(Z$4-MAX($D18,$G18))/($E18-MAX($D18,$G18))-SUM($J18:Y18),$I18-SUM($J18:Y18)),0),2),0)</f>
        <v>0</v>
      </c>
      <c r="AA18" s="141">
        <f>IFERROR(ROUND(IF(AND(AA$4&gt;$D18,AA$4&gt;$G18),MIN($I18*(AA$4-MAX($D18,$G18))/($E18-MAX($D18,$G18))-SUM($J18:Z18),$I18-SUM($J18:Z18)),0),2),0)</f>
        <v>0</v>
      </c>
      <c r="AB18" s="141">
        <f>IFERROR(ROUND(IF(AND(AB$4&gt;$D18,AB$4&gt;$G18),MIN($I18*(AB$4-MAX($D18,$G18))/($E18-MAX($D18,$G18))-SUM($J18:AA18),$I18-SUM($J18:AA18)),0),2),0)</f>
        <v>0</v>
      </c>
      <c r="AC18" s="141">
        <f>IFERROR(ROUND(IF(AND(AC$4&gt;$D18,AC$4&gt;$G18),MIN($I18*(AC$4-MAX($D18,$G18))/($E18-MAX($D18,$G18))-SUM($J18:AB18),$I18-SUM($J18:AB18)),0),2),0)</f>
        <v>0</v>
      </c>
      <c r="AD18" s="141">
        <f>IFERROR(ROUND(IF(AND(AD$4&gt;$D18,AD$4&gt;$G18),MIN($I18*(AD$4-MAX($D18,$G18))/($E18-MAX($D18,$G18))-SUM($J18:AC18),$I18-SUM($J18:AC18)),0),2),0)</f>
        <v>0</v>
      </c>
      <c r="AE18" s="141">
        <f>IFERROR(ROUND(IF(AND(AE$4&gt;$D18,AE$4&gt;$G18),MIN($I18*(AE$4-MAX($D18,$G18))/($E18-MAX($D18,$G18))-SUM($J18:AD18),$I18-SUM($J18:AD18)),0),2),0)</f>
        <v>0</v>
      </c>
      <c r="AF18" s="141">
        <f>IFERROR(ROUND(IF(AND(AF$4&gt;$D18,AF$4&gt;$G18),MIN($I18*(AF$4-MAX($D18,$G18))/($E18-MAX($D18,$G18))-SUM($J18:AE18),$I18-SUM($J18:AE18)),0),2),0)</f>
        <v>0</v>
      </c>
      <c r="AG18" s="141">
        <f>IFERROR(ROUND(IF(AND(AG$4&gt;$D18,AG$4&gt;$G18),MIN($I18*(AG$4-MAX($D18,$G18))/($E18-MAX($D18,$G18))-SUM($J18:AF18),$I18-SUM($J18:AF18)),0),2),0)</f>
        <v>0</v>
      </c>
      <c r="AH18" s="141">
        <f>IFERROR(ROUND(IF(AND(AH$4&gt;$D18,AH$4&gt;$G18),MIN($I18*(AH$4-MAX($D18,$G18))/($E18-MAX($D18,$G18))-SUM($J18:AG18),$I18-SUM($J18:AG18)),0),2),0)</f>
        <v>0</v>
      </c>
      <c r="AI18" s="141">
        <f>IFERROR(ROUND(IF(AND(AI$4&gt;$D18,AI$4&gt;$G18),MIN($I18*(AI$4-MAX($D18,$G18))/($E18-MAX($D18,$G18))-SUM($J18:AH18),$I18-SUM($J18:AH18)),0),2),0)</f>
        <v>0</v>
      </c>
      <c r="AJ18" s="141">
        <f>IFERROR(ROUND(IF(AND(AJ$4&gt;$D18,AJ$4&gt;$G18),MIN($I18*(AJ$4-MAX($D18,$G18))/($E18-MAX($D18,$G18))-SUM($J18:AI18),$I18-SUM($J18:AI18)),0),2),0)</f>
        <v>0</v>
      </c>
      <c r="AK18" s="141">
        <f>IFERROR(ROUND(IF(AND(AK$4&gt;$D18,AK$4&gt;$G18),MIN($I18*(AK$4-MAX($D18,$G18))/($E18-MAX($D18,$G18))-SUM($J18:AJ18),$I18-SUM($J18:AJ18)),0),2),0)</f>
        <v>0</v>
      </c>
      <c r="AL18" s="141">
        <f>IFERROR(ROUND(IF(AND(AL$4&gt;$D18,AL$4&gt;$G18),MIN($I18*(AL$4-MAX($D18,$G18))/($E18-MAX($D18,$G18))-SUM($J18:AK18),$I18-SUM($J18:AK18)),0),2),0)</f>
        <v>0</v>
      </c>
      <c r="AM18" s="141">
        <f>IFERROR(ROUND(IF(AND(AM$4&gt;$D18,AM$4&gt;$G18),MIN($I18*(AM$4-MAX($D18,$G18))/($E18-MAX($D18,$G18))-SUM($J18:AL18),$I18-SUM($J18:AL18)),0),2),0)</f>
        <v>0</v>
      </c>
      <c r="AN18" s="141">
        <f>IFERROR(ROUND(IF(AND(AN$4&gt;$D18,AN$4&gt;$G18),MIN($I18*(AN$4-MAX($D18,$G18))/($E18-MAX($D18,$G18))-SUM($J18:AM18),$I18-SUM($J18:AM18)),0),2),0)</f>
        <v>0</v>
      </c>
      <c r="AO18" s="141">
        <f>IFERROR(ROUND(IF(AND(AO$4&gt;$D18,AO$4&gt;$G18),MIN($I18*(AO$4-MAX($D18,$G18))/($E18-MAX($D18,$G18))-SUM($J18:AN18),$I18-SUM($J18:AN18)),0),2),0)</f>
        <v>0</v>
      </c>
      <c r="AP18" s="141">
        <f>IFERROR(ROUND(IF(AND(AP$4&gt;$D18,AP$4&gt;$G18),MIN($I18*(AP$4-MAX($D18,$G18))/($E18-MAX($D18,$G18))-SUM($J18:AO18),$I18-SUM($J18:AO18)),0),2),0)</f>
        <v>0</v>
      </c>
      <c r="AQ18" s="141">
        <f>IFERROR(ROUND(IF(AND(AQ$4&gt;$D18,AQ$4&gt;$G18),MIN($I18*(AQ$4-MAX($D18,$G18))/($E18-MAX($D18,$G18))-SUM($J18:AP18),$I18-SUM($J18:AP18)),0),2),0)</f>
        <v>0</v>
      </c>
      <c r="AR18" s="141">
        <f>IFERROR(ROUND(IF(AND(AR$4&gt;$D18,AR$4&gt;$G18),MIN($I18*(AR$4-MAX($D18,$G18))/($E18-MAX($D18,$G18))-SUM($J18:AQ18),$I18-SUM($J18:AQ18)),0),2),0)</f>
        <v>0</v>
      </c>
      <c r="AS18" s="141">
        <f>IFERROR(ROUND(IF(AND(AS$4&gt;$D18,AS$4&gt;$G18),MIN($I18*(AS$4-MAX($D18,$G18))/($E18-MAX($D18,$G18))-SUM($J18:AR18),$I18-SUM($J18:AR18)),0),2),0)</f>
        <v>0</v>
      </c>
      <c r="AT18" s="141">
        <f>IFERROR(ROUND(IF(AND(AT$4&gt;$D18,AT$4&gt;$G18),MIN($I18*(AT$4-MAX($D18,$G18))/($E18-MAX($D18,$G18))-SUM($J18:AS18),$I18-SUM($J18:AS18)),0),2),0)</f>
        <v>0</v>
      </c>
      <c r="AU18" s="141">
        <f>IFERROR(ROUND(IF(AND(AU$4&gt;$D18,AU$4&gt;$G18),MIN($I18*(AU$4-MAX($D18,$G18))/($E18-MAX($D18,$G18))-SUM($J18:AT18),$I18-SUM($J18:AT18)),0),2),0)</f>
        <v>0</v>
      </c>
      <c r="AV18" s="141">
        <f>IFERROR(ROUND(IF(AND(AV$4&gt;$D18,AV$4&gt;$G18),MIN($I18*(AV$4-MAX($D18,$G18))/($E18-MAX($D18,$G18))-SUM($J18:AU18),$I18-SUM($J18:AU18)),0),2),0)</f>
        <v>0</v>
      </c>
      <c r="AW18" s="141">
        <f>IFERROR(ROUND(IF(AND(AW$4&gt;$D18,AW$4&gt;$G18),MIN($I18*(AW$4-MAX($D18,$G18))/($E18-MAX($D18,$G18))-SUM($J18:AV18),$I18-SUM($J18:AV18)),0),2),0)</f>
        <v>0</v>
      </c>
      <c r="AX18" s="141">
        <f>IFERROR(ROUND(IF(AND(AX$4&gt;$D18,AX$4&gt;$G18),MIN($I18*(AX$4-MAX($D18,$G18))/($E18-MAX($D18,$G18))-SUM($J18:AW18),$I18-SUM($J18:AW18)),0),2),0)</f>
        <v>0</v>
      </c>
      <c r="AY18" s="141">
        <f>IFERROR(ROUND(IF(AND(AY$4&gt;$D18,AY$4&gt;$G18),MIN($I18*(AY$4-MAX($D18,$G18))/($E18-MAX($D18,$G18))-SUM($J18:AX18),$I18-SUM($J18:AX18)),0),2),0)</f>
        <v>0</v>
      </c>
      <c r="AZ18" s="141">
        <f>IFERROR(ROUND(IF(AND(AZ$4&gt;$D18,AZ$4&gt;$G18),MIN($I18*(AZ$4-MAX($D18,$G18))/($E18-MAX($D18,$G18))-SUM($J18:AY18),$I18-SUM($J18:AY18)),0),2),0)</f>
        <v>0</v>
      </c>
      <c r="BA18" s="141">
        <f>IFERROR(ROUND(IF(AND(BA$4&gt;$D18,BA$4&gt;$G18),MIN($I18*(BA$4-MAX($D18,$G18))/($E18-MAX($D18,$G18))-SUM($J18:AZ18),$I18-SUM($J18:AZ18)),0),2),0)</f>
        <v>0</v>
      </c>
      <c r="BB18" s="141">
        <f>IFERROR(ROUND(IF(AND(BB$4&gt;$D18,BB$4&gt;$G18),MIN($I18*(BB$4-MAX($D18,$G18))/($E18-MAX($D18,$G18))-SUM($J18:BA18),$I18-SUM($J18:BA18)),0),2),0)</f>
        <v>0</v>
      </c>
      <c r="BC18" s="141">
        <f>IFERROR(ROUND(IF(AND(BC$4&gt;$D18,BC$4&gt;$G18),MIN($I18*(BC$4-MAX($D18,$G18))/($E18-MAX($D18,$G18))-SUM($J18:BB18),$I18-SUM($J18:BB18)),0),2),0)</f>
        <v>0</v>
      </c>
      <c r="BD18" s="141">
        <f>IFERROR(ROUND(IF(AND(BD$4&gt;$D18,BD$4&gt;$G18),MIN($I18*(BD$4-MAX($D18,$G18))/($E18-MAX($D18,$G18))-SUM($J18:BC18),$I18-SUM($J18:BC18)),0),2),0)</f>
        <v>0</v>
      </c>
      <c r="BE18" s="141">
        <f>IFERROR(ROUND(IF(AND(BE$4&gt;$D18,BE$4&gt;$G18),MIN($I18*(BE$4-MAX($D18,$G18))/($E18-MAX($D18,$G18))-SUM($J18:BD18),$I18-SUM($J18:BD18)),0),2),0)</f>
        <v>0</v>
      </c>
      <c r="BF18" s="141">
        <f>IFERROR(ROUND(IF(AND(BF$4&gt;$D18,BF$4&gt;$G18),MIN($I18*(BF$4-MAX($D18,$G18))/($E18-MAX($D18,$G18))-SUM($J18:BE18),$I18-SUM($J18:BE18)),0),2),0)</f>
        <v>0</v>
      </c>
      <c r="BG18" s="141">
        <f>IFERROR(ROUND(IF(AND(BG$4&gt;$D18,BG$4&gt;$G18),MIN($I18*(BG$4-MAX($D18,$G18))/($E18-MAX($D18,$G18))-SUM($J18:BF18),$I18-SUM($J18:BF18)),0),2),0)</f>
        <v>0</v>
      </c>
      <c r="BH18" s="141">
        <f>IFERROR(ROUND(IF(AND(BH$4&gt;$D18,BH$4&gt;$G18),MIN($I18*(BH$4-MAX($D18,$G18))/($E18-MAX($D18,$G18))-SUM($J18:BG18),$I18-SUM($J18:BG18)),0),2),0)</f>
        <v>0</v>
      </c>
      <c r="BI18" s="141">
        <f>IFERROR(ROUND(IF(AND(BI$4&gt;$D18,BI$4&gt;$G18),MIN($I18*(BI$4-MAX($D18,$G18))/($E18-MAX($D18,$G18))-SUM($J18:BH18),$I18-SUM($J18:BH18)),0),2),0)</f>
        <v>0</v>
      </c>
      <c r="BJ18" s="141">
        <f>IFERROR(ROUND(IF(AND(BJ$4&gt;$D18,BJ$4&gt;$G18),MIN($I18*(BJ$4-MAX($D18,$G18))/($E18-MAX($D18,$G18))-SUM($J18:BI18),$I18-SUM($J18:BI18)),0),2),0)</f>
        <v>0</v>
      </c>
      <c r="BK18" s="141">
        <f>IFERROR(ROUND(IF(AND(BK$4&gt;$D18,BK$4&gt;$G18),MIN($I18*(BK$4-MAX($D18,$G18))/($E18-MAX($D18,$G18))-SUM($J18:BJ18),$I18-SUM($J18:BJ18)),0),2),0)</f>
        <v>0</v>
      </c>
      <c r="BL18" s="141">
        <f>IFERROR(ROUND(IF(AND(BL$4&gt;$D18,BL$4&gt;$G18),MIN($I18*(BL$4-MAX($D18,$G18))/($E18-MAX($D18,$G18))-SUM($J18:BK18),$I18-SUM($J18:BK18)),0),2),0)</f>
        <v>0</v>
      </c>
      <c r="BM18" s="141">
        <f>IFERROR(ROUND(IF(AND(BM$4&gt;$D18,BM$4&gt;$G18),MIN($I18*(BM$4-MAX($D18,$G18))/($E18-MAX($D18,$G18))-SUM($J18:BL18),$I18-SUM($J18:BL18)),0),2),0)</f>
        <v>0</v>
      </c>
      <c r="BN18" s="141">
        <f>IFERROR(ROUND(IF(AND(BN$4&gt;$D18,BN$4&gt;$G18),MIN($I18*(BN$4-MAX($D18,$G18))/($E18-MAX($D18,$G18))-SUM($J18:BM18),$I18-SUM($J18:BM18)),0),2),0)</f>
        <v>0</v>
      </c>
    </row>
    <row r="19" spans="1:66">
      <c r="A19" s="145"/>
      <c r="B19" s="145"/>
      <c r="C19" s="139" t="str">
        <f t="shared" si="105"/>
        <v>1899-00</v>
      </c>
      <c r="D19" s="143"/>
      <c r="E19" s="143"/>
      <c r="F19" s="144"/>
      <c r="G19" s="411"/>
      <c r="H19" s="141">
        <f t="shared" si="106"/>
        <v>0</v>
      </c>
      <c r="I19" s="141">
        <f t="shared" si="108"/>
        <v>0</v>
      </c>
      <c r="J19" s="141">
        <f t="shared" si="107"/>
        <v>0</v>
      </c>
      <c r="K19" s="141">
        <f>IFERROR(ROUND(IF(AND(K$4&gt;$D19,K$4&gt;$G19),MIN($I19*(K$4-MAX($D19,$G19))/($E19-MAX($D19,$G19))-SUM($J19:J19),$I19-SUM($J19:J19)),0),2),0)</f>
        <v>0</v>
      </c>
      <c r="L19" s="141">
        <f>IFERROR(ROUND(IF(AND(L$4&gt;$D19,L$4&gt;$G19),MIN($I19*(L$4-MAX($D19,$G19))/($E19-MAX($D19,$G19))-SUM($J19:K19),$I19-SUM($J19:K19)),0),2),0)</f>
        <v>0</v>
      </c>
      <c r="M19" s="141">
        <f>IFERROR(ROUND(IF(AND(M$4&gt;$D19,M$4&gt;$G19),MIN($I19*(M$4-MAX($D19,$G19))/($E19-MAX($D19,$G19))-SUM($J19:L19),$I19-SUM($J19:L19)),0),2),0)</f>
        <v>0</v>
      </c>
      <c r="N19" s="141">
        <f>IFERROR(ROUND(IF(AND(N$4&gt;$D19,N$4&gt;$G19),MIN($I19*(N$4-MAX($D19,$G19))/($E19-MAX($D19,$G19))-SUM($J19:M19),$I19-SUM($J19:M19)),0),2),0)</f>
        <v>0</v>
      </c>
      <c r="O19" s="141">
        <f>IFERROR(ROUND(IF(AND(O$4&gt;$D19,O$4&gt;$G19),MIN($I19*(O$4-MAX($D19,$G19))/($E19-MAX($D19,$G19))-SUM($J19:N19),$I19-SUM($J19:N19)),0),2),0)</f>
        <v>0</v>
      </c>
      <c r="P19" s="141">
        <f>IFERROR(ROUND(IF(AND(P$4&gt;$D19,P$4&gt;$G19),MIN($I19*(P$4-MAX($D19,$G19))/($E19-MAX($D19,$G19))-SUM($J19:O19),$I19-SUM($J19:O19)),0),2),0)</f>
        <v>0</v>
      </c>
      <c r="Q19" s="141">
        <f>IFERROR(ROUND(IF(AND(Q$4&gt;$D19,Q$4&gt;$G19),MIN($I19*(Q$4-MAX($D19,$G19))/($E19-MAX($D19,$G19))-SUM($J19:P19),$I19-SUM($J19:P19)),0),2),0)</f>
        <v>0</v>
      </c>
      <c r="R19" s="141">
        <f>IFERROR(ROUND(IF(AND(R$4&gt;$D19,R$4&gt;$G19),MIN($I19*(R$4-MAX($D19,$G19))/($E19-MAX($D19,$G19))-SUM($J19:Q19),$I19-SUM($J19:Q19)),0),2),0)</f>
        <v>0</v>
      </c>
      <c r="S19" s="141">
        <f>IFERROR(ROUND(IF(AND(S$4&gt;$D19,S$4&gt;$G19),MIN($I19*(S$4-MAX($D19,$G19))/($E19-MAX($D19,$G19))-SUM($J19:R19),$I19-SUM($J19:R19)),0),2),0)</f>
        <v>0</v>
      </c>
      <c r="T19" s="141">
        <f>IFERROR(ROUND(IF(AND(T$4&gt;$D19,T$4&gt;$G19),MIN($I19*(T$4-MAX($D19,$G19))/($E19-MAX($D19,$G19))-SUM($J19:S19),$I19-SUM($J19:S19)),0),2),0)</f>
        <v>0</v>
      </c>
      <c r="U19" s="141">
        <f>IFERROR(ROUND(IF(AND(U$4&gt;$D19,U$4&gt;$G19),MIN($I19*(U$4-MAX($D19,$G19))/($E19-MAX($D19,$G19))-SUM($J19:T19),$I19-SUM($J19:T19)),0),2),0)</f>
        <v>0</v>
      </c>
      <c r="V19" s="141">
        <f>IFERROR(ROUND(IF(AND(V$4&gt;$D19,V$4&gt;$G19),MIN($I19*(V$4-MAX($D19,$G19))/($E19-MAX($D19,$G19))-SUM($J19:U19),$I19-SUM($J19:U19)),0),2),0)</f>
        <v>0</v>
      </c>
      <c r="W19" s="141">
        <f>IFERROR(ROUND(IF(AND(W$4&gt;$D19,W$4&gt;$G19),MIN($I19*(W$4-MAX($D19,$G19))/($E19-MAX($D19,$G19))-SUM($J19:V19),$I19-SUM($J19:V19)),0),2),0)</f>
        <v>0</v>
      </c>
      <c r="X19" s="141">
        <f>IFERROR(ROUND(IF(AND(X$4&gt;$D19,X$4&gt;$G19),MIN($I19*(X$4-MAX($D19,$G19))/($E19-MAX($D19,$G19))-SUM($J19:W19),$I19-SUM($J19:W19)),0),2),0)</f>
        <v>0</v>
      </c>
      <c r="Y19" s="141">
        <f>IFERROR(ROUND(IF(AND(Y$4&gt;$D19,Y$4&gt;$G19),MIN($I19*(Y$4-MAX($D19,$G19))/($E19-MAX($D19,$G19))-SUM($J19:X19),$I19-SUM($J19:X19)),0),2),0)</f>
        <v>0</v>
      </c>
      <c r="Z19" s="141">
        <f>IFERROR(ROUND(IF(AND(Z$4&gt;$D19,Z$4&gt;$G19),MIN($I19*(Z$4-MAX($D19,$G19))/($E19-MAX($D19,$G19))-SUM($J19:Y19),$I19-SUM($J19:Y19)),0),2),0)</f>
        <v>0</v>
      </c>
      <c r="AA19" s="141">
        <f>IFERROR(ROUND(IF(AND(AA$4&gt;$D19,AA$4&gt;$G19),MIN($I19*(AA$4-MAX($D19,$G19))/($E19-MAX($D19,$G19))-SUM($J19:Z19),$I19-SUM($J19:Z19)),0),2),0)</f>
        <v>0</v>
      </c>
      <c r="AB19" s="141">
        <f>IFERROR(ROUND(IF(AND(AB$4&gt;$D19,AB$4&gt;$G19),MIN($I19*(AB$4-MAX($D19,$G19))/($E19-MAX($D19,$G19))-SUM($J19:AA19),$I19-SUM($J19:AA19)),0),2),0)</f>
        <v>0</v>
      </c>
      <c r="AC19" s="141">
        <f>IFERROR(ROUND(IF(AND(AC$4&gt;$D19,AC$4&gt;$G19),MIN($I19*(AC$4-MAX($D19,$G19))/($E19-MAX($D19,$G19))-SUM($J19:AB19),$I19-SUM($J19:AB19)),0),2),0)</f>
        <v>0</v>
      </c>
      <c r="AD19" s="141">
        <f>IFERROR(ROUND(IF(AND(AD$4&gt;$D19,AD$4&gt;$G19),MIN($I19*(AD$4-MAX($D19,$G19))/($E19-MAX($D19,$G19))-SUM($J19:AC19),$I19-SUM($J19:AC19)),0),2),0)</f>
        <v>0</v>
      </c>
      <c r="AE19" s="141">
        <f>IFERROR(ROUND(IF(AND(AE$4&gt;$D19,AE$4&gt;$G19),MIN($I19*(AE$4-MAX($D19,$G19))/($E19-MAX($D19,$G19))-SUM($J19:AD19),$I19-SUM($J19:AD19)),0),2),0)</f>
        <v>0</v>
      </c>
      <c r="AF19" s="141">
        <f>IFERROR(ROUND(IF(AND(AF$4&gt;$D19,AF$4&gt;$G19),MIN($I19*(AF$4-MAX($D19,$G19))/($E19-MAX($D19,$G19))-SUM($J19:AE19),$I19-SUM($J19:AE19)),0),2),0)</f>
        <v>0</v>
      </c>
      <c r="AG19" s="141">
        <f>IFERROR(ROUND(IF(AND(AG$4&gt;$D19,AG$4&gt;$G19),MIN($I19*(AG$4-MAX($D19,$G19))/($E19-MAX($D19,$G19))-SUM($J19:AF19),$I19-SUM($J19:AF19)),0),2),0)</f>
        <v>0</v>
      </c>
      <c r="AH19" s="141">
        <f>IFERROR(ROUND(IF(AND(AH$4&gt;$D19,AH$4&gt;$G19),MIN($I19*(AH$4-MAX($D19,$G19))/($E19-MAX($D19,$G19))-SUM($J19:AG19),$I19-SUM($J19:AG19)),0),2),0)</f>
        <v>0</v>
      </c>
      <c r="AI19" s="141">
        <f>IFERROR(ROUND(IF(AND(AI$4&gt;$D19,AI$4&gt;$G19),MIN($I19*(AI$4-MAX($D19,$G19))/($E19-MAX($D19,$G19))-SUM($J19:AH19),$I19-SUM($J19:AH19)),0),2),0)</f>
        <v>0</v>
      </c>
      <c r="AJ19" s="141">
        <f>IFERROR(ROUND(IF(AND(AJ$4&gt;$D19,AJ$4&gt;$G19),MIN($I19*(AJ$4-MAX($D19,$G19))/($E19-MAX($D19,$G19))-SUM($J19:AI19),$I19-SUM($J19:AI19)),0),2),0)</f>
        <v>0</v>
      </c>
      <c r="AK19" s="141">
        <f>IFERROR(ROUND(IF(AND(AK$4&gt;$D19,AK$4&gt;$G19),MIN($I19*(AK$4-MAX($D19,$G19))/($E19-MAX($D19,$G19))-SUM($J19:AJ19),$I19-SUM($J19:AJ19)),0),2),0)</f>
        <v>0</v>
      </c>
      <c r="AL19" s="141">
        <f>IFERROR(ROUND(IF(AND(AL$4&gt;$D19,AL$4&gt;$G19),MIN($I19*(AL$4-MAX($D19,$G19))/($E19-MAX($D19,$G19))-SUM($J19:AK19),$I19-SUM($J19:AK19)),0),2),0)</f>
        <v>0</v>
      </c>
      <c r="AM19" s="141">
        <f>IFERROR(ROUND(IF(AND(AM$4&gt;$D19,AM$4&gt;$G19),MIN($I19*(AM$4-MAX($D19,$G19))/($E19-MAX($D19,$G19))-SUM($J19:AL19),$I19-SUM($J19:AL19)),0),2),0)</f>
        <v>0</v>
      </c>
      <c r="AN19" s="141">
        <f>IFERROR(ROUND(IF(AND(AN$4&gt;$D19,AN$4&gt;$G19),MIN($I19*(AN$4-MAX($D19,$G19))/($E19-MAX($D19,$G19))-SUM($J19:AM19),$I19-SUM($J19:AM19)),0),2),0)</f>
        <v>0</v>
      </c>
      <c r="AO19" s="141">
        <f>IFERROR(ROUND(IF(AND(AO$4&gt;$D19,AO$4&gt;$G19),MIN($I19*(AO$4-MAX($D19,$G19))/($E19-MAX($D19,$G19))-SUM($J19:AN19),$I19-SUM($J19:AN19)),0),2),0)</f>
        <v>0</v>
      </c>
      <c r="AP19" s="141">
        <f>IFERROR(ROUND(IF(AND(AP$4&gt;$D19,AP$4&gt;$G19),MIN($I19*(AP$4-MAX($D19,$G19))/($E19-MAX($D19,$G19))-SUM($J19:AO19),$I19-SUM($J19:AO19)),0),2),0)</f>
        <v>0</v>
      </c>
      <c r="AQ19" s="141">
        <f>IFERROR(ROUND(IF(AND(AQ$4&gt;$D19,AQ$4&gt;$G19),MIN($I19*(AQ$4-MAX($D19,$G19))/($E19-MAX($D19,$G19))-SUM($J19:AP19),$I19-SUM($J19:AP19)),0),2),0)</f>
        <v>0</v>
      </c>
      <c r="AR19" s="141">
        <f>IFERROR(ROUND(IF(AND(AR$4&gt;$D19,AR$4&gt;$G19),MIN($I19*(AR$4-MAX($D19,$G19))/($E19-MAX($D19,$G19))-SUM($J19:AQ19),$I19-SUM($J19:AQ19)),0),2),0)</f>
        <v>0</v>
      </c>
      <c r="AS19" s="141">
        <f>IFERROR(ROUND(IF(AND(AS$4&gt;$D19,AS$4&gt;$G19),MIN($I19*(AS$4-MAX($D19,$G19))/($E19-MAX($D19,$G19))-SUM($J19:AR19),$I19-SUM($J19:AR19)),0),2),0)</f>
        <v>0</v>
      </c>
      <c r="AT19" s="141">
        <f>IFERROR(ROUND(IF(AND(AT$4&gt;$D19,AT$4&gt;$G19),MIN($I19*(AT$4-MAX($D19,$G19))/($E19-MAX($D19,$G19))-SUM($J19:AS19),$I19-SUM($J19:AS19)),0),2),0)</f>
        <v>0</v>
      </c>
      <c r="AU19" s="141">
        <f>IFERROR(ROUND(IF(AND(AU$4&gt;$D19,AU$4&gt;$G19),MIN($I19*(AU$4-MAX($D19,$G19))/($E19-MAX($D19,$G19))-SUM($J19:AT19),$I19-SUM($J19:AT19)),0),2),0)</f>
        <v>0</v>
      </c>
      <c r="AV19" s="141">
        <f>IFERROR(ROUND(IF(AND(AV$4&gt;$D19,AV$4&gt;$G19),MIN($I19*(AV$4-MAX($D19,$G19))/($E19-MAX($D19,$G19))-SUM($J19:AU19),$I19-SUM($J19:AU19)),0),2),0)</f>
        <v>0</v>
      </c>
      <c r="AW19" s="141">
        <f>IFERROR(ROUND(IF(AND(AW$4&gt;$D19,AW$4&gt;$G19),MIN($I19*(AW$4-MAX($D19,$G19))/($E19-MAX($D19,$G19))-SUM($J19:AV19),$I19-SUM($J19:AV19)),0),2),0)</f>
        <v>0</v>
      </c>
      <c r="AX19" s="141">
        <f>IFERROR(ROUND(IF(AND(AX$4&gt;$D19,AX$4&gt;$G19),MIN($I19*(AX$4-MAX($D19,$G19))/($E19-MAX($D19,$G19))-SUM($J19:AW19),$I19-SUM($J19:AW19)),0),2),0)</f>
        <v>0</v>
      </c>
      <c r="AY19" s="141">
        <f>IFERROR(ROUND(IF(AND(AY$4&gt;$D19,AY$4&gt;$G19),MIN($I19*(AY$4-MAX($D19,$G19))/($E19-MAX($D19,$G19))-SUM($J19:AX19),$I19-SUM($J19:AX19)),0),2),0)</f>
        <v>0</v>
      </c>
      <c r="AZ19" s="141">
        <f>IFERROR(ROUND(IF(AND(AZ$4&gt;$D19,AZ$4&gt;$G19),MIN($I19*(AZ$4-MAX($D19,$G19))/($E19-MAX($D19,$G19))-SUM($J19:AY19),$I19-SUM($J19:AY19)),0),2),0)</f>
        <v>0</v>
      </c>
      <c r="BA19" s="141">
        <f>IFERROR(ROUND(IF(AND(BA$4&gt;$D19,BA$4&gt;$G19),MIN($I19*(BA$4-MAX($D19,$G19))/($E19-MAX($D19,$G19))-SUM($J19:AZ19),$I19-SUM($J19:AZ19)),0),2),0)</f>
        <v>0</v>
      </c>
      <c r="BB19" s="141">
        <f>IFERROR(ROUND(IF(AND(BB$4&gt;$D19,BB$4&gt;$G19),MIN($I19*(BB$4-MAX($D19,$G19))/($E19-MAX($D19,$G19))-SUM($J19:BA19),$I19-SUM($J19:BA19)),0),2),0)</f>
        <v>0</v>
      </c>
      <c r="BC19" s="141">
        <f>IFERROR(ROUND(IF(AND(BC$4&gt;$D19,BC$4&gt;$G19),MIN($I19*(BC$4-MAX($D19,$G19))/($E19-MAX($D19,$G19))-SUM($J19:BB19),$I19-SUM($J19:BB19)),0),2),0)</f>
        <v>0</v>
      </c>
      <c r="BD19" s="141">
        <f>IFERROR(ROUND(IF(AND(BD$4&gt;$D19,BD$4&gt;$G19),MIN($I19*(BD$4-MAX($D19,$G19))/($E19-MAX($D19,$G19))-SUM($J19:BC19),$I19-SUM($J19:BC19)),0),2),0)</f>
        <v>0</v>
      </c>
      <c r="BE19" s="141">
        <f>IFERROR(ROUND(IF(AND(BE$4&gt;$D19,BE$4&gt;$G19),MIN($I19*(BE$4-MAX($D19,$G19))/($E19-MAX($D19,$G19))-SUM($J19:BD19),$I19-SUM($J19:BD19)),0),2),0)</f>
        <v>0</v>
      </c>
      <c r="BF19" s="141">
        <f>IFERROR(ROUND(IF(AND(BF$4&gt;$D19,BF$4&gt;$G19),MIN($I19*(BF$4-MAX($D19,$G19))/($E19-MAX($D19,$G19))-SUM($J19:BE19),$I19-SUM($J19:BE19)),0),2),0)</f>
        <v>0</v>
      </c>
      <c r="BG19" s="141">
        <f>IFERROR(ROUND(IF(AND(BG$4&gt;$D19,BG$4&gt;$G19),MIN($I19*(BG$4-MAX($D19,$G19))/($E19-MAX($D19,$G19))-SUM($J19:BF19),$I19-SUM($J19:BF19)),0),2),0)</f>
        <v>0</v>
      </c>
      <c r="BH19" s="141">
        <f>IFERROR(ROUND(IF(AND(BH$4&gt;$D19,BH$4&gt;$G19),MIN($I19*(BH$4-MAX($D19,$G19))/($E19-MAX($D19,$G19))-SUM($J19:BG19),$I19-SUM($J19:BG19)),0),2),0)</f>
        <v>0</v>
      </c>
      <c r="BI19" s="141">
        <f>IFERROR(ROUND(IF(AND(BI$4&gt;$D19,BI$4&gt;$G19),MIN($I19*(BI$4-MAX($D19,$G19))/($E19-MAX($D19,$G19))-SUM($J19:BH19),$I19-SUM($J19:BH19)),0),2),0)</f>
        <v>0</v>
      </c>
      <c r="BJ19" s="141">
        <f>IFERROR(ROUND(IF(AND(BJ$4&gt;$D19,BJ$4&gt;$G19),MIN($I19*(BJ$4-MAX($D19,$G19))/($E19-MAX($D19,$G19))-SUM($J19:BI19),$I19-SUM($J19:BI19)),0),2),0)</f>
        <v>0</v>
      </c>
      <c r="BK19" s="141">
        <f>IFERROR(ROUND(IF(AND(BK$4&gt;$D19,BK$4&gt;$G19),MIN($I19*(BK$4-MAX($D19,$G19))/($E19-MAX($D19,$G19))-SUM($J19:BJ19),$I19-SUM($J19:BJ19)),0),2),0)</f>
        <v>0</v>
      </c>
      <c r="BL19" s="141">
        <f>IFERROR(ROUND(IF(AND(BL$4&gt;$D19,BL$4&gt;$G19),MIN($I19*(BL$4-MAX($D19,$G19))/($E19-MAX($D19,$G19))-SUM($J19:BK19),$I19-SUM($J19:BK19)),0),2),0)</f>
        <v>0</v>
      </c>
      <c r="BM19" s="141">
        <f>IFERROR(ROUND(IF(AND(BM$4&gt;$D19,BM$4&gt;$G19),MIN($I19*(BM$4-MAX($D19,$G19))/($E19-MAX($D19,$G19))-SUM($J19:BL19),$I19-SUM($J19:BL19)),0),2),0)</f>
        <v>0</v>
      </c>
      <c r="BN19" s="141">
        <f>IFERROR(ROUND(IF(AND(BN$4&gt;$D19,BN$4&gt;$G19),MIN($I19*(BN$4-MAX($D19,$G19))/($E19-MAX($D19,$G19))-SUM($J19:BM19),$I19-SUM($J19:BM19)),0),2),0)</f>
        <v>0</v>
      </c>
    </row>
    <row r="20" spans="1:66">
      <c r="A20" s="145"/>
      <c r="B20" s="145"/>
      <c r="C20" s="139" t="str">
        <f t="shared" si="105"/>
        <v>1899-00</v>
      </c>
      <c r="D20" s="143"/>
      <c r="E20" s="143"/>
      <c r="F20" s="144"/>
      <c r="G20" s="411"/>
      <c r="H20" s="141">
        <f t="shared" si="106"/>
        <v>0</v>
      </c>
      <c r="I20" s="141">
        <f t="shared" si="108"/>
        <v>0</v>
      </c>
      <c r="J20" s="141">
        <f t="shared" si="107"/>
        <v>0</v>
      </c>
      <c r="K20" s="141">
        <f>IFERROR(ROUND(IF(AND(K$4&gt;$D20,K$4&gt;$G20),MIN($I20*(K$4-MAX($D20,$G20))/($E20-MAX($D20,$G20))-SUM($J20:J20),$I20-SUM($J20:J20)),0),2),0)</f>
        <v>0</v>
      </c>
      <c r="L20" s="141">
        <f>IFERROR(ROUND(IF(AND(L$4&gt;$D20,L$4&gt;$G20),MIN($I20*(L$4-MAX($D20,$G20))/($E20-MAX($D20,$G20))-SUM($J20:K20),$I20-SUM($J20:K20)),0),2),0)</f>
        <v>0</v>
      </c>
      <c r="M20" s="141">
        <f>IFERROR(ROUND(IF(AND(M$4&gt;$D20,M$4&gt;$G20),MIN($I20*(M$4-MAX($D20,$G20))/($E20-MAX($D20,$G20))-SUM($J20:L20),$I20-SUM($J20:L20)),0),2),0)</f>
        <v>0</v>
      </c>
      <c r="N20" s="141">
        <f>IFERROR(ROUND(IF(AND(N$4&gt;$D20,N$4&gt;$G20),MIN($I20*(N$4-MAX($D20,$G20))/($E20-MAX($D20,$G20))-SUM($J20:M20),$I20-SUM($J20:M20)),0),2),0)</f>
        <v>0</v>
      </c>
      <c r="O20" s="141">
        <f>IFERROR(ROUND(IF(AND(O$4&gt;$D20,O$4&gt;$G20),MIN($I20*(O$4-MAX($D20,$G20))/($E20-MAX($D20,$G20))-SUM($J20:N20),$I20-SUM($J20:N20)),0),2),0)</f>
        <v>0</v>
      </c>
      <c r="P20" s="141">
        <f>IFERROR(ROUND(IF(AND(P$4&gt;$D20,P$4&gt;$G20),MIN($I20*(P$4-MAX($D20,$G20))/($E20-MAX($D20,$G20))-SUM($J20:O20),$I20-SUM($J20:O20)),0),2),0)</f>
        <v>0</v>
      </c>
      <c r="Q20" s="141">
        <f>IFERROR(ROUND(IF(AND(Q$4&gt;$D20,Q$4&gt;$G20),MIN($I20*(Q$4-MAX($D20,$G20))/($E20-MAX($D20,$G20))-SUM($J20:P20),$I20-SUM($J20:P20)),0),2),0)</f>
        <v>0</v>
      </c>
      <c r="R20" s="141">
        <f>IFERROR(ROUND(IF(AND(R$4&gt;$D20,R$4&gt;$G20),MIN($I20*(R$4-MAX($D20,$G20))/($E20-MAX($D20,$G20))-SUM($J20:Q20),$I20-SUM($J20:Q20)),0),2),0)</f>
        <v>0</v>
      </c>
      <c r="S20" s="141">
        <f>IFERROR(ROUND(IF(AND(S$4&gt;$D20,S$4&gt;$G20),MIN($I20*(S$4-MAX($D20,$G20))/($E20-MAX($D20,$G20))-SUM($J20:R20),$I20-SUM($J20:R20)),0),2),0)</f>
        <v>0</v>
      </c>
      <c r="T20" s="141">
        <f>IFERROR(ROUND(IF(AND(T$4&gt;$D20,T$4&gt;$G20),MIN($I20*(T$4-MAX($D20,$G20))/($E20-MAX($D20,$G20))-SUM($J20:S20),$I20-SUM($J20:S20)),0),2),0)</f>
        <v>0</v>
      </c>
      <c r="U20" s="141">
        <f>IFERROR(ROUND(IF(AND(U$4&gt;$D20,U$4&gt;$G20),MIN($I20*(U$4-MAX($D20,$G20))/($E20-MAX($D20,$G20))-SUM($J20:T20),$I20-SUM($J20:T20)),0),2),0)</f>
        <v>0</v>
      </c>
      <c r="V20" s="141">
        <f>IFERROR(ROUND(IF(AND(V$4&gt;$D20,V$4&gt;$G20),MIN($I20*(V$4-MAX($D20,$G20))/($E20-MAX($D20,$G20))-SUM($J20:U20),$I20-SUM($J20:U20)),0),2),0)</f>
        <v>0</v>
      </c>
      <c r="W20" s="141">
        <f>IFERROR(ROUND(IF(AND(W$4&gt;$D20,W$4&gt;$G20),MIN($I20*(W$4-MAX($D20,$G20))/($E20-MAX($D20,$G20))-SUM($J20:V20),$I20-SUM($J20:V20)),0),2),0)</f>
        <v>0</v>
      </c>
      <c r="X20" s="141">
        <f>IFERROR(ROUND(IF(AND(X$4&gt;$D20,X$4&gt;$G20),MIN($I20*(X$4-MAX($D20,$G20))/($E20-MAX($D20,$G20))-SUM($J20:W20),$I20-SUM($J20:W20)),0),2),0)</f>
        <v>0</v>
      </c>
      <c r="Y20" s="141">
        <f>IFERROR(ROUND(IF(AND(Y$4&gt;$D20,Y$4&gt;$G20),MIN($I20*(Y$4-MAX($D20,$G20))/($E20-MAX($D20,$G20))-SUM($J20:X20),$I20-SUM($J20:X20)),0),2),0)</f>
        <v>0</v>
      </c>
      <c r="Z20" s="141">
        <f>IFERROR(ROUND(IF(AND(Z$4&gt;$D20,Z$4&gt;$G20),MIN($I20*(Z$4-MAX($D20,$G20))/($E20-MAX($D20,$G20))-SUM($J20:Y20),$I20-SUM($J20:Y20)),0),2),0)</f>
        <v>0</v>
      </c>
      <c r="AA20" s="141">
        <f>IFERROR(ROUND(IF(AND(AA$4&gt;$D20,AA$4&gt;$G20),MIN($I20*(AA$4-MAX($D20,$G20))/($E20-MAX($D20,$G20))-SUM($J20:Z20),$I20-SUM($J20:Z20)),0),2),0)</f>
        <v>0</v>
      </c>
      <c r="AB20" s="141">
        <f>IFERROR(ROUND(IF(AND(AB$4&gt;$D20,AB$4&gt;$G20),MIN($I20*(AB$4-MAX($D20,$G20))/($E20-MAX($D20,$G20))-SUM($J20:AA20),$I20-SUM($J20:AA20)),0),2),0)</f>
        <v>0</v>
      </c>
      <c r="AC20" s="141">
        <f>IFERROR(ROUND(IF(AND(AC$4&gt;$D20,AC$4&gt;$G20),MIN($I20*(AC$4-MAX($D20,$G20))/($E20-MAX($D20,$G20))-SUM($J20:AB20),$I20-SUM($J20:AB20)),0),2),0)</f>
        <v>0</v>
      </c>
      <c r="AD20" s="141">
        <f>IFERROR(ROUND(IF(AND(AD$4&gt;$D20,AD$4&gt;$G20),MIN($I20*(AD$4-MAX($D20,$G20))/($E20-MAX($D20,$G20))-SUM($J20:AC20),$I20-SUM($J20:AC20)),0),2),0)</f>
        <v>0</v>
      </c>
      <c r="AE20" s="141">
        <f>IFERROR(ROUND(IF(AND(AE$4&gt;$D20,AE$4&gt;$G20),MIN($I20*(AE$4-MAX($D20,$G20))/($E20-MAX($D20,$G20))-SUM($J20:AD20),$I20-SUM($J20:AD20)),0),2),0)</f>
        <v>0</v>
      </c>
      <c r="AF20" s="141">
        <f>IFERROR(ROUND(IF(AND(AF$4&gt;$D20,AF$4&gt;$G20),MIN($I20*(AF$4-MAX($D20,$G20))/($E20-MAX($D20,$G20))-SUM($J20:AE20),$I20-SUM($J20:AE20)),0),2),0)</f>
        <v>0</v>
      </c>
      <c r="AG20" s="141">
        <f>IFERROR(ROUND(IF(AND(AG$4&gt;$D20,AG$4&gt;$G20),MIN($I20*(AG$4-MAX($D20,$G20))/($E20-MAX($D20,$G20))-SUM($J20:AF20),$I20-SUM($J20:AF20)),0),2),0)</f>
        <v>0</v>
      </c>
      <c r="AH20" s="141">
        <f>IFERROR(ROUND(IF(AND(AH$4&gt;$D20,AH$4&gt;$G20),MIN($I20*(AH$4-MAX($D20,$G20))/($E20-MAX($D20,$G20))-SUM($J20:AG20),$I20-SUM($J20:AG20)),0),2),0)</f>
        <v>0</v>
      </c>
      <c r="AI20" s="141">
        <f>IFERROR(ROUND(IF(AND(AI$4&gt;$D20,AI$4&gt;$G20),MIN($I20*(AI$4-MAX($D20,$G20))/($E20-MAX($D20,$G20))-SUM($J20:AH20),$I20-SUM($J20:AH20)),0),2),0)</f>
        <v>0</v>
      </c>
      <c r="AJ20" s="141">
        <f>IFERROR(ROUND(IF(AND(AJ$4&gt;$D20,AJ$4&gt;$G20),MIN($I20*(AJ$4-MAX($D20,$G20))/($E20-MAX($D20,$G20))-SUM($J20:AI20),$I20-SUM($J20:AI20)),0),2),0)</f>
        <v>0</v>
      </c>
      <c r="AK20" s="141">
        <f>IFERROR(ROUND(IF(AND(AK$4&gt;$D20,AK$4&gt;$G20),MIN($I20*(AK$4-MAX($D20,$G20))/($E20-MAX($D20,$G20))-SUM($J20:AJ20),$I20-SUM($J20:AJ20)),0),2),0)</f>
        <v>0</v>
      </c>
      <c r="AL20" s="141">
        <f>IFERROR(ROUND(IF(AND(AL$4&gt;$D20,AL$4&gt;$G20),MIN($I20*(AL$4-MAX($D20,$G20))/($E20-MAX($D20,$G20))-SUM($J20:AK20),$I20-SUM($J20:AK20)),0),2),0)</f>
        <v>0</v>
      </c>
      <c r="AM20" s="141">
        <f>IFERROR(ROUND(IF(AND(AM$4&gt;$D20,AM$4&gt;$G20),MIN($I20*(AM$4-MAX($D20,$G20))/($E20-MAX($D20,$G20))-SUM($J20:AL20),$I20-SUM($J20:AL20)),0),2),0)</f>
        <v>0</v>
      </c>
      <c r="AN20" s="141">
        <f>IFERROR(ROUND(IF(AND(AN$4&gt;$D20,AN$4&gt;$G20),MIN($I20*(AN$4-MAX($D20,$G20))/($E20-MAX($D20,$G20))-SUM($J20:AM20),$I20-SUM($J20:AM20)),0),2),0)</f>
        <v>0</v>
      </c>
      <c r="AO20" s="141">
        <f>IFERROR(ROUND(IF(AND(AO$4&gt;$D20,AO$4&gt;$G20),MIN($I20*(AO$4-MAX($D20,$G20))/($E20-MAX($D20,$G20))-SUM($J20:AN20),$I20-SUM($J20:AN20)),0),2),0)</f>
        <v>0</v>
      </c>
      <c r="AP20" s="141">
        <f>IFERROR(ROUND(IF(AND(AP$4&gt;$D20,AP$4&gt;$G20),MIN($I20*(AP$4-MAX($D20,$G20))/($E20-MAX($D20,$G20))-SUM($J20:AO20),$I20-SUM($J20:AO20)),0),2),0)</f>
        <v>0</v>
      </c>
      <c r="AQ20" s="141">
        <f>IFERROR(ROUND(IF(AND(AQ$4&gt;$D20,AQ$4&gt;$G20),MIN($I20*(AQ$4-MAX($D20,$G20))/($E20-MAX($D20,$G20))-SUM($J20:AP20),$I20-SUM($J20:AP20)),0),2),0)</f>
        <v>0</v>
      </c>
      <c r="AR20" s="141">
        <f>IFERROR(ROUND(IF(AND(AR$4&gt;$D20,AR$4&gt;$G20),MIN($I20*(AR$4-MAX($D20,$G20))/($E20-MAX($D20,$G20))-SUM($J20:AQ20),$I20-SUM($J20:AQ20)),0),2),0)</f>
        <v>0</v>
      </c>
      <c r="AS20" s="141">
        <f>IFERROR(ROUND(IF(AND(AS$4&gt;$D20,AS$4&gt;$G20),MIN($I20*(AS$4-MAX($D20,$G20))/($E20-MAX($D20,$G20))-SUM($J20:AR20),$I20-SUM($J20:AR20)),0),2),0)</f>
        <v>0</v>
      </c>
      <c r="AT20" s="141">
        <f>IFERROR(ROUND(IF(AND(AT$4&gt;$D20,AT$4&gt;$G20),MIN($I20*(AT$4-MAX($D20,$G20))/($E20-MAX($D20,$G20))-SUM($J20:AS20),$I20-SUM($J20:AS20)),0),2),0)</f>
        <v>0</v>
      </c>
      <c r="AU20" s="141">
        <f>IFERROR(ROUND(IF(AND(AU$4&gt;$D20,AU$4&gt;$G20),MIN($I20*(AU$4-MAX($D20,$G20))/($E20-MAX($D20,$G20))-SUM($J20:AT20),$I20-SUM($J20:AT20)),0),2),0)</f>
        <v>0</v>
      </c>
      <c r="AV20" s="141">
        <f>IFERROR(ROUND(IF(AND(AV$4&gt;$D20,AV$4&gt;$G20),MIN($I20*(AV$4-MAX($D20,$G20))/($E20-MAX($D20,$G20))-SUM($J20:AU20),$I20-SUM($J20:AU20)),0),2),0)</f>
        <v>0</v>
      </c>
      <c r="AW20" s="141">
        <f>IFERROR(ROUND(IF(AND(AW$4&gt;$D20,AW$4&gt;$G20),MIN($I20*(AW$4-MAX($D20,$G20))/($E20-MAX($D20,$G20))-SUM($J20:AV20),$I20-SUM($J20:AV20)),0),2),0)</f>
        <v>0</v>
      </c>
      <c r="AX20" s="141">
        <f>IFERROR(ROUND(IF(AND(AX$4&gt;$D20,AX$4&gt;$G20),MIN($I20*(AX$4-MAX($D20,$G20))/($E20-MAX($D20,$G20))-SUM($J20:AW20),$I20-SUM($J20:AW20)),0),2),0)</f>
        <v>0</v>
      </c>
      <c r="AY20" s="141">
        <f>IFERROR(ROUND(IF(AND(AY$4&gt;$D20,AY$4&gt;$G20),MIN($I20*(AY$4-MAX($D20,$G20))/($E20-MAX($D20,$G20))-SUM($J20:AX20),$I20-SUM($J20:AX20)),0),2),0)</f>
        <v>0</v>
      </c>
      <c r="AZ20" s="141">
        <f>IFERROR(ROUND(IF(AND(AZ$4&gt;$D20,AZ$4&gt;$G20),MIN($I20*(AZ$4-MAX($D20,$G20))/($E20-MAX($D20,$G20))-SUM($J20:AY20),$I20-SUM($J20:AY20)),0),2),0)</f>
        <v>0</v>
      </c>
      <c r="BA20" s="141">
        <f>IFERROR(ROUND(IF(AND(BA$4&gt;$D20,BA$4&gt;$G20),MIN($I20*(BA$4-MAX($D20,$G20))/($E20-MAX($D20,$G20))-SUM($J20:AZ20),$I20-SUM($J20:AZ20)),0),2),0)</f>
        <v>0</v>
      </c>
      <c r="BB20" s="141">
        <f>IFERROR(ROUND(IF(AND(BB$4&gt;$D20,BB$4&gt;$G20),MIN($I20*(BB$4-MAX($D20,$G20))/($E20-MAX($D20,$G20))-SUM($J20:BA20),$I20-SUM($J20:BA20)),0),2),0)</f>
        <v>0</v>
      </c>
      <c r="BC20" s="141">
        <f>IFERROR(ROUND(IF(AND(BC$4&gt;$D20,BC$4&gt;$G20),MIN($I20*(BC$4-MAX($D20,$G20))/($E20-MAX($D20,$G20))-SUM($J20:BB20),$I20-SUM($J20:BB20)),0),2),0)</f>
        <v>0</v>
      </c>
      <c r="BD20" s="141">
        <f>IFERROR(ROUND(IF(AND(BD$4&gt;$D20,BD$4&gt;$G20),MIN($I20*(BD$4-MAX($D20,$G20))/($E20-MAX($D20,$G20))-SUM($J20:BC20),$I20-SUM($J20:BC20)),0),2),0)</f>
        <v>0</v>
      </c>
      <c r="BE20" s="141">
        <f>IFERROR(ROUND(IF(AND(BE$4&gt;$D20,BE$4&gt;$G20),MIN($I20*(BE$4-MAX($D20,$G20))/($E20-MAX($D20,$G20))-SUM($J20:BD20),$I20-SUM($J20:BD20)),0),2),0)</f>
        <v>0</v>
      </c>
      <c r="BF20" s="141">
        <f>IFERROR(ROUND(IF(AND(BF$4&gt;$D20,BF$4&gt;$G20),MIN($I20*(BF$4-MAX($D20,$G20))/($E20-MAX($D20,$G20))-SUM($J20:BE20),$I20-SUM($J20:BE20)),0),2),0)</f>
        <v>0</v>
      </c>
      <c r="BG20" s="141">
        <f>IFERROR(ROUND(IF(AND(BG$4&gt;$D20,BG$4&gt;$G20),MIN($I20*(BG$4-MAX($D20,$G20))/($E20-MAX($D20,$G20))-SUM($J20:BF20),$I20-SUM($J20:BF20)),0),2),0)</f>
        <v>0</v>
      </c>
      <c r="BH20" s="141">
        <f>IFERROR(ROUND(IF(AND(BH$4&gt;$D20,BH$4&gt;$G20),MIN($I20*(BH$4-MAX($D20,$G20))/($E20-MAX($D20,$G20))-SUM($J20:BG20),$I20-SUM($J20:BG20)),0),2),0)</f>
        <v>0</v>
      </c>
      <c r="BI20" s="141">
        <f>IFERROR(ROUND(IF(AND(BI$4&gt;$D20,BI$4&gt;$G20),MIN($I20*(BI$4-MAX($D20,$G20))/($E20-MAX($D20,$G20))-SUM($J20:BH20),$I20-SUM($J20:BH20)),0),2),0)</f>
        <v>0</v>
      </c>
      <c r="BJ20" s="141">
        <f>IFERROR(ROUND(IF(AND(BJ$4&gt;$D20,BJ$4&gt;$G20),MIN($I20*(BJ$4-MAX($D20,$G20))/($E20-MAX($D20,$G20))-SUM($J20:BI20),$I20-SUM($J20:BI20)),0),2),0)</f>
        <v>0</v>
      </c>
      <c r="BK20" s="141">
        <f>IFERROR(ROUND(IF(AND(BK$4&gt;$D20,BK$4&gt;$G20),MIN($I20*(BK$4-MAX($D20,$G20))/($E20-MAX($D20,$G20))-SUM($J20:BJ20),$I20-SUM($J20:BJ20)),0),2),0)</f>
        <v>0</v>
      </c>
      <c r="BL20" s="141">
        <f>IFERROR(ROUND(IF(AND(BL$4&gt;$D20,BL$4&gt;$G20),MIN($I20*(BL$4-MAX($D20,$G20))/($E20-MAX($D20,$G20))-SUM($J20:BK20),$I20-SUM($J20:BK20)),0),2),0)</f>
        <v>0</v>
      </c>
      <c r="BM20" s="141">
        <f>IFERROR(ROUND(IF(AND(BM$4&gt;$D20,BM$4&gt;$G20),MIN($I20*(BM$4-MAX($D20,$G20))/($E20-MAX($D20,$G20))-SUM($J20:BL20),$I20-SUM($J20:BL20)),0),2),0)</f>
        <v>0</v>
      </c>
      <c r="BN20" s="141">
        <f>IFERROR(ROUND(IF(AND(BN$4&gt;$D20,BN$4&gt;$G20),MIN($I20*(BN$4-MAX($D20,$G20))/($E20-MAX($D20,$G20))-SUM($J20:BM20),$I20-SUM($J20:BM20)),0),2),0)</f>
        <v>0</v>
      </c>
    </row>
    <row r="21" spans="1:66">
      <c r="A21" s="145"/>
      <c r="B21" s="145"/>
      <c r="C21" s="139" t="str">
        <f t="shared" si="105"/>
        <v>1899-00</v>
      </c>
      <c r="D21" s="143"/>
      <c r="E21" s="143"/>
      <c r="F21" s="144"/>
      <c r="G21" s="411"/>
      <c r="H21" s="141">
        <f t="shared" si="106"/>
        <v>0</v>
      </c>
      <c r="I21" s="141">
        <f t="shared" si="108"/>
        <v>0</v>
      </c>
      <c r="J21" s="141">
        <f t="shared" si="107"/>
        <v>0</v>
      </c>
      <c r="K21" s="141">
        <f>IFERROR(ROUND(IF(AND(K$4&gt;$D21,K$4&gt;$G21),MIN($I21*(K$4-MAX($D21,$G21))/($E21-MAX($D21,$G21))-SUM($J21:J21),$I21-SUM($J21:J21)),0),2),0)</f>
        <v>0</v>
      </c>
      <c r="L21" s="141">
        <f>IFERROR(ROUND(IF(AND(L$4&gt;$D21,L$4&gt;$G21),MIN($I21*(L$4-MAX($D21,$G21))/($E21-MAX($D21,$G21))-SUM($J21:K21),$I21-SUM($J21:K21)),0),2),0)</f>
        <v>0</v>
      </c>
      <c r="M21" s="141">
        <f>IFERROR(ROUND(IF(AND(M$4&gt;$D21,M$4&gt;$G21),MIN($I21*(M$4-MAX($D21,$G21))/($E21-MAX($D21,$G21))-SUM($J21:L21),$I21-SUM($J21:L21)),0),2),0)</f>
        <v>0</v>
      </c>
      <c r="N21" s="141">
        <f>IFERROR(ROUND(IF(AND(N$4&gt;$D21,N$4&gt;$G21),MIN($I21*(N$4-MAX($D21,$G21))/($E21-MAX($D21,$G21))-SUM($J21:M21),$I21-SUM($J21:M21)),0),2),0)</f>
        <v>0</v>
      </c>
      <c r="O21" s="141">
        <f>IFERROR(ROUND(IF(AND(O$4&gt;$D21,O$4&gt;$G21),MIN($I21*(O$4-MAX($D21,$G21))/($E21-MAX($D21,$G21))-SUM($J21:N21),$I21-SUM($J21:N21)),0),2),0)</f>
        <v>0</v>
      </c>
      <c r="P21" s="141">
        <f>IFERROR(ROUND(IF(AND(P$4&gt;$D21,P$4&gt;$G21),MIN($I21*(P$4-MAX($D21,$G21))/($E21-MAX($D21,$G21))-SUM($J21:O21),$I21-SUM($J21:O21)),0),2),0)</f>
        <v>0</v>
      </c>
      <c r="Q21" s="141">
        <f>IFERROR(ROUND(IF(AND(Q$4&gt;$D21,Q$4&gt;$G21),MIN($I21*(Q$4-MAX($D21,$G21))/($E21-MAX($D21,$G21))-SUM($J21:P21),$I21-SUM($J21:P21)),0),2),0)</f>
        <v>0</v>
      </c>
      <c r="R21" s="141">
        <f>IFERROR(ROUND(IF(AND(R$4&gt;$D21,R$4&gt;$G21),MIN($I21*(R$4-MAX($D21,$G21))/($E21-MAX($D21,$G21))-SUM($J21:Q21),$I21-SUM($J21:Q21)),0),2),0)</f>
        <v>0</v>
      </c>
      <c r="S21" s="141">
        <f>IFERROR(ROUND(IF(AND(S$4&gt;$D21,S$4&gt;$G21),MIN($I21*(S$4-MAX($D21,$G21))/($E21-MAX($D21,$G21))-SUM($J21:R21),$I21-SUM($J21:R21)),0),2),0)</f>
        <v>0</v>
      </c>
      <c r="T21" s="141">
        <f>IFERROR(ROUND(IF(AND(T$4&gt;$D21,T$4&gt;$G21),MIN($I21*(T$4-MAX($D21,$G21))/($E21-MAX($D21,$G21))-SUM($J21:S21),$I21-SUM($J21:S21)),0),2),0)</f>
        <v>0</v>
      </c>
      <c r="U21" s="141">
        <f>IFERROR(ROUND(IF(AND(U$4&gt;$D21,U$4&gt;$G21),MIN($I21*(U$4-MAX($D21,$G21))/($E21-MAX($D21,$G21))-SUM($J21:T21),$I21-SUM($J21:T21)),0),2),0)</f>
        <v>0</v>
      </c>
      <c r="V21" s="141">
        <f>IFERROR(ROUND(IF(AND(V$4&gt;$D21,V$4&gt;$G21),MIN($I21*(V$4-MAX($D21,$G21))/($E21-MAX($D21,$G21))-SUM($J21:U21),$I21-SUM($J21:U21)),0),2),0)</f>
        <v>0</v>
      </c>
      <c r="W21" s="141">
        <f>IFERROR(ROUND(IF(AND(W$4&gt;$D21,W$4&gt;$G21),MIN($I21*(W$4-MAX($D21,$G21))/($E21-MAX($D21,$G21))-SUM($J21:V21),$I21-SUM($J21:V21)),0),2),0)</f>
        <v>0</v>
      </c>
      <c r="X21" s="141">
        <f>IFERROR(ROUND(IF(AND(X$4&gt;$D21,X$4&gt;$G21),MIN($I21*(X$4-MAX($D21,$G21))/($E21-MAX($D21,$G21))-SUM($J21:W21),$I21-SUM($J21:W21)),0),2),0)</f>
        <v>0</v>
      </c>
      <c r="Y21" s="141">
        <f>IFERROR(ROUND(IF(AND(Y$4&gt;$D21,Y$4&gt;$G21),MIN($I21*(Y$4-MAX($D21,$G21))/($E21-MAX($D21,$G21))-SUM($J21:X21),$I21-SUM($J21:X21)),0),2),0)</f>
        <v>0</v>
      </c>
      <c r="Z21" s="141">
        <f>IFERROR(ROUND(IF(AND(Z$4&gt;$D21,Z$4&gt;$G21),MIN($I21*(Z$4-MAX($D21,$G21))/($E21-MAX($D21,$G21))-SUM($J21:Y21),$I21-SUM($J21:Y21)),0),2),0)</f>
        <v>0</v>
      </c>
      <c r="AA21" s="141">
        <f>IFERROR(ROUND(IF(AND(AA$4&gt;$D21,AA$4&gt;$G21),MIN($I21*(AA$4-MAX($D21,$G21))/($E21-MAX($D21,$G21))-SUM($J21:Z21),$I21-SUM($J21:Z21)),0),2),0)</f>
        <v>0</v>
      </c>
      <c r="AB21" s="141">
        <f>IFERROR(ROUND(IF(AND(AB$4&gt;$D21,AB$4&gt;$G21),MIN($I21*(AB$4-MAX($D21,$G21))/($E21-MAX($D21,$G21))-SUM($J21:AA21),$I21-SUM($J21:AA21)),0),2),0)</f>
        <v>0</v>
      </c>
      <c r="AC21" s="141">
        <f>IFERROR(ROUND(IF(AND(AC$4&gt;$D21,AC$4&gt;$G21),MIN($I21*(AC$4-MAX($D21,$G21))/($E21-MAX($D21,$G21))-SUM($J21:AB21),$I21-SUM($J21:AB21)),0),2),0)</f>
        <v>0</v>
      </c>
      <c r="AD21" s="141">
        <f>IFERROR(ROUND(IF(AND(AD$4&gt;$D21,AD$4&gt;$G21),MIN($I21*(AD$4-MAX($D21,$G21))/($E21-MAX($D21,$G21))-SUM($J21:AC21),$I21-SUM($J21:AC21)),0),2),0)</f>
        <v>0</v>
      </c>
      <c r="AE21" s="141">
        <f>IFERROR(ROUND(IF(AND(AE$4&gt;$D21,AE$4&gt;$G21),MIN($I21*(AE$4-MAX($D21,$G21))/($E21-MAX($D21,$G21))-SUM($J21:AD21),$I21-SUM($J21:AD21)),0),2),0)</f>
        <v>0</v>
      </c>
      <c r="AF21" s="141">
        <f>IFERROR(ROUND(IF(AND(AF$4&gt;$D21,AF$4&gt;$G21),MIN($I21*(AF$4-MAX($D21,$G21))/($E21-MAX($D21,$G21))-SUM($J21:AE21),$I21-SUM($J21:AE21)),0),2),0)</f>
        <v>0</v>
      </c>
      <c r="AG21" s="141">
        <f>IFERROR(ROUND(IF(AND(AG$4&gt;$D21,AG$4&gt;$G21),MIN($I21*(AG$4-MAX($D21,$G21))/($E21-MAX($D21,$G21))-SUM($J21:AF21),$I21-SUM($J21:AF21)),0),2),0)</f>
        <v>0</v>
      </c>
      <c r="AH21" s="141">
        <f>IFERROR(ROUND(IF(AND(AH$4&gt;$D21,AH$4&gt;$G21),MIN($I21*(AH$4-MAX($D21,$G21))/($E21-MAX($D21,$G21))-SUM($J21:AG21),$I21-SUM($J21:AG21)),0),2),0)</f>
        <v>0</v>
      </c>
      <c r="AI21" s="141">
        <f>IFERROR(ROUND(IF(AND(AI$4&gt;$D21,AI$4&gt;$G21),MIN($I21*(AI$4-MAX($D21,$G21))/($E21-MAX($D21,$G21))-SUM($J21:AH21),$I21-SUM($J21:AH21)),0),2),0)</f>
        <v>0</v>
      </c>
      <c r="AJ21" s="141">
        <f>IFERROR(ROUND(IF(AND(AJ$4&gt;$D21,AJ$4&gt;$G21),MIN($I21*(AJ$4-MAX($D21,$G21))/($E21-MAX($D21,$G21))-SUM($J21:AI21),$I21-SUM($J21:AI21)),0),2),0)</f>
        <v>0</v>
      </c>
      <c r="AK21" s="141">
        <f>IFERROR(ROUND(IF(AND(AK$4&gt;$D21,AK$4&gt;$G21),MIN($I21*(AK$4-MAX($D21,$G21))/($E21-MAX($D21,$G21))-SUM($J21:AJ21),$I21-SUM($J21:AJ21)),0),2),0)</f>
        <v>0</v>
      </c>
      <c r="AL21" s="141">
        <f>IFERROR(ROUND(IF(AND(AL$4&gt;$D21,AL$4&gt;$G21),MIN($I21*(AL$4-MAX($D21,$G21))/($E21-MAX($D21,$G21))-SUM($J21:AK21),$I21-SUM($J21:AK21)),0),2),0)</f>
        <v>0</v>
      </c>
      <c r="AM21" s="141">
        <f>IFERROR(ROUND(IF(AND(AM$4&gt;$D21,AM$4&gt;$G21),MIN($I21*(AM$4-MAX($D21,$G21))/($E21-MAX($D21,$G21))-SUM($J21:AL21),$I21-SUM($J21:AL21)),0),2),0)</f>
        <v>0</v>
      </c>
      <c r="AN21" s="141">
        <f>IFERROR(ROUND(IF(AND(AN$4&gt;$D21,AN$4&gt;$G21),MIN($I21*(AN$4-MAX($D21,$G21))/($E21-MAX($D21,$G21))-SUM($J21:AM21),$I21-SUM($J21:AM21)),0),2),0)</f>
        <v>0</v>
      </c>
      <c r="AO21" s="141">
        <f>IFERROR(ROUND(IF(AND(AO$4&gt;$D21,AO$4&gt;$G21),MIN($I21*(AO$4-MAX($D21,$G21))/($E21-MAX($D21,$G21))-SUM($J21:AN21),$I21-SUM($J21:AN21)),0),2),0)</f>
        <v>0</v>
      </c>
      <c r="AP21" s="141">
        <f>IFERROR(ROUND(IF(AND(AP$4&gt;$D21,AP$4&gt;$G21),MIN($I21*(AP$4-MAX($D21,$G21))/($E21-MAX($D21,$G21))-SUM($J21:AO21),$I21-SUM($J21:AO21)),0),2),0)</f>
        <v>0</v>
      </c>
      <c r="AQ21" s="141">
        <f>IFERROR(ROUND(IF(AND(AQ$4&gt;$D21,AQ$4&gt;$G21),MIN($I21*(AQ$4-MAX($D21,$G21))/($E21-MAX($D21,$G21))-SUM($J21:AP21),$I21-SUM($J21:AP21)),0),2),0)</f>
        <v>0</v>
      </c>
      <c r="AR21" s="141">
        <f>IFERROR(ROUND(IF(AND(AR$4&gt;$D21,AR$4&gt;$G21),MIN($I21*(AR$4-MAX($D21,$G21))/($E21-MAX($D21,$G21))-SUM($J21:AQ21),$I21-SUM($J21:AQ21)),0),2),0)</f>
        <v>0</v>
      </c>
      <c r="AS21" s="141">
        <f>IFERROR(ROUND(IF(AND(AS$4&gt;$D21,AS$4&gt;$G21),MIN($I21*(AS$4-MAX($D21,$G21))/($E21-MAX($D21,$G21))-SUM($J21:AR21),$I21-SUM($J21:AR21)),0),2),0)</f>
        <v>0</v>
      </c>
      <c r="AT21" s="141">
        <f>IFERROR(ROUND(IF(AND(AT$4&gt;$D21,AT$4&gt;$G21),MIN($I21*(AT$4-MAX($D21,$G21))/($E21-MAX($D21,$G21))-SUM($J21:AS21),$I21-SUM($J21:AS21)),0),2),0)</f>
        <v>0</v>
      </c>
      <c r="AU21" s="141">
        <f>IFERROR(ROUND(IF(AND(AU$4&gt;$D21,AU$4&gt;$G21),MIN($I21*(AU$4-MAX($D21,$G21))/($E21-MAX($D21,$G21))-SUM($J21:AT21),$I21-SUM($J21:AT21)),0),2),0)</f>
        <v>0</v>
      </c>
      <c r="AV21" s="141">
        <f>IFERROR(ROUND(IF(AND(AV$4&gt;$D21,AV$4&gt;$G21),MIN($I21*(AV$4-MAX($D21,$G21))/($E21-MAX($D21,$G21))-SUM($J21:AU21),$I21-SUM($J21:AU21)),0),2),0)</f>
        <v>0</v>
      </c>
      <c r="AW21" s="141">
        <f>IFERROR(ROUND(IF(AND(AW$4&gt;$D21,AW$4&gt;$G21),MIN($I21*(AW$4-MAX($D21,$G21))/($E21-MAX($D21,$G21))-SUM($J21:AV21),$I21-SUM($J21:AV21)),0),2),0)</f>
        <v>0</v>
      </c>
      <c r="AX21" s="141">
        <f>IFERROR(ROUND(IF(AND(AX$4&gt;$D21,AX$4&gt;$G21),MIN($I21*(AX$4-MAX($D21,$G21))/($E21-MAX($D21,$G21))-SUM($J21:AW21),$I21-SUM($J21:AW21)),0),2),0)</f>
        <v>0</v>
      </c>
      <c r="AY21" s="141">
        <f>IFERROR(ROUND(IF(AND(AY$4&gt;$D21,AY$4&gt;$G21),MIN($I21*(AY$4-MAX($D21,$G21))/($E21-MAX($D21,$G21))-SUM($J21:AX21),$I21-SUM($J21:AX21)),0),2),0)</f>
        <v>0</v>
      </c>
      <c r="AZ21" s="141">
        <f>IFERROR(ROUND(IF(AND(AZ$4&gt;$D21,AZ$4&gt;$G21),MIN($I21*(AZ$4-MAX($D21,$G21))/($E21-MAX($D21,$G21))-SUM($J21:AY21),$I21-SUM($J21:AY21)),0),2),0)</f>
        <v>0</v>
      </c>
      <c r="BA21" s="141">
        <f>IFERROR(ROUND(IF(AND(BA$4&gt;$D21,BA$4&gt;$G21),MIN($I21*(BA$4-MAX($D21,$G21))/($E21-MAX($D21,$G21))-SUM($J21:AZ21),$I21-SUM($J21:AZ21)),0),2),0)</f>
        <v>0</v>
      </c>
      <c r="BB21" s="141">
        <f>IFERROR(ROUND(IF(AND(BB$4&gt;$D21,BB$4&gt;$G21),MIN($I21*(BB$4-MAX($D21,$G21))/($E21-MAX($D21,$G21))-SUM($J21:BA21),$I21-SUM($J21:BA21)),0),2),0)</f>
        <v>0</v>
      </c>
      <c r="BC21" s="141">
        <f>IFERROR(ROUND(IF(AND(BC$4&gt;$D21,BC$4&gt;$G21),MIN($I21*(BC$4-MAX($D21,$G21))/($E21-MAX($D21,$G21))-SUM($J21:BB21),$I21-SUM($J21:BB21)),0),2),0)</f>
        <v>0</v>
      </c>
      <c r="BD21" s="141">
        <f>IFERROR(ROUND(IF(AND(BD$4&gt;$D21,BD$4&gt;$G21),MIN($I21*(BD$4-MAX($D21,$G21))/($E21-MAX($D21,$G21))-SUM($J21:BC21),$I21-SUM($J21:BC21)),0),2),0)</f>
        <v>0</v>
      </c>
      <c r="BE21" s="141">
        <f>IFERROR(ROUND(IF(AND(BE$4&gt;$D21,BE$4&gt;$G21),MIN($I21*(BE$4-MAX($D21,$G21))/($E21-MAX($D21,$G21))-SUM($J21:BD21),$I21-SUM($J21:BD21)),0),2),0)</f>
        <v>0</v>
      </c>
      <c r="BF21" s="141">
        <f>IFERROR(ROUND(IF(AND(BF$4&gt;$D21,BF$4&gt;$G21),MIN($I21*(BF$4-MAX($D21,$G21))/($E21-MAX($D21,$G21))-SUM($J21:BE21),$I21-SUM($J21:BE21)),0),2),0)</f>
        <v>0</v>
      </c>
      <c r="BG21" s="141">
        <f>IFERROR(ROUND(IF(AND(BG$4&gt;$D21,BG$4&gt;$G21),MIN($I21*(BG$4-MAX($D21,$G21))/($E21-MAX($D21,$G21))-SUM($J21:BF21),$I21-SUM($J21:BF21)),0),2),0)</f>
        <v>0</v>
      </c>
      <c r="BH21" s="141">
        <f>IFERROR(ROUND(IF(AND(BH$4&gt;$D21,BH$4&gt;$G21),MIN($I21*(BH$4-MAX($D21,$G21))/($E21-MAX($D21,$G21))-SUM($J21:BG21),$I21-SUM($J21:BG21)),0),2),0)</f>
        <v>0</v>
      </c>
      <c r="BI21" s="141">
        <f>IFERROR(ROUND(IF(AND(BI$4&gt;$D21,BI$4&gt;$G21),MIN($I21*(BI$4-MAX($D21,$G21))/($E21-MAX($D21,$G21))-SUM($J21:BH21),$I21-SUM($J21:BH21)),0),2),0)</f>
        <v>0</v>
      </c>
      <c r="BJ21" s="141">
        <f>IFERROR(ROUND(IF(AND(BJ$4&gt;$D21,BJ$4&gt;$G21),MIN($I21*(BJ$4-MAX($D21,$G21))/($E21-MAX($D21,$G21))-SUM($J21:BI21),$I21-SUM($J21:BI21)),0),2),0)</f>
        <v>0</v>
      </c>
      <c r="BK21" s="141">
        <f>IFERROR(ROUND(IF(AND(BK$4&gt;$D21,BK$4&gt;$G21),MIN($I21*(BK$4-MAX($D21,$G21))/($E21-MAX($D21,$G21))-SUM($J21:BJ21),$I21-SUM($J21:BJ21)),0),2),0)</f>
        <v>0</v>
      </c>
      <c r="BL21" s="141">
        <f>IFERROR(ROUND(IF(AND(BL$4&gt;$D21,BL$4&gt;$G21),MIN($I21*(BL$4-MAX($D21,$G21))/($E21-MAX($D21,$G21))-SUM($J21:BK21),$I21-SUM($J21:BK21)),0),2),0)</f>
        <v>0</v>
      </c>
      <c r="BM21" s="141">
        <f>IFERROR(ROUND(IF(AND(BM$4&gt;$D21,BM$4&gt;$G21),MIN($I21*(BM$4-MAX($D21,$G21))/($E21-MAX($D21,$G21))-SUM($J21:BL21),$I21-SUM($J21:BL21)),0),2),0)</f>
        <v>0</v>
      </c>
      <c r="BN21" s="141">
        <f>IFERROR(ROUND(IF(AND(BN$4&gt;$D21,BN$4&gt;$G21),MIN($I21*(BN$4-MAX($D21,$G21))/($E21-MAX($D21,$G21))-SUM($J21:BM21),$I21-SUM($J21:BM21)),0),2),0)</f>
        <v>0</v>
      </c>
    </row>
    <row r="22" spans="1:66">
      <c r="A22" s="145"/>
      <c r="B22" s="145"/>
      <c r="C22" s="139" t="str">
        <f t="shared" si="105"/>
        <v>1899-00</v>
      </c>
      <c r="D22" s="143"/>
      <c r="E22" s="143"/>
      <c r="F22" s="144"/>
      <c r="G22" s="411"/>
      <c r="H22" s="141">
        <f t="shared" si="106"/>
        <v>0</v>
      </c>
      <c r="I22" s="141">
        <f t="shared" si="108"/>
        <v>0</v>
      </c>
      <c r="J22" s="141">
        <f t="shared" si="107"/>
        <v>0</v>
      </c>
      <c r="K22" s="141">
        <f>IFERROR(ROUND(IF(AND(K$4&gt;$D22,K$4&gt;$G22),MIN($I22*(K$4-MAX($D22,$G22))/($E22-MAX($D22,$G22))-SUM($J22:J22),$I22-SUM($J22:J22)),0),2),0)</f>
        <v>0</v>
      </c>
      <c r="L22" s="141">
        <f>IFERROR(ROUND(IF(AND(L$4&gt;$D22,L$4&gt;$G22),MIN($I22*(L$4-MAX($D22,$G22))/($E22-MAX($D22,$G22))-SUM($J22:K22),$I22-SUM($J22:K22)),0),2),0)</f>
        <v>0</v>
      </c>
      <c r="M22" s="141">
        <f>IFERROR(ROUND(IF(AND(M$4&gt;$D22,M$4&gt;$G22),MIN($I22*(M$4-MAX($D22,$G22))/($E22-MAX($D22,$G22))-SUM($J22:L22),$I22-SUM($J22:L22)),0),2),0)</f>
        <v>0</v>
      </c>
      <c r="N22" s="141">
        <f>IFERROR(ROUND(IF(AND(N$4&gt;$D22,N$4&gt;$G22),MIN($I22*(N$4-MAX($D22,$G22))/($E22-MAX($D22,$G22))-SUM($J22:M22),$I22-SUM($J22:M22)),0),2),0)</f>
        <v>0</v>
      </c>
      <c r="O22" s="141">
        <f>IFERROR(ROUND(IF(AND(O$4&gt;$D22,O$4&gt;$G22),MIN($I22*(O$4-MAX($D22,$G22))/($E22-MAX($D22,$G22))-SUM($J22:N22),$I22-SUM($J22:N22)),0),2),0)</f>
        <v>0</v>
      </c>
      <c r="P22" s="141">
        <f>IFERROR(ROUND(IF(AND(P$4&gt;$D22,P$4&gt;$G22),MIN($I22*(P$4-MAX($D22,$G22))/($E22-MAX($D22,$G22))-SUM($J22:O22),$I22-SUM($J22:O22)),0),2),0)</f>
        <v>0</v>
      </c>
      <c r="Q22" s="141">
        <f>IFERROR(ROUND(IF(AND(Q$4&gt;$D22,Q$4&gt;$G22),MIN($I22*(Q$4-MAX($D22,$G22))/($E22-MAX($D22,$G22))-SUM($J22:P22),$I22-SUM($J22:P22)),0),2),0)</f>
        <v>0</v>
      </c>
      <c r="R22" s="141">
        <f>IFERROR(ROUND(IF(AND(R$4&gt;$D22,R$4&gt;$G22),MIN($I22*(R$4-MAX($D22,$G22))/($E22-MAX($D22,$G22))-SUM($J22:Q22),$I22-SUM($J22:Q22)),0),2),0)</f>
        <v>0</v>
      </c>
      <c r="S22" s="141">
        <f>IFERROR(ROUND(IF(AND(S$4&gt;$D22,S$4&gt;$G22),MIN($I22*(S$4-MAX($D22,$G22))/($E22-MAX($D22,$G22))-SUM($J22:R22),$I22-SUM($J22:R22)),0),2),0)</f>
        <v>0</v>
      </c>
      <c r="T22" s="141">
        <f>IFERROR(ROUND(IF(AND(T$4&gt;$D22,T$4&gt;$G22),MIN($I22*(T$4-MAX($D22,$G22))/($E22-MAX($D22,$G22))-SUM($J22:S22),$I22-SUM($J22:S22)),0),2),0)</f>
        <v>0</v>
      </c>
      <c r="U22" s="141">
        <f>IFERROR(ROUND(IF(AND(U$4&gt;$D22,U$4&gt;$G22),MIN($I22*(U$4-MAX($D22,$G22))/($E22-MAX($D22,$G22))-SUM($J22:T22),$I22-SUM($J22:T22)),0),2),0)</f>
        <v>0</v>
      </c>
      <c r="V22" s="141">
        <f>IFERROR(ROUND(IF(AND(V$4&gt;$D22,V$4&gt;$G22),MIN($I22*(V$4-MAX($D22,$G22))/($E22-MAX($D22,$G22))-SUM($J22:U22),$I22-SUM($J22:U22)),0),2),0)</f>
        <v>0</v>
      </c>
      <c r="W22" s="141">
        <f>IFERROR(ROUND(IF(AND(W$4&gt;$D22,W$4&gt;$G22),MIN($I22*(W$4-MAX($D22,$G22))/($E22-MAX($D22,$G22))-SUM($J22:V22),$I22-SUM($J22:V22)),0),2),0)</f>
        <v>0</v>
      </c>
      <c r="X22" s="141">
        <f>IFERROR(ROUND(IF(AND(X$4&gt;$D22,X$4&gt;$G22),MIN($I22*(X$4-MAX($D22,$G22))/($E22-MAX($D22,$G22))-SUM($J22:W22),$I22-SUM($J22:W22)),0),2),0)</f>
        <v>0</v>
      </c>
      <c r="Y22" s="141">
        <f>IFERROR(ROUND(IF(AND(Y$4&gt;$D22,Y$4&gt;$G22),MIN($I22*(Y$4-MAX($D22,$G22))/($E22-MAX($D22,$G22))-SUM($J22:X22),$I22-SUM($J22:X22)),0),2),0)</f>
        <v>0</v>
      </c>
      <c r="Z22" s="141">
        <f>IFERROR(ROUND(IF(AND(Z$4&gt;$D22,Z$4&gt;$G22),MIN($I22*(Z$4-MAX($D22,$G22))/($E22-MAX($D22,$G22))-SUM($J22:Y22),$I22-SUM($J22:Y22)),0),2),0)</f>
        <v>0</v>
      </c>
      <c r="AA22" s="141">
        <f>IFERROR(ROUND(IF(AND(AA$4&gt;$D22,AA$4&gt;$G22),MIN($I22*(AA$4-MAX($D22,$G22))/($E22-MAX($D22,$G22))-SUM($J22:Z22),$I22-SUM($J22:Z22)),0),2),0)</f>
        <v>0</v>
      </c>
      <c r="AB22" s="141">
        <f>IFERROR(ROUND(IF(AND(AB$4&gt;$D22,AB$4&gt;$G22),MIN($I22*(AB$4-MAX($D22,$G22))/($E22-MAX($D22,$G22))-SUM($J22:AA22),$I22-SUM($J22:AA22)),0),2),0)</f>
        <v>0</v>
      </c>
      <c r="AC22" s="141">
        <f>IFERROR(ROUND(IF(AND(AC$4&gt;$D22,AC$4&gt;$G22),MIN($I22*(AC$4-MAX($D22,$G22))/($E22-MAX($D22,$G22))-SUM($J22:AB22),$I22-SUM($J22:AB22)),0),2),0)</f>
        <v>0</v>
      </c>
      <c r="AD22" s="141">
        <f>IFERROR(ROUND(IF(AND(AD$4&gt;$D22,AD$4&gt;$G22),MIN($I22*(AD$4-MAX($D22,$G22))/($E22-MAX($D22,$G22))-SUM($J22:AC22),$I22-SUM($J22:AC22)),0),2),0)</f>
        <v>0</v>
      </c>
      <c r="AE22" s="141">
        <f>IFERROR(ROUND(IF(AND(AE$4&gt;$D22,AE$4&gt;$G22),MIN($I22*(AE$4-MAX($D22,$G22))/($E22-MAX($D22,$G22))-SUM($J22:AD22),$I22-SUM($J22:AD22)),0),2),0)</f>
        <v>0</v>
      </c>
      <c r="AF22" s="141">
        <f>IFERROR(ROUND(IF(AND(AF$4&gt;$D22,AF$4&gt;$G22),MIN($I22*(AF$4-MAX($D22,$G22))/($E22-MAX($D22,$G22))-SUM($J22:AE22),$I22-SUM($J22:AE22)),0),2),0)</f>
        <v>0</v>
      </c>
      <c r="AG22" s="141">
        <f>IFERROR(ROUND(IF(AND(AG$4&gt;$D22,AG$4&gt;$G22),MIN($I22*(AG$4-MAX($D22,$G22))/($E22-MAX($D22,$G22))-SUM($J22:AF22),$I22-SUM($J22:AF22)),0),2),0)</f>
        <v>0</v>
      </c>
      <c r="AH22" s="141">
        <f>IFERROR(ROUND(IF(AND(AH$4&gt;$D22,AH$4&gt;$G22),MIN($I22*(AH$4-MAX($D22,$G22))/($E22-MAX($D22,$G22))-SUM($J22:AG22),$I22-SUM($J22:AG22)),0),2),0)</f>
        <v>0</v>
      </c>
      <c r="AI22" s="141">
        <f>IFERROR(ROUND(IF(AND(AI$4&gt;$D22,AI$4&gt;$G22),MIN($I22*(AI$4-MAX($D22,$G22))/($E22-MAX($D22,$G22))-SUM($J22:AH22),$I22-SUM($J22:AH22)),0),2),0)</f>
        <v>0</v>
      </c>
      <c r="AJ22" s="141">
        <f>IFERROR(ROUND(IF(AND(AJ$4&gt;$D22,AJ$4&gt;$G22),MIN($I22*(AJ$4-MAX($D22,$G22))/($E22-MAX($D22,$G22))-SUM($J22:AI22),$I22-SUM($J22:AI22)),0),2),0)</f>
        <v>0</v>
      </c>
      <c r="AK22" s="141">
        <f>IFERROR(ROUND(IF(AND(AK$4&gt;$D22,AK$4&gt;$G22),MIN($I22*(AK$4-MAX($D22,$G22))/($E22-MAX($D22,$G22))-SUM($J22:AJ22),$I22-SUM($J22:AJ22)),0),2),0)</f>
        <v>0</v>
      </c>
      <c r="AL22" s="141">
        <f>IFERROR(ROUND(IF(AND(AL$4&gt;$D22,AL$4&gt;$G22),MIN($I22*(AL$4-MAX($D22,$G22))/($E22-MAX($D22,$G22))-SUM($J22:AK22),$I22-SUM($J22:AK22)),0),2),0)</f>
        <v>0</v>
      </c>
      <c r="AM22" s="141">
        <f>IFERROR(ROUND(IF(AND(AM$4&gt;$D22,AM$4&gt;$G22),MIN($I22*(AM$4-MAX($D22,$G22))/($E22-MAX($D22,$G22))-SUM($J22:AL22),$I22-SUM($J22:AL22)),0),2),0)</f>
        <v>0</v>
      </c>
      <c r="AN22" s="141">
        <f>IFERROR(ROUND(IF(AND(AN$4&gt;$D22,AN$4&gt;$G22),MIN($I22*(AN$4-MAX($D22,$G22))/($E22-MAX($D22,$G22))-SUM($J22:AM22),$I22-SUM($J22:AM22)),0),2),0)</f>
        <v>0</v>
      </c>
      <c r="AO22" s="141">
        <f>IFERROR(ROUND(IF(AND(AO$4&gt;$D22,AO$4&gt;$G22),MIN($I22*(AO$4-MAX($D22,$G22))/($E22-MAX($D22,$G22))-SUM($J22:AN22),$I22-SUM($J22:AN22)),0),2),0)</f>
        <v>0</v>
      </c>
      <c r="AP22" s="141">
        <f>IFERROR(ROUND(IF(AND(AP$4&gt;$D22,AP$4&gt;$G22),MIN($I22*(AP$4-MAX($D22,$G22))/($E22-MAX($D22,$G22))-SUM($J22:AO22),$I22-SUM($J22:AO22)),0),2),0)</f>
        <v>0</v>
      </c>
      <c r="AQ22" s="141">
        <f>IFERROR(ROUND(IF(AND(AQ$4&gt;$D22,AQ$4&gt;$G22),MIN($I22*(AQ$4-MAX($D22,$G22))/($E22-MAX($D22,$G22))-SUM($J22:AP22),$I22-SUM($J22:AP22)),0),2),0)</f>
        <v>0</v>
      </c>
      <c r="AR22" s="141">
        <f>IFERROR(ROUND(IF(AND(AR$4&gt;$D22,AR$4&gt;$G22),MIN($I22*(AR$4-MAX($D22,$G22))/($E22-MAX($D22,$G22))-SUM($J22:AQ22),$I22-SUM($J22:AQ22)),0),2),0)</f>
        <v>0</v>
      </c>
      <c r="AS22" s="141">
        <f>IFERROR(ROUND(IF(AND(AS$4&gt;$D22,AS$4&gt;$G22),MIN($I22*(AS$4-MAX($D22,$G22))/($E22-MAX($D22,$G22))-SUM($J22:AR22),$I22-SUM($J22:AR22)),0),2),0)</f>
        <v>0</v>
      </c>
      <c r="AT22" s="141">
        <f>IFERROR(ROUND(IF(AND(AT$4&gt;$D22,AT$4&gt;$G22),MIN($I22*(AT$4-MAX($D22,$G22))/($E22-MAX($D22,$G22))-SUM($J22:AS22),$I22-SUM($J22:AS22)),0),2),0)</f>
        <v>0</v>
      </c>
      <c r="AU22" s="141">
        <f>IFERROR(ROUND(IF(AND(AU$4&gt;$D22,AU$4&gt;$G22),MIN($I22*(AU$4-MAX($D22,$G22))/($E22-MAX($D22,$G22))-SUM($J22:AT22),$I22-SUM($J22:AT22)),0),2),0)</f>
        <v>0</v>
      </c>
      <c r="AV22" s="141">
        <f>IFERROR(ROUND(IF(AND(AV$4&gt;$D22,AV$4&gt;$G22),MIN($I22*(AV$4-MAX($D22,$G22))/($E22-MAX($D22,$G22))-SUM($J22:AU22),$I22-SUM($J22:AU22)),0),2),0)</f>
        <v>0</v>
      </c>
      <c r="AW22" s="141">
        <f>IFERROR(ROUND(IF(AND(AW$4&gt;$D22,AW$4&gt;$G22),MIN($I22*(AW$4-MAX($D22,$G22))/($E22-MAX($D22,$G22))-SUM($J22:AV22),$I22-SUM($J22:AV22)),0),2),0)</f>
        <v>0</v>
      </c>
      <c r="AX22" s="141">
        <f>IFERROR(ROUND(IF(AND(AX$4&gt;$D22,AX$4&gt;$G22),MIN($I22*(AX$4-MAX($D22,$G22))/($E22-MAX($D22,$G22))-SUM($J22:AW22),$I22-SUM($J22:AW22)),0),2),0)</f>
        <v>0</v>
      </c>
      <c r="AY22" s="141">
        <f>IFERROR(ROUND(IF(AND(AY$4&gt;$D22,AY$4&gt;$G22),MIN($I22*(AY$4-MAX($D22,$G22))/($E22-MAX($D22,$G22))-SUM($J22:AX22),$I22-SUM($J22:AX22)),0),2),0)</f>
        <v>0</v>
      </c>
      <c r="AZ22" s="141">
        <f>IFERROR(ROUND(IF(AND(AZ$4&gt;$D22,AZ$4&gt;$G22),MIN($I22*(AZ$4-MAX($D22,$G22))/($E22-MAX($D22,$G22))-SUM($J22:AY22),$I22-SUM($J22:AY22)),0),2),0)</f>
        <v>0</v>
      </c>
      <c r="BA22" s="141">
        <f>IFERROR(ROUND(IF(AND(BA$4&gt;$D22,BA$4&gt;$G22),MIN($I22*(BA$4-MAX($D22,$G22))/($E22-MAX($D22,$G22))-SUM($J22:AZ22),$I22-SUM($J22:AZ22)),0),2),0)</f>
        <v>0</v>
      </c>
      <c r="BB22" s="141">
        <f>IFERROR(ROUND(IF(AND(BB$4&gt;$D22,BB$4&gt;$G22),MIN($I22*(BB$4-MAX($D22,$G22))/($E22-MAX($D22,$G22))-SUM($J22:BA22),$I22-SUM($J22:BA22)),0),2),0)</f>
        <v>0</v>
      </c>
      <c r="BC22" s="141">
        <f>IFERROR(ROUND(IF(AND(BC$4&gt;$D22,BC$4&gt;$G22),MIN($I22*(BC$4-MAX($D22,$G22))/($E22-MAX($D22,$G22))-SUM($J22:BB22),$I22-SUM($J22:BB22)),0),2),0)</f>
        <v>0</v>
      </c>
      <c r="BD22" s="141">
        <f>IFERROR(ROUND(IF(AND(BD$4&gt;$D22,BD$4&gt;$G22),MIN($I22*(BD$4-MAX($D22,$G22))/($E22-MAX($D22,$G22))-SUM($J22:BC22),$I22-SUM($J22:BC22)),0),2),0)</f>
        <v>0</v>
      </c>
      <c r="BE22" s="141">
        <f>IFERROR(ROUND(IF(AND(BE$4&gt;$D22,BE$4&gt;$G22),MIN($I22*(BE$4-MAX($D22,$G22))/($E22-MAX($D22,$G22))-SUM($J22:BD22),$I22-SUM($J22:BD22)),0),2),0)</f>
        <v>0</v>
      </c>
      <c r="BF22" s="141">
        <f>IFERROR(ROUND(IF(AND(BF$4&gt;$D22,BF$4&gt;$G22),MIN($I22*(BF$4-MAX($D22,$G22))/($E22-MAX($D22,$G22))-SUM($J22:BE22),$I22-SUM($J22:BE22)),0),2),0)</f>
        <v>0</v>
      </c>
      <c r="BG22" s="141">
        <f>IFERROR(ROUND(IF(AND(BG$4&gt;$D22,BG$4&gt;$G22),MIN($I22*(BG$4-MAX($D22,$G22))/($E22-MAX($D22,$G22))-SUM($J22:BF22),$I22-SUM($J22:BF22)),0),2),0)</f>
        <v>0</v>
      </c>
      <c r="BH22" s="141">
        <f>IFERROR(ROUND(IF(AND(BH$4&gt;$D22,BH$4&gt;$G22),MIN($I22*(BH$4-MAX($D22,$G22))/($E22-MAX($D22,$G22))-SUM($J22:BG22),$I22-SUM($J22:BG22)),0),2),0)</f>
        <v>0</v>
      </c>
      <c r="BI22" s="141">
        <f>IFERROR(ROUND(IF(AND(BI$4&gt;$D22,BI$4&gt;$G22),MIN($I22*(BI$4-MAX($D22,$G22))/($E22-MAX($D22,$G22))-SUM($J22:BH22),$I22-SUM($J22:BH22)),0),2),0)</f>
        <v>0</v>
      </c>
      <c r="BJ22" s="141">
        <f>IFERROR(ROUND(IF(AND(BJ$4&gt;$D22,BJ$4&gt;$G22),MIN($I22*(BJ$4-MAX($D22,$G22))/($E22-MAX($D22,$G22))-SUM($J22:BI22),$I22-SUM($J22:BI22)),0),2),0)</f>
        <v>0</v>
      </c>
      <c r="BK22" s="141">
        <f>IFERROR(ROUND(IF(AND(BK$4&gt;$D22,BK$4&gt;$G22),MIN($I22*(BK$4-MAX($D22,$G22))/($E22-MAX($D22,$G22))-SUM($J22:BJ22),$I22-SUM($J22:BJ22)),0),2),0)</f>
        <v>0</v>
      </c>
      <c r="BL22" s="141">
        <f>IFERROR(ROUND(IF(AND(BL$4&gt;$D22,BL$4&gt;$G22),MIN($I22*(BL$4-MAX($D22,$G22))/($E22-MAX($D22,$G22))-SUM($J22:BK22),$I22-SUM($J22:BK22)),0),2),0)</f>
        <v>0</v>
      </c>
      <c r="BM22" s="141">
        <f>IFERROR(ROUND(IF(AND(BM$4&gt;$D22,BM$4&gt;$G22),MIN($I22*(BM$4-MAX($D22,$G22))/($E22-MAX($D22,$G22))-SUM($J22:BL22),$I22-SUM($J22:BL22)),0),2),0)</f>
        <v>0</v>
      </c>
      <c r="BN22" s="141">
        <f>IFERROR(ROUND(IF(AND(BN$4&gt;$D22,BN$4&gt;$G22),MIN($I22*(BN$4-MAX($D22,$G22))/($E22-MAX($D22,$G22))-SUM($J22:BM22),$I22-SUM($J22:BM22)),0),2),0)</f>
        <v>0</v>
      </c>
    </row>
    <row r="23" spans="1:66">
      <c r="A23" s="145"/>
      <c r="B23" s="145"/>
      <c r="C23" s="139" t="str">
        <f t="shared" si="105"/>
        <v>1899-00</v>
      </c>
      <c r="D23" s="143"/>
      <c r="E23" s="143"/>
      <c r="F23" s="144"/>
      <c r="G23" s="411"/>
      <c r="H23" s="141">
        <f t="shared" si="106"/>
        <v>0</v>
      </c>
      <c r="I23" s="141">
        <f t="shared" si="108"/>
        <v>0</v>
      </c>
      <c r="J23" s="141">
        <f t="shared" si="107"/>
        <v>0</v>
      </c>
      <c r="K23" s="141">
        <f>IFERROR(ROUND(IF(AND(K$4&gt;$D23,K$4&gt;$G23),MIN($I23*(K$4-MAX($D23,$G23))/($E23-MAX($D23,$G23))-SUM($J23:J23),$I23-SUM($J23:J23)),0),2),0)</f>
        <v>0</v>
      </c>
      <c r="L23" s="141">
        <f>IFERROR(ROUND(IF(AND(L$4&gt;$D23,L$4&gt;$G23),MIN($I23*(L$4-MAX($D23,$G23))/($E23-MAX($D23,$G23))-SUM($J23:K23),$I23-SUM($J23:K23)),0),2),0)</f>
        <v>0</v>
      </c>
      <c r="M23" s="141">
        <f>IFERROR(ROUND(IF(AND(M$4&gt;$D23,M$4&gt;$G23),MIN($I23*(M$4-MAX($D23,$G23))/($E23-MAX($D23,$G23))-SUM($J23:L23),$I23-SUM($J23:L23)),0),2),0)</f>
        <v>0</v>
      </c>
      <c r="N23" s="141">
        <f>IFERROR(ROUND(IF(AND(N$4&gt;$D23,N$4&gt;$G23),MIN($I23*(N$4-MAX($D23,$G23))/($E23-MAX($D23,$G23))-SUM($J23:M23),$I23-SUM($J23:M23)),0),2),0)</f>
        <v>0</v>
      </c>
      <c r="O23" s="141">
        <f>IFERROR(ROUND(IF(AND(O$4&gt;$D23,O$4&gt;$G23),MIN($I23*(O$4-MAX($D23,$G23))/($E23-MAX($D23,$G23))-SUM($J23:N23),$I23-SUM($J23:N23)),0),2),0)</f>
        <v>0</v>
      </c>
      <c r="P23" s="141">
        <f>IFERROR(ROUND(IF(AND(P$4&gt;$D23,P$4&gt;$G23),MIN($I23*(P$4-MAX($D23,$G23))/($E23-MAX($D23,$G23))-SUM($J23:O23),$I23-SUM($J23:O23)),0),2),0)</f>
        <v>0</v>
      </c>
      <c r="Q23" s="141">
        <f>IFERROR(ROUND(IF(AND(Q$4&gt;$D23,Q$4&gt;$G23),MIN($I23*(Q$4-MAX($D23,$G23))/($E23-MAX($D23,$G23))-SUM($J23:P23),$I23-SUM($J23:P23)),0),2),0)</f>
        <v>0</v>
      </c>
      <c r="R23" s="141">
        <f>IFERROR(ROUND(IF(AND(R$4&gt;$D23,R$4&gt;$G23),MIN($I23*(R$4-MAX($D23,$G23))/($E23-MAX($D23,$G23))-SUM($J23:Q23),$I23-SUM($J23:Q23)),0),2),0)</f>
        <v>0</v>
      </c>
      <c r="S23" s="141">
        <f>IFERROR(ROUND(IF(AND(S$4&gt;$D23,S$4&gt;$G23),MIN($I23*(S$4-MAX($D23,$G23))/($E23-MAX($D23,$G23))-SUM($J23:R23),$I23-SUM($J23:R23)),0),2),0)</f>
        <v>0</v>
      </c>
      <c r="T23" s="141">
        <f>IFERROR(ROUND(IF(AND(T$4&gt;$D23,T$4&gt;$G23),MIN($I23*(T$4-MAX($D23,$G23))/($E23-MAX($D23,$G23))-SUM($J23:S23),$I23-SUM($J23:S23)),0),2),0)</f>
        <v>0</v>
      </c>
      <c r="U23" s="141">
        <f>IFERROR(ROUND(IF(AND(U$4&gt;$D23,U$4&gt;$G23),MIN($I23*(U$4-MAX($D23,$G23))/($E23-MAX($D23,$G23))-SUM($J23:T23),$I23-SUM($J23:T23)),0),2),0)</f>
        <v>0</v>
      </c>
      <c r="V23" s="141">
        <f>IFERROR(ROUND(IF(AND(V$4&gt;$D23,V$4&gt;$G23),MIN($I23*(V$4-MAX($D23,$G23))/($E23-MAX($D23,$G23))-SUM($J23:U23),$I23-SUM($J23:U23)),0),2),0)</f>
        <v>0</v>
      </c>
      <c r="W23" s="141">
        <f>IFERROR(ROUND(IF(AND(W$4&gt;$D23,W$4&gt;$G23),MIN($I23*(W$4-MAX($D23,$G23))/($E23-MAX($D23,$G23))-SUM($J23:V23),$I23-SUM($J23:V23)),0),2),0)</f>
        <v>0</v>
      </c>
      <c r="X23" s="141">
        <f>IFERROR(ROUND(IF(AND(X$4&gt;$D23,X$4&gt;$G23),MIN($I23*(X$4-MAX($D23,$G23))/($E23-MAX($D23,$G23))-SUM($J23:W23),$I23-SUM($J23:W23)),0),2),0)</f>
        <v>0</v>
      </c>
      <c r="Y23" s="141">
        <f>IFERROR(ROUND(IF(AND(Y$4&gt;$D23,Y$4&gt;$G23),MIN($I23*(Y$4-MAX($D23,$G23))/($E23-MAX($D23,$G23))-SUM($J23:X23),$I23-SUM($J23:X23)),0),2),0)</f>
        <v>0</v>
      </c>
      <c r="Z23" s="141">
        <f>IFERROR(ROUND(IF(AND(Z$4&gt;$D23,Z$4&gt;$G23),MIN($I23*(Z$4-MAX($D23,$G23))/($E23-MAX($D23,$G23))-SUM($J23:Y23),$I23-SUM($J23:Y23)),0),2),0)</f>
        <v>0</v>
      </c>
      <c r="AA23" s="141">
        <f>IFERROR(ROUND(IF(AND(AA$4&gt;$D23,AA$4&gt;$G23),MIN($I23*(AA$4-MAX($D23,$G23))/($E23-MAX($D23,$G23))-SUM($J23:Z23),$I23-SUM($J23:Z23)),0),2),0)</f>
        <v>0</v>
      </c>
      <c r="AB23" s="141">
        <f>IFERROR(ROUND(IF(AND(AB$4&gt;$D23,AB$4&gt;$G23),MIN($I23*(AB$4-MAX($D23,$G23))/($E23-MAX($D23,$G23))-SUM($J23:AA23),$I23-SUM($J23:AA23)),0),2),0)</f>
        <v>0</v>
      </c>
      <c r="AC23" s="141">
        <f>IFERROR(ROUND(IF(AND(AC$4&gt;$D23,AC$4&gt;$G23),MIN($I23*(AC$4-MAX($D23,$G23))/($E23-MAX($D23,$G23))-SUM($J23:AB23),$I23-SUM($J23:AB23)),0),2),0)</f>
        <v>0</v>
      </c>
      <c r="AD23" s="141">
        <f>IFERROR(ROUND(IF(AND(AD$4&gt;$D23,AD$4&gt;$G23),MIN($I23*(AD$4-MAX($D23,$G23))/($E23-MAX($D23,$G23))-SUM($J23:AC23),$I23-SUM($J23:AC23)),0),2),0)</f>
        <v>0</v>
      </c>
      <c r="AE23" s="141">
        <f>IFERROR(ROUND(IF(AND(AE$4&gt;$D23,AE$4&gt;$G23),MIN($I23*(AE$4-MAX($D23,$G23))/($E23-MAX($D23,$G23))-SUM($J23:AD23),$I23-SUM($J23:AD23)),0),2),0)</f>
        <v>0</v>
      </c>
      <c r="AF23" s="141">
        <f>IFERROR(ROUND(IF(AND(AF$4&gt;$D23,AF$4&gt;$G23),MIN($I23*(AF$4-MAX($D23,$G23))/($E23-MAX($D23,$G23))-SUM($J23:AE23),$I23-SUM($J23:AE23)),0),2),0)</f>
        <v>0</v>
      </c>
      <c r="AG23" s="141">
        <f>IFERROR(ROUND(IF(AND(AG$4&gt;$D23,AG$4&gt;$G23),MIN($I23*(AG$4-MAX($D23,$G23))/($E23-MAX($D23,$G23))-SUM($J23:AF23),$I23-SUM($J23:AF23)),0),2),0)</f>
        <v>0</v>
      </c>
      <c r="AH23" s="141">
        <f>IFERROR(ROUND(IF(AND(AH$4&gt;$D23,AH$4&gt;$G23),MIN($I23*(AH$4-MAX($D23,$G23))/($E23-MAX($D23,$G23))-SUM($J23:AG23),$I23-SUM($J23:AG23)),0),2),0)</f>
        <v>0</v>
      </c>
      <c r="AI23" s="141">
        <f>IFERROR(ROUND(IF(AND(AI$4&gt;$D23,AI$4&gt;$G23),MIN($I23*(AI$4-MAX($D23,$G23))/($E23-MAX($D23,$G23))-SUM($J23:AH23),$I23-SUM($J23:AH23)),0),2),0)</f>
        <v>0</v>
      </c>
      <c r="AJ23" s="141">
        <f>IFERROR(ROUND(IF(AND(AJ$4&gt;$D23,AJ$4&gt;$G23),MIN($I23*(AJ$4-MAX($D23,$G23))/($E23-MAX($D23,$G23))-SUM($J23:AI23),$I23-SUM($J23:AI23)),0),2),0)</f>
        <v>0</v>
      </c>
      <c r="AK23" s="141">
        <f>IFERROR(ROUND(IF(AND(AK$4&gt;$D23,AK$4&gt;$G23),MIN($I23*(AK$4-MAX($D23,$G23))/($E23-MAX($D23,$G23))-SUM($J23:AJ23),$I23-SUM($J23:AJ23)),0),2),0)</f>
        <v>0</v>
      </c>
      <c r="AL23" s="141">
        <f>IFERROR(ROUND(IF(AND(AL$4&gt;$D23,AL$4&gt;$G23),MIN($I23*(AL$4-MAX($D23,$G23))/($E23-MAX($D23,$G23))-SUM($J23:AK23),$I23-SUM($J23:AK23)),0),2),0)</f>
        <v>0</v>
      </c>
      <c r="AM23" s="141">
        <f>IFERROR(ROUND(IF(AND(AM$4&gt;$D23,AM$4&gt;$G23),MIN($I23*(AM$4-MAX($D23,$G23))/($E23-MAX($D23,$G23))-SUM($J23:AL23),$I23-SUM($J23:AL23)),0),2),0)</f>
        <v>0</v>
      </c>
      <c r="AN23" s="141">
        <f>IFERROR(ROUND(IF(AND(AN$4&gt;$D23,AN$4&gt;$G23),MIN($I23*(AN$4-MAX($D23,$G23))/($E23-MAX($D23,$G23))-SUM($J23:AM23),$I23-SUM($J23:AM23)),0),2),0)</f>
        <v>0</v>
      </c>
      <c r="AO23" s="141">
        <f>IFERROR(ROUND(IF(AND(AO$4&gt;$D23,AO$4&gt;$G23),MIN($I23*(AO$4-MAX($D23,$G23))/($E23-MAX($D23,$G23))-SUM($J23:AN23),$I23-SUM($J23:AN23)),0),2),0)</f>
        <v>0</v>
      </c>
      <c r="AP23" s="141">
        <f>IFERROR(ROUND(IF(AND(AP$4&gt;$D23,AP$4&gt;$G23),MIN($I23*(AP$4-MAX($D23,$G23))/($E23-MAX($D23,$G23))-SUM($J23:AO23),$I23-SUM($J23:AO23)),0),2),0)</f>
        <v>0</v>
      </c>
      <c r="AQ23" s="141">
        <f>IFERROR(ROUND(IF(AND(AQ$4&gt;$D23,AQ$4&gt;$G23),MIN($I23*(AQ$4-MAX($D23,$G23))/($E23-MAX($D23,$G23))-SUM($J23:AP23),$I23-SUM($J23:AP23)),0),2),0)</f>
        <v>0</v>
      </c>
      <c r="AR23" s="141">
        <f>IFERROR(ROUND(IF(AND(AR$4&gt;$D23,AR$4&gt;$G23),MIN($I23*(AR$4-MAX($D23,$G23))/($E23-MAX($D23,$G23))-SUM($J23:AQ23),$I23-SUM($J23:AQ23)),0),2),0)</f>
        <v>0</v>
      </c>
      <c r="AS23" s="141">
        <f>IFERROR(ROUND(IF(AND(AS$4&gt;$D23,AS$4&gt;$G23),MIN($I23*(AS$4-MAX($D23,$G23))/($E23-MAX($D23,$G23))-SUM($J23:AR23),$I23-SUM($J23:AR23)),0),2),0)</f>
        <v>0</v>
      </c>
      <c r="AT23" s="141">
        <f>IFERROR(ROUND(IF(AND(AT$4&gt;$D23,AT$4&gt;$G23),MIN($I23*(AT$4-MAX($D23,$G23))/($E23-MAX($D23,$G23))-SUM($J23:AS23),$I23-SUM($J23:AS23)),0),2),0)</f>
        <v>0</v>
      </c>
      <c r="AU23" s="141">
        <f>IFERROR(ROUND(IF(AND(AU$4&gt;$D23,AU$4&gt;$G23),MIN($I23*(AU$4-MAX($D23,$G23))/($E23-MAX($D23,$G23))-SUM($J23:AT23),$I23-SUM($J23:AT23)),0),2),0)</f>
        <v>0</v>
      </c>
      <c r="AV23" s="141">
        <f>IFERROR(ROUND(IF(AND(AV$4&gt;$D23,AV$4&gt;$G23),MIN($I23*(AV$4-MAX($D23,$G23))/($E23-MAX($D23,$G23))-SUM($J23:AU23),$I23-SUM($J23:AU23)),0),2),0)</f>
        <v>0</v>
      </c>
      <c r="AW23" s="141">
        <f>IFERROR(ROUND(IF(AND(AW$4&gt;$D23,AW$4&gt;$G23),MIN($I23*(AW$4-MAX($D23,$G23))/($E23-MAX($D23,$G23))-SUM($J23:AV23),$I23-SUM($J23:AV23)),0),2),0)</f>
        <v>0</v>
      </c>
      <c r="AX23" s="141">
        <f>IFERROR(ROUND(IF(AND(AX$4&gt;$D23,AX$4&gt;$G23),MIN($I23*(AX$4-MAX($D23,$G23))/($E23-MAX($D23,$G23))-SUM($J23:AW23),$I23-SUM($J23:AW23)),0),2),0)</f>
        <v>0</v>
      </c>
      <c r="AY23" s="141">
        <f>IFERROR(ROUND(IF(AND(AY$4&gt;$D23,AY$4&gt;$G23),MIN($I23*(AY$4-MAX($D23,$G23))/($E23-MAX($D23,$G23))-SUM($J23:AX23),$I23-SUM($J23:AX23)),0),2),0)</f>
        <v>0</v>
      </c>
      <c r="AZ23" s="141">
        <f>IFERROR(ROUND(IF(AND(AZ$4&gt;$D23,AZ$4&gt;$G23),MIN($I23*(AZ$4-MAX($D23,$G23))/($E23-MAX($D23,$G23))-SUM($J23:AY23),$I23-SUM($J23:AY23)),0),2),0)</f>
        <v>0</v>
      </c>
      <c r="BA23" s="141">
        <f>IFERROR(ROUND(IF(AND(BA$4&gt;$D23,BA$4&gt;$G23),MIN($I23*(BA$4-MAX($D23,$G23))/($E23-MAX($D23,$G23))-SUM($J23:AZ23),$I23-SUM($J23:AZ23)),0),2),0)</f>
        <v>0</v>
      </c>
      <c r="BB23" s="141">
        <f>IFERROR(ROUND(IF(AND(BB$4&gt;$D23,BB$4&gt;$G23),MIN($I23*(BB$4-MAX($D23,$G23))/($E23-MAX($D23,$G23))-SUM($J23:BA23),$I23-SUM($J23:BA23)),0),2),0)</f>
        <v>0</v>
      </c>
      <c r="BC23" s="141">
        <f>IFERROR(ROUND(IF(AND(BC$4&gt;$D23,BC$4&gt;$G23),MIN($I23*(BC$4-MAX($D23,$G23))/($E23-MAX($D23,$G23))-SUM($J23:BB23),$I23-SUM($J23:BB23)),0),2),0)</f>
        <v>0</v>
      </c>
      <c r="BD23" s="141">
        <f>IFERROR(ROUND(IF(AND(BD$4&gt;$D23,BD$4&gt;$G23),MIN($I23*(BD$4-MAX($D23,$G23))/($E23-MAX($D23,$G23))-SUM($J23:BC23),$I23-SUM($J23:BC23)),0),2),0)</f>
        <v>0</v>
      </c>
      <c r="BE23" s="141">
        <f>IFERROR(ROUND(IF(AND(BE$4&gt;$D23,BE$4&gt;$G23),MIN($I23*(BE$4-MAX($D23,$G23))/($E23-MAX($D23,$G23))-SUM($J23:BD23),$I23-SUM($J23:BD23)),0),2),0)</f>
        <v>0</v>
      </c>
      <c r="BF23" s="141">
        <f>IFERROR(ROUND(IF(AND(BF$4&gt;$D23,BF$4&gt;$G23),MIN($I23*(BF$4-MAX($D23,$G23))/($E23-MAX($D23,$G23))-SUM($J23:BE23),$I23-SUM($J23:BE23)),0),2),0)</f>
        <v>0</v>
      </c>
      <c r="BG23" s="141">
        <f>IFERROR(ROUND(IF(AND(BG$4&gt;$D23,BG$4&gt;$G23),MIN($I23*(BG$4-MAX($D23,$G23))/($E23-MAX($D23,$G23))-SUM($J23:BF23),$I23-SUM($J23:BF23)),0),2),0)</f>
        <v>0</v>
      </c>
      <c r="BH23" s="141">
        <f>IFERROR(ROUND(IF(AND(BH$4&gt;$D23,BH$4&gt;$G23),MIN($I23*(BH$4-MAX($D23,$G23))/($E23-MAX($D23,$G23))-SUM($J23:BG23),$I23-SUM($J23:BG23)),0),2),0)</f>
        <v>0</v>
      </c>
      <c r="BI23" s="141">
        <f>IFERROR(ROUND(IF(AND(BI$4&gt;$D23,BI$4&gt;$G23),MIN($I23*(BI$4-MAX($D23,$G23))/($E23-MAX($D23,$G23))-SUM($J23:BH23),$I23-SUM($J23:BH23)),0),2),0)</f>
        <v>0</v>
      </c>
      <c r="BJ23" s="141">
        <f>IFERROR(ROUND(IF(AND(BJ$4&gt;$D23,BJ$4&gt;$G23),MIN($I23*(BJ$4-MAX($D23,$G23))/($E23-MAX($D23,$G23))-SUM($J23:BI23),$I23-SUM($J23:BI23)),0),2),0)</f>
        <v>0</v>
      </c>
      <c r="BK23" s="141">
        <f>IFERROR(ROUND(IF(AND(BK$4&gt;$D23,BK$4&gt;$G23),MIN($I23*(BK$4-MAX($D23,$G23))/($E23-MAX($D23,$G23))-SUM($J23:BJ23),$I23-SUM($J23:BJ23)),0),2),0)</f>
        <v>0</v>
      </c>
      <c r="BL23" s="141">
        <f>IFERROR(ROUND(IF(AND(BL$4&gt;$D23,BL$4&gt;$G23),MIN($I23*(BL$4-MAX($D23,$G23))/($E23-MAX($D23,$G23))-SUM($J23:BK23),$I23-SUM($J23:BK23)),0),2),0)</f>
        <v>0</v>
      </c>
      <c r="BM23" s="141">
        <f>IFERROR(ROUND(IF(AND(BM$4&gt;$D23,BM$4&gt;$G23),MIN($I23*(BM$4-MAX($D23,$G23))/($E23-MAX($D23,$G23))-SUM($J23:BL23),$I23-SUM($J23:BL23)),0),2),0)</f>
        <v>0</v>
      </c>
      <c r="BN23" s="141">
        <f>IFERROR(ROUND(IF(AND(BN$4&gt;$D23,BN$4&gt;$G23),MIN($I23*(BN$4-MAX($D23,$G23))/($E23-MAX($D23,$G23))-SUM($J23:BM23),$I23-SUM($J23:BM23)),0),2),0)</f>
        <v>0</v>
      </c>
    </row>
    <row r="24" spans="1:66">
      <c r="A24" s="145"/>
      <c r="B24" s="145"/>
      <c r="C24" s="139" t="str">
        <f t="shared" si="105"/>
        <v>1899-00</v>
      </c>
      <c r="D24" s="143"/>
      <c r="E24" s="143"/>
      <c r="F24" s="144"/>
      <c r="G24" s="411"/>
      <c r="H24" s="141">
        <f t="shared" si="106"/>
        <v>0</v>
      </c>
      <c r="I24" s="141">
        <f t="shared" si="108"/>
        <v>0</v>
      </c>
      <c r="J24" s="141">
        <f t="shared" si="107"/>
        <v>0</v>
      </c>
      <c r="K24" s="141">
        <f>IFERROR(ROUND(IF(AND(K$4&gt;$D24,K$4&gt;$G24),MIN($I24*(K$4-MAX($D24,$G24))/($E24-MAX($D24,$G24))-SUM($J24:J24),$I24-SUM($J24:J24)),0),2),0)</f>
        <v>0</v>
      </c>
      <c r="L24" s="141">
        <f>IFERROR(ROUND(IF(AND(L$4&gt;$D24,L$4&gt;$G24),MIN($I24*(L$4-MAX($D24,$G24))/($E24-MAX($D24,$G24))-SUM($J24:K24),$I24-SUM($J24:K24)),0),2),0)</f>
        <v>0</v>
      </c>
      <c r="M24" s="141">
        <f>IFERROR(ROUND(IF(AND(M$4&gt;$D24,M$4&gt;$G24),MIN($I24*(M$4-MAX($D24,$G24))/($E24-MAX($D24,$G24))-SUM($J24:L24),$I24-SUM($J24:L24)),0),2),0)</f>
        <v>0</v>
      </c>
      <c r="N24" s="141">
        <f>IFERROR(ROUND(IF(AND(N$4&gt;$D24,N$4&gt;$G24),MIN($I24*(N$4-MAX($D24,$G24))/($E24-MAX($D24,$G24))-SUM($J24:M24),$I24-SUM($J24:M24)),0),2),0)</f>
        <v>0</v>
      </c>
      <c r="O24" s="141">
        <f>IFERROR(ROUND(IF(AND(O$4&gt;$D24,O$4&gt;$G24),MIN($I24*(O$4-MAX($D24,$G24))/($E24-MAX($D24,$G24))-SUM($J24:N24),$I24-SUM($J24:N24)),0),2),0)</f>
        <v>0</v>
      </c>
      <c r="P24" s="141">
        <f>IFERROR(ROUND(IF(AND(P$4&gt;$D24,P$4&gt;$G24),MIN($I24*(P$4-MAX($D24,$G24))/($E24-MAX($D24,$G24))-SUM($J24:O24),$I24-SUM($J24:O24)),0),2),0)</f>
        <v>0</v>
      </c>
      <c r="Q24" s="141">
        <f>IFERROR(ROUND(IF(AND(Q$4&gt;$D24,Q$4&gt;$G24),MIN($I24*(Q$4-MAX($D24,$G24))/($E24-MAX($D24,$G24))-SUM($J24:P24),$I24-SUM($J24:P24)),0),2),0)</f>
        <v>0</v>
      </c>
      <c r="R24" s="141">
        <f>IFERROR(ROUND(IF(AND(R$4&gt;$D24,R$4&gt;$G24),MIN($I24*(R$4-MAX($D24,$G24))/($E24-MAX($D24,$G24))-SUM($J24:Q24),$I24-SUM($J24:Q24)),0),2),0)</f>
        <v>0</v>
      </c>
      <c r="S24" s="141">
        <f>IFERROR(ROUND(IF(AND(S$4&gt;$D24,S$4&gt;$G24),MIN($I24*(S$4-MAX($D24,$G24))/($E24-MAX($D24,$G24))-SUM($J24:R24),$I24-SUM($J24:R24)),0),2),0)</f>
        <v>0</v>
      </c>
      <c r="T24" s="141">
        <f>IFERROR(ROUND(IF(AND(T$4&gt;$D24,T$4&gt;$G24),MIN($I24*(T$4-MAX($D24,$G24))/($E24-MAX($D24,$G24))-SUM($J24:S24),$I24-SUM($J24:S24)),0),2),0)</f>
        <v>0</v>
      </c>
      <c r="U24" s="141">
        <f>IFERROR(ROUND(IF(AND(U$4&gt;$D24,U$4&gt;$G24),MIN($I24*(U$4-MAX($D24,$G24))/($E24-MAX($D24,$G24))-SUM($J24:T24),$I24-SUM($J24:T24)),0),2),0)</f>
        <v>0</v>
      </c>
      <c r="V24" s="141">
        <f>IFERROR(ROUND(IF(AND(V$4&gt;$D24,V$4&gt;$G24),MIN($I24*(V$4-MAX($D24,$G24))/($E24-MAX($D24,$G24))-SUM($J24:U24),$I24-SUM($J24:U24)),0),2),0)</f>
        <v>0</v>
      </c>
      <c r="W24" s="141">
        <f>IFERROR(ROUND(IF(AND(W$4&gt;$D24,W$4&gt;$G24),MIN($I24*(W$4-MAX($D24,$G24))/($E24-MAX($D24,$G24))-SUM($J24:V24),$I24-SUM($J24:V24)),0),2),0)</f>
        <v>0</v>
      </c>
      <c r="X24" s="141">
        <f>IFERROR(ROUND(IF(AND(X$4&gt;$D24,X$4&gt;$G24),MIN($I24*(X$4-MAX($D24,$G24))/($E24-MAX($D24,$G24))-SUM($J24:W24),$I24-SUM($J24:W24)),0),2),0)</f>
        <v>0</v>
      </c>
      <c r="Y24" s="141">
        <f>IFERROR(ROUND(IF(AND(Y$4&gt;$D24,Y$4&gt;$G24),MIN($I24*(Y$4-MAX($D24,$G24))/($E24-MAX($D24,$G24))-SUM($J24:X24),$I24-SUM($J24:X24)),0),2),0)</f>
        <v>0</v>
      </c>
      <c r="Z24" s="141">
        <f>IFERROR(ROUND(IF(AND(Z$4&gt;$D24,Z$4&gt;$G24),MIN($I24*(Z$4-MAX($D24,$G24))/($E24-MAX($D24,$G24))-SUM($J24:Y24),$I24-SUM($J24:Y24)),0),2),0)</f>
        <v>0</v>
      </c>
      <c r="AA24" s="141">
        <f>IFERROR(ROUND(IF(AND(AA$4&gt;$D24,AA$4&gt;$G24),MIN($I24*(AA$4-MAX($D24,$G24))/($E24-MAX($D24,$G24))-SUM($J24:Z24),$I24-SUM($J24:Z24)),0),2),0)</f>
        <v>0</v>
      </c>
      <c r="AB24" s="141">
        <f>IFERROR(ROUND(IF(AND(AB$4&gt;$D24,AB$4&gt;$G24),MIN($I24*(AB$4-MAX($D24,$G24))/($E24-MAX($D24,$G24))-SUM($J24:AA24),$I24-SUM($J24:AA24)),0),2),0)</f>
        <v>0</v>
      </c>
      <c r="AC24" s="141">
        <f>IFERROR(ROUND(IF(AND(AC$4&gt;$D24,AC$4&gt;$G24),MIN($I24*(AC$4-MAX($D24,$G24))/($E24-MAX($D24,$G24))-SUM($J24:AB24),$I24-SUM($J24:AB24)),0),2),0)</f>
        <v>0</v>
      </c>
      <c r="AD24" s="141">
        <f>IFERROR(ROUND(IF(AND(AD$4&gt;$D24,AD$4&gt;$G24),MIN($I24*(AD$4-MAX($D24,$G24))/($E24-MAX($D24,$G24))-SUM($J24:AC24),$I24-SUM($J24:AC24)),0),2),0)</f>
        <v>0</v>
      </c>
      <c r="AE24" s="141">
        <f>IFERROR(ROUND(IF(AND(AE$4&gt;$D24,AE$4&gt;$G24),MIN($I24*(AE$4-MAX($D24,$G24))/($E24-MAX($D24,$G24))-SUM($J24:AD24),$I24-SUM($J24:AD24)),0),2),0)</f>
        <v>0</v>
      </c>
      <c r="AF24" s="141">
        <f>IFERROR(ROUND(IF(AND(AF$4&gt;$D24,AF$4&gt;$G24),MIN($I24*(AF$4-MAX($D24,$G24))/($E24-MAX($D24,$G24))-SUM($J24:AE24),$I24-SUM($J24:AE24)),0),2),0)</f>
        <v>0</v>
      </c>
      <c r="AG24" s="141">
        <f>IFERROR(ROUND(IF(AND(AG$4&gt;$D24,AG$4&gt;$G24),MIN($I24*(AG$4-MAX($D24,$G24))/($E24-MAX($D24,$G24))-SUM($J24:AF24),$I24-SUM($J24:AF24)),0),2),0)</f>
        <v>0</v>
      </c>
      <c r="AH24" s="141">
        <f>IFERROR(ROUND(IF(AND(AH$4&gt;$D24,AH$4&gt;$G24),MIN($I24*(AH$4-MAX($D24,$G24))/($E24-MAX($D24,$G24))-SUM($J24:AG24),$I24-SUM($J24:AG24)),0),2),0)</f>
        <v>0</v>
      </c>
      <c r="AI24" s="141">
        <f>IFERROR(ROUND(IF(AND(AI$4&gt;$D24,AI$4&gt;$G24),MIN($I24*(AI$4-MAX($D24,$G24))/($E24-MAX($D24,$G24))-SUM($J24:AH24),$I24-SUM($J24:AH24)),0),2),0)</f>
        <v>0</v>
      </c>
      <c r="AJ24" s="141">
        <f>IFERROR(ROUND(IF(AND(AJ$4&gt;$D24,AJ$4&gt;$G24),MIN($I24*(AJ$4-MAX($D24,$G24))/($E24-MAX($D24,$G24))-SUM($J24:AI24),$I24-SUM($J24:AI24)),0),2),0)</f>
        <v>0</v>
      </c>
      <c r="AK24" s="141">
        <f>IFERROR(ROUND(IF(AND(AK$4&gt;$D24,AK$4&gt;$G24),MIN($I24*(AK$4-MAX($D24,$G24))/($E24-MAX($D24,$G24))-SUM($J24:AJ24),$I24-SUM($J24:AJ24)),0),2),0)</f>
        <v>0</v>
      </c>
      <c r="AL24" s="141">
        <f>IFERROR(ROUND(IF(AND(AL$4&gt;$D24,AL$4&gt;$G24),MIN($I24*(AL$4-MAX($D24,$G24))/($E24-MAX($D24,$G24))-SUM($J24:AK24),$I24-SUM($J24:AK24)),0),2),0)</f>
        <v>0</v>
      </c>
      <c r="AM24" s="141">
        <f>IFERROR(ROUND(IF(AND(AM$4&gt;$D24,AM$4&gt;$G24),MIN($I24*(AM$4-MAX($D24,$G24))/($E24-MAX($D24,$G24))-SUM($J24:AL24),$I24-SUM($J24:AL24)),0),2),0)</f>
        <v>0</v>
      </c>
      <c r="AN24" s="141">
        <f>IFERROR(ROUND(IF(AND(AN$4&gt;$D24,AN$4&gt;$G24),MIN($I24*(AN$4-MAX($D24,$G24))/($E24-MAX($D24,$G24))-SUM($J24:AM24),$I24-SUM($J24:AM24)),0),2),0)</f>
        <v>0</v>
      </c>
      <c r="AO24" s="141">
        <f>IFERROR(ROUND(IF(AND(AO$4&gt;$D24,AO$4&gt;$G24),MIN($I24*(AO$4-MAX($D24,$G24))/($E24-MAX($D24,$G24))-SUM($J24:AN24),$I24-SUM($J24:AN24)),0),2),0)</f>
        <v>0</v>
      </c>
      <c r="AP24" s="141">
        <f>IFERROR(ROUND(IF(AND(AP$4&gt;$D24,AP$4&gt;$G24),MIN($I24*(AP$4-MAX($D24,$G24))/($E24-MAX($D24,$G24))-SUM($J24:AO24),$I24-SUM($J24:AO24)),0),2),0)</f>
        <v>0</v>
      </c>
      <c r="AQ24" s="141">
        <f>IFERROR(ROUND(IF(AND(AQ$4&gt;$D24,AQ$4&gt;$G24),MIN($I24*(AQ$4-MAX($D24,$G24))/($E24-MAX($D24,$G24))-SUM($J24:AP24),$I24-SUM($J24:AP24)),0),2),0)</f>
        <v>0</v>
      </c>
      <c r="AR24" s="141">
        <f>IFERROR(ROUND(IF(AND(AR$4&gt;$D24,AR$4&gt;$G24),MIN($I24*(AR$4-MAX($D24,$G24))/($E24-MAX($D24,$G24))-SUM($J24:AQ24),$I24-SUM($J24:AQ24)),0),2),0)</f>
        <v>0</v>
      </c>
      <c r="AS24" s="141">
        <f>IFERROR(ROUND(IF(AND(AS$4&gt;$D24,AS$4&gt;$G24),MIN($I24*(AS$4-MAX($D24,$G24))/($E24-MAX($D24,$G24))-SUM($J24:AR24),$I24-SUM($J24:AR24)),0),2),0)</f>
        <v>0</v>
      </c>
      <c r="AT24" s="141">
        <f>IFERROR(ROUND(IF(AND(AT$4&gt;$D24,AT$4&gt;$G24),MIN($I24*(AT$4-MAX($D24,$G24))/($E24-MAX($D24,$G24))-SUM($J24:AS24),$I24-SUM($J24:AS24)),0),2),0)</f>
        <v>0</v>
      </c>
      <c r="AU24" s="141">
        <f>IFERROR(ROUND(IF(AND(AU$4&gt;$D24,AU$4&gt;$G24),MIN($I24*(AU$4-MAX($D24,$G24))/($E24-MAX($D24,$G24))-SUM($J24:AT24),$I24-SUM($J24:AT24)),0),2),0)</f>
        <v>0</v>
      </c>
      <c r="AV24" s="141">
        <f>IFERROR(ROUND(IF(AND(AV$4&gt;$D24,AV$4&gt;$G24),MIN($I24*(AV$4-MAX($D24,$G24))/($E24-MAX($D24,$G24))-SUM($J24:AU24),$I24-SUM($J24:AU24)),0),2),0)</f>
        <v>0</v>
      </c>
      <c r="AW24" s="141">
        <f>IFERROR(ROUND(IF(AND(AW$4&gt;$D24,AW$4&gt;$G24),MIN($I24*(AW$4-MAX($D24,$G24))/($E24-MAX($D24,$G24))-SUM($J24:AV24),$I24-SUM($J24:AV24)),0),2),0)</f>
        <v>0</v>
      </c>
      <c r="AX24" s="141">
        <f>IFERROR(ROUND(IF(AND(AX$4&gt;$D24,AX$4&gt;$G24),MIN($I24*(AX$4-MAX($D24,$G24))/($E24-MAX($D24,$G24))-SUM($J24:AW24),$I24-SUM($J24:AW24)),0),2),0)</f>
        <v>0</v>
      </c>
      <c r="AY24" s="141">
        <f>IFERROR(ROUND(IF(AND(AY$4&gt;$D24,AY$4&gt;$G24),MIN($I24*(AY$4-MAX($D24,$G24))/($E24-MAX($D24,$G24))-SUM($J24:AX24),$I24-SUM($J24:AX24)),0),2),0)</f>
        <v>0</v>
      </c>
      <c r="AZ24" s="141">
        <f>IFERROR(ROUND(IF(AND(AZ$4&gt;$D24,AZ$4&gt;$G24),MIN($I24*(AZ$4-MAX($D24,$G24))/($E24-MAX($D24,$G24))-SUM($J24:AY24),$I24-SUM($J24:AY24)),0),2),0)</f>
        <v>0</v>
      </c>
      <c r="BA24" s="141">
        <f>IFERROR(ROUND(IF(AND(BA$4&gt;$D24,BA$4&gt;$G24),MIN($I24*(BA$4-MAX($D24,$G24))/($E24-MAX($D24,$G24))-SUM($J24:AZ24),$I24-SUM($J24:AZ24)),0),2),0)</f>
        <v>0</v>
      </c>
      <c r="BB24" s="141">
        <f>IFERROR(ROUND(IF(AND(BB$4&gt;$D24,BB$4&gt;$G24),MIN($I24*(BB$4-MAX($D24,$G24))/($E24-MAX($D24,$G24))-SUM($J24:BA24),$I24-SUM($J24:BA24)),0),2),0)</f>
        <v>0</v>
      </c>
      <c r="BC24" s="141">
        <f>IFERROR(ROUND(IF(AND(BC$4&gt;$D24,BC$4&gt;$G24),MIN($I24*(BC$4-MAX($D24,$G24))/($E24-MAX($D24,$G24))-SUM($J24:BB24),$I24-SUM($J24:BB24)),0),2),0)</f>
        <v>0</v>
      </c>
      <c r="BD24" s="141">
        <f>IFERROR(ROUND(IF(AND(BD$4&gt;$D24,BD$4&gt;$G24),MIN($I24*(BD$4-MAX($D24,$G24))/($E24-MAX($D24,$G24))-SUM($J24:BC24),$I24-SUM($J24:BC24)),0),2),0)</f>
        <v>0</v>
      </c>
      <c r="BE24" s="141">
        <f>IFERROR(ROUND(IF(AND(BE$4&gt;$D24,BE$4&gt;$G24),MIN($I24*(BE$4-MAX($D24,$G24))/($E24-MAX($D24,$G24))-SUM($J24:BD24),$I24-SUM($J24:BD24)),0),2),0)</f>
        <v>0</v>
      </c>
      <c r="BF24" s="141">
        <f>IFERROR(ROUND(IF(AND(BF$4&gt;$D24,BF$4&gt;$G24),MIN($I24*(BF$4-MAX($D24,$G24))/($E24-MAX($D24,$G24))-SUM($J24:BE24),$I24-SUM($J24:BE24)),0),2),0)</f>
        <v>0</v>
      </c>
      <c r="BG24" s="141">
        <f>IFERROR(ROUND(IF(AND(BG$4&gt;$D24,BG$4&gt;$G24),MIN($I24*(BG$4-MAX($D24,$G24))/($E24-MAX($D24,$G24))-SUM($J24:BF24),$I24-SUM($J24:BF24)),0),2),0)</f>
        <v>0</v>
      </c>
      <c r="BH24" s="141">
        <f>IFERROR(ROUND(IF(AND(BH$4&gt;$D24,BH$4&gt;$G24),MIN($I24*(BH$4-MAX($D24,$G24))/($E24-MAX($D24,$G24))-SUM($J24:BG24),$I24-SUM($J24:BG24)),0),2),0)</f>
        <v>0</v>
      </c>
      <c r="BI24" s="141">
        <f>IFERROR(ROUND(IF(AND(BI$4&gt;$D24,BI$4&gt;$G24),MIN($I24*(BI$4-MAX($D24,$G24))/($E24-MAX($D24,$G24))-SUM($J24:BH24),$I24-SUM($J24:BH24)),0),2),0)</f>
        <v>0</v>
      </c>
      <c r="BJ24" s="141">
        <f>IFERROR(ROUND(IF(AND(BJ$4&gt;$D24,BJ$4&gt;$G24),MIN($I24*(BJ$4-MAX($D24,$G24))/($E24-MAX($D24,$G24))-SUM($J24:BI24),$I24-SUM($J24:BI24)),0),2),0)</f>
        <v>0</v>
      </c>
      <c r="BK24" s="141">
        <f>IFERROR(ROUND(IF(AND(BK$4&gt;$D24,BK$4&gt;$G24),MIN($I24*(BK$4-MAX($D24,$G24))/($E24-MAX($D24,$G24))-SUM($J24:BJ24),$I24-SUM($J24:BJ24)),0),2),0)</f>
        <v>0</v>
      </c>
      <c r="BL24" s="141">
        <f>IFERROR(ROUND(IF(AND(BL$4&gt;$D24,BL$4&gt;$G24),MIN($I24*(BL$4-MAX($D24,$G24))/($E24-MAX($D24,$G24))-SUM($J24:BK24),$I24-SUM($J24:BK24)),0),2),0)</f>
        <v>0</v>
      </c>
      <c r="BM24" s="141">
        <f>IFERROR(ROUND(IF(AND(BM$4&gt;$D24,BM$4&gt;$G24),MIN($I24*(BM$4-MAX($D24,$G24))/($E24-MAX($D24,$G24))-SUM($J24:BL24),$I24-SUM($J24:BL24)),0),2),0)</f>
        <v>0</v>
      </c>
      <c r="BN24" s="141">
        <f>IFERROR(ROUND(IF(AND(BN$4&gt;$D24,BN$4&gt;$G24),MIN($I24*(BN$4-MAX($D24,$G24))/($E24-MAX($D24,$G24))-SUM($J24:BM24),$I24-SUM($J24:BM24)),0),2),0)</f>
        <v>0</v>
      </c>
    </row>
    <row r="25" spans="1:66">
      <c r="A25" s="145"/>
      <c r="B25" s="145"/>
      <c r="C25" s="139" t="str">
        <f t="shared" si="105"/>
        <v>1899-00</v>
      </c>
      <c r="D25" s="143"/>
      <c r="E25" s="143"/>
      <c r="F25" s="144"/>
      <c r="G25" s="411"/>
      <c r="H25" s="141">
        <f t="shared" si="106"/>
        <v>0</v>
      </c>
      <c r="I25" s="141">
        <f t="shared" si="108"/>
        <v>0</v>
      </c>
      <c r="J25" s="141">
        <f t="shared" si="107"/>
        <v>0</v>
      </c>
      <c r="K25" s="141">
        <f>IFERROR(ROUND(IF(AND(K$4&gt;$D25,K$4&gt;$G25),MIN($I25*(K$4-MAX($D25,$G25))/($E25-MAX($D25,$G25))-SUM($J25:J25),$I25-SUM($J25:J25)),0),2),0)</f>
        <v>0</v>
      </c>
      <c r="L25" s="141">
        <f>IFERROR(ROUND(IF(AND(L$4&gt;$D25,L$4&gt;$G25),MIN($I25*(L$4-MAX($D25,$G25))/($E25-MAX($D25,$G25))-SUM($J25:K25),$I25-SUM($J25:K25)),0),2),0)</f>
        <v>0</v>
      </c>
      <c r="M25" s="141">
        <f>IFERROR(ROUND(IF(AND(M$4&gt;$D25,M$4&gt;$G25),MIN($I25*(M$4-MAX($D25,$G25))/($E25-MAX($D25,$G25))-SUM($J25:L25),$I25-SUM($J25:L25)),0),2),0)</f>
        <v>0</v>
      </c>
      <c r="N25" s="141">
        <f>IFERROR(ROUND(IF(AND(N$4&gt;$D25,N$4&gt;$G25),MIN($I25*(N$4-MAX($D25,$G25))/($E25-MAX($D25,$G25))-SUM($J25:M25),$I25-SUM($J25:M25)),0),2),0)</f>
        <v>0</v>
      </c>
      <c r="O25" s="141">
        <f>IFERROR(ROUND(IF(AND(O$4&gt;$D25,O$4&gt;$G25),MIN($I25*(O$4-MAX($D25,$G25))/($E25-MAX($D25,$G25))-SUM($J25:N25),$I25-SUM($J25:N25)),0),2),0)</f>
        <v>0</v>
      </c>
      <c r="P25" s="141">
        <f>IFERROR(ROUND(IF(AND(P$4&gt;$D25,P$4&gt;$G25),MIN($I25*(P$4-MAX($D25,$G25))/($E25-MAX($D25,$G25))-SUM($J25:O25),$I25-SUM($J25:O25)),0),2),0)</f>
        <v>0</v>
      </c>
      <c r="Q25" s="141">
        <f>IFERROR(ROUND(IF(AND(Q$4&gt;$D25,Q$4&gt;$G25),MIN($I25*(Q$4-MAX($D25,$G25))/($E25-MAX($D25,$G25))-SUM($J25:P25),$I25-SUM($J25:P25)),0),2),0)</f>
        <v>0</v>
      </c>
      <c r="R25" s="141">
        <f>IFERROR(ROUND(IF(AND(R$4&gt;$D25,R$4&gt;$G25),MIN($I25*(R$4-MAX($D25,$G25))/($E25-MAX($D25,$G25))-SUM($J25:Q25),$I25-SUM($J25:Q25)),0),2),0)</f>
        <v>0</v>
      </c>
      <c r="S25" s="141">
        <f>IFERROR(ROUND(IF(AND(S$4&gt;$D25,S$4&gt;$G25),MIN($I25*(S$4-MAX($D25,$G25))/($E25-MAX($D25,$G25))-SUM($J25:R25),$I25-SUM($J25:R25)),0),2),0)</f>
        <v>0</v>
      </c>
      <c r="T25" s="141">
        <f>IFERROR(ROUND(IF(AND(T$4&gt;$D25,T$4&gt;$G25),MIN($I25*(T$4-MAX($D25,$G25))/($E25-MAX($D25,$G25))-SUM($J25:S25),$I25-SUM($J25:S25)),0),2),0)</f>
        <v>0</v>
      </c>
      <c r="U25" s="141">
        <f>IFERROR(ROUND(IF(AND(U$4&gt;$D25,U$4&gt;$G25),MIN($I25*(U$4-MAX($D25,$G25))/($E25-MAX($D25,$G25))-SUM($J25:T25),$I25-SUM($J25:T25)),0),2),0)</f>
        <v>0</v>
      </c>
      <c r="V25" s="141">
        <f>IFERROR(ROUND(IF(AND(V$4&gt;$D25,V$4&gt;$G25),MIN($I25*(V$4-MAX($D25,$G25))/($E25-MAX($D25,$G25))-SUM($J25:U25),$I25-SUM($J25:U25)),0),2),0)</f>
        <v>0</v>
      </c>
      <c r="W25" s="141">
        <f>IFERROR(ROUND(IF(AND(W$4&gt;$D25,W$4&gt;$G25),MIN($I25*(W$4-MAX($D25,$G25))/($E25-MAX($D25,$G25))-SUM($J25:V25),$I25-SUM($J25:V25)),0),2),0)</f>
        <v>0</v>
      </c>
      <c r="X25" s="141">
        <f>IFERROR(ROUND(IF(AND(X$4&gt;$D25,X$4&gt;$G25),MIN($I25*(X$4-MAX($D25,$G25))/($E25-MAX($D25,$G25))-SUM($J25:W25),$I25-SUM($J25:W25)),0),2),0)</f>
        <v>0</v>
      </c>
      <c r="Y25" s="141">
        <f>IFERROR(ROUND(IF(AND(Y$4&gt;$D25,Y$4&gt;$G25),MIN($I25*(Y$4-MAX($D25,$G25))/($E25-MAX($D25,$G25))-SUM($J25:X25),$I25-SUM($J25:X25)),0),2),0)</f>
        <v>0</v>
      </c>
      <c r="Z25" s="141">
        <f>IFERROR(ROUND(IF(AND(Z$4&gt;$D25,Z$4&gt;$G25),MIN($I25*(Z$4-MAX($D25,$G25))/($E25-MAX($D25,$G25))-SUM($J25:Y25),$I25-SUM($J25:Y25)),0),2),0)</f>
        <v>0</v>
      </c>
      <c r="AA25" s="141">
        <f>IFERROR(ROUND(IF(AND(AA$4&gt;$D25,AA$4&gt;$G25),MIN($I25*(AA$4-MAX($D25,$G25))/($E25-MAX($D25,$G25))-SUM($J25:Z25),$I25-SUM($J25:Z25)),0),2),0)</f>
        <v>0</v>
      </c>
      <c r="AB25" s="141">
        <f>IFERROR(ROUND(IF(AND(AB$4&gt;$D25,AB$4&gt;$G25),MIN($I25*(AB$4-MAX($D25,$G25))/($E25-MAX($D25,$G25))-SUM($J25:AA25),$I25-SUM($J25:AA25)),0),2),0)</f>
        <v>0</v>
      </c>
      <c r="AC25" s="141">
        <f>IFERROR(ROUND(IF(AND(AC$4&gt;$D25,AC$4&gt;$G25),MIN($I25*(AC$4-MAX($D25,$G25))/($E25-MAX($D25,$G25))-SUM($J25:AB25),$I25-SUM($J25:AB25)),0),2),0)</f>
        <v>0</v>
      </c>
      <c r="AD25" s="141">
        <f>IFERROR(ROUND(IF(AND(AD$4&gt;$D25,AD$4&gt;$G25),MIN($I25*(AD$4-MAX($D25,$G25))/($E25-MAX($D25,$G25))-SUM($J25:AC25),$I25-SUM($J25:AC25)),0),2),0)</f>
        <v>0</v>
      </c>
      <c r="AE25" s="141">
        <f>IFERROR(ROUND(IF(AND(AE$4&gt;$D25,AE$4&gt;$G25),MIN($I25*(AE$4-MAX($D25,$G25))/($E25-MAX($D25,$G25))-SUM($J25:AD25),$I25-SUM($J25:AD25)),0),2),0)</f>
        <v>0</v>
      </c>
      <c r="AF25" s="141">
        <f>IFERROR(ROUND(IF(AND(AF$4&gt;$D25,AF$4&gt;$G25),MIN($I25*(AF$4-MAX($D25,$G25))/($E25-MAX($D25,$G25))-SUM($J25:AE25),$I25-SUM($J25:AE25)),0),2),0)</f>
        <v>0</v>
      </c>
      <c r="AG25" s="141">
        <f>IFERROR(ROUND(IF(AND(AG$4&gt;$D25,AG$4&gt;$G25),MIN($I25*(AG$4-MAX($D25,$G25))/($E25-MAX($D25,$G25))-SUM($J25:AF25),$I25-SUM($J25:AF25)),0),2),0)</f>
        <v>0</v>
      </c>
      <c r="AH25" s="141">
        <f>IFERROR(ROUND(IF(AND(AH$4&gt;$D25,AH$4&gt;$G25),MIN($I25*(AH$4-MAX($D25,$G25))/($E25-MAX($D25,$G25))-SUM($J25:AG25),$I25-SUM($J25:AG25)),0),2),0)</f>
        <v>0</v>
      </c>
      <c r="AI25" s="141">
        <f>IFERROR(ROUND(IF(AND(AI$4&gt;$D25,AI$4&gt;$G25),MIN($I25*(AI$4-MAX($D25,$G25))/($E25-MAX($D25,$G25))-SUM($J25:AH25),$I25-SUM($J25:AH25)),0),2),0)</f>
        <v>0</v>
      </c>
      <c r="AJ25" s="141">
        <f>IFERROR(ROUND(IF(AND(AJ$4&gt;$D25,AJ$4&gt;$G25),MIN($I25*(AJ$4-MAX($D25,$G25))/($E25-MAX($D25,$G25))-SUM($J25:AI25),$I25-SUM($J25:AI25)),0),2),0)</f>
        <v>0</v>
      </c>
      <c r="AK25" s="141">
        <f>IFERROR(ROUND(IF(AND(AK$4&gt;$D25,AK$4&gt;$G25),MIN($I25*(AK$4-MAX($D25,$G25))/($E25-MAX($D25,$G25))-SUM($J25:AJ25),$I25-SUM($J25:AJ25)),0),2),0)</f>
        <v>0</v>
      </c>
      <c r="AL25" s="141">
        <f>IFERROR(ROUND(IF(AND(AL$4&gt;$D25,AL$4&gt;$G25),MIN($I25*(AL$4-MAX($D25,$G25))/($E25-MAX($D25,$G25))-SUM($J25:AK25),$I25-SUM($J25:AK25)),0),2),0)</f>
        <v>0</v>
      </c>
      <c r="AM25" s="141">
        <f>IFERROR(ROUND(IF(AND(AM$4&gt;$D25,AM$4&gt;$G25),MIN($I25*(AM$4-MAX($D25,$G25))/($E25-MAX($D25,$G25))-SUM($J25:AL25),$I25-SUM($J25:AL25)),0),2),0)</f>
        <v>0</v>
      </c>
      <c r="AN25" s="141">
        <f>IFERROR(ROUND(IF(AND(AN$4&gt;$D25,AN$4&gt;$G25),MIN($I25*(AN$4-MAX($D25,$G25))/($E25-MAX($D25,$G25))-SUM($J25:AM25),$I25-SUM($J25:AM25)),0),2),0)</f>
        <v>0</v>
      </c>
      <c r="AO25" s="141">
        <f>IFERROR(ROUND(IF(AND(AO$4&gt;$D25,AO$4&gt;$G25),MIN($I25*(AO$4-MAX($D25,$G25))/($E25-MAX($D25,$G25))-SUM($J25:AN25),$I25-SUM($J25:AN25)),0),2),0)</f>
        <v>0</v>
      </c>
      <c r="AP25" s="141">
        <f>IFERROR(ROUND(IF(AND(AP$4&gt;$D25,AP$4&gt;$G25),MIN($I25*(AP$4-MAX($D25,$G25))/($E25-MAX($D25,$G25))-SUM($J25:AO25),$I25-SUM($J25:AO25)),0),2),0)</f>
        <v>0</v>
      </c>
      <c r="AQ25" s="141">
        <f>IFERROR(ROUND(IF(AND(AQ$4&gt;$D25,AQ$4&gt;$G25),MIN($I25*(AQ$4-MAX($D25,$G25))/($E25-MAX($D25,$G25))-SUM($J25:AP25),$I25-SUM($J25:AP25)),0),2),0)</f>
        <v>0</v>
      </c>
      <c r="AR25" s="141">
        <f>IFERROR(ROUND(IF(AND(AR$4&gt;$D25,AR$4&gt;$G25),MIN($I25*(AR$4-MAX($D25,$G25))/($E25-MAX($D25,$G25))-SUM($J25:AQ25),$I25-SUM($J25:AQ25)),0),2),0)</f>
        <v>0</v>
      </c>
      <c r="AS25" s="141">
        <f>IFERROR(ROUND(IF(AND(AS$4&gt;$D25,AS$4&gt;$G25),MIN($I25*(AS$4-MAX($D25,$G25))/($E25-MAX($D25,$G25))-SUM($J25:AR25),$I25-SUM($J25:AR25)),0),2),0)</f>
        <v>0</v>
      </c>
      <c r="AT25" s="141">
        <f>IFERROR(ROUND(IF(AND(AT$4&gt;$D25,AT$4&gt;$G25),MIN($I25*(AT$4-MAX($D25,$G25))/($E25-MAX($D25,$G25))-SUM($J25:AS25),$I25-SUM($J25:AS25)),0),2),0)</f>
        <v>0</v>
      </c>
      <c r="AU25" s="141">
        <f>IFERROR(ROUND(IF(AND(AU$4&gt;$D25,AU$4&gt;$G25),MIN($I25*(AU$4-MAX($D25,$G25))/($E25-MAX($D25,$G25))-SUM($J25:AT25),$I25-SUM($J25:AT25)),0),2),0)</f>
        <v>0</v>
      </c>
      <c r="AV25" s="141">
        <f>IFERROR(ROUND(IF(AND(AV$4&gt;$D25,AV$4&gt;$G25),MIN($I25*(AV$4-MAX($D25,$G25))/($E25-MAX($D25,$G25))-SUM($J25:AU25),$I25-SUM($J25:AU25)),0),2),0)</f>
        <v>0</v>
      </c>
      <c r="AW25" s="141">
        <f>IFERROR(ROUND(IF(AND(AW$4&gt;$D25,AW$4&gt;$G25),MIN($I25*(AW$4-MAX($D25,$G25))/($E25-MAX($D25,$G25))-SUM($J25:AV25),$I25-SUM($J25:AV25)),0),2),0)</f>
        <v>0</v>
      </c>
      <c r="AX25" s="141">
        <f>IFERROR(ROUND(IF(AND(AX$4&gt;$D25,AX$4&gt;$G25),MIN($I25*(AX$4-MAX($D25,$G25))/($E25-MAX($D25,$G25))-SUM($J25:AW25),$I25-SUM($J25:AW25)),0),2),0)</f>
        <v>0</v>
      </c>
      <c r="AY25" s="141">
        <f>IFERROR(ROUND(IF(AND(AY$4&gt;$D25,AY$4&gt;$G25),MIN($I25*(AY$4-MAX($D25,$G25))/($E25-MAX($D25,$G25))-SUM($J25:AX25),$I25-SUM($J25:AX25)),0),2),0)</f>
        <v>0</v>
      </c>
      <c r="AZ25" s="141">
        <f>IFERROR(ROUND(IF(AND(AZ$4&gt;$D25,AZ$4&gt;$G25),MIN($I25*(AZ$4-MAX($D25,$G25))/($E25-MAX($D25,$G25))-SUM($J25:AY25),$I25-SUM($J25:AY25)),0),2),0)</f>
        <v>0</v>
      </c>
      <c r="BA25" s="141">
        <f>IFERROR(ROUND(IF(AND(BA$4&gt;$D25,BA$4&gt;$G25),MIN($I25*(BA$4-MAX($D25,$G25))/($E25-MAX($D25,$G25))-SUM($J25:AZ25),$I25-SUM($J25:AZ25)),0),2),0)</f>
        <v>0</v>
      </c>
      <c r="BB25" s="141">
        <f>IFERROR(ROUND(IF(AND(BB$4&gt;$D25,BB$4&gt;$G25),MIN($I25*(BB$4-MAX($D25,$G25))/($E25-MAX($D25,$G25))-SUM($J25:BA25),$I25-SUM($J25:BA25)),0),2),0)</f>
        <v>0</v>
      </c>
      <c r="BC25" s="141">
        <f>IFERROR(ROUND(IF(AND(BC$4&gt;$D25,BC$4&gt;$G25),MIN($I25*(BC$4-MAX($D25,$G25))/($E25-MAX($D25,$G25))-SUM($J25:BB25),$I25-SUM($J25:BB25)),0),2),0)</f>
        <v>0</v>
      </c>
      <c r="BD25" s="141">
        <f>IFERROR(ROUND(IF(AND(BD$4&gt;$D25,BD$4&gt;$G25),MIN($I25*(BD$4-MAX($D25,$G25))/($E25-MAX($D25,$G25))-SUM($J25:BC25),$I25-SUM($J25:BC25)),0),2),0)</f>
        <v>0</v>
      </c>
      <c r="BE25" s="141">
        <f>IFERROR(ROUND(IF(AND(BE$4&gt;$D25,BE$4&gt;$G25),MIN($I25*(BE$4-MAX($D25,$G25))/($E25-MAX($D25,$G25))-SUM($J25:BD25),$I25-SUM($J25:BD25)),0),2),0)</f>
        <v>0</v>
      </c>
      <c r="BF25" s="141">
        <f>IFERROR(ROUND(IF(AND(BF$4&gt;$D25,BF$4&gt;$G25),MIN($I25*(BF$4-MAX($D25,$G25))/($E25-MAX($D25,$G25))-SUM($J25:BE25),$I25-SUM($J25:BE25)),0),2),0)</f>
        <v>0</v>
      </c>
      <c r="BG25" s="141">
        <f>IFERROR(ROUND(IF(AND(BG$4&gt;$D25,BG$4&gt;$G25),MIN($I25*(BG$4-MAX($D25,$G25))/($E25-MAX($D25,$G25))-SUM($J25:BF25),$I25-SUM($J25:BF25)),0),2),0)</f>
        <v>0</v>
      </c>
      <c r="BH25" s="141">
        <f>IFERROR(ROUND(IF(AND(BH$4&gt;$D25,BH$4&gt;$G25),MIN($I25*(BH$4-MAX($D25,$G25))/($E25-MAX($D25,$G25))-SUM($J25:BG25),$I25-SUM($J25:BG25)),0),2),0)</f>
        <v>0</v>
      </c>
      <c r="BI25" s="141">
        <f>IFERROR(ROUND(IF(AND(BI$4&gt;$D25,BI$4&gt;$G25),MIN($I25*(BI$4-MAX($D25,$G25))/($E25-MAX($D25,$G25))-SUM($J25:BH25),$I25-SUM($J25:BH25)),0),2),0)</f>
        <v>0</v>
      </c>
      <c r="BJ25" s="141">
        <f>IFERROR(ROUND(IF(AND(BJ$4&gt;$D25,BJ$4&gt;$G25),MIN($I25*(BJ$4-MAX($D25,$G25))/($E25-MAX($D25,$G25))-SUM($J25:BI25),$I25-SUM($J25:BI25)),0),2),0)</f>
        <v>0</v>
      </c>
      <c r="BK25" s="141">
        <f>IFERROR(ROUND(IF(AND(BK$4&gt;$D25,BK$4&gt;$G25),MIN($I25*(BK$4-MAX($D25,$G25))/($E25-MAX($D25,$G25))-SUM($J25:BJ25),$I25-SUM($J25:BJ25)),0),2),0)</f>
        <v>0</v>
      </c>
      <c r="BL25" s="141">
        <f>IFERROR(ROUND(IF(AND(BL$4&gt;$D25,BL$4&gt;$G25),MIN($I25*(BL$4-MAX($D25,$G25))/($E25-MAX($D25,$G25))-SUM($J25:BK25),$I25-SUM($J25:BK25)),0),2),0)</f>
        <v>0</v>
      </c>
      <c r="BM25" s="141">
        <f>IFERROR(ROUND(IF(AND(BM$4&gt;$D25,BM$4&gt;$G25),MIN($I25*(BM$4-MAX($D25,$G25))/($E25-MAX($D25,$G25))-SUM($J25:BL25),$I25-SUM($J25:BL25)),0),2),0)</f>
        <v>0</v>
      </c>
      <c r="BN25" s="141">
        <f>IFERROR(ROUND(IF(AND(BN$4&gt;$D25,BN$4&gt;$G25),MIN($I25*(BN$4-MAX($D25,$G25))/($E25-MAX($D25,$G25))-SUM($J25:BM25),$I25-SUM($J25:BM25)),0),2),0)</f>
        <v>0</v>
      </c>
    </row>
    <row r="26" spans="1:66">
      <c r="A26" s="145"/>
      <c r="B26" s="145"/>
      <c r="C26" s="139" t="str">
        <f t="shared" si="105"/>
        <v>1899-00</v>
      </c>
      <c r="D26" s="143"/>
      <c r="E26" s="143"/>
      <c r="F26" s="144"/>
      <c r="G26" s="411"/>
      <c r="H26" s="141">
        <f t="shared" si="106"/>
        <v>0</v>
      </c>
      <c r="I26" s="141">
        <f t="shared" si="108"/>
        <v>0</v>
      </c>
      <c r="J26" s="141">
        <f t="shared" si="107"/>
        <v>0</v>
      </c>
      <c r="K26" s="141">
        <f>IFERROR(ROUND(IF(AND(K$4&gt;$D26,K$4&gt;$G26),MIN($I26*(K$4-MAX($D26,$G26))/($E26-MAX($D26,$G26))-SUM($J26:J26),$I26-SUM($J26:J26)),0),2),0)</f>
        <v>0</v>
      </c>
      <c r="L26" s="141">
        <f>IFERROR(ROUND(IF(AND(L$4&gt;$D26,L$4&gt;$G26),MIN($I26*(L$4-MAX($D26,$G26))/($E26-MAX($D26,$G26))-SUM($J26:K26),$I26-SUM($J26:K26)),0),2),0)</f>
        <v>0</v>
      </c>
      <c r="M26" s="141">
        <f>IFERROR(ROUND(IF(AND(M$4&gt;$D26,M$4&gt;$G26),MIN($I26*(M$4-MAX($D26,$G26))/($E26-MAX($D26,$G26))-SUM($J26:L26),$I26-SUM($J26:L26)),0),2),0)</f>
        <v>0</v>
      </c>
      <c r="N26" s="141">
        <f>IFERROR(ROUND(IF(AND(N$4&gt;$D26,N$4&gt;$G26),MIN($I26*(N$4-MAX($D26,$G26))/($E26-MAX($D26,$G26))-SUM($J26:M26),$I26-SUM($J26:M26)),0),2),0)</f>
        <v>0</v>
      </c>
      <c r="O26" s="141">
        <f>IFERROR(ROUND(IF(AND(O$4&gt;$D26,O$4&gt;$G26),MIN($I26*(O$4-MAX($D26,$G26))/($E26-MAX($D26,$G26))-SUM($J26:N26),$I26-SUM($J26:N26)),0),2),0)</f>
        <v>0</v>
      </c>
      <c r="P26" s="141">
        <f>IFERROR(ROUND(IF(AND(P$4&gt;$D26,P$4&gt;$G26),MIN($I26*(P$4-MAX($D26,$G26))/($E26-MAX($D26,$G26))-SUM($J26:O26),$I26-SUM($J26:O26)),0),2),0)</f>
        <v>0</v>
      </c>
      <c r="Q26" s="141">
        <f>IFERROR(ROUND(IF(AND(Q$4&gt;$D26,Q$4&gt;$G26),MIN($I26*(Q$4-MAX($D26,$G26))/($E26-MAX($D26,$G26))-SUM($J26:P26),$I26-SUM($J26:P26)),0),2),0)</f>
        <v>0</v>
      </c>
      <c r="R26" s="141">
        <f>IFERROR(ROUND(IF(AND(R$4&gt;$D26,R$4&gt;$G26),MIN($I26*(R$4-MAX($D26,$G26))/($E26-MAX($D26,$G26))-SUM($J26:Q26),$I26-SUM($J26:Q26)),0),2),0)</f>
        <v>0</v>
      </c>
      <c r="S26" s="141">
        <f>IFERROR(ROUND(IF(AND(S$4&gt;$D26,S$4&gt;$G26),MIN($I26*(S$4-MAX($D26,$G26))/($E26-MAX($D26,$G26))-SUM($J26:R26),$I26-SUM($J26:R26)),0),2),0)</f>
        <v>0</v>
      </c>
      <c r="T26" s="141">
        <f>IFERROR(ROUND(IF(AND(T$4&gt;$D26,T$4&gt;$G26),MIN($I26*(T$4-MAX($D26,$G26))/($E26-MAX($D26,$G26))-SUM($J26:S26),$I26-SUM($J26:S26)),0),2),0)</f>
        <v>0</v>
      </c>
      <c r="U26" s="141">
        <f>IFERROR(ROUND(IF(AND(U$4&gt;$D26,U$4&gt;$G26),MIN($I26*(U$4-MAX($D26,$G26))/($E26-MAX($D26,$G26))-SUM($J26:T26),$I26-SUM($J26:T26)),0),2),0)</f>
        <v>0</v>
      </c>
      <c r="V26" s="141">
        <f>IFERROR(ROUND(IF(AND(V$4&gt;$D26,V$4&gt;$G26),MIN($I26*(V$4-MAX($D26,$G26))/($E26-MAX($D26,$G26))-SUM($J26:U26),$I26-SUM($J26:U26)),0),2),0)</f>
        <v>0</v>
      </c>
      <c r="W26" s="141">
        <f>IFERROR(ROUND(IF(AND(W$4&gt;$D26,W$4&gt;$G26),MIN($I26*(W$4-MAX($D26,$G26))/($E26-MAX($D26,$G26))-SUM($J26:V26),$I26-SUM($J26:V26)),0),2),0)</f>
        <v>0</v>
      </c>
      <c r="X26" s="141">
        <f>IFERROR(ROUND(IF(AND(X$4&gt;$D26,X$4&gt;$G26),MIN($I26*(X$4-MAX($D26,$G26))/($E26-MAX($D26,$G26))-SUM($J26:W26),$I26-SUM($J26:W26)),0),2),0)</f>
        <v>0</v>
      </c>
      <c r="Y26" s="141">
        <f>IFERROR(ROUND(IF(AND(Y$4&gt;$D26,Y$4&gt;$G26),MIN($I26*(Y$4-MAX($D26,$G26))/($E26-MAX($D26,$G26))-SUM($J26:X26),$I26-SUM($J26:X26)),0),2),0)</f>
        <v>0</v>
      </c>
      <c r="Z26" s="141">
        <f>IFERROR(ROUND(IF(AND(Z$4&gt;$D26,Z$4&gt;$G26),MIN($I26*(Z$4-MAX($D26,$G26))/($E26-MAX($D26,$G26))-SUM($J26:Y26),$I26-SUM($J26:Y26)),0),2),0)</f>
        <v>0</v>
      </c>
      <c r="AA26" s="141">
        <f>IFERROR(ROUND(IF(AND(AA$4&gt;$D26,AA$4&gt;$G26),MIN($I26*(AA$4-MAX($D26,$G26))/($E26-MAX($D26,$G26))-SUM($J26:Z26),$I26-SUM($J26:Z26)),0),2),0)</f>
        <v>0</v>
      </c>
      <c r="AB26" s="141">
        <f>IFERROR(ROUND(IF(AND(AB$4&gt;$D26,AB$4&gt;$G26),MIN($I26*(AB$4-MAX($D26,$G26))/($E26-MAX($D26,$G26))-SUM($J26:AA26),$I26-SUM($J26:AA26)),0),2),0)</f>
        <v>0</v>
      </c>
      <c r="AC26" s="141">
        <f>IFERROR(ROUND(IF(AND(AC$4&gt;$D26,AC$4&gt;$G26),MIN($I26*(AC$4-MAX($D26,$G26))/($E26-MAX($D26,$G26))-SUM($J26:AB26),$I26-SUM($J26:AB26)),0),2),0)</f>
        <v>0</v>
      </c>
      <c r="AD26" s="141">
        <f>IFERROR(ROUND(IF(AND(AD$4&gt;$D26,AD$4&gt;$G26),MIN($I26*(AD$4-MAX($D26,$G26))/($E26-MAX($D26,$G26))-SUM($J26:AC26),$I26-SUM($J26:AC26)),0),2),0)</f>
        <v>0</v>
      </c>
      <c r="AE26" s="141">
        <f>IFERROR(ROUND(IF(AND(AE$4&gt;$D26,AE$4&gt;$G26),MIN($I26*(AE$4-MAX($D26,$G26))/($E26-MAX($D26,$G26))-SUM($J26:AD26),$I26-SUM($J26:AD26)),0),2),0)</f>
        <v>0</v>
      </c>
      <c r="AF26" s="141">
        <f>IFERROR(ROUND(IF(AND(AF$4&gt;$D26,AF$4&gt;$G26),MIN($I26*(AF$4-MAX($D26,$G26))/($E26-MAX($D26,$G26))-SUM($J26:AE26),$I26-SUM($J26:AE26)),0),2),0)</f>
        <v>0</v>
      </c>
      <c r="AG26" s="141">
        <f>IFERROR(ROUND(IF(AND(AG$4&gt;$D26,AG$4&gt;$G26),MIN($I26*(AG$4-MAX($D26,$G26))/($E26-MAX($D26,$G26))-SUM($J26:AF26),$I26-SUM($J26:AF26)),0),2),0)</f>
        <v>0</v>
      </c>
      <c r="AH26" s="141">
        <f>IFERROR(ROUND(IF(AND(AH$4&gt;$D26,AH$4&gt;$G26),MIN($I26*(AH$4-MAX($D26,$G26))/($E26-MAX($D26,$G26))-SUM($J26:AG26),$I26-SUM($J26:AG26)),0),2),0)</f>
        <v>0</v>
      </c>
      <c r="AI26" s="141">
        <f>IFERROR(ROUND(IF(AND(AI$4&gt;$D26,AI$4&gt;$G26),MIN($I26*(AI$4-MAX($D26,$G26))/($E26-MAX($D26,$G26))-SUM($J26:AH26),$I26-SUM($J26:AH26)),0),2),0)</f>
        <v>0</v>
      </c>
      <c r="AJ26" s="141">
        <f>IFERROR(ROUND(IF(AND(AJ$4&gt;$D26,AJ$4&gt;$G26),MIN($I26*(AJ$4-MAX($D26,$G26))/($E26-MAX($D26,$G26))-SUM($J26:AI26),$I26-SUM($J26:AI26)),0),2),0)</f>
        <v>0</v>
      </c>
      <c r="AK26" s="141">
        <f>IFERROR(ROUND(IF(AND(AK$4&gt;$D26,AK$4&gt;$G26),MIN($I26*(AK$4-MAX($D26,$G26))/($E26-MAX($D26,$G26))-SUM($J26:AJ26),$I26-SUM($J26:AJ26)),0),2),0)</f>
        <v>0</v>
      </c>
      <c r="AL26" s="141">
        <f>IFERROR(ROUND(IF(AND(AL$4&gt;$D26,AL$4&gt;$G26),MIN($I26*(AL$4-MAX($D26,$G26))/($E26-MAX($D26,$G26))-SUM($J26:AK26),$I26-SUM($J26:AK26)),0),2),0)</f>
        <v>0</v>
      </c>
      <c r="AM26" s="141">
        <f>IFERROR(ROUND(IF(AND(AM$4&gt;$D26,AM$4&gt;$G26),MIN($I26*(AM$4-MAX($D26,$G26))/($E26-MAX($D26,$G26))-SUM($J26:AL26),$I26-SUM($J26:AL26)),0),2),0)</f>
        <v>0</v>
      </c>
      <c r="AN26" s="141">
        <f>IFERROR(ROUND(IF(AND(AN$4&gt;$D26,AN$4&gt;$G26),MIN($I26*(AN$4-MAX($D26,$G26))/($E26-MAX($D26,$G26))-SUM($J26:AM26),$I26-SUM($J26:AM26)),0),2),0)</f>
        <v>0</v>
      </c>
      <c r="AO26" s="141">
        <f>IFERROR(ROUND(IF(AND(AO$4&gt;$D26,AO$4&gt;$G26),MIN($I26*(AO$4-MAX($D26,$G26))/($E26-MAX($D26,$G26))-SUM($J26:AN26),$I26-SUM($J26:AN26)),0),2),0)</f>
        <v>0</v>
      </c>
      <c r="AP26" s="141">
        <f>IFERROR(ROUND(IF(AND(AP$4&gt;$D26,AP$4&gt;$G26),MIN($I26*(AP$4-MAX($D26,$G26))/($E26-MAX($D26,$G26))-SUM($J26:AO26),$I26-SUM($J26:AO26)),0),2),0)</f>
        <v>0</v>
      </c>
      <c r="AQ26" s="141">
        <f>IFERROR(ROUND(IF(AND(AQ$4&gt;$D26,AQ$4&gt;$G26),MIN($I26*(AQ$4-MAX($D26,$G26))/($E26-MAX($D26,$G26))-SUM($J26:AP26),$I26-SUM($J26:AP26)),0),2),0)</f>
        <v>0</v>
      </c>
      <c r="AR26" s="141">
        <f>IFERROR(ROUND(IF(AND(AR$4&gt;$D26,AR$4&gt;$G26),MIN($I26*(AR$4-MAX($D26,$G26))/($E26-MAX($D26,$G26))-SUM($J26:AQ26),$I26-SUM($J26:AQ26)),0),2),0)</f>
        <v>0</v>
      </c>
      <c r="AS26" s="141">
        <f>IFERROR(ROUND(IF(AND(AS$4&gt;$D26,AS$4&gt;$G26),MIN($I26*(AS$4-MAX($D26,$G26))/($E26-MAX($D26,$G26))-SUM($J26:AR26),$I26-SUM($J26:AR26)),0),2),0)</f>
        <v>0</v>
      </c>
      <c r="AT26" s="141">
        <f>IFERROR(ROUND(IF(AND(AT$4&gt;$D26,AT$4&gt;$G26),MIN($I26*(AT$4-MAX($D26,$G26))/($E26-MAX($D26,$G26))-SUM($J26:AS26),$I26-SUM($J26:AS26)),0),2),0)</f>
        <v>0</v>
      </c>
      <c r="AU26" s="141">
        <f>IFERROR(ROUND(IF(AND(AU$4&gt;$D26,AU$4&gt;$G26),MIN($I26*(AU$4-MAX($D26,$G26))/($E26-MAX($D26,$G26))-SUM($J26:AT26),$I26-SUM($J26:AT26)),0),2),0)</f>
        <v>0</v>
      </c>
      <c r="AV26" s="141">
        <f>IFERROR(ROUND(IF(AND(AV$4&gt;$D26,AV$4&gt;$G26),MIN($I26*(AV$4-MAX($D26,$G26))/($E26-MAX($D26,$G26))-SUM($J26:AU26),$I26-SUM($J26:AU26)),0),2),0)</f>
        <v>0</v>
      </c>
      <c r="AW26" s="141">
        <f>IFERROR(ROUND(IF(AND(AW$4&gt;$D26,AW$4&gt;$G26),MIN($I26*(AW$4-MAX($D26,$G26))/($E26-MAX($D26,$G26))-SUM($J26:AV26),$I26-SUM($J26:AV26)),0),2),0)</f>
        <v>0</v>
      </c>
      <c r="AX26" s="141">
        <f>IFERROR(ROUND(IF(AND(AX$4&gt;$D26,AX$4&gt;$G26),MIN($I26*(AX$4-MAX($D26,$G26))/($E26-MAX($D26,$G26))-SUM($J26:AW26),$I26-SUM($J26:AW26)),0),2),0)</f>
        <v>0</v>
      </c>
      <c r="AY26" s="141">
        <f>IFERROR(ROUND(IF(AND(AY$4&gt;$D26,AY$4&gt;$G26),MIN($I26*(AY$4-MAX($D26,$G26))/($E26-MAX($D26,$G26))-SUM($J26:AX26),$I26-SUM($J26:AX26)),0),2),0)</f>
        <v>0</v>
      </c>
      <c r="AZ26" s="141">
        <f>IFERROR(ROUND(IF(AND(AZ$4&gt;$D26,AZ$4&gt;$G26),MIN($I26*(AZ$4-MAX($D26,$G26))/($E26-MAX($D26,$G26))-SUM($J26:AY26),$I26-SUM($J26:AY26)),0),2),0)</f>
        <v>0</v>
      </c>
      <c r="BA26" s="141">
        <f>IFERROR(ROUND(IF(AND(BA$4&gt;$D26,BA$4&gt;$G26),MIN($I26*(BA$4-MAX($D26,$G26))/($E26-MAX($D26,$G26))-SUM($J26:AZ26),$I26-SUM($J26:AZ26)),0),2),0)</f>
        <v>0</v>
      </c>
      <c r="BB26" s="141">
        <f>IFERROR(ROUND(IF(AND(BB$4&gt;$D26,BB$4&gt;$G26),MIN($I26*(BB$4-MAX($D26,$G26))/($E26-MAX($D26,$G26))-SUM($J26:BA26),$I26-SUM($J26:BA26)),0),2),0)</f>
        <v>0</v>
      </c>
      <c r="BC26" s="141">
        <f>IFERROR(ROUND(IF(AND(BC$4&gt;$D26,BC$4&gt;$G26),MIN($I26*(BC$4-MAX($D26,$G26))/($E26-MAX($D26,$G26))-SUM($J26:BB26),$I26-SUM($J26:BB26)),0),2),0)</f>
        <v>0</v>
      </c>
      <c r="BD26" s="141">
        <f>IFERROR(ROUND(IF(AND(BD$4&gt;$D26,BD$4&gt;$G26),MIN($I26*(BD$4-MAX($D26,$G26))/($E26-MAX($D26,$G26))-SUM($J26:BC26),$I26-SUM($J26:BC26)),0),2),0)</f>
        <v>0</v>
      </c>
      <c r="BE26" s="141">
        <f>IFERROR(ROUND(IF(AND(BE$4&gt;$D26,BE$4&gt;$G26),MIN($I26*(BE$4-MAX($D26,$G26))/($E26-MAX($D26,$G26))-SUM($J26:BD26),$I26-SUM($J26:BD26)),0),2),0)</f>
        <v>0</v>
      </c>
      <c r="BF26" s="141">
        <f>IFERROR(ROUND(IF(AND(BF$4&gt;$D26,BF$4&gt;$G26),MIN($I26*(BF$4-MAX($D26,$G26))/($E26-MAX($D26,$G26))-SUM($J26:BE26),$I26-SUM($J26:BE26)),0),2),0)</f>
        <v>0</v>
      </c>
      <c r="BG26" s="141">
        <f>IFERROR(ROUND(IF(AND(BG$4&gt;$D26,BG$4&gt;$G26),MIN($I26*(BG$4-MAX($D26,$G26))/($E26-MAX($D26,$G26))-SUM($J26:BF26),$I26-SUM($J26:BF26)),0),2),0)</f>
        <v>0</v>
      </c>
      <c r="BH26" s="141">
        <f>IFERROR(ROUND(IF(AND(BH$4&gt;$D26,BH$4&gt;$G26),MIN($I26*(BH$4-MAX($D26,$G26))/($E26-MAX($D26,$G26))-SUM($J26:BG26),$I26-SUM($J26:BG26)),0),2),0)</f>
        <v>0</v>
      </c>
      <c r="BI26" s="141">
        <f>IFERROR(ROUND(IF(AND(BI$4&gt;$D26,BI$4&gt;$G26),MIN($I26*(BI$4-MAX($D26,$G26))/($E26-MAX($D26,$G26))-SUM($J26:BH26),$I26-SUM($J26:BH26)),0),2),0)</f>
        <v>0</v>
      </c>
      <c r="BJ26" s="141">
        <f>IFERROR(ROUND(IF(AND(BJ$4&gt;$D26,BJ$4&gt;$G26),MIN($I26*(BJ$4-MAX($D26,$G26))/($E26-MAX($D26,$G26))-SUM($J26:BI26),$I26-SUM($J26:BI26)),0),2),0)</f>
        <v>0</v>
      </c>
      <c r="BK26" s="141">
        <f>IFERROR(ROUND(IF(AND(BK$4&gt;$D26,BK$4&gt;$G26),MIN($I26*(BK$4-MAX($D26,$G26))/($E26-MAX($D26,$G26))-SUM($J26:BJ26),$I26-SUM($J26:BJ26)),0),2),0)</f>
        <v>0</v>
      </c>
      <c r="BL26" s="141">
        <f>IFERROR(ROUND(IF(AND(BL$4&gt;$D26,BL$4&gt;$G26),MIN($I26*(BL$4-MAX($D26,$G26))/($E26-MAX($D26,$G26))-SUM($J26:BK26),$I26-SUM($J26:BK26)),0),2),0)</f>
        <v>0</v>
      </c>
      <c r="BM26" s="141">
        <f>IFERROR(ROUND(IF(AND(BM$4&gt;$D26,BM$4&gt;$G26),MIN($I26*(BM$4-MAX($D26,$G26))/($E26-MAX($D26,$G26))-SUM($J26:BL26),$I26-SUM($J26:BL26)),0),2),0)</f>
        <v>0</v>
      </c>
      <c r="BN26" s="141">
        <f>IFERROR(ROUND(IF(AND(BN$4&gt;$D26,BN$4&gt;$G26),MIN($I26*(BN$4-MAX($D26,$G26))/($E26-MAX($D26,$G26))-SUM($J26:BM26),$I26-SUM($J26:BM26)),0),2),0)</f>
        <v>0</v>
      </c>
    </row>
    <row r="27" spans="1:66">
      <c r="A27" s="145"/>
      <c r="B27" s="145"/>
      <c r="C27" s="139" t="str">
        <f t="shared" si="105"/>
        <v>1899-00</v>
      </c>
      <c r="D27" s="143"/>
      <c r="E27" s="143"/>
      <c r="F27" s="144"/>
      <c r="G27" s="411"/>
      <c r="H27" s="141">
        <f t="shared" si="106"/>
        <v>0</v>
      </c>
      <c r="I27" s="141">
        <f t="shared" si="108"/>
        <v>0</v>
      </c>
      <c r="J27" s="141">
        <f t="shared" si="107"/>
        <v>0</v>
      </c>
      <c r="K27" s="141">
        <f>IFERROR(ROUND(IF(AND(K$4&gt;$D27,K$4&gt;$G27),MIN($I27*(K$4-MAX($D27,$G27))/($E27-MAX($D27,$G27))-SUM($J27:J27),$I27-SUM($J27:J27)),0),2),0)</f>
        <v>0</v>
      </c>
      <c r="L27" s="141">
        <f>IFERROR(ROUND(IF(AND(L$4&gt;$D27,L$4&gt;$G27),MIN($I27*(L$4-MAX($D27,$G27))/($E27-MAX($D27,$G27))-SUM($J27:K27),$I27-SUM($J27:K27)),0),2),0)</f>
        <v>0</v>
      </c>
      <c r="M27" s="141">
        <f>IFERROR(ROUND(IF(AND(M$4&gt;$D27,M$4&gt;$G27),MIN($I27*(M$4-MAX($D27,$G27))/($E27-MAX($D27,$G27))-SUM($J27:L27),$I27-SUM($J27:L27)),0),2),0)</f>
        <v>0</v>
      </c>
      <c r="N27" s="141">
        <f>IFERROR(ROUND(IF(AND(N$4&gt;$D27,N$4&gt;$G27),MIN($I27*(N$4-MAX($D27,$G27))/($E27-MAX($D27,$G27))-SUM($J27:M27),$I27-SUM($J27:M27)),0),2),0)</f>
        <v>0</v>
      </c>
      <c r="O27" s="141">
        <f>IFERROR(ROUND(IF(AND(O$4&gt;$D27,O$4&gt;$G27),MIN($I27*(O$4-MAX($D27,$G27))/($E27-MAX($D27,$G27))-SUM($J27:N27),$I27-SUM($J27:N27)),0),2),0)</f>
        <v>0</v>
      </c>
      <c r="P27" s="141">
        <f>IFERROR(ROUND(IF(AND(P$4&gt;$D27,P$4&gt;$G27),MIN($I27*(P$4-MAX($D27,$G27))/($E27-MAX($D27,$G27))-SUM($J27:O27),$I27-SUM($J27:O27)),0),2),0)</f>
        <v>0</v>
      </c>
      <c r="Q27" s="141">
        <f>IFERROR(ROUND(IF(AND(Q$4&gt;$D27,Q$4&gt;$G27),MIN($I27*(Q$4-MAX($D27,$G27))/($E27-MAX($D27,$G27))-SUM($J27:P27),$I27-SUM($J27:P27)),0),2),0)</f>
        <v>0</v>
      </c>
      <c r="R27" s="141">
        <f>IFERROR(ROUND(IF(AND(R$4&gt;$D27,R$4&gt;$G27),MIN($I27*(R$4-MAX($D27,$G27))/($E27-MAX($D27,$G27))-SUM($J27:Q27),$I27-SUM($J27:Q27)),0),2),0)</f>
        <v>0</v>
      </c>
      <c r="S27" s="141">
        <f>IFERROR(ROUND(IF(AND(S$4&gt;$D27,S$4&gt;$G27),MIN($I27*(S$4-MAX($D27,$G27))/($E27-MAX($D27,$G27))-SUM($J27:R27),$I27-SUM($J27:R27)),0),2),0)</f>
        <v>0</v>
      </c>
      <c r="T27" s="141">
        <f>IFERROR(ROUND(IF(AND(T$4&gt;$D27,T$4&gt;$G27),MIN($I27*(T$4-MAX($D27,$G27))/($E27-MAX($D27,$G27))-SUM($J27:S27),$I27-SUM($J27:S27)),0),2),0)</f>
        <v>0</v>
      </c>
      <c r="U27" s="141">
        <f>IFERROR(ROUND(IF(AND(U$4&gt;$D27,U$4&gt;$G27),MIN($I27*(U$4-MAX($D27,$G27))/($E27-MAX($D27,$G27))-SUM($J27:T27),$I27-SUM($J27:T27)),0),2),0)</f>
        <v>0</v>
      </c>
      <c r="V27" s="141">
        <f>IFERROR(ROUND(IF(AND(V$4&gt;$D27,V$4&gt;$G27),MIN($I27*(V$4-MAX($D27,$G27))/($E27-MAX($D27,$G27))-SUM($J27:U27),$I27-SUM($J27:U27)),0),2),0)</f>
        <v>0</v>
      </c>
      <c r="W27" s="141">
        <f>IFERROR(ROUND(IF(AND(W$4&gt;$D27,W$4&gt;$G27),MIN($I27*(W$4-MAX($D27,$G27))/($E27-MAX($D27,$G27))-SUM($J27:V27),$I27-SUM($J27:V27)),0),2),0)</f>
        <v>0</v>
      </c>
      <c r="X27" s="141">
        <f>IFERROR(ROUND(IF(AND(X$4&gt;$D27,X$4&gt;$G27),MIN($I27*(X$4-MAX($D27,$G27))/($E27-MAX($D27,$G27))-SUM($J27:W27),$I27-SUM($J27:W27)),0),2),0)</f>
        <v>0</v>
      </c>
      <c r="Y27" s="141">
        <f>IFERROR(ROUND(IF(AND(Y$4&gt;$D27,Y$4&gt;$G27),MIN($I27*(Y$4-MAX($D27,$G27))/($E27-MAX($D27,$G27))-SUM($J27:X27),$I27-SUM($J27:X27)),0),2),0)</f>
        <v>0</v>
      </c>
      <c r="Z27" s="141">
        <f>IFERROR(ROUND(IF(AND(Z$4&gt;$D27,Z$4&gt;$G27),MIN($I27*(Z$4-MAX($D27,$G27))/($E27-MAX($D27,$G27))-SUM($J27:Y27),$I27-SUM($J27:Y27)),0),2),0)</f>
        <v>0</v>
      </c>
      <c r="AA27" s="141">
        <f>IFERROR(ROUND(IF(AND(AA$4&gt;$D27,AA$4&gt;$G27),MIN($I27*(AA$4-MAX($D27,$G27))/($E27-MAX($D27,$G27))-SUM($J27:Z27),$I27-SUM($J27:Z27)),0),2),0)</f>
        <v>0</v>
      </c>
      <c r="AB27" s="141">
        <f>IFERROR(ROUND(IF(AND(AB$4&gt;$D27,AB$4&gt;$G27),MIN($I27*(AB$4-MAX($D27,$G27))/($E27-MAX($D27,$G27))-SUM($J27:AA27),$I27-SUM($J27:AA27)),0),2),0)</f>
        <v>0</v>
      </c>
      <c r="AC27" s="141">
        <f>IFERROR(ROUND(IF(AND(AC$4&gt;$D27,AC$4&gt;$G27),MIN($I27*(AC$4-MAX($D27,$G27))/($E27-MAX($D27,$G27))-SUM($J27:AB27),$I27-SUM($J27:AB27)),0),2),0)</f>
        <v>0</v>
      </c>
      <c r="AD27" s="141">
        <f>IFERROR(ROUND(IF(AND(AD$4&gt;$D27,AD$4&gt;$G27),MIN($I27*(AD$4-MAX($D27,$G27))/($E27-MAX($D27,$G27))-SUM($J27:AC27),$I27-SUM($J27:AC27)),0),2),0)</f>
        <v>0</v>
      </c>
      <c r="AE27" s="141">
        <f>IFERROR(ROUND(IF(AND(AE$4&gt;$D27,AE$4&gt;$G27),MIN($I27*(AE$4-MAX($D27,$G27))/($E27-MAX($D27,$G27))-SUM($J27:AD27),$I27-SUM($J27:AD27)),0),2),0)</f>
        <v>0</v>
      </c>
      <c r="AF27" s="141">
        <f>IFERROR(ROUND(IF(AND(AF$4&gt;$D27,AF$4&gt;$G27),MIN($I27*(AF$4-MAX($D27,$G27))/($E27-MAX($D27,$G27))-SUM($J27:AE27),$I27-SUM($J27:AE27)),0),2),0)</f>
        <v>0</v>
      </c>
      <c r="AG27" s="141">
        <f>IFERROR(ROUND(IF(AND(AG$4&gt;$D27,AG$4&gt;$G27),MIN($I27*(AG$4-MAX($D27,$G27))/($E27-MAX($D27,$G27))-SUM($J27:AF27),$I27-SUM($J27:AF27)),0),2),0)</f>
        <v>0</v>
      </c>
      <c r="AH27" s="141">
        <f>IFERROR(ROUND(IF(AND(AH$4&gt;$D27,AH$4&gt;$G27),MIN($I27*(AH$4-MAX($D27,$G27))/($E27-MAX($D27,$G27))-SUM($J27:AG27),$I27-SUM($J27:AG27)),0),2),0)</f>
        <v>0</v>
      </c>
      <c r="AI27" s="141">
        <f>IFERROR(ROUND(IF(AND(AI$4&gt;$D27,AI$4&gt;$G27),MIN($I27*(AI$4-MAX($D27,$G27))/($E27-MAX($D27,$G27))-SUM($J27:AH27),$I27-SUM($J27:AH27)),0),2),0)</f>
        <v>0</v>
      </c>
      <c r="AJ27" s="141">
        <f>IFERROR(ROUND(IF(AND(AJ$4&gt;$D27,AJ$4&gt;$G27),MIN($I27*(AJ$4-MAX($D27,$G27))/($E27-MAX($D27,$G27))-SUM($J27:AI27),$I27-SUM($J27:AI27)),0),2),0)</f>
        <v>0</v>
      </c>
      <c r="AK27" s="141">
        <f>IFERROR(ROUND(IF(AND(AK$4&gt;$D27,AK$4&gt;$G27),MIN($I27*(AK$4-MAX($D27,$G27))/($E27-MAX($D27,$G27))-SUM($J27:AJ27),$I27-SUM($J27:AJ27)),0),2),0)</f>
        <v>0</v>
      </c>
      <c r="AL27" s="141">
        <f>IFERROR(ROUND(IF(AND(AL$4&gt;$D27,AL$4&gt;$G27),MIN($I27*(AL$4-MAX($D27,$G27))/($E27-MAX($D27,$G27))-SUM($J27:AK27),$I27-SUM($J27:AK27)),0),2),0)</f>
        <v>0</v>
      </c>
      <c r="AM27" s="141">
        <f>IFERROR(ROUND(IF(AND(AM$4&gt;$D27,AM$4&gt;$G27),MIN($I27*(AM$4-MAX($D27,$G27))/($E27-MAX($D27,$G27))-SUM($J27:AL27),$I27-SUM($J27:AL27)),0),2),0)</f>
        <v>0</v>
      </c>
      <c r="AN27" s="141">
        <f>IFERROR(ROUND(IF(AND(AN$4&gt;$D27,AN$4&gt;$G27),MIN($I27*(AN$4-MAX($D27,$G27))/($E27-MAX($D27,$G27))-SUM($J27:AM27),$I27-SUM($J27:AM27)),0),2),0)</f>
        <v>0</v>
      </c>
      <c r="AO27" s="141">
        <f>IFERROR(ROUND(IF(AND(AO$4&gt;$D27,AO$4&gt;$G27),MIN($I27*(AO$4-MAX($D27,$G27))/($E27-MAX($D27,$G27))-SUM($J27:AN27),$I27-SUM($J27:AN27)),0),2),0)</f>
        <v>0</v>
      </c>
      <c r="AP27" s="141">
        <f>IFERROR(ROUND(IF(AND(AP$4&gt;$D27,AP$4&gt;$G27),MIN($I27*(AP$4-MAX($D27,$G27))/($E27-MAX($D27,$G27))-SUM($J27:AO27),$I27-SUM($J27:AO27)),0),2),0)</f>
        <v>0</v>
      </c>
      <c r="AQ27" s="141">
        <f>IFERROR(ROUND(IF(AND(AQ$4&gt;$D27,AQ$4&gt;$G27),MIN($I27*(AQ$4-MAX($D27,$G27))/($E27-MAX($D27,$G27))-SUM($J27:AP27),$I27-SUM($J27:AP27)),0),2),0)</f>
        <v>0</v>
      </c>
      <c r="AR27" s="141">
        <f>IFERROR(ROUND(IF(AND(AR$4&gt;$D27,AR$4&gt;$G27),MIN($I27*(AR$4-MAX($D27,$G27))/($E27-MAX($D27,$G27))-SUM($J27:AQ27),$I27-SUM($J27:AQ27)),0),2),0)</f>
        <v>0</v>
      </c>
      <c r="AS27" s="141">
        <f>IFERROR(ROUND(IF(AND(AS$4&gt;$D27,AS$4&gt;$G27),MIN($I27*(AS$4-MAX($D27,$G27))/($E27-MAX($D27,$G27))-SUM($J27:AR27),$I27-SUM($J27:AR27)),0),2),0)</f>
        <v>0</v>
      </c>
      <c r="AT27" s="141">
        <f>IFERROR(ROUND(IF(AND(AT$4&gt;$D27,AT$4&gt;$G27),MIN($I27*(AT$4-MAX($D27,$G27))/($E27-MAX($D27,$G27))-SUM($J27:AS27),$I27-SUM($J27:AS27)),0),2),0)</f>
        <v>0</v>
      </c>
      <c r="AU27" s="141">
        <f>IFERROR(ROUND(IF(AND(AU$4&gt;$D27,AU$4&gt;$G27),MIN($I27*(AU$4-MAX($D27,$G27))/($E27-MAX($D27,$G27))-SUM($J27:AT27),$I27-SUM($J27:AT27)),0),2),0)</f>
        <v>0</v>
      </c>
      <c r="AV27" s="141">
        <f>IFERROR(ROUND(IF(AND(AV$4&gt;$D27,AV$4&gt;$G27),MIN($I27*(AV$4-MAX($D27,$G27))/($E27-MAX($D27,$G27))-SUM($J27:AU27),$I27-SUM($J27:AU27)),0),2),0)</f>
        <v>0</v>
      </c>
      <c r="AW27" s="141">
        <f>IFERROR(ROUND(IF(AND(AW$4&gt;$D27,AW$4&gt;$G27),MIN($I27*(AW$4-MAX($D27,$G27))/($E27-MAX($D27,$G27))-SUM($J27:AV27),$I27-SUM($J27:AV27)),0),2),0)</f>
        <v>0</v>
      </c>
      <c r="AX27" s="141">
        <f>IFERROR(ROUND(IF(AND(AX$4&gt;$D27,AX$4&gt;$G27),MIN($I27*(AX$4-MAX($D27,$G27))/($E27-MAX($D27,$G27))-SUM($J27:AW27),$I27-SUM($J27:AW27)),0),2),0)</f>
        <v>0</v>
      </c>
      <c r="AY27" s="141">
        <f>IFERROR(ROUND(IF(AND(AY$4&gt;$D27,AY$4&gt;$G27),MIN($I27*(AY$4-MAX($D27,$G27))/($E27-MAX($D27,$G27))-SUM($J27:AX27),$I27-SUM($J27:AX27)),0),2),0)</f>
        <v>0</v>
      </c>
      <c r="AZ27" s="141">
        <f>IFERROR(ROUND(IF(AND(AZ$4&gt;$D27,AZ$4&gt;$G27),MIN($I27*(AZ$4-MAX($D27,$G27))/($E27-MAX($D27,$G27))-SUM($J27:AY27),$I27-SUM($J27:AY27)),0),2),0)</f>
        <v>0</v>
      </c>
      <c r="BA27" s="141">
        <f>IFERROR(ROUND(IF(AND(BA$4&gt;$D27,BA$4&gt;$G27),MIN($I27*(BA$4-MAX($D27,$G27))/($E27-MAX($D27,$G27))-SUM($J27:AZ27),$I27-SUM($J27:AZ27)),0),2),0)</f>
        <v>0</v>
      </c>
      <c r="BB27" s="141">
        <f>IFERROR(ROUND(IF(AND(BB$4&gt;$D27,BB$4&gt;$G27),MIN($I27*(BB$4-MAX($D27,$G27))/($E27-MAX($D27,$G27))-SUM($J27:BA27),$I27-SUM($J27:BA27)),0),2),0)</f>
        <v>0</v>
      </c>
      <c r="BC27" s="141">
        <f>IFERROR(ROUND(IF(AND(BC$4&gt;$D27,BC$4&gt;$G27),MIN($I27*(BC$4-MAX($D27,$G27))/($E27-MAX($D27,$G27))-SUM($J27:BB27),$I27-SUM($J27:BB27)),0),2),0)</f>
        <v>0</v>
      </c>
      <c r="BD27" s="141">
        <f>IFERROR(ROUND(IF(AND(BD$4&gt;$D27,BD$4&gt;$G27),MIN($I27*(BD$4-MAX($D27,$G27))/($E27-MAX($D27,$G27))-SUM($J27:BC27),$I27-SUM($J27:BC27)),0),2),0)</f>
        <v>0</v>
      </c>
      <c r="BE27" s="141">
        <f>IFERROR(ROUND(IF(AND(BE$4&gt;$D27,BE$4&gt;$G27),MIN($I27*(BE$4-MAX($D27,$G27))/($E27-MAX($D27,$G27))-SUM($J27:BD27),$I27-SUM($J27:BD27)),0),2),0)</f>
        <v>0</v>
      </c>
      <c r="BF27" s="141">
        <f>IFERROR(ROUND(IF(AND(BF$4&gt;$D27,BF$4&gt;$G27),MIN($I27*(BF$4-MAX($D27,$G27))/($E27-MAX($D27,$G27))-SUM($J27:BE27),$I27-SUM($J27:BE27)),0),2),0)</f>
        <v>0</v>
      </c>
      <c r="BG27" s="141">
        <f>IFERROR(ROUND(IF(AND(BG$4&gt;$D27,BG$4&gt;$G27),MIN($I27*(BG$4-MAX($D27,$G27))/($E27-MAX($D27,$G27))-SUM($J27:BF27),$I27-SUM($J27:BF27)),0),2),0)</f>
        <v>0</v>
      </c>
      <c r="BH27" s="141">
        <f>IFERROR(ROUND(IF(AND(BH$4&gt;$D27,BH$4&gt;$G27),MIN($I27*(BH$4-MAX($D27,$G27))/($E27-MAX($D27,$G27))-SUM($J27:BG27),$I27-SUM($J27:BG27)),0),2),0)</f>
        <v>0</v>
      </c>
      <c r="BI27" s="141">
        <f>IFERROR(ROUND(IF(AND(BI$4&gt;$D27,BI$4&gt;$G27),MIN($I27*(BI$4-MAX($D27,$G27))/($E27-MAX($D27,$G27))-SUM($J27:BH27),$I27-SUM($J27:BH27)),0),2),0)</f>
        <v>0</v>
      </c>
      <c r="BJ27" s="141">
        <f>IFERROR(ROUND(IF(AND(BJ$4&gt;$D27,BJ$4&gt;$G27),MIN($I27*(BJ$4-MAX($D27,$G27))/($E27-MAX($D27,$G27))-SUM($J27:BI27),$I27-SUM($J27:BI27)),0),2),0)</f>
        <v>0</v>
      </c>
      <c r="BK27" s="141">
        <f>IFERROR(ROUND(IF(AND(BK$4&gt;$D27,BK$4&gt;$G27),MIN($I27*(BK$4-MAX($D27,$G27))/($E27-MAX($D27,$G27))-SUM($J27:BJ27),$I27-SUM($J27:BJ27)),0),2),0)</f>
        <v>0</v>
      </c>
      <c r="BL27" s="141">
        <f>IFERROR(ROUND(IF(AND(BL$4&gt;$D27,BL$4&gt;$G27),MIN($I27*(BL$4-MAX($D27,$G27))/($E27-MAX($D27,$G27))-SUM($J27:BK27),$I27-SUM($J27:BK27)),0),2),0)</f>
        <v>0</v>
      </c>
      <c r="BM27" s="141">
        <f>IFERROR(ROUND(IF(AND(BM$4&gt;$D27,BM$4&gt;$G27),MIN($I27*(BM$4-MAX($D27,$G27))/($E27-MAX($D27,$G27))-SUM($J27:BL27),$I27-SUM($J27:BL27)),0),2),0)</f>
        <v>0</v>
      </c>
      <c r="BN27" s="141">
        <f>IFERROR(ROUND(IF(AND(BN$4&gt;$D27,BN$4&gt;$G27),MIN($I27*(BN$4-MAX($D27,$G27))/($E27-MAX($D27,$G27))-SUM($J27:BM27),$I27-SUM($J27:BM27)),0),2),0)</f>
        <v>0</v>
      </c>
    </row>
    <row r="28" spans="1:66">
      <c r="A28" s="145"/>
      <c r="B28" s="145"/>
      <c r="C28" s="139" t="str">
        <f t="shared" si="105"/>
        <v>1899-00</v>
      </c>
      <c r="D28" s="143"/>
      <c r="E28" s="143"/>
      <c r="F28" s="144"/>
      <c r="G28" s="411"/>
      <c r="H28" s="141">
        <f t="shared" si="106"/>
        <v>0</v>
      </c>
      <c r="I28" s="141">
        <f t="shared" si="108"/>
        <v>0</v>
      </c>
      <c r="J28" s="141">
        <f t="shared" si="107"/>
        <v>0</v>
      </c>
      <c r="K28" s="141">
        <f>IFERROR(ROUND(IF(AND(K$4&gt;$D28,K$4&gt;$G28),MIN($I28*(K$4-MAX($D28,$G28))/($E28-MAX($D28,$G28))-SUM($J28:J28),$I28-SUM($J28:J28)),0),2),0)</f>
        <v>0</v>
      </c>
      <c r="L28" s="141">
        <f>IFERROR(ROUND(IF(AND(L$4&gt;$D28,L$4&gt;$G28),MIN($I28*(L$4-MAX($D28,$G28))/($E28-MAX($D28,$G28))-SUM($J28:K28),$I28-SUM($J28:K28)),0),2),0)</f>
        <v>0</v>
      </c>
      <c r="M28" s="141">
        <f>IFERROR(ROUND(IF(AND(M$4&gt;$D28,M$4&gt;$G28),MIN($I28*(M$4-MAX($D28,$G28))/($E28-MAX($D28,$G28))-SUM($J28:L28),$I28-SUM($J28:L28)),0),2),0)</f>
        <v>0</v>
      </c>
      <c r="N28" s="141">
        <f>IFERROR(ROUND(IF(AND(N$4&gt;$D28,N$4&gt;$G28),MIN($I28*(N$4-MAX($D28,$G28))/($E28-MAX($D28,$G28))-SUM($J28:M28),$I28-SUM($J28:M28)),0),2),0)</f>
        <v>0</v>
      </c>
      <c r="O28" s="141">
        <f>IFERROR(ROUND(IF(AND(O$4&gt;$D28,O$4&gt;$G28),MIN($I28*(O$4-MAX($D28,$G28))/($E28-MAX($D28,$G28))-SUM($J28:N28),$I28-SUM($J28:N28)),0),2),0)</f>
        <v>0</v>
      </c>
      <c r="P28" s="141">
        <f>IFERROR(ROUND(IF(AND(P$4&gt;$D28,P$4&gt;$G28),MIN($I28*(P$4-MAX($D28,$G28))/($E28-MAX($D28,$G28))-SUM($J28:O28),$I28-SUM($J28:O28)),0),2),0)</f>
        <v>0</v>
      </c>
      <c r="Q28" s="141">
        <f>IFERROR(ROUND(IF(AND(Q$4&gt;$D28,Q$4&gt;$G28),MIN($I28*(Q$4-MAX($D28,$G28))/($E28-MAX($D28,$G28))-SUM($J28:P28),$I28-SUM($J28:P28)),0),2),0)</f>
        <v>0</v>
      </c>
      <c r="R28" s="141">
        <f>IFERROR(ROUND(IF(AND(R$4&gt;$D28,R$4&gt;$G28),MIN($I28*(R$4-MAX($D28,$G28))/($E28-MAX($D28,$G28))-SUM($J28:Q28),$I28-SUM($J28:Q28)),0),2),0)</f>
        <v>0</v>
      </c>
      <c r="S28" s="141">
        <f>IFERROR(ROUND(IF(AND(S$4&gt;$D28,S$4&gt;$G28),MIN($I28*(S$4-MAX($D28,$G28))/($E28-MAX($D28,$G28))-SUM($J28:R28),$I28-SUM($J28:R28)),0),2),0)</f>
        <v>0</v>
      </c>
      <c r="T28" s="141">
        <f>IFERROR(ROUND(IF(AND(T$4&gt;$D28,T$4&gt;$G28),MIN($I28*(T$4-MAX($D28,$G28))/($E28-MAX($D28,$G28))-SUM($J28:S28),$I28-SUM($J28:S28)),0),2),0)</f>
        <v>0</v>
      </c>
      <c r="U28" s="141">
        <f>IFERROR(ROUND(IF(AND(U$4&gt;$D28,U$4&gt;$G28),MIN($I28*(U$4-MAX($D28,$G28))/($E28-MAX($D28,$G28))-SUM($J28:T28),$I28-SUM($J28:T28)),0),2),0)</f>
        <v>0</v>
      </c>
      <c r="V28" s="141">
        <f>IFERROR(ROUND(IF(AND(V$4&gt;$D28,V$4&gt;$G28),MIN($I28*(V$4-MAX($D28,$G28))/($E28-MAX($D28,$G28))-SUM($J28:U28),$I28-SUM($J28:U28)),0),2),0)</f>
        <v>0</v>
      </c>
      <c r="W28" s="141">
        <f>IFERROR(ROUND(IF(AND(W$4&gt;$D28,W$4&gt;$G28),MIN($I28*(W$4-MAX($D28,$G28))/($E28-MAX($D28,$G28))-SUM($J28:V28),$I28-SUM($J28:V28)),0),2),0)</f>
        <v>0</v>
      </c>
      <c r="X28" s="141">
        <f>IFERROR(ROUND(IF(AND(X$4&gt;$D28,X$4&gt;$G28),MIN($I28*(X$4-MAX($D28,$G28))/($E28-MAX($D28,$G28))-SUM($J28:W28),$I28-SUM($J28:W28)),0),2),0)</f>
        <v>0</v>
      </c>
      <c r="Y28" s="141">
        <f>IFERROR(ROUND(IF(AND(Y$4&gt;$D28,Y$4&gt;$G28),MIN($I28*(Y$4-MAX($D28,$G28))/($E28-MAX($D28,$G28))-SUM($J28:X28),$I28-SUM($J28:X28)),0),2),0)</f>
        <v>0</v>
      </c>
      <c r="Z28" s="141">
        <f>IFERROR(ROUND(IF(AND(Z$4&gt;$D28,Z$4&gt;$G28),MIN($I28*(Z$4-MAX($D28,$G28))/($E28-MAX($D28,$G28))-SUM($J28:Y28),$I28-SUM($J28:Y28)),0),2),0)</f>
        <v>0</v>
      </c>
      <c r="AA28" s="141">
        <f>IFERROR(ROUND(IF(AND(AA$4&gt;$D28,AA$4&gt;$G28),MIN($I28*(AA$4-MAX($D28,$G28))/($E28-MAX($D28,$G28))-SUM($J28:Z28),$I28-SUM($J28:Z28)),0),2),0)</f>
        <v>0</v>
      </c>
      <c r="AB28" s="141">
        <f>IFERROR(ROUND(IF(AND(AB$4&gt;$D28,AB$4&gt;$G28),MIN($I28*(AB$4-MAX($D28,$G28))/($E28-MAX($D28,$G28))-SUM($J28:AA28),$I28-SUM($J28:AA28)),0),2),0)</f>
        <v>0</v>
      </c>
      <c r="AC28" s="141">
        <f>IFERROR(ROUND(IF(AND(AC$4&gt;$D28,AC$4&gt;$G28),MIN($I28*(AC$4-MAX($D28,$G28))/($E28-MAX($D28,$G28))-SUM($J28:AB28),$I28-SUM($J28:AB28)),0),2),0)</f>
        <v>0</v>
      </c>
      <c r="AD28" s="141">
        <f>IFERROR(ROUND(IF(AND(AD$4&gt;$D28,AD$4&gt;$G28),MIN($I28*(AD$4-MAX($D28,$G28))/($E28-MAX($D28,$G28))-SUM($J28:AC28),$I28-SUM($J28:AC28)),0),2),0)</f>
        <v>0</v>
      </c>
      <c r="AE28" s="141">
        <f>IFERROR(ROUND(IF(AND(AE$4&gt;$D28,AE$4&gt;$G28),MIN($I28*(AE$4-MAX($D28,$G28))/($E28-MAX($D28,$G28))-SUM($J28:AD28),$I28-SUM($J28:AD28)),0),2),0)</f>
        <v>0</v>
      </c>
      <c r="AF28" s="141">
        <f>IFERROR(ROUND(IF(AND(AF$4&gt;$D28,AF$4&gt;$G28),MIN($I28*(AF$4-MAX($D28,$G28))/($E28-MAX($D28,$G28))-SUM($J28:AE28),$I28-SUM($J28:AE28)),0),2),0)</f>
        <v>0</v>
      </c>
      <c r="AG28" s="141">
        <f>IFERROR(ROUND(IF(AND(AG$4&gt;$D28,AG$4&gt;$G28),MIN($I28*(AG$4-MAX($D28,$G28))/($E28-MAX($D28,$G28))-SUM($J28:AF28),$I28-SUM($J28:AF28)),0),2),0)</f>
        <v>0</v>
      </c>
      <c r="AH28" s="141">
        <f>IFERROR(ROUND(IF(AND(AH$4&gt;$D28,AH$4&gt;$G28),MIN($I28*(AH$4-MAX($D28,$G28))/($E28-MAX($D28,$G28))-SUM($J28:AG28),$I28-SUM($J28:AG28)),0),2),0)</f>
        <v>0</v>
      </c>
      <c r="AI28" s="141">
        <f>IFERROR(ROUND(IF(AND(AI$4&gt;$D28,AI$4&gt;$G28),MIN($I28*(AI$4-MAX($D28,$G28))/($E28-MAX($D28,$G28))-SUM($J28:AH28),$I28-SUM($J28:AH28)),0),2),0)</f>
        <v>0</v>
      </c>
      <c r="AJ28" s="141">
        <f>IFERROR(ROUND(IF(AND(AJ$4&gt;$D28,AJ$4&gt;$G28),MIN($I28*(AJ$4-MAX($D28,$G28))/($E28-MAX($D28,$G28))-SUM($J28:AI28),$I28-SUM($J28:AI28)),0),2),0)</f>
        <v>0</v>
      </c>
      <c r="AK28" s="141">
        <f>IFERROR(ROUND(IF(AND(AK$4&gt;$D28,AK$4&gt;$G28),MIN($I28*(AK$4-MAX($D28,$G28))/($E28-MAX($D28,$G28))-SUM($J28:AJ28),$I28-SUM($J28:AJ28)),0),2),0)</f>
        <v>0</v>
      </c>
      <c r="AL28" s="141">
        <f>IFERROR(ROUND(IF(AND(AL$4&gt;$D28,AL$4&gt;$G28),MIN($I28*(AL$4-MAX($D28,$G28))/($E28-MAX($D28,$G28))-SUM($J28:AK28),$I28-SUM($J28:AK28)),0),2),0)</f>
        <v>0</v>
      </c>
      <c r="AM28" s="141">
        <f>IFERROR(ROUND(IF(AND(AM$4&gt;$D28,AM$4&gt;$G28),MIN($I28*(AM$4-MAX($D28,$G28))/($E28-MAX($D28,$G28))-SUM($J28:AL28),$I28-SUM($J28:AL28)),0),2),0)</f>
        <v>0</v>
      </c>
      <c r="AN28" s="141">
        <f>IFERROR(ROUND(IF(AND(AN$4&gt;$D28,AN$4&gt;$G28),MIN($I28*(AN$4-MAX($D28,$G28))/($E28-MAX($D28,$G28))-SUM($J28:AM28),$I28-SUM($J28:AM28)),0),2),0)</f>
        <v>0</v>
      </c>
      <c r="AO28" s="141">
        <f>IFERROR(ROUND(IF(AND(AO$4&gt;$D28,AO$4&gt;$G28),MIN($I28*(AO$4-MAX($D28,$G28))/($E28-MAX($D28,$G28))-SUM($J28:AN28),$I28-SUM($J28:AN28)),0),2),0)</f>
        <v>0</v>
      </c>
      <c r="AP28" s="141">
        <f>IFERROR(ROUND(IF(AND(AP$4&gt;$D28,AP$4&gt;$G28),MIN($I28*(AP$4-MAX($D28,$G28))/($E28-MAX($D28,$G28))-SUM($J28:AO28),$I28-SUM($J28:AO28)),0),2),0)</f>
        <v>0</v>
      </c>
      <c r="AQ28" s="141">
        <f>IFERROR(ROUND(IF(AND(AQ$4&gt;$D28,AQ$4&gt;$G28),MIN($I28*(AQ$4-MAX($D28,$G28))/($E28-MAX($D28,$G28))-SUM($J28:AP28),$I28-SUM($J28:AP28)),0),2),0)</f>
        <v>0</v>
      </c>
      <c r="AR28" s="141">
        <f>IFERROR(ROUND(IF(AND(AR$4&gt;$D28,AR$4&gt;$G28),MIN($I28*(AR$4-MAX($D28,$G28))/($E28-MAX($D28,$G28))-SUM($J28:AQ28),$I28-SUM($J28:AQ28)),0),2),0)</f>
        <v>0</v>
      </c>
      <c r="AS28" s="141">
        <f>IFERROR(ROUND(IF(AND(AS$4&gt;$D28,AS$4&gt;$G28),MIN($I28*(AS$4-MAX($D28,$G28))/($E28-MAX($D28,$G28))-SUM($J28:AR28),$I28-SUM($J28:AR28)),0),2),0)</f>
        <v>0</v>
      </c>
      <c r="AT28" s="141">
        <f>IFERROR(ROUND(IF(AND(AT$4&gt;$D28,AT$4&gt;$G28),MIN($I28*(AT$4-MAX($D28,$G28))/($E28-MAX($D28,$G28))-SUM($J28:AS28),$I28-SUM($J28:AS28)),0),2),0)</f>
        <v>0</v>
      </c>
      <c r="AU28" s="141">
        <f>IFERROR(ROUND(IF(AND(AU$4&gt;$D28,AU$4&gt;$G28),MIN($I28*(AU$4-MAX($D28,$G28))/($E28-MAX($D28,$G28))-SUM($J28:AT28),$I28-SUM($J28:AT28)),0),2),0)</f>
        <v>0</v>
      </c>
      <c r="AV28" s="141">
        <f>IFERROR(ROUND(IF(AND(AV$4&gt;$D28,AV$4&gt;$G28),MIN($I28*(AV$4-MAX($D28,$G28))/($E28-MAX($D28,$G28))-SUM($J28:AU28),$I28-SUM($J28:AU28)),0),2),0)</f>
        <v>0</v>
      </c>
      <c r="AW28" s="141">
        <f>IFERROR(ROUND(IF(AND(AW$4&gt;$D28,AW$4&gt;$G28),MIN($I28*(AW$4-MAX($D28,$G28))/($E28-MAX($D28,$G28))-SUM($J28:AV28),$I28-SUM($J28:AV28)),0),2),0)</f>
        <v>0</v>
      </c>
      <c r="AX28" s="141">
        <f>IFERROR(ROUND(IF(AND(AX$4&gt;$D28,AX$4&gt;$G28),MIN($I28*(AX$4-MAX($D28,$G28))/($E28-MAX($D28,$G28))-SUM($J28:AW28),$I28-SUM($J28:AW28)),0),2),0)</f>
        <v>0</v>
      </c>
      <c r="AY28" s="141">
        <f>IFERROR(ROUND(IF(AND(AY$4&gt;$D28,AY$4&gt;$G28),MIN($I28*(AY$4-MAX($D28,$G28))/($E28-MAX($D28,$G28))-SUM($J28:AX28),$I28-SUM($J28:AX28)),0),2),0)</f>
        <v>0</v>
      </c>
      <c r="AZ28" s="141">
        <f>IFERROR(ROUND(IF(AND(AZ$4&gt;$D28,AZ$4&gt;$G28),MIN($I28*(AZ$4-MAX($D28,$G28))/($E28-MAX($D28,$G28))-SUM($J28:AY28),$I28-SUM($J28:AY28)),0),2),0)</f>
        <v>0</v>
      </c>
      <c r="BA28" s="141">
        <f>IFERROR(ROUND(IF(AND(BA$4&gt;$D28,BA$4&gt;$G28),MIN($I28*(BA$4-MAX($D28,$G28))/($E28-MAX($D28,$G28))-SUM($J28:AZ28),$I28-SUM($J28:AZ28)),0),2),0)</f>
        <v>0</v>
      </c>
      <c r="BB28" s="141">
        <f>IFERROR(ROUND(IF(AND(BB$4&gt;$D28,BB$4&gt;$G28),MIN($I28*(BB$4-MAX($D28,$G28))/($E28-MAX($D28,$G28))-SUM($J28:BA28),$I28-SUM($J28:BA28)),0),2),0)</f>
        <v>0</v>
      </c>
      <c r="BC28" s="141">
        <f>IFERROR(ROUND(IF(AND(BC$4&gt;$D28,BC$4&gt;$G28),MIN($I28*(BC$4-MAX($D28,$G28))/($E28-MAX($D28,$G28))-SUM($J28:BB28),$I28-SUM($J28:BB28)),0),2),0)</f>
        <v>0</v>
      </c>
      <c r="BD28" s="141">
        <f>IFERROR(ROUND(IF(AND(BD$4&gt;$D28,BD$4&gt;$G28),MIN($I28*(BD$4-MAX($D28,$G28))/($E28-MAX($D28,$G28))-SUM($J28:BC28),$I28-SUM($J28:BC28)),0),2),0)</f>
        <v>0</v>
      </c>
      <c r="BE28" s="141">
        <f>IFERROR(ROUND(IF(AND(BE$4&gt;$D28,BE$4&gt;$G28),MIN($I28*(BE$4-MAX($D28,$G28))/($E28-MAX($D28,$G28))-SUM($J28:BD28),$I28-SUM($J28:BD28)),0),2),0)</f>
        <v>0</v>
      </c>
      <c r="BF28" s="141">
        <f>IFERROR(ROUND(IF(AND(BF$4&gt;$D28,BF$4&gt;$G28),MIN($I28*(BF$4-MAX($D28,$G28))/($E28-MAX($D28,$G28))-SUM($J28:BE28),$I28-SUM($J28:BE28)),0),2),0)</f>
        <v>0</v>
      </c>
      <c r="BG28" s="141">
        <f>IFERROR(ROUND(IF(AND(BG$4&gt;$D28,BG$4&gt;$G28),MIN($I28*(BG$4-MAX($D28,$G28))/($E28-MAX($D28,$G28))-SUM($J28:BF28),$I28-SUM($J28:BF28)),0),2),0)</f>
        <v>0</v>
      </c>
      <c r="BH28" s="141">
        <f>IFERROR(ROUND(IF(AND(BH$4&gt;$D28,BH$4&gt;$G28),MIN($I28*(BH$4-MAX($D28,$G28))/($E28-MAX($D28,$G28))-SUM($J28:BG28),$I28-SUM($J28:BG28)),0),2),0)</f>
        <v>0</v>
      </c>
      <c r="BI28" s="141">
        <f>IFERROR(ROUND(IF(AND(BI$4&gt;$D28,BI$4&gt;$G28),MIN($I28*(BI$4-MAX($D28,$G28))/($E28-MAX($D28,$G28))-SUM($J28:BH28),$I28-SUM($J28:BH28)),0),2),0)</f>
        <v>0</v>
      </c>
      <c r="BJ28" s="141">
        <f>IFERROR(ROUND(IF(AND(BJ$4&gt;$D28,BJ$4&gt;$G28),MIN($I28*(BJ$4-MAX($D28,$G28))/($E28-MAX($D28,$G28))-SUM($J28:BI28),$I28-SUM($J28:BI28)),0),2),0)</f>
        <v>0</v>
      </c>
      <c r="BK28" s="141">
        <f>IFERROR(ROUND(IF(AND(BK$4&gt;$D28,BK$4&gt;$G28),MIN($I28*(BK$4-MAX($D28,$G28))/($E28-MAX($D28,$G28))-SUM($J28:BJ28),$I28-SUM($J28:BJ28)),0),2),0)</f>
        <v>0</v>
      </c>
      <c r="BL28" s="141">
        <f>IFERROR(ROUND(IF(AND(BL$4&gt;$D28,BL$4&gt;$G28),MIN($I28*(BL$4-MAX($D28,$G28))/($E28-MAX($D28,$G28))-SUM($J28:BK28),$I28-SUM($J28:BK28)),0),2),0)</f>
        <v>0</v>
      </c>
      <c r="BM28" s="141">
        <f>IFERROR(ROUND(IF(AND(BM$4&gt;$D28,BM$4&gt;$G28),MIN($I28*(BM$4-MAX($D28,$G28))/($E28-MAX($D28,$G28))-SUM($J28:BL28),$I28-SUM($J28:BL28)),0),2),0)</f>
        <v>0</v>
      </c>
      <c r="BN28" s="141">
        <f>IFERROR(ROUND(IF(AND(BN$4&gt;$D28,BN$4&gt;$G28),MIN($I28*(BN$4-MAX($D28,$G28))/($E28-MAX($D28,$G28))-SUM($J28:BM28),$I28-SUM($J28:BM28)),0),2),0)</f>
        <v>0</v>
      </c>
    </row>
    <row r="29" spans="1:66">
      <c r="A29" s="145"/>
      <c r="B29" s="145"/>
      <c r="C29" s="139" t="str">
        <f t="shared" si="105"/>
        <v>1899-00</v>
      </c>
      <c r="D29" s="143"/>
      <c r="E29" s="143"/>
      <c r="F29" s="144"/>
      <c r="G29" s="411"/>
      <c r="H29" s="141">
        <f t="shared" si="106"/>
        <v>0</v>
      </c>
      <c r="I29" s="141">
        <f t="shared" si="108"/>
        <v>0</v>
      </c>
      <c r="J29" s="141">
        <f t="shared" si="107"/>
        <v>0</v>
      </c>
      <c r="K29" s="141">
        <f>IFERROR(ROUND(IF(AND(K$4&gt;$D29,K$4&gt;$G29),MIN($I29*(K$4-MAX($D29,$G29))/($E29-MAX($D29,$G29))-SUM($J29:J29),$I29-SUM($J29:J29)),0),2),0)</f>
        <v>0</v>
      </c>
      <c r="L29" s="141">
        <f>IFERROR(ROUND(IF(AND(L$4&gt;$D29,L$4&gt;$G29),MIN($I29*(L$4-MAX($D29,$G29))/($E29-MAX($D29,$G29))-SUM($J29:K29),$I29-SUM($J29:K29)),0),2),0)</f>
        <v>0</v>
      </c>
      <c r="M29" s="141">
        <f>IFERROR(ROUND(IF(AND(M$4&gt;$D29,M$4&gt;$G29),MIN($I29*(M$4-MAX($D29,$G29))/($E29-MAX($D29,$G29))-SUM($J29:L29),$I29-SUM($J29:L29)),0),2),0)</f>
        <v>0</v>
      </c>
      <c r="N29" s="141">
        <f>IFERROR(ROUND(IF(AND(N$4&gt;$D29,N$4&gt;$G29),MIN($I29*(N$4-MAX($D29,$G29))/($E29-MAX($D29,$G29))-SUM($J29:M29),$I29-SUM($J29:M29)),0),2),0)</f>
        <v>0</v>
      </c>
      <c r="O29" s="141">
        <f>IFERROR(ROUND(IF(AND(O$4&gt;$D29,O$4&gt;$G29),MIN($I29*(O$4-MAX($D29,$G29))/($E29-MAX($D29,$G29))-SUM($J29:N29),$I29-SUM($J29:N29)),0),2),0)</f>
        <v>0</v>
      </c>
      <c r="P29" s="141">
        <f>IFERROR(ROUND(IF(AND(P$4&gt;$D29,P$4&gt;$G29),MIN($I29*(P$4-MAX($D29,$G29))/($E29-MAX($D29,$G29))-SUM($J29:O29),$I29-SUM($J29:O29)),0),2),0)</f>
        <v>0</v>
      </c>
      <c r="Q29" s="141">
        <f>IFERROR(ROUND(IF(AND(Q$4&gt;$D29,Q$4&gt;$G29),MIN($I29*(Q$4-MAX($D29,$G29))/($E29-MAX($D29,$G29))-SUM($J29:P29),$I29-SUM($J29:P29)),0),2),0)</f>
        <v>0</v>
      </c>
      <c r="R29" s="141">
        <f>IFERROR(ROUND(IF(AND(R$4&gt;$D29,R$4&gt;$G29),MIN($I29*(R$4-MAX($D29,$G29))/($E29-MAX($D29,$G29))-SUM($J29:Q29),$I29-SUM($J29:Q29)),0),2),0)</f>
        <v>0</v>
      </c>
      <c r="S29" s="141">
        <f>IFERROR(ROUND(IF(AND(S$4&gt;$D29,S$4&gt;$G29),MIN($I29*(S$4-MAX($D29,$G29))/($E29-MAX($D29,$G29))-SUM($J29:R29),$I29-SUM($J29:R29)),0),2),0)</f>
        <v>0</v>
      </c>
      <c r="T29" s="141">
        <f>IFERROR(ROUND(IF(AND(T$4&gt;$D29,T$4&gt;$G29),MIN($I29*(T$4-MAX($D29,$G29))/($E29-MAX($D29,$G29))-SUM($J29:S29),$I29-SUM($J29:S29)),0),2),0)</f>
        <v>0</v>
      </c>
      <c r="U29" s="141">
        <f>IFERROR(ROUND(IF(AND(U$4&gt;$D29,U$4&gt;$G29),MIN($I29*(U$4-MAX($D29,$G29))/($E29-MAX($D29,$G29))-SUM($J29:T29),$I29-SUM($J29:T29)),0),2),0)</f>
        <v>0</v>
      </c>
      <c r="V29" s="141">
        <f>IFERROR(ROUND(IF(AND(V$4&gt;$D29,V$4&gt;$G29),MIN($I29*(V$4-MAX($D29,$G29))/($E29-MAX($D29,$G29))-SUM($J29:U29),$I29-SUM($J29:U29)),0),2),0)</f>
        <v>0</v>
      </c>
      <c r="W29" s="141">
        <f>IFERROR(ROUND(IF(AND(W$4&gt;$D29,W$4&gt;$G29),MIN($I29*(W$4-MAX($D29,$G29))/($E29-MAX($D29,$G29))-SUM($J29:V29),$I29-SUM($J29:V29)),0),2),0)</f>
        <v>0</v>
      </c>
      <c r="X29" s="141">
        <f>IFERROR(ROUND(IF(AND(X$4&gt;$D29,X$4&gt;$G29),MIN($I29*(X$4-MAX($D29,$G29))/($E29-MAX($D29,$G29))-SUM($J29:W29),$I29-SUM($J29:W29)),0),2),0)</f>
        <v>0</v>
      </c>
      <c r="Y29" s="141">
        <f>IFERROR(ROUND(IF(AND(Y$4&gt;$D29,Y$4&gt;$G29),MIN($I29*(Y$4-MAX($D29,$G29))/($E29-MAX($D29,$G29))-SUM($J29:X29),$I29-SUM($J29:X29)),0),2),0)</f>
        <v>0</v>
      </c>
      <c r="Z29" s="141">
        <f>IFERROR(ROUND(IF(AND(Z$4&gt;$D29,Z$4&gt;$G29),MIN($I29*(Z$4-MAX($D29,$G29))/($E29-MAX($D29,$G29))-SUM($J29:Y29),$I29-SUM($J29:Y29)),0),2),0)</f>
        <v>0</v>
      </c>
      <c r="AA29" s="141">
        <f>IFERROR(ROUND(IF(AND(AA$4&gt;$D29,AA$4&gt;$G29),MIN($I29*(AA$4-MAX($D29,$G29))/($E29-MAX($D29,$G29))-SUM($J29:Z29),$I29-SUM($J29:Z29)),0),2),0)</f>
        <v>0</v>
      </c>
      <c r="AB29" s="141">
        <f>IFERROR(ROUND(IF(AND(AB$4&gt;$D29,AB$4&gt;$G29),MIN($I29*(AB$4-MAX($D29,$G29))/($E29-MAX($D29,$G29))-SUM($J29:AA29),$I29-SUM($J29:AA29)),0),2),0)</f>
        <v>0</v>
      </c>
      <c r="AC29" s="141">
        <f>IFERROR(ROUND(IF(AND(AC$4&gt;$D29,AC$4&gt;$G29),MIN($I29*(AC$4-MAX($D29,$G29))/($E29-MAX($D29,$G29))-SUM($J29:AB29),$I29-SUM($J29:AB29)),0),2),0)</f>
        <v>0</v>
      </c>
      <c r="AD29" s="141">
        <f>IFERROR(ROUND(IF(AND(AD$4&gt;$D29,AD$4&gt;$G29),MIN($I29*(AD$4-MAX($D29,$G29))/($E29-MAX($D29,$G29))-SUM($J29:AC29),$I29-SUM($J29:AC29)),0),2),0)</f>
        <v>0</v>
      </c>
      <c r="AE29" s="141">
        <f>IFERROR(ROUND(IF(AND(AE$4&gt;$D29,AE$4&gt;$G29),MIN($I29*(AE$4-MAX($D29,$G29))/($E29-MAX($D29,$G29))-SUM($J29:AD29),$I29-SUM($J29:AD29)),0),2),0)</f>
        <v>0</v>
      </c>
      <c r="AF29" s="141">
        <f>IFERROR(ROUND(IF(AND(AF$4&gt;$D29,AF$4&gt;$G29),MIN($I29*(AF$4-MAX($D29,$G29))/($E29-MAX($D29,$G29))-SUM($J29:AE29),$I29-SUM($J29:AE29)),0),2),0)</f>
        <v>0</v>
      </c>
      <c r="AG29" s="141">
        <f>IFERROR(ROUND(IF(AND(AG$4&gt;$D29,AG$4&gt;$G29),MIN($I29*(AG$4-MAX($D29,$G29))/($E29-MAX($D29,$G29))-SUM($J29:AF29),$I29-SUM($J29:AF29)),0),2),0)</f>
        <v>0</v>
      </c>
      <c r="AH29" s="141">
        <f>IFERROR(ROUND(IF(AND(AH$4&gt;$D29,AH$4&gt;$G29),MIN($I29*(AH$4-MAX($D29,$G29))/($E29-MAX($D29,$G29))-SUM($J29:AG29),$I29-SUM($J29:AG29)),0),2),0)</f>
        <v>0</v>
      </c>
      <c r="AI29" s="141">
        <f>IFERROR(ROUND(IF(AND(AI$4&gt;$D29,AI$4&gt;$G29),MIN($I29*(AI$4-MAX($D29,$G29))/($E29-MAX($D29,$G29))-SUM($J29:AH29),$I29-SUM($J29:AH29)),0),2),0)</f>
        <v>0</v>
      </c>
      <c r="AJ29" s="141">
        <f>IFERROR(ROUND(IF(AND(AJ$4&gt;$D29,AJ$4&gt;$G29),MIN($I29*(AJ$4-MAX($D29,$G29))/($E29-MAX($D29,$G29))-SUM($J29:AI29),$I29-SUM($J29:AI29)),0),2),0)</f>
        <v>0</v>
      </c>
      <c r="AK29" s="141">
        <f>IFERROR(ROUND(IF(AND(AK$4&gt;$D29,AK$4&gt;$G29),MIN($I29*(AK$4-MAX($D29,$G29))/($E29-MAX($D29,$G29))-SUM($J29:AJ29),$I29-SUM($J29:AJ29)),0),2),0)</f>
        <v>0</v>
      </c>
      <c r="AL29" s="141">
        <f>IFERROR(ROUND(IF(AND(AL$4&gt;$D29,AL$4&gt;$G29),MIN($I29*(AL$4-MAX($D29,$G29))/($E29-MAX($D29,$G29))-SUM($J29:AK29),$I29-SUM($J29:AK29)),0),2),0)</f>
        <v>0</v>
      </c>
      <c r="AM29" s="141">
        <f>IFERROR(ROUND(IF(AND(AM$4&gt;$D29,AM$4&gt;$G29),MIN($I29*(AM$4-MAX($D29,$G29))/($E29-MAX($D29,$G29))-SUM($J29:AL29),$I29-SUM($J29:AL29)),0),2),0)</f>
        <v>0</v>
      </c>
      <c r="AN29" s="141">
        <f>IFERROR(ROUND(IF(AND(AN$4&gt;$D29,AN$4&gt;$G29),MIN($I29*(AN$4-MAX($D29,$G29))/($E29-MAX($D29,$G29))-SUM($J29:AM29),$I29-SUM($J29:AM29)),0),2),0)</f>
        <v>0</v>
      </c>
      <c r="AO29" s="141">
        <f>IFERROR(ROUND(IF(AND(AO$4&gt;$D29,AO$4&gt;$G29),MIN($I29*(AO$4-MAX($D29,$G29))/($E29-MAX($D29,$G29))-SUM($J29:AN29),$I29-SUM($J29:AN29)),0),2),0)</f>
        <v>0</v>
      </c>
      <c r="AP29" s="141">
        <f>IFERROR(ROUND(IF(AND(AP$4&gt;$D29,AP$4&gt;$G29),MIN($I29*(AP$4-MAX($D29,$G29))/($E29-MAX($D29,$G29))-SUM($J29:AO29),$I29-SUM($J29:AO29)),0),2),0)</f>
        <v>0</v>
      </c>
      <c r="AQ29" s="141">
        <f>IFERROR(ROUND(IF(AND(AQ$4&gt;$D29,AQ$4&gt;$G29),MIN($I29*(AQ$4-MAX($D29,$G29))/($E29-MAX($D29,$G29))-SUM($J29:AP29),$I29-SUM($J29:AP29)),0),2),0)</f>
        <v>0</v>
      </c>
      <c r="AR29" s="141">
        <f>IFERROR(ROUND(IF(AND(AR$4&gt;$D29,AR$4&gt;$G29),MIN($I29*(AR$4-MAX($D29,$G29))/($E29-MAX($D29,$G29))-SUM($J29:AQ29),$I29-SUM($J29:AQ29)),0),2),0)</f>
        <v>0</v>
      </c>
      <c r="AS29" s="141">
        <f>IFERROR(ROUND(IF(AND(AS$4&gt;$D29,AS$4&gt;$G29),MIN($I29*(AS$4-MAX($D29,$G29))/($E29-MAX($D29,$G29))-SUM($J29:AR29),$I29-SUM($J29:AR29)),0),2),0)</f>
        <v>0</v>
      </c>
      <c r="AT29" s="141">
        <f>IFERROR(ROUND(IF(AND(AT$4&gt;$D29,AT$4&gt;$G29),MIN($I29*(AT$4-MAX($D29,$G29))/($E29-MAX($D29,$G29))-SUM($J29:AS29),$I29-SUM($J29:AS29)),0),2),0)</f>
        <v>0</v>
      </c>
      <c r="AU29" s="141">
        <f>IFERROR(ROUND(IF(AND(AU$4&gt;$D29,AU$4&gt;$G29),MIN($I29*(AU$4-MAX($D29,$G29))/($E29-MAX($D29,$G29))-SUM($J29:AT29),$I29-SUM($J29:AT29)),0),2),0)</f>
        <v>0</v>
      </c>
      <c r="AV29" s="141">
        <f>IFERROR(ROUND(IF(AND(AV$4&gt;$D29,AV$4&gt;$G29),MIN($I29*(AV$4-MAX($D29,$G29))/($E29-MAX($D29,$G29))-SUM($J29:AU29),$I29-SUM($J29:AU29)),0),2),0)</f>
        <v>0</v>
      </c>
      <c r="AW29" s="141">
        <f>IFERROR(ROUND(IF(AND(AW$4&gt;$D29,AW$4&gt;$G29),MIN($I29*(AW$4-MAX($D29,$G29))/($E29-MAX($D29,$G29))-SUM($J29:AV29),$I29-SUM($J29:AV29)),0),2),0)</f>
        <v>0</v>
      </c>
      <c r="AX29" s="141">
        <f>IFERROR(ROUND(IF(AND(AX$4&gt;$D29,AX$4&gt;$G29),MIN($I29*(AX$4-MAX($D29,$G29))/($E29-MAX($D29,$G29))-SUM($J29:AW29),$I29-SUM($J29:AW29)),0),2),0)</f>
        <v>0</v>
      </c>
      <c r="AY29" s="141">
        <f>IFERROR(ROUND(IF(AND(AY$4&gt;$D29,AY$4&gt;$G29),MIN($I29*(AY$4-MAX($D29,$G29))/($E29-MAX($D29,$G29))-SUM($J29:AX29),$I29-SUM($J29:AX29)),0),2),0)</f>
        <v>0</v>
      </c>
      <c r="AZ29" s="141">
        <f>IFERROR(ROUND(IF(AND(AZ$4&gt;$D29,AZ$4&gt;$G29),MIN($I29*(AZ$4-MAX($D29,$G29))/($E29-MAX($D29,$G29))-SUM($J29:AY29),$I29-SUM($J29:AY29)),0),2),0)</f>
        <v>0</v>
      </c>
      <c r="BA29" s="141">
        <f>IFERROR(ROUND(IF(AND(BA$4&gt;$D29,BA$4&gt;$G29),MIN($I29*(BA$4-MAX($D29,$G29))/($E29-MAX($D29,$G29))-SUM($J29:AZ29),$I29-SUM($J29:AZ29)),0),2),0)</f>
        <v>0</v>
      </c>
      <c r="BB29" s="141">
        <f>IFERROR(ROUND(IF(AND(BB$4&gt;$D29,BB$4&gt;$G29),MIN($I29*(BB$4-MAX($D29,$G29))/($E29-MAX($D29,$G29))-SUM($J29:BA29),$I29-SUM($J29:BA29)),0),2),0)</f>
        <v>0</v>
      </c>
      <c r="BC29" s="141">
        <f>IFERROR(ROUND(IF(AND(BC$4&gt;$D29,BC$4&gt;$G29),MIN($I29*(BC$4-MAX($D29,$G29))/($E29-MAX($D29,$G29))-SUM($J29:BB29),$I29-SUM($J29:BB29)),0),2),0)</f>
        <v>0</v>
      </c>
      <c r="BD29" s="141">
        <f>IFERROR(ROUND(IF(AND(BD$4&gt;$D29,BD$4&gt;$G29),MIN($I29*(BD$4-MAX($D29,$G29))/($E29-MAX($D29,$G29))-SUM($J29:BC29),$I29-SUM($J29:BC29)),0),2),0)</f>
        <v>0</v>
      </c>
      <c r="BE29" s="141">
        <f>IFERROR(ROUND(IF(AND(BE$4&gt;$D29,BE$4&gt;$G29),MIN($I29*(BE$4-MAX($D29,$G29))/($E29-MAX($D29,$G29))-SUM($J29:BD29),$I29-SUM($J29:BD29)),0),2),0)</f>
        <v>0</v>
      </c>
      <c r="BF29" s="141">
        <f>IFERROR(ROUND(IF(AND(BF$4&gt;$D29,BF$4&gt;$G29),MIN($I29*(BF$4-MAX($D29,$G29))/($E29-MAX($D29,$G29))-SUM($J29:BE29),$I29-SUM($J29:BE29)),0),2),0)</f>
        <v>0</v>
      </c>
      <c r="BG29" s="141">
        <f>IFERROR(ROUND(IF(AND(BG$4&gt;$D29,BG$4&gt;$G29),MIN($I29*(BG$4-MAX($D29,$G29))/($E29-MAX($D29,$G29))-SUM($J29:BF29),$I29-SUM($J29:BF29)),0),2),0)</f>
        <v>0</v>
      </c>
      <c r="BH29" s="141">
        <f>IFERROR(ROUND(IF(AND(BH$4&gt;$D29,BH$4&gt;$G29),MIN($I29*(BH$4-MAX($D29,$G29))/($E29-MAX($D29,$G29))-SUM($J29:BG29),$I29-SUM($J29:BG29)),0),2),0)</f>
        <v>0</v>
      </c>
      <c r="BI29" s="141">
        <f>IFERROR(ROUND(IF(AND(BI$4&gt;$D29,BI$4&gt;$G29),MIN($I29*(BI$4-MAX($D29,$G29))/($E29-MAX($D29,$G29))-SUM($J29:BH29),$I29-SUM($J29:BH29)),0),2),0)</f>
        <v>0</v>
      </c>
      <c r="BJ29" s="141">
        <f>IFERROR(ROUND(IF(AND(BJ$4&gt;$D29,BJ$4&gt;$G29),MIN($I29*(BJ$4-MAX($D29,$G29))/($E29-MAX($D29,$G29))-SUM($J29:BI29),$I29-SUM($J29:BI29)),0),2),0)</f>
        <v>0</v>
      </c>
      <c r="BK29" s="141">
        <f>IFERROR(ROUND(IF(AND(BK$4&gt;$D29,BK$4&gt;$G29),MIN($I29*(BK$4-MAX($D29,$G29))/($E29-MAX($D29,$G29))-SUM($J29:BJ29),$I29-SUM($J29:BJ29)),0),2),0)</f>
        <v>0</v>
      </c>
      <c r="BL29" s="141">
        <f>IFERROR(ROUND(IF(AND(BL$4&gt;$D29,BL$4&gt;$G29),MIN($I29*(BL$4-MAX($D29,$G29))/($E29-MAX($D29,$G29))-SUM($J29:BK29),$I29-SUM($J29:BK29)),0),2),0)</f>
        <v>0</v>
      </c>
      <c r="BM29" s="141">
        <f>IFERROR(ROUND(IF(AND(BM$4&gt;$D29,BM$4&gt;$G29),MIN($I29*(BM$4-MAX($D29,$G29))/($E29-MAX($D29,$G29))-SUM($J29:BL29),$I29-SUM($J29:BL29)),0),2),0)</f>
        <v>0</v>
      </c>
      <c r="BN29" s="141">
        <f>IFERROR(ROUND(IF(AND(BN$4&gt;$D29,BN$4&gt;$G29),MIN($I29*(BN$4-MAX($D29,$G29))/($E29-MAX($D29,$G29))-SUM($J29:BM29),$I29-SUM($J29:BM29)),0),2),0)</f>
        <v>0</v>
      </c>
    </row>
    <row r="30" spans="1:66">
      <c r="A30" s="146"/>
      <c r="B30" s="146"/>
      <c r="C30" s="139" t="str">
        <f t="shared" si="105"/>
        <v>1899-00</v>
      </c>
      <c r="D30" s="143"/>
      <c r="E30" s="143"/>
      <c r="F30" s="144"/>
      <c r="G30" s="411"/>
      <c r="H30" s="141">
        <f t="shared" si="106"/>
        <v>0</v>
      </c>
      <c r="I30" s="141">
        <f t="shared" si="108"/>
        <v>0</v>
      </c>
      <c r="J30" s="141">
        <f t="shared" si="107"/>
        <v>0</v>
      </c>
      <c r="K30" s="141">
        <f>IFERROR(ROUND(IF(AND(K$4&gt;$D30,K$4&gt;$G30),MIN($I30*(K$4-MAX($D30,$G30))/($E30-MAX($D30,$G30))-SUM($J30:J30),$I30-SUM($J30:J30)),0),2),0)</f>
        <v>0</v>
      </c>
      <c r="L30" s="141">
        <f>IFERROR(ROUND(IF(AND(L$4&gt;$D30,L$4&gt;$G30),MIN($I30*(L$4-MAX($D30,$G30))/($E30-MAX($D30,$G30))-SUM($J30:K30),$I30-SUM($J30:K30)),0),2),0)</f>
        <v>0</v>
      </c>
      <c r="M30" s="141">
        <f>IFERROR(ROUND(IF(AND(M$4&gt;$D30,M$4&gt;$G30),MIN($I30*(M$4-MAX($D30,$G30))/($E30-MAX($D30,$G30))-SUM($J30:L30),$I30-SUM($J30:L30)),0),2),0)</f>
        <v>0</v>
      </c>
      <c r="N30" s="141">
        <f>IFERROR(ROUND(IF(AND(N$4&gt;$D30,N$4&gt;$G30),MIN($I30*(N$4-MAX($D30,$G30))/($E30-MAX($D30,$G30))-SUM($J30:M30),$I30-SUM($J30:M30)),0),2),0)</f>
        <v>0</v>
      </c>
      <c r="O30" s="141">
        <f>IFERROR(ROUND(IF(AND(O$4&gt;$D30,O$4&gt;$G30),MIN($I30*(O$4-MAX($D30,$G30))/($E30-MAX($D30,$G30))-SUM($J30:N30),$I30-SUM($J30:N30)),0),2),0)</f>
        <v>0</v>
      </c>
      <c r="P30" s="141">
        <f>IFERROR(ROUND(IF(AND(P$4&gt;$D30,P$4&gt;$G30),MIN($I30*(P$4-MAX($D30,$G30))/($E30-MAX($D30,$G30))-SUM($J30:O30),$I30-SUM($J30:O30)),0),2),0)</f>
        <v>0</v>
      </c>
      <c r="Q30" s="141">
        <f>IFERROR(ROUND(IF(AND(Q$4&gt;$D30,Q$4&gt;$G30),MIN($I30*(Q$4-MAX($D30,$G30))/($E30-MAX($D30,$G30))-SUM($J30:P30),$I30-SUM($J30:P30)),0),2),0)</f>
        <v>0</v>
      </c>
      <c r="R30" s="141">
        <f>IFERROR(ROUND(IF(AND(R$4&gt;$D30,R$4&gt;$G30),MIN($I30*(R$4-MAX($D30,$G30))/($E30-MAX($D30,$G30))-SUM($J30:Q30),$I30-SUM($J30:Q30)),0),2),0)</f>
        <v>0</v>
      </c>
      <c r="S30" s="141">
        <f>IFERROR(ROUND(IF(AND(S$4&gt;$D30,S$4&gt;$G30),MIN($I30*(S$4-MAX($D30,$G30))/($E30-MAX($D30,$G30))-SUM($J30:R30),$I30-SUM($J30:R30)),0),2),0)</f>
        <v>0</v>
      </c>
      <c r="T30" s="141">
        <f>IFERROR(ROUND(IF(AND(T$4&gt;$D30,T$4&gt;$G30),MIN($I30*(T$4-MAX($D30,$G30))/($E30-MAX($D30,$G30))-SUM($J30:S30),$I30-SUM($J30:S30)),0),2),0)</f>
        <v>0</v>
      </c>
      <c r="U30" s="141">
        <f>IFERROR(ROUND(IF(AND(U$4&gt;$D30,U$4&gt;$G30),MIN($I30*(U$4-MAX($D30,$G30))/($E30-MAX($D30,$G30))-SUM($J30:T30),$I30-SUM($J30:T30)),0),2),0)</f>
        <v>0</v>
      </c>
      <c r="V30" s="141">
        <f>IFERROR(ROUND(IF(AND(V$4&gt;$D30,V$4&gt;$G30),MIN($I30*(V$4-MAX($D30,$G30))/($E30-MAX($D30,$G30))-SUM($J30:U30),$I30-SUM($J30:U30)),0),2),0)</f>
        <v>0</v>
      </c>
      <c r="W30" s="141">
        <f>IFERROR(ROUND(IF(AND(W$4&gt;$D30,W$4&gt;$G30),MIN($I30*(W$4-MAX($D30,$G30))/($E30-MAX($D30,$G30))-SUM($J30:V30),$I30-SUM($J30:V30)),0),2),0)</f>
        <v>0</v>
      </c>
      <c r="X30" s="141">
        <f>IFERROR(ROUND(IF(AND(X$4&gt;$D30,X$4&gt;$G30),MIN($I30*(X$4-MAX($D30,$G30))/($E30-MAX($D30,$G30))-SUM($J30:W30),$I30-SUM($J30:W30)),0),2),0)</f>
        <v>0</v>
      </c>
      <c r="Y30" s="141">
        <f>IFERROR(ROUND(IF(AND(Y$4&gt;$D30,Y$4&gt;$G30),MIN($I30*(Y$4-MAX($D30,$G30))/($E30-MAX($D30,$G30))-SUM($J30:X30),$I30-SUM($J30:X30)),0),2),0)</f>
        <v>0</v>
      </c>
      <c r="Z30" s="141">
        <f>IFERROR(ROUND(IF(AND(Z$4&gt;$D30,Z$4&gt;$G30),MIN($I30*(Z$4-MAX($D30,$G30))/($E30-MAX($D30,$G30))-SUM($J30:Y30),$I30-SUM($J30:Y30)),0),2),0)</f>
        <v>0</v>
      </c>
      <c r="AA30" s="141">
        <f>IFERROR(ROUND(IF(AND(AA$4&gt;$D30,AA$4&gt;$G30),MIN($I30*(AA$4-MAX($D30,$G30))/($E30-MAX($D30,$G30))-SUM($J30:Z30),$I30-SUM($J30:Z30)),0),2),0)</f>
        <v>0</v>
      </c>
      <c r="AB30" s="141">
        <f>IFERROR(ROUND(IF(AND(AB$4&gt;$D30,AB$4&gt;$G30),MIN($I30*(AB$4-MAX($D30,$G30))/($E30-MAX($D30,$G30))-SUM($J30:AA30),$I30-SUM($J30:AA30)),0),2),0)</f>
        <v>0</v>
      </c>
      <c r="AC30" s="141">
        <f>IFERROR(ROUND(IF(AND(AC$4&gt;$D30,AC$4&gt;$G30),MIN($I30*(AC$4-MAX($D30,$G30))/($E30-MAX($D30,$G30))-SUM($J30:AB30),$I30-SUM($J30:AB30)),0),2),0)</f>
        <v>0</v>
      </c>
      <c r="AD30" s="141">
        <f>IFERROR(ROUND(IF(AND(AD$4&gt;$D30,AD$4&gt;$G30),MIN($I30*(AD$4-MAX($D30,$G30))/($E30-MAX($D30,$G30))-SUM($J30:AC30),$I30-SUM($J30:AC30)),0),2),0)</f>
        <v>0</v>
      </c>
      <c r="AE30" s="141">
        <f>IFERROR(ROUND(IF(AND(AE$4&gt;$D30,AE$4&gt;$G30),MIN($I30*(AE$4-MAX($D30,$G30))/($E30-MAX($D30,$G30))-SUM($J30:AD30),$I30-SUM($J30:AD30)),0),2),0)</f>
        <v>0</v>
      </c>
      <c r="AF30" s="141">
        <f>IFERROR(ROUND(IF(AND(AF$4&gt;$D30,AF$4&gt;$G30),MIN($I30*(AF$4-MAX($D30,$G30))/($E30-MAX($D30,$G30))-SUM($J30:AE30),$I30-SUM($J30:AE30)),0),2),0)</f>
        <v>0</v>
      </c>
      <c r="AG30" s="141">
        <f>IFERROR(ROUND(IF(AND(AG$4&gt;$D30,AG$4&gt;$G30),MIN($I30*(AG$4-MAX($D30,$G30))/($E30-MAX($D30,$G30))-SUM($J30:AF30),$I30-SUM($J30:AF30)),0),2),0)</f>
        <v>0</v>
      </c>
      <c r="AH30" s="141">
        <f>IFERROR(ROUND(IF(AND(AH$4&gt;$D30,AH$4&gt;$G30),MIN($I30*(AH$4-MAX($D30,$G30))/($E30-MAX($D30,$G30))-SUM($J30:AG30),$I30-SUM($J30:AG30)),0),2),0)</f>
        <v>0</v>
      </c>
      <c r="AI30" s="141">
        <f>IFERROR(ROUND(IF(AND(AI$4&gt;$D30,AI$4&gt;$G30),MIN($I30*(AI$4-MAX($D30,$G30))/($E30-MAX($D30,$G30))-SUM($J30:AH30),$I30-SUM($J30:AH30)),0),2),0)</f>
        <v>0</v>
      </c>
      <c r="AJ30" s="141">
        <f>IFERROR(ROUND(IF(AND(AJ$4&gt;$D30,AJ$4&gt;$G30),MIN($I30*(AJ$4-MAX($D30,$G30))/($E30-MAX($D30,$G30))-SUM($J30:AI30),$I30-SUM($J30:AI30)),0),2),0)</f>
        <v>0</v>
      </c>
      <c r="AK30" s="141">
        <f>IFERROR(ROUND(IF(AND(AK$4&gt;$D30,AK$4&gt;$G30),MIN($I30*(AK$4-MAX($D30,$G30))/($E30-MAX($D30,$G30))-SUM($J30:AJ30),$I30-SUM($J30:AJ30)),0),2),0)</f>
        <v>0</v>
      </c>
      <c r="AL30" s="141">
        <f>IFERROR(ROUND(IF(AND(AL$4&gt;$D30,AL$4&gt;$G30),MIN($I30*(AL$4-MAX($D30,$G30))/($E30-MAX($D30,$G30))-SUM($J30:AK30),$I30-SUM($J30:AK30)),0),2),0)</f>
        <v>0</v>
      </c>
      <c r="AM30" s="141">
        <f>IFERROR(ROUND(IF(AND(AM$4&gt;$D30,AM$4&gt;$G30),MIN($I30*(AM$4-MAX($D30,$G30))/($E30-MAX($D30,$G30))-SUM($J30:AL30),$I30-SUM($J30:AL30)),0),2),0)</f>
        <v>0</v>
      </c>
      <c r="AN30" s="141">
        <f>IFERROR(ROUND(IF(AND(AN$4&gt;$D30,AN$4&gt;$G30),MIN($I30*(AN$4-MAX($D30,$G30))/($E30-MAX($D30,$G30))-SUM($J30:AM30),$I30-SUM($J30:AM30)),0),2),0)</f>
        <v>0</v>
      </c>
      <c r="AO30" s="141">
        <f>IFERROR(ROUND(IF(AND(AO$4&gt;$D30,AO$4&gt;$G30),MIN($I30*(AO$4-MAX($D30,$G30))/($E30-MAX($D30,$G30))-SUM($J30:AN30),$I30-SUM($J30:AN30)),0),2),0)</f>
        <v>0</v>
      </c>
      <c r="AP30" s="141">
        <f>IFERROR(ROUND(IF(AND(AP$4&gt;$D30,AP$4&gt;$G30),MIN($I30*(AP$4-MAX($D30,$G30))/($E30-MAX($D30,$G30))-SUM($J30:AO30),$I30-SUM($J30:AO30)),0),2),0)</f>
        <v>0</v>
      </c>
      <c r="AQ30" s="141">
        <f>IFERROR(ROUND(IF(AND(AQ$4&gt;$D30,AQ$4&gt;$G30),MIN($I30*(AQ$4-MAX($D30,$G30))/($E30-MAX($D30,$G30))-SUM($J30:AP30),$I30-SUM($J30:AP30)),0),2),0)</f>
        <v>0</v>
      </c>
      <c r="AR30" s="141">
        <f>IFERROR(ROUND(IF(AND(AR$4&gt;$D30,AR$4&gt;$G30),MIN($I30*(AR$4-MAX($D30,$G30))/($E30-MAX($D30,$G30))-SUM($J30:AQ30),$I30-SUM($J30:AQ30)),0),2),0)</f>
        <v>0</v>
      </c>
      <c r="AS30" s="141">
        <f>IFERROR(ROUND(IF(AND(AS$4&gt;$D30,AS$4&gt;$G30),MIN($I30*(AS$4-MAX($D30,$G30))/($E30-MAX($D30,$G30))-SUM($J30:AR30),$I30-SUM($J30:AR30)),0),2),0)</f>
        <v>0</v>
      </c>
      <c r="AT30" s="141">
        <f>IFERROR(ROUND(IF(AND(AT$4&gt;$D30,AT$4&gt;$G30),MIN($I30*(AT$4-MAX($D30,$G30))/($E30-MAX($D30,$G30))-SUM($J30:AS30),$I30-SUM($J30:AS30)),0),2),0)</f>
        <v>0</v>
      </c>
      <c r="AU30" s="141">
        <f>IFERROR(ROUND(IF(AND(AU$4&gt;$D30,AU$4&gt;$G30),MIN($I30*(AU$4-MAX($D30,$G30))/($E30-MAX($D30,$G30))-SUM($J30:AT30),$I30-SUM($J30:AT30)),0),2),0)</f>
        <v>0</v>
      </c>
      <c r="AV30" s="141">
        <f>IFERROR(ROUND(IF(AND(AV$4&gt;$D30,AV$4&gt;$G30),MIN($I30*(AV$4-MAX($D30,$G30))/($E30-MAX($D30,$G30))-SUM($J30:AU30),$I30-SUM($J30:AU30)),0),2),0)</f>
        <v>0</v>
      </c>
      <c r="AW30" s="141">
        <f>IFERROR(ROUND(IF(AND(AW$4&gt;$D30,AW$4&gt;$G30),MIN($I30*(AW$4-MAX($D30,$G30))/($E30-MAX($D30,$G30))-SUM($J30:AV30),$I30-SUM($J30:AV30)),0),2),0)</f>
        <v>0</v>
      </c>
      <c r="AX30" s="141">
        <f>IFERROR(ROUND(IF(AND(AX$4&gt;$D30,AX$4&gt;$G30),MIN($I30*(AX$4-MAX($D30,$G30))/($E30-MAX($D30,$G30))-SUM($J30:AW30),$I30-SUM($J30:AW30)),0),2),0)</f>
        <v>0</v>
      </c>
      <c r="AY30" s="141">
        <f>IFERROR(ROUND(IF(AND(AY$4&gt;$D30,AY$4&gt;$G30),MIN($I30*(AY$4-MAX($D30,$G30))/($E30-MAX($D30,$G30))-SUM($J30:AX30),$I30-SUM($J30:AX30)),0),2),0)</f>
        <v>0</v>
      </c>
      <c r="AZ30" s="141">
        <f>IFERROR(ROUND(IF(AND(AZ$4&gt;$D30,AZ$4&gt;$G30),MIN($I30*(AZ$4-MAX($D30,$G30))/($E30-MAX($D30,$G30))-SUM($J30:AY30),$I30-SUM($J30:AY30)),0),2),0)</f>
        <v>0</v>
      </c>
      <c r="BA30" s="141">
        <f>IFERROR(ROUND(IF(AND(BA$4&gt;$D30,BA$4&gt;$G30),MIN($I30*(BA$4-MAX($D30,$G30))/($E30-MAX($D30,$G30))-SUM($J30:AZ30),$I30-SUM($J30:AZ30)),0),2),0)</f>
        <v>0</v>
      </c>
      <c r="BB30" s="141">
        <f>IFERROR(ROUND(IF(AND(BB$4&gt;$D30,BB$4&gt;$G30),MIN($I30*(BB$4-MAX($D30,$G30))/($E30-MAX($D30,$G30))-SUM($J30:BA30),$I30-SUM($J30:BA30)),0),2),0)</f>
        <v>0</v>
      </c>
      <c r="BC30" s="141">
        <f>IFERROR(ROUND(IF(AND(BC$4&gt;$D30,BC$4&gt;$G30),MIN($I30*(BC$4-MAX($D30,$G30))/($E30-MAX($D30,$G30))-SUM($J30:BB30),$I30-SUM($J30:BB30)),0),2),0)</f>
        <v>0</v>
      </c>
      <c r="BD30" s="141">
        <f>IFERROR(ROUND(IF(AND(BD$4&gt;$D30,BD$4&gt;$G30),MIN($I30*(BD$4-MAX($D30,$G30))/($E30-MAX($D30,$G30))-SUM($J30:BC30),$I30-SUM($J30:BC30)),0),2),0)</f>
        <v>0</v>
      </c>
      <c r="BE30" s="141">
        <f>IFERROR(ROUND(IF(AND(BE$4&gt;$D30,BE$4&gt;$G30),MIN($I30*(BE$4-MAX($D30,$G30))/($E30-MAX($D30,$G30))-SUM($J30:BD30),$I30-SUM($J30:BD30)),0),2),0)</f>
        <v>0</v>
      </c>
      <c r="BF30" s="141">
        <f>IFERROR(ROUND(IF(AND(BF$4&gt;$D30,BF$4&gt;$G30),MIN($I30*(BF$4-MAX($D30,$G30))/($E30-MAX($D30,$G30))-SUM($J30:BE30),$I30-SUM($J30:BE30)),0),2),0)</f>
        <v>0</v>
      </c>
      <c r="BG30" s="141">
        <f>IFERROR(ROUND(IF(AND(BG$4&gt;$D30,BG$4&gt;$G30),MIN($I30*(BG$4-MAX($D30,$G30))/($E30-MAX($D30,$G30))-SUM($J30:BF30),$I30-SUM($J30:BF30)),0),2),0)</f>
        <v>0</v>
      </c>
      <c r="BH30" s="141">
        <f>IFERROR(ROUND(IF(AND(BH$4&gt;$D30,BH$4&gt;$G30),MIN($I30*(BH$4-MAX($D30,$G30))/($E30-MAX($D30,$G30))-SUM($J30:BG30),$I30-SUM($J30:BG30)),0),2),0)</f>
        <v>0</v>
      </c>
      <c r="BI30" s="141">
        <f>IFERROR(ROUND(IF(AND(BI$4&gt;$D30,BI$4&gt;$G30),MIN($I30*(BI$4-MAX($D30,$G30))/($E30-MAX($D30,$G30))-SUM($J30:BH30),$I30-SUM($J30:BH30)),0),2),0)</f>
        <v>0</v>
      </c>
      <c r="BJ30" s="141">
        <f>IFERROR(ROUND(IF(AND(BJ$4&gt;$D30,BJ$4&gt;$G30),MIN($I30*(BJ$4-MAX($D30,$G30))/($E30-MAX($D30,$G30))-SUM($J30:BI30),$I30-SUM($J30:BI30)),0),2),0)</f>
        <v>0</v>
      </c>
      <c r="BK30" s="141">
        <f>IFERROR(ROUND(IF(AND(BK$4&gt;$D30,BK$4&gt;$G30),MIN($I30*(BK$4-MAX($D30,$G30))/($E30-MAX($D30,$G30))-SUM($J30:BJ30),$I30-SUM($J30:BJ30)),0),2),0)</f>
        <v>0</v>
      </c>
      <c r="BL30" s="141">
        <f>IFERROR(ROUND(IF(AND(BL$4&gt;$D30,BL$4&gt;$G30),MIN($I30*(BL$4-MAX($D30,$G30))/($E30-MAX($D30,$G30))-SUM($J30:BK30),$I30-SUM($J30:BK30)),0),2),0)</f>
        <v>0</v>
      </c>
      <c r="BM30" s="141">
        <f>IFERROR(ROUND(IF(AND(BM$4&gt;$D30,BM$4&gt;$G30),MIN($I30*(BM$4-MAX($D30,$G30))/($E30-MAX($D30,$G30))-SUM($J30:BL30),$I30-SUM($J30:BL30)),0),2),0)</f>
        <v>0</v>
      </c>
      <c r="BN30" s="141">
        <f>IFERROR(ROUND(IF(AND(BN$4&gt;$D30,BN$4&gt;$G30),MIN($I30*(BN$4-MAX($D30,$G30))/($E30-MAX($D30,$G30))-SUM($J30:BM30),$I30-SUM($J30:BM30)),0),2),0)</f>
        <v>0</v>
      </c>
    </row>
    <row r="31" spans="1:66">
      <c r="A31" s="146"/>
      <c r="B31" s="146"/>
      <c r="C31" s="139" t="str">
        <f t="shared" si="105"/>
        <v>1899-00</v>
      </c>
      <c r="D31" s="143"/>
      <c r="E31" s="143"/>
      <c r="F31" s="144"/>
      <c r="G31" s="411"/>
      <c r="H31" s="141">
        <f t="shared" si="106"/>
        <v>0</v>
      </c>
      <c r="I31" s="141">
        <f t="shared" si="108"/>
        <v>0</v>
      </c>
      <c r="J31" s="141">
        <f t="shared" si="107"/>
        <v>0</v>
      </c>
      <c r="K31" s="141">
        <f>IFERROR(ROUND(IF(AND(K$4&gt;$D31,K$4&gt;$G31),MIN($I31*(K$4-MAX($D31,$G31))/($E31-MAX($D31,$G31))-SUM($J31:J31),$I31-SUM($J31:J31)),0),2),0)</f>
        <v>0</v>
      </c>
      <c r="L31" s="141">
        <f>IFERROR(ROUND(IF(AND(L$4&gt;$D31,L$4&gt;$G31),MIN($I31*(L$4-MAX($D31,$G31))/($E31-MAX($D31,$G31))-SUM($J31:K31),$I31-SUM($J31:K31)),0),2),0)</f>
        <v>0</v>
      </c>
      <c r="M31" s="141">
        <f>IFERROR(ROUND(IF(AND(M$4&gt;$D31,M$4&gt;$G31),MIN($I31*(M$4-MAX($D31,$G31))/($E31-MAX($D31,$G31))-SUM($J31:L31),$I31-SUM($J31:L31)),0),2),0)</f>
        <v>0</v>
      </c>
      <c r="N31" s="141">
        <f>IFERROR(ROUND(IF(AND(N$4&gt;$D31,N$4&gt;$G31),MIN($I31*(N$4-MAX($D31,$G31))/($E31-MAX($D31,$G31))-SUM($J31:M31),$I31-SUM($J31:M31)),0),2),0)</f>
        <v>0</v>
      </c>
      <c r="O31" s="141">
        <f>IFERROR(ROUND(IF(AND(O$4&gt;$D31,O$4&gt;$G31),MIN($I31*(O$4-MAX($D31,$G31))/($E31-MAX($D31,$G31))-SUM($J31:N31),$I31-SUM($J31:N31)),0),2),0)</f>
        <v>0</v>
      </c>
      <c r="P31" s="141">
        <f>IFERROR(ROUND(IF(AND(P$4&gt;$D31,P$4&gt;$G31),MIN($I31*(P$4-MAX($D31,$G31))/($E31-MAX($D31,$G31))-SUM($J31:O31),$I31-SUM($J31:O31)),0),2),0)</f>
        <v>0</v>
      </c>
      <c r="Q31" s="141">
        <f>IFERROR(ROUND(IF(AND(Q$4&gt;$D31,Q$4&gt;$G31),MIN($I31*(Q$4-MAX($D31,$G31))/($E31-MAX($D31,$G31))-SUM($J31:P31),$I31-SUM($J31:P31)),0),2),0)</f>
        <v>0</v>
      </c>
      <c r="R31" s="141">
        <f>IFERROR(ROUND(IF(AND(R$4&gt;$D31,R$4&gt;$G31),MIN($I31*(R$4-MAX($D31,$G31))/($E31-MAX($D31,$G31))-SUM($J31:Q31),$I31-SUM($J31:Q31)),0),2),0)</f>
        <v>0</v>
      </c>
      <c r="S31" s="141">
        <f>IFERROR(ROUND(IF(AND(S$4&gt;$D31,S$4&gt;$G31),MIN($I31*(S$4-MAX($D31,$G31))/($E31-MAX($D31,$G31))-SUM($J31:R31),$I31-SUM($J31:R31)),0),2),0)</f>
        <v>0</v>
      </c>
      <c r="T31" s="141">
        <f>IFERROR(ROUND(IF(AND(T$4&gt;$D31,T$4&gt;$G31),MIN($I31*(T$4-MAX($D31,$G31))/($E31-MAX($D31,$G31))-SUM($J31:S31),$I31-SUM($J31:S31)),0),2),0)</f>
        <v>0</v>
      </c>
      <c r="U31" s="141">
        <f>IFERROR(ROUND(IF(AND(U$4&gt;$D31,U$4&gt;$G31),MIN($I31*(U$4-MAX($D31,$G31))/($E31-MAX($D31,$G31))-SUM($J31:T31),$I31-SUM($J31:T31)),0),2),0)</f>
        <v>0</v>
      </c>
      <c r="V31" s="141">
        <f>IFERROR(ROUND(IF(AND(V$4&gt;$D31,V$4&gt;$G31),MIN($I31*(V$4-MAX($D31,$G31))/($E31-MAX($D31,$G31))-SUM($J31:U31),$I31-SUM($J31:U31)),0),2),0)</f>
        <v>0</v>
      </c>
      <c r="W31" s="141">
        <f>IFERROR(ROUND(IF(AND(W$4&gt;$D31,W$4&gt;$G31),MIN($I31*(W$4-MAX($D31,$G31))/($E31-MAX($D31,$G31))-SUM($J31:V31),$I31-SUM($J31:V31)),0),2),0)</f>
        <v>0</v>
      </c>
      <c r="X31" s="141">
        <f>IFERROR(ROUND(IF(AND(X$4&gt;$D31,X$4&gt;$G31),MIN($I31*(X$4-MAX($D31,$G31))/($E31-MAX($D31,$G31))-SUM($J31:W31),$I31-SUM($J31:W31)),0),2),0)</f>
        <v>0</v>
      </c>
      <c r="Y31" s="141">
        <f>IFERROR(ROUND(IF(AND(Y$4&gt;$D31,Y$4&gt;$G31),MIN($I31*(Y$4-MAX($D31,$G31))/($E31-MAX($D31,$G31))-SUM($J31:X31),$I31-SUM($J31:X31)),0),2),0)</f>
        <v>0</v>
      </c>
      <c r="Z31" s="141">
        <f>IFERROR(ROUND(IF(AND(Z$4&gt;$D31,Z$4&gt;$G31),MIN($I31*(Z$4-MAX($D31,$G31))/($E31-MAX($D31,$G31))-SUM($J31:Y31),$I31-SUM($J31:Y31)),0),2),0)</f>
        <v>0</v>
      </c>
      <c r="AA31" s="141">
        <f>IFERROR(ROUND(IF(AND(AA$4&gt;$D31,AA$4&gt;$G31),MIN($I31*(AA$4-MAX($D31,$G31))/($E31-MAX($D31,$G31))-SUM($J31:Z31),$I31-SUM($J31:Z31)),0),2),0)</f>
        <v>0</v>
      </c>
      <c r="AB31" s="141">
        <f>IFERROR(ROUND(IF(AND(AB$4&gt;$D31,AB$4&gt;$G31),MIN($I31*(AB$4-MAX($D31,$G31))/($E31-MAX($D31,$G31))-SUM($J31:AA31),$I31-SUM($J31:AA31)),0),2),0)</f>
        <v>0</v>
      </c>
      <c r="AC31" s="141">
        <f>IFERROR(ROUND(IF(AND(AC$4&gt;$D31,AC$4&gt;$G31),MIN($I31*(AC$4-MAX($D31,$G31))/($E31-MAX($D31,$G31))-SUM($J31:AB31),$I31-SUM($J31:AB31)),0),2),0)</f>
        <v>0</v>
      </c>
      <c r="AD31" s="141">
        <f>IFERROR(ROUND(IF(AND(AD$4&gt;$D31,AD$4&gt;$G31),MIN($I31*(AD$4-MAX($D31,$G31))/($E31-MAX($D31,$G31))-SUM($J31:AC31),$I31-SUM($J31:AC31)),0),2),0)</f>
        <v>0</v>
      </c>
      <c r="AE31" s="141">
        <f>IFERROR(ROUND(IF(AND(AE$4&gt;$D31,AE$4&gt;$G31),MIN($I31*(AE$4-MAX($D31,$G31))/($E31-MAX($D31,$G31))-SUM($J31:AD31),$I31-SUM($J31:AD31)),0),2),0)</f>
        <v>0</v>
      </c>
      <c r="AF31" s="141">
        <f>IFERROR(ROUND(IF(AND(AF$4&gt;$D31,AF$4&gt;$G31),MIN($I31*(AF$4-MAX($D31,$G31))/($E31-MAX($D31,$G31))-SUM($J31:AE31),$I31-SUM($J31:AE31)),0),2),0)</f>
        <v>0</v>
      </c>
      <c r="AG31" s="141">
        <f>IFERROR(ROUND(IF(AND(AG$4&gt;$D31,AG$4&gt;$G31),MIN($I31*(AG$4-MAX($D31,$G31))/($E31-MAX($D31,$G31))-SUM($J31:AF31),$I31-SUM($J31:AF31)),0),2),0)</f>
        <v>0</v>
      </c>
      <c r="AH31" s="141">
        <f>IFERROR(ROUND(IF(AND(AH$4&gt;$D31,AH$4&gt;$G31),MIN($I31*(AH$4-MAX($D31,$G31))/($E31-MAX($D31,$G31))-SUM($J31:AG31),$I31-SUM($J31:AG31)),0),2),0)</f>
        <v>0</v>
      </c>
      <c r="AI31" s="141">
        <f>IFERROR(ROUND(IF(AND(AI$4&gt;$D31,AI$4&gt;$G31),MIN($I31*(AI$4-MAX($D31,$G31))/($E31-MAX($D31,$G31))-SUM($J31:AH31),$I31-SUM($J31:AH31)),0),2),0)</f>
        <v>0</v>
      </c>
      <c r="AJ31" s="141">
        <f>IFERROR(ROUND(IF(AND(AJ$4&gt;$D31,AJ$4&gt;$G31),MIN($I31*(AJ$4-MAX($D31,$G31))/($E31-MAX($D31,$G31))-SUM($J31:AI31),$I31-SUM($J31:AI31)),0),2),0)</f>
        <v>0</v>
      </c>
      <c r="AK31" s="141">
        <f>IFERROR(ROUND(IF(AND(AK$4&gt;$D31,AK$4&gt;$G31),MIN($I31*(AK$4-MAX($D31,$G31))/($E31-MAX($D31,$G31))-SUM($J31:AJ31),$I31-SUM($J31:AJ31)),0),2),0)</f>
        <v>0</v>
      </c>
      <c r="AL31" s="141">
        <f>IFERROR(ROUND(IF(AND(AL$4&gt;$D31,AL$4&gt;$G31),MIN($I31*(AL$4-MAX($D31,$G31))/($E31-MAX($D31,$G31))-SUM($J31:AK31),$I31-SUM($J31:AK31)),0),2),0)</f>
        <v>0</v>
      </c>
      <c r="AM31" s="141">
        <f>IFERROR(ROUND(IF(AND(AM$4&gt;$D31,AM$4&gt;$G31),MIN($I31*(AM$4-MAX($D31,$G31))/($E31-MAX($D31,$G31))-SUM($J31:AL31),$I31-SUM($J31:AL31)),0),2),0)</f>
        <v>0</v>
      </c>
      <c r="AN31" s="141">
        <f>IFERROR(ROUND(IF(AND(AN$4&gt;$D31,AN$4&gt;$G31),MIN($I31*(AN$4-MAX($D31,$G31))/($E31-MAX($D31,$G31))-SUM($J31:AM31),$I31-SUM($J31:AM31)),0),2),0)</f>
        <v>0</v>
      </c>
      <c r="AO31" s="141">
        <f>IFERROR(ROUND(IF(AND(AO$4&gt;$D31,AO$4&gt;$G31),MIN($I31*(AO$4-MAX($D31,$G31))/($E31-MAX($D31,$G31))-SUM($J31:AN31),$I31-SUM($J31:AN31)),0),2),0)</f>
        <v>0</v>
      </c>
      <c r="AP31" s="141">
        <f>IFERROR(ROUND(IF(AND(AP$4&gt;$D31,AP$4&gt;$G31),MIN($I31*(AP$4-MAX($D31,$G31))/($E31-MAX($D31,$G31))-SUM($J31:AO31),$I31-SUM($J31:AO31)),0),2),0)</f>
        <v>0</v>
      </c>
      <c r="AQ31" s="141">
        <f>IFERROR(ROUND(IF(AND(AQ$4&gt;$D31,AQ$4&gt;$G31),MIN($I31*(AQ$4-MAX($D31,$G31))/($E31-MAX($D31,$G31))-SUM($J31:AP31),$I31-SUM($J31:AP31)),0),2),0)</f>
        <v>0</v>
      </c>
      <c r="AR31" s="141">
        <f>IFERROR(ROUND(IF(AND(AR$4&gt;$D31,AR$4&gt;$G31),MIN($I31*(AR$4-MAX($D31,$G31))/($E31-MAX($D31,$G31))-SUM($J31:AQ31),$I31-SUM($J31:AQ31)),0),2),0)</f>
        <v>0</v>
      </c>
      <c r="AS31" s="141">
        <f>IFERROR(ROUND(IF(AND(AS$4&gt;$D31,AS$4&gt;$G31),MIN($I31*(AS$4-MAX($D31,$G31))/($E31-MAX($D31,$G31))-SUM($J31:AR31),$I31-SUM($J31:AR31)),0),2),0)</f>
        <v>0</v>
      </c>
      <c r="AT31" s="141">
        <f>IFERROR(ROUND(IF(AND(AT$4&gt;$D31,AT$4&gt;$G31),MIN($I31*(AT$4-MAX($D31,$G31))/($E31-MAX($D31,$G31))-SUM($J31:AS31),$I31-SUM($J31:AS31)),0),2),0)</f>
        <v>0</v>
      </c>
      <c r="AU31" s="141">
        <f>IFERROR(ROUND(IF(AND(AU$4&gt;$D31,AU$4&gt;$G31),MIN($I31*(AU$4-MAX($D31,$G31))/($E31-MAX($D31,$G31))-SUM($J31:AT31),$I31-SUM($J31:AT31)),0),2),0)</f>
        <v>0</v>
      </c>
      <c r="AV31" s="141">
        <f>IFERROR(ROUND(IF(AND(AV$4&gt;$D31,AV$4&gt;$G31),MIN($I31*(AV$4-MAX($D31,$G31))/($E31-MAX($D31,$G31))-SUM($J31:AU31),$I31-SUM($J31:AU31)),0),2),0)</f>
        <v>0</v>
      </c>
      <c r="AW31" s="141">
        <f>IFERROR(ROUND(IF(AND(AW$4&gt;$D31,AW$4&gt;$G31),MIN($I31*(AW$4-MAX($D31,$G31))/($E31-MAX($D31,$G31))-SUM($J31:AV31),$I31-SUM($J31:AV31)),0),2),0)</f>
        <v>0</v>
      </c>
      <c r="AX31" s="141">
        <f>IFERROR(ROUND(IF(AND(AX$4&gt;$D31,AX$4&gt;$G31),MIN($I31*(AX$4-MAX($D31,$G31))/($E31-MAX($D31,$G31))-SUM($J31:AW31),$I31-SUM($J31:AW31)),0),2),0)</f>
        <v>0</v>
      </c>
      <c r="AY31" s="141">
        <f>IFERROR(ROUND(IF(AND(AY$4&gt;$D31,AY$4&gt;$G31),MIN($I31*(AY$4-MAX($D31,$G31))/($E31-MAX($D31,$G31))-SUM($J31:AX31),$I31-SUM($J31:AX31)),0),2),0)</f>
        <v>0</v>
      </c>
      <c r="AZ31" s="141">
        <f>IFERROR(ROUND(IF(AND(AZ$4&gt;$D31,AZ$4&gt;$G31),MIN($I31*(AZ$4-MAX($D31,$G31))/($E31-MAX($D31,$G31))-SUM($J31:AY31),$I31-SUM($J31:AY31)),0),2),0)</f>
        <v>0</v>
      </c>
      <c r="BA31" s="141">
        <f>IFERROR(ROUND(IF(AND(BA$4&gt;$D31,BA$4&gt;$G31),MIN($I31*(BA$4-MAX($D31,$G31))/($E31-MAX($D31,$G31))-SUM($J31:AZ31),$I31-SUM($J31:AZ31)),0),2),0)</f>
        <v>0</v>
      </c>
      <c r="BB31" s="141">
        <f>IFERROR(ROUND(IF(AND(BB$4&gt;$D31,BB$4&gt;$G31),MIN($I31*(BB$4-MAX($D31,$G31))/($E31-MAX($D31,$G31))-SUM($J31:BA31),$I31-SUM($J31:BA31)),0),2),0)</f>
        <v>0</v>
      </c>
      <c r="BC31" s="141">
        <f>IFERROR(ROUND(IF(AND(BC$4&gt;$D31,BC$4&gt;$G31),MIN($I31*(BC$4-MAX($D31,$G31))/($E31-MAX($D31,$G31))-SUM($J31:BB31),$I31-SUM($J31:BB31)),0),2),0)</f>
        <v>0</v>
      </c>
      <c r="BD31" s="141">
        <f>IFERROR(ROUND(IF(AND(BD$4&gt;$D31,BD$4&gt;$G31),MIN($I31*(BD$4-MAX($D31,$G31))/($E31-MAX($D31,$G31))-SUM($J31:BC31),$I31-SUM($J31:BC31)),0),2),0)</f>
        <v>0</v>
      </c>
      <c r="BE31" s="141">
        <f>IFERROR(ROUND(IF(AND(BE$4&gt;$D31,BE$4&gt;$G31),MIN($I31*(BE$4-MAX($D31,$G31))/($E31-MAX($D31,$G31))-SUM($J31:BD31),$I31-SUM($J31:BD31)),0),2),0)</f>
        <v>0</v>
      </c>
      <c r="BF31" s="141">
        <f>IFERROR(ROUND(IF(AND(BF$4&gt;$D31,BF$4&gt;$G31),MIN($I31*(BF$4-MAX($D31,$G31))/($E31-MAX($D31,$G31))-SUM($J31:BE31),$I31-SUM($J31:BE31)),0),2),0)</f>
        <v>0</v>
      </c>
      <c r="BG31" s="141">
        <f>IFERROR(ROUND(IF(AND(BG$4&gt;$D31,BG$4&gt;$G31),MIN($I31*(BG$4-MAX($D31,$G31))/($E31-MAX($D31,$G31))-SUM($J31:BF31),$I31-SUM($J31:BF31)),0),2),0)</f>
        <v>0</v>
      </c>
      <c r="BH31" s="141">
        <f>IFERROR(ROUND(IF(AND(BH$4&gt;$D31,BH$4&gt;$G31),MIN($I31*(BH$4-MAX($D31,$G31))/($E31-MAX($D31,$G31))-SUM($J31:BG31),$I31-SUM($J31:BG31)),0),2),0)</f>
        <v>0</v>
      </c>
      <c r="BI31" s="141">
        <f>IFERROR(ROUND(IF(AND(BI$4&gt;$D31,BI$4&gt;$G31),MIN($I31*(BI$4-MAX($D31,$G31))/($E31-MAX($D31,$G31))-SUM($J31:BH31),$I31-SUM($J31:BH31)),0),2),0)</f>
        <v>0</v>
      </c>
      <c r="BJ31" s="141">
        <f>IFERROR(ROUND(IF(AND(BJ$4&gt;$D31,BJ$4&gt;$G31),MIN($I31*(BJ$4-MAX($D31,$G31))/($E31-MAX($D31,$G31))-SUM($J31:BI31),$I31-SUM($J31:BI31)),0),2),0)</f>
        <v>0</v>
      </c>
      <c r="BK31" s="141">
        <f>IFERROR(ROUND(IF(AND(BK$4&gt;$D31,BK$4&gt;$G31),MIN($I31*(BK$4-MAX($D31,$G31))/($E31-MAX($D31,$G31))-SUM($J31:BJ31),$I31-SUM($J31:BJ31)),0),2),0)</f>
        <v>0</v>
      </c>
      <c r="BL31" s="141">
        <f>IFERROR(ROUND(IF(AND(BL$4&gt;$D31,BL$4&gt;$G31),MIN($I31*(BL$4-MAX($D31,$G31))/($E31-MAX($D31,$G31))-SUM($J31:BK31),$I31-SUM($J31:BK31)),0),2),0)</f>
        <v>0</v>
      </c>
      <c r="BM31" s="141">
        <f>IFERROR(ROUND(IF(AND(BM$4&gt;$D31,BM$4&gt;$G31),MIN($I31*(BM$4-MAX($D31,$G31))/($E31-MAX($D31,$G31))-SUM($J31:BL31),$I31-SUM($J31:BL31)),0),2),0)</f>
        <v>0</v>
      </c>
      <c r="BN31" s="141">
        <f>IFERROR(ROUND(IF(AND(BN$4&gt;$D31,BN$4&gt;$G31),MIN($I31*(BN$4-MAX($D31,$G31))/($E31-MAX($D31,$G31))-SUM($J31:BM31),$I31-SUM($J31:BM31)),0),2),0)</f>
        <v>0</v>
      </c>
    </row>
    <row r="32" spans="1:66">
      <c r="A32" s="146"/>
      <c r="B32" s="146"/>
      <c r="C32" s="139" t="str">
        <f t="shared" si="105"/>
        <v>1899-00</v>
      </c>
      <c r="D32" s="143"/>
      <c r="E32" s="143"/>
      <c r="F32" s="144"/>
      <c r="G32" s="411"/>
      <c r="H32" s="141">
        <f t="shared" si="106"/>
        <v>0</v>
      </c>
      <c r="I32" s="141">
        <f t="shared" si="108"/>
        <v>0</v>
      </c>
      <c r="J32" s="141">
        <f t="shared" si="107"/>
        <v>0</v>
      </c>
      <c r="K32" s="141">
        <f>IFERROR(ROUND(IF(AND(K$4&gt;$D32,K$4&gt;$G32),MIN($I32*(K$4-MAX($D32,$G32))/($E32-MAX($D32,$G32))-SUM($J32:J32),$I32-SUM($J32:J32)),0),2),0)</f>
        <v>0</v>
      </c>
      <c r="L32" s="141">
        <f>IFERROR(ROUND(IF(AND(L$4&gt;$D32,L$4&gt;$G32),MIN($I32*(L$4-MAX($D32,$G32))/($E32-MAX($D32,$G32))-SUM($J32:K32),$I32-SUM($J32:K32)),0),2),0)</f>
        <v>0</v>
      </c>
      <c r="M32" s="141">
        <f>IFERROR(ROUND(IF(AND(M$4&gt;$D32,M$4&gt;$G32),MIN($I32*(M$4-MAX($D32,$G32))/($E32-MAX($D32,$G32))-SUM($J32:L32),$I32-SUM($J32:L32)),0),2),0)</f>
        <v>0</v>
      </c>
      <c r="N32" s="141">
        <f>IFERROR(ROUND(IF(AND(N$4&gt;$D32,N$4&gt;$G32),MIN($I32*(N$4-MAX($D32,$G32))/($E32-MAX($D32,$G32))-SUM($J32:M32),$I32-SUM($J32:M32)),0),2),0)</f>
        <v>0</v>
      </c>
      <c r="O32" s="141">
        <f>IFERROR(ROUND(IF(AND(O$4&gt;$D32,O$4&gt;$G32),MIN($I32*(O$4-MAX($D32,$G32))/($E32-MAX($D32,$G32))-SUM($J32:N32),$I32-SUM($J32:N32)),0),2),0)</f>
        <v>0</v>
      </c>
      <c r="P32" s="141">
        <f>IFERROR(ROUND(IF(AND(P$4&gt;$D32,P$4&gt;$G32),MIN($I32*(P$4-MAX($D32,$G32))/($E32-MAX($D32,$G32))-SUM($J32:O32),$I32-SUM($J32:O32)),0),2),0)</f>
        <v>0</v>
      </c>
      <c r="Q32" s="141">
        <f>IFERROR(ROUND(IF(AND(Q$4&gt;$D32,Q$4&gt;$G32),MIN($I32*(Q$4-MAX($D32,$G32))/($E32-MAX($D32,$G32))-SUM($J32:P32),$I32-SUM($J32:P32)),0),2),0)</f>
        <v>0</v>
      </c>
      <c r="R32" s="141">
        <f>IFERROR(ROUND(IF(AND(R$4&gt;$D32,R$4&gt;$G32),MIN($I32*(R$4-MAX($D32,$G32))/($E32-MAX($D32,$G32))-SUM($J32:Q32),$I32-SUM($J32:Q32)),0),2),0)</f>
        <v>0</v>
      </c>
      <c r="S32" s="141">
        <f>IFERROR(ROUND(IF(AND(S$4&gt;$D32,S$4&gt;$G32),MIN($I32*(S$4-MAX($D32,$G32))/($E32-MAX($D32,$G32))-SUM($J32:R32),$I32-SUM($J32:R32)),0),2),0)</f>
        <v>0</v>
      </c>
      <c r="T32" s="141">
        <f>IFERROR(ROUND(IF(AND(T$4&gt;$D32,T$4&gt;$G32),MIN($I32*(T$4-MAX($D32,$G32))/($E32-MAX($D32,$G32))-SUM($J32:S32),$I32-SUM($J32:S32)),0),2),0)</f>
        <v>0</v>
      </c>
      <c r="U32" s="141">
        <f>IFERROR(ROUND(IF(AND(U$4&gt;$D32,U$4&gt;$G32),MIN($I32*(U$4-MAX($D32,$G32))/($E32-MAX($D32,$G32))-SUM($J32:T32),$I32-SUM($J32:T32)),0),2),0)</f>
        <v>0</v>
      </c>
      <c r="V32" s="141">
        <f>IFERROR(ROUND(IF(AND(V$4&gt;$D32,V$4&gt;$G32),MIN($I32*(V$4-MAX($D32,$G32))/($E32-MAX($D32,$G32))-SUM($J32:U32),$I32-SUM($J32:U32)),0),2),0)</f>
        <v>0</v>
      </c>
      <c r="W32" s="141">
        <f>IFERROR(ROUND(IF(AND(W$4&gt;$D32,W$4&gt;$G32),MIN($I32*(W$4-MAX($D32,$G32))/($E32-MAX($D32,$G32))-SUM($J32:V32),$I32-SUM($J32:V32)),0),2),0)</f>
        <v>0</v>
      </c>
      <c r="X32" s="141">
        <f>IFERROR(ROUND(IF(AND(X$4&gt;$D32,X$4&gt;$G32),MIN($I32*(X$4-MAX($D32,$G32))/($E32-MAX($D32,$G32))-SUM($J32:W32),$I32-SUM($J32:W32)),0),2),0)</f>
        <v>0</v>
      </c>
      <c r="Y32" s="141">
        <f>IFERROR(ROUND(IF(AND(Y$4&gt;$D32,Y$4&gt;$G32),MIN($I32*(Y$4-MAX($D32,$G32))/($E32-MAX($D32,$G32))-SUM($J32:X32),$I32-SUM($J32:X32)),0),2),0)</f>
        <v>0</v>
      </c>
      <c r="Z32" s="141">
        <f>IFERROR(ROUND(IF(AND(Z$4&gt;$D32,Z$4&gt;$G32),MIN($I32*(Z$4-MAX($D32,$G32))/($E32-MAX($D32,$G32))-SUM($J32:Y32),$I32-SUM($J32:Y32)),0),2),0)</f>
        <v>0</v>
      </c>
      <c r="AA32" s="141">
        <f>IFERROR(ROUND(IF(AND(AA$4&gt;$D32,AA$4&gt;$G32),MIN($I32*(AA$4-MAX($D32,$G32))/($E32-MAX($D32,$G32))-SUM($J32:Z32),$I32-SUM($J32:Z32)),0),2),0)</f>
        <v>0</v>
      </c>
      <c r="AB32" s="141">
        <f>IFERROR(ROUND(IF(AND(AB$4&gt;$D32,AB$4&gt;$G32),MIN($I32*(AB$4-MAX($D32,$G32))/($E32-MAX($D32,$G32))-SUM($J32:AA32),$I32-SUM($J32:AA32)),0),2),0)</f>
        <v>0</v>
      </c>
      <c r="AC32" s="141">
        <f>IFERROR(ROUND(IF(AND(AC$4&gt;$D32,AC$4&gt;$G32),MIN($I32*(AC$4-MAX($D32,$G32))/($E32-MAX($D32,$G32))-SUM($J32:AB32),$I32-SUM($J32:AB32)),0),2),0)</f>
        <v>0</v>
      </c>
      <c r="AD32" s="141">
        <f>IFERROR(ROUND(IF(AND(AD$4&gt;$D32,AD$4&gt;$G32),MIN($I32*(AD$4-MAX($D32,$G32))/($E32-MAX($D32,$G32))-SUM($J32:AC32),$I32-SUM($J32:AC32)),0),2),0)</f>
        <v>0</v>
      </c>
      <c r="AE32" s="141">
        <f>IFERROR(ROUND(IF(AND(AE$4&gt;$D32,AE$4&gt;$G32),MIN($I32*(AE$4-MAX($D32,$G32))/($E32-MAX($D32,$G32))-SUM($J32:AD32),$I32-SUM($J32:AD32)),0),2),0)</f>
        <v>0</v>
      </c>
      <c r="AF32" s="141">
        <f>IFERROR(ROUND(IF(AND(AF$4&gt;$D32,AF$4&gt;$G32),MIN($I32*(AF$4-MAX($D32,$G32))/($E32-MAX($D32,$G32))-SUM($J32:AE32),$I32-SUM($J32:AE32)),0),2),0)</f>
        <v>0</v>
      </c>
      <c r="AG32" s="141">
        <f>IFERROR(ROUND(IF(AND(AG$4&gt;$D32,AG$4&gt;$G32),MIN($I32*(AG$4-MAX($D32,$G32))/($E32-MAX($D32,$G32))-SUM($J32:AF32),$I32-SUM($J32:AF32)),0),2),0)</f>
        <v>0</v>
      </c>
      <c r="AH32" s="141">
        <f>IFERROR(ROUND(IF(AND(AH$4&gt;$D32,AH$4&gt;$G32),MIN($I32*(AH$4-MAX($D32,$G32))/($E32-MAX($D32,$G32))-SUM($J32:AG32),$I32-SUM($J32:AG32)),0),2),0)</f>
        <v>0</v>
      </c>
      <c r="AI32" s="141">
        <f>IFERROR(ROUND(IF(AND(AI$4&gt;$D32,AI$4&gt;$G32),MIN($I32*(AI$4-MAX($D32,$G32))/($E32-MAX($D32,$G32))-SUM($J32:AH32),$I32-SUM($J32:AH32)),0),2),0)</f>
        <v>0</v>
      </c>
      <c r="AJ32" s="141">
        <f>IFERROR(ROUND(IF(AND(AJ$4&gt;$D32,AJ$4&gt;$G32),MIN($I32*(AJ$4-MAX($D32,$G32))/($E32-MAX($D32,$G32))-SUM($J32:AI32),$I32-SUM($J32:AI32)),0),2),0)</f>
        <v>0</v>
      </c>
      <c r="AK32" s="141">
        <f>IFERROR(ROUND(IF(AND(AK$4&gt;$D32,AK$4&gt;$G32),MIN($I32*(AK$4-MAX($D32,$G32))/($E32-MAX($D32,$G32))-SUM($J32:AJ32),$I32-SUM($J32:AJ32)),0),2),0)</f>
        <v>0</v>
      </c>
      <c r="AL32" s="141">
        <f>IFERROR(ROUND(IF(AND(AL$4&gt;$D32,AL$4&gt;$G32),MIN($I32*(AL$4-MAX($D32,$G32))/($E32-MAX($D32,$G32))-SUM($J32:AK32),$I32-SUM($J32:AK32)),0),2),0)</f>
        <v>0</v>
      </c>
      <c r="AM32" s="141">
        <f>IFERROR(ROUND(IF(AND(AM$4&gt;$D32,AM$4&gt;$G32),MIN($I32*(AM$4-MAX($D32,$G32))/($E32-MAX($D32,$G32))-SUM($J32:AL32),$I32-SUM($J32:AL32)),0),2),0)</f>
        <v>0</v>
      </c>
      <c r="AN32" s="141">
        <f>IFERROR(ROUND(IF(AND(AN$4&gt;$D32,AN$4&gt;$G32),MIN($I32*(AN$4-MAX($D32,$G32))/($E32-MAX($D32,$G32))-SUM($J32:AM32),$I32-SUM($J32:AM32)),0),2),0)</f>
        <v>0</v>
      </c>
      <c r="AO32" s="141">
        <f>IFERROR(ROUND(IF(AND(AO$4&gt;$D32,AO$4&gt;$G32),MIN($I32*(AO$4-MAX($D32,$G32))/($E32-MAX($D32,$G32))-SUM($J32:AN32),$I32-SUM($J32:AN32)),0),2),0)</f>
        <v>0</v>
      </c>
      <c r="AP32" s="141">
        <f>IFERROR(ROUND(IF(AND(AP$4&gt;$D32,AP$4&gt;$G32),MIN($I32*(AP$4-MAX($D32,$G32))/($E32-MAX($D32,$G32))-SUM($J32:AO32),$I32-SUM($J32:AO32)),0),2),0)</f>
        <v>0</v>
      </c>
      <c r="AQ32" s="141">
        <f>IFERROR(ROUND(IF(AND(AQ$4&gt;$D32,AQ$4&gt;$G32),MIN($I32*(AQ$4-MAX($D32,$G32))/($E32-MAX($D32,$G32))-SUM($J32:AP32),$I32-SUM($J32:AP32)),0),2),0)</f>
        <v>0</v>
      </c>
      <c r="AR32" s="141">
        <f>IFERROR(ROUND(IF(AND(AR$4&gt;$D32,AR$4&gt;$G32),MIN($I32*(AR$4-MAX($D32,$G32))/($E32-MAX($D32,$G32))-SUM($J32:AQ32),$I32-SUM($J32:AQ32)),0),2),0)</f>
        <v>0</v>
      </c>
      <c r="AS32" s="141">
        <f>IFERROR(ROUND(IF(AND(AS$4&gt;$D32,AS$4&gt;$G32),MIN($I32*(AS$4-MAX($D32,$G32))/($E32-MAX($D32,$G32))-SUM($J32:AR32),$I32-SUM($J32:AR32)),0),2),0)</f>
        <v>0</v>
      </c>
      <c r="AT32" s="141">
        <f>IFERROR(ROUND(IF(AND(AT$4&gt;$D32,AT$4&gt;$G32),MIN($I32*(AT$4-MAX($D32,$G32))/($E32-MAX($D32,$G32))-SUM($J32:AS32),$I32-SUM($J32:AS32)),0),2),0)</f>
        <v>0</v>
      </c>
      <c r="AU32" s="141">
        <f>IFERROR(ROUND(IF(AND(AU$4&gt;$D32,AU$4&gt;$G32),MIN($I32*(AU$4-MAX($D32,$G32))/($E32-MAX($D32,$G32))-SUM($J32:AT32),$I32-SUM($J32:AT32)),0),2),0)</f>
        <v>0</v>
      </c>
      <c r="AV32" s="141">
        <f>IFERROR(ROUND(IF(AND(AV$4&gt;$D32,AV$4&gt;$G32),MIN($I32*(AV$4-MAX($D32,$G32))/($E32-MAX($D32,$G32))-SUM($J32:AU32),$I32-SUM($J32:AU32)),0),2),0)</f>
        <v>0</v>
      </c>
      <c r="AW32" s="141">
        <f>IFERROR(ROUND(IF(AND(AW$4&gt;$D32,AW$4&gt;$G32),MIN($I32*(AW$4-MAX($D32,$G32))/($E32-MAX($D32,$G32))-SUM($J32:AV32),$I32-SUM($J32:AV32)),0),2),0)</f>
        <v>0</v>
      </c>
      <c r="AX32" s="141">
        <f>IFERROR(ROUND(IF(AND(AX$4&gt;$D32,AX$4&gt;$G32),MIN($I32*(AX$4-MAX($D32,$G32))/($E32-MAX($D32,$G32))-SUM($J32:AW32),$I32-SUM($J32:AW32)),0),2),0)</f>
        <v>0</v>
      </c>
      <c r="AY32" s="141">
        <f>IFERROR(ROUND(IF(AND(AY$4&gt;$D32,AY$4&gt;$G32),MIN($I32*(AY$4-MAX($D32,$G32))/($E32-MAX($D32,$G32))-SUM($J32:AX32),$I32-SUM($J32:AX32)),0),2),0)</f>
        <v>0</v>
      </c>
      <c r="AZ32" s="141">
        <f>IFERROR(ROUND(IF(AND(AZ$4&gt;$D32,AZ$4&gt;$G32),MIN($I32*(AZ$4-MAX($D32,$G32))/($E32-MAX($D32,$G32))-SUM($J32:AY32),$I32-SUM($J32:AY32)),0),2),0)</f>
        <v>0</v>
      </c>
      <c r="BA32" s="141">
        <f>IFERROR(ROUND(IF(AND(BA$4&gt;$D32,BA$4&gt;$G32),MIN($I32*(BA$4-MAX($D32,$G32))/($E32-MAX($D32,$G32))-SUM($J32:AZ32),$I32-SUM($J32:AZ32)),0),2),0)</f>
        <v>0</v>
      </c>
      <c r="BB32" s="141">
        <f>IFERROR(ROUND(IF(AND(BB$4&gt;$D32,BB$4&gt;$G32),MIN($I32*(BB$4-MAX($D32,$G32))/($E32-MAX($D32,$G32))-SUM($J32:BA32),$I32-SUM($J32:BA32)),0),2),0)</f>
        <v>0</v>
      </c>
      <c r="BC32" s="141">
        <f>IFERROR(ROUND(IF(AND(BC$4&gt;$D32,BC$4&gt;$G32),MIN($I32*(BC$4-MAX($D32,$G32))/($E32-MAX($D32,$G32))-SUM($J32:BB32),$I32-SUM($J32:BB32)),0),2),0)</f>
        <v>0</v>
      </c>
      <c r="BD32" s="141">
        <f>IFERROR(ROUND(IF(AND(BD$4&gt;$D32,BD$4&gt;$G32),MIN($I32*(BD$4-MAX($D32,$G32))/($E32-MAX($D32,$G32))-SUM($J32:BC32),$I32-SUM($J32:BC32)),0),2),0)</f>
        <v>0</v>
      </c>
      <c r="BE32" s="141">
        <f>IFERROR(ROUND(IF(AND(BE$4&gt;$D32,BE$4&gt;$G32),MIN($I32*(BE$4-MAX($D32,$G32))/($E32-MAX($D32,$G32))-SUM($J32:BD32),$I32-SUM($J32:BD32)),0),2),0)</f>
        <v>0</v>
      </c>
      <c r="BF32" s="141">
        <f>IFERROR(ROUND(IF(AND(BF$4&gt;$D32,BF$4&gt;$G32),MIN($I32*(BF$4-MAX($D32,$G32))/($E32-MAX($D32,$G32))-SUM($J32:BE32),$I32-SUM($J32:BE32)),0),2),0)</f>
        <v>0</v>
      </c>
      <c r="BG32" s="141">
        <f>IFERROR(ROUND(IF(AND(BG$4&gt;$D32,BG$4&gt;$G32),MIN($I32*(BG$4-MAX($D32,$G32))/($E32-MAX($D32,$G32))-SUM($J32:BF32),$I32-SUM($J32:BF32)),0),2),0)</f>
        <v>0</v>
      </c>
      <c r="BH32" s="141">
        <f>IFERROR(ROUND(IF(AND(BH$4&gt;$D32,BH$4&gt;$G32),MIN($I32*(BH$4-MAX($D32,$G32))/($E32-MAX($D32,$G32))-SUM($J32:BG32),$I32-SUM($J32:BG32)),0),2),0)</f>
        <v>0</v>
      </c>
      <c r="BI32" s="141">
        <f>IFERROR(ROUND(IF(AND(BI$4&gt;$D32,BI$4&gt;$G32),MIN($I32*(BI$4-MAX($D32,$G32))/($E32-MAX($D32,$G32))-SUM($J32:BH32),$I32-SUM($J32:BH32)),0),2),0)</f>
        <v>0</v>
      </c>
      <c r="BJ32" s="141">
        <f>IFERROR(ROUND(IF(AND(BJ$4&gt;$D32,BJ$4&gt;$G32),MIN($I32*(BJ$4-MAX($D32,$G32))/($E32-MAX($D32,$G32))-SUM($J32:BI32),$I32-SUM($J32:BI32)),0),2),0)</f>
        <v>0</v>
      </c>
      <c r="BK32" s="141">
        <f>IFERROR(ROUND(IF(AND(BK$4&gt;$D32,BK$4&gt;$G32),MIN($I32*(BK$4-MAX($D32,$G32))/($E32-MAX($D32,$G32))-SUM($J32:BJ32),$I32-SUM($J32:BJ32)),0),2),0)</f>
        <v>0</v>
      </c>
      <c r="BL32" s="141">
        <f>IFERROR(ROUND(IF(AND(BL$4&gt;$D32,BL$4&gt;$G32),MIN($I32*(BL$4-MAX($D32,$G32))/($E32-MAX($D32,$G32))-SUM($J32:BK32),$I32-SUM($J32:BK32)),0),2),0)</f>
        <v>0</v>
      </c>
      <c r="BM32" s="141">
        <f>IFERROR(ROUND(IF(AND(BM$4&gt;$D32,BM$4&gt;$G32),MIN($I32*(BM$4-MAX($D32,$G32))/($E32-MAX($D32,$G32))-SUM($J32:BL32),$I32-SUM($J32:BL32)),0),2),0)</f>
        <v>0</v>
      </c>
      <c r="BN32" s="141">
        <f>IFERROR(ROUND(IF(AND(BN$4&gt;$D32,BN$4&gt;$G32),MIN($I32*(BN$4-MAX($D32,$G32))/($E32-MAX($D32,$G32))-SUM($J32:BM32),$I32-SUM($J32:BM32)),0),2),0)</f>
        <v>0</v>
      </c>
    </row>
    <row r="33" spans="1:66">
      <c r="A33" s="146"/>
      <c r="B33" s="146"/>
      <c r="C33" s="139" t="str">
        <f t="shared" si="105"/>
        <v>1899-00</v>
      </c>
      <c r="D33" s="143"/>
      <c r="E33" s="143"/>
      <c r="F33" s="144"/>
      <c r="G33" s="411"/>
      <c r="H33" s="141">
        <f t="shared" si="106"/>
        <v>0</v>
      </c>
      <c r="I33" s="141">
        <f t="shared" si="108"/>
        <v>0</v>
      </c>
      <c r="J33" s="141">
        <f t="shared" si="107"/>
        <v>0</v>
      </c>
      <c r="K33" s="141">
        <f>IFERROR(ROUND(IF(AND(K$4&gt;$D33,K$4&gt;$G33),MIN($I33*(K$4-MAX($D33,$G33))/($E33-MAX($D33,$G33))-SUM($J33:J33),$I33-SUM($J33:J33)),0),2),0)</f>
        <v>0</v>
      </c>
      <c r="L33" s="141">
        <f>IFERROR(ROUND(IF(AND(L$4&gt;$D33,L$4&gt;$G33),MIN($I33*(L$4-MAX($D33,$G33))/($E33-MAX($D33,$G33))-SUM($J33:K33),$I33-SUM($J33:K33)),0),2),0)</f>
        <v>0</v>
      </c>
      <c r="M33" s="141">
        <f>IFERROR(ROUND(IF(AND(M$4&gt;$D33,M$4&gt;$G33),MIN($I33*(M$4-MAX($D33,$G33))/($E33-MAX($D33,$G33))-SUM($J33:L33),$I33-SUM($J33:L33)),0),2),0)</f>
        <v>0</v>
      </c>
      <c r="N33" s="141">
        <f>IFERROR(ROUND(IF(AND(N$4&gt;$D33,N$4&gt;$G33),MIN($I33*(N$4-MAX($D33,$G33))/($E33-MAX($D33,$G33))-SUM($J33:M33),$I33-SUM($J33:M33)),0),2),0)</f>
        <v>0</v>
      </c>
      <c r="O33" s="141">
        <f>IFERROR(ROUND(IF(AND(O$4&gt;$D33,O$4&gt;$G33),MIN($I33*(O$4-MAX($D33,$G33))/($E33-MAX($D33,$G33))-SUM($J33:N33),$I33-SUM($J33:N33)),0),2),0)</f>
        <v>0</v>
      </c>
      <c r="P33" s="141">
        <f>IFERROR(ROUND(IF(AND(P$4&gt;$D33,P$4&gt;$G33),MIN($I33*(P$4-MAX($D33,$G33))/($E33-MAX($D33,$G33))-SUM($J33:O33),$I33-SUM($J33:O33)),0),2),0)</f>
        <v>0</v>
      </c>
      <c r="Q33" s="141">
        <f>IFERROR(ROUND(IF(AND(Q$4&gt;$D33,Q$4&gt;$G33),MIN($I33*(Q$4-MAX($D33,$G33))/($E33-MAX($D33,$G33))-SUM($J33:P33),$I33-SUM($J33:P33)),0),2),0)</f>
        <v>0</v>
      </c>
      <c r="R33" s="141">
        <f>IFERROR(ROUND(IF(AND(R$4&gt;$D33,R$4&gt;$G33),MIN($I33*(R$4-MAX($D33,$G33))/($E33-MAX($D33,$G33))-SUM($J33:Q33),$I33-SUM($J33:Q33)),0),2),0)</f>
        <v>0</v>
      </c>
      <c r="S33" s="141">
        <f>IFERROR(ROUND(IF(AND(S$4&gt;$D33,S$4&gt;$G33),MIN($I33*(S$4-MAX($D33,$G33))/($E33-MAX($D33,$G33))-SUM($J33:R33),$I33-SUM($J33:R33)),0),2),0)</f>
        <v>0</v>
      </c>
      <c r="T33" s="141">
        <f>IFERROR(ROUND(IF(AND(T$4&gt;$D33,T$4&gt;$G33),MIN($I33*(T$4-MAX($D33,$G33))/($E33-MAX($D33,$G33))-SUM($J33:S33),$I33-SUM($J33:S33)),0),2),0)</f>
        <v>0</v>
      </c>
      <c r="U33" s="141">
        <f>IFERROR(ROUND(IF(AND(U$4&gt;$D33,U$4&gt;$G33),MIN($I33*(U$4-MAX($D33,$G33))/($E33-MAX($D33,$G33))-SUM($J33:T33),$I33-SUM($J33:T33)),0),2),0)</f>
        <v>0</v>
      </c>
      <c r="V33" s="141">
        <f>IFERROR(ROUND(IF(AND(V$4&gt;$D33,V$4&gt;$G33),MIN($I33*(V$4-MAX($D33,$G33))/($E33-MAX($D33,$G33))-SUM($J33:U33),$I33-SUM($J33:U33)),0),2),0)</f>
        <v>0</v>
      </c>
      <c r="W33" s="141">
        <f>IFERROR(ROUND(IF(AND(W$4&gt;$D33,W$4&gt;$G33),MIN($I33*(W$4-MAX($D33,$G33))/($E33-MAX($D33,$G33))-SUM($J33:V33),$I33-SUM($J33:V33)),0),2),0)</f>
        <v>0</v>
      </c>
      <c r="X33" s="141">
        <f>IFERROR(ROUND(IF(AND(X$4&gt;$D33,X$4&gt;$G33),MIN($I33*(X$4-MAX($D33,$G33))/($E33-MAX($D33,$G33))-SUM($J33:W33),$I33-SUM($J33:W33)),0),2),0)</f>
        <v>0</v>
      </c>
      <c r="Y33" s="141">
        <f>IFERROR(ROUND(IF(AND(Y$4&gt;$D33,Y$4&gt;$G33),MIN($I33*(Y$4-MAX($D33,$G33))/($E33-MAX($D33,$G33))-SUM($J33:X33),$I33-SUM($J33:X33)),0),2),0)</f>
        <v>0</v>
      </c>
      <c r="Z33" s="141">
        <f>IFERROR(ROUND(IF(AND(Z$4&gt;$D33,Z$4&gt;$G33),MIN($I33*(Z$4-MAX($D33,$G33))/($E33-MAX($D33,$G33))-SUM($J33:Y33),$I33-SUM($J33:Y33)),0),2),0)</f>
        <v>0</v>
      </c>
      <c r="AA33" s="141">
        <f>IFERROR(ROUND(IF(AND(AA$4&gt;$D33,AA$4&gt;$G33),MIN($I33*(AA$4-MAX($D33,$G33))/($E33-MAX($D33,$G33))-SUM($J33:Z33),$I33-SUM($J33:Z33)),0),2),0)</f>
        <v>0</v>
      </c>
      <c r="AB33" s="141">
        <f>IFERROR(ROUND(IF(AND(AB$4&gt;$D33,AB$4&gt;$G33),MIN($I33*(AB$4-MAX($D33,$G33))/($E33-MAX($D33,$G33))-SUM($J33:AA33),$I33-SUM($J33:AA33)),0),2),0)</f>
        <v>0</v>
      </c>
      <c r="AC33" s="141">
        <f>IFERROR(ROUND(IF(AND(AC$4&gt;$D33,AC$4&gt;$G33),MIN($I33*(AC$4-MAX($D33,$G33))/($E33-MAX($D33,$G33))-SUM($J33:AB33),$I33-SUM($J33:AB33)),0),2),0)</f>
        <v>0</v>
      </c>
      <c r="AD33" s="141">
        <f>IFERROR(ROUND(IF(AND(AD$4&gt;$D33,AD$4&gt;$G33),MIN($I33*(AD$4-MAX($D33,$G33))/($E33-MAX($D33,$G33))-SUM($J33:AC33),$I33-SUM($J33:AC33)),0),2),0)</f>
        <v>0</v>
      </c>
      <c r="AE33" s="141">
        <f>IFERROR(ROUND(IF(AND(AE$4&gt;$D33,AE$4&gt;$G33),MIN($I33*(AE$4-MAX($D33,$G33))/($E33-MAX($D33,$G33))-SUM($J33:AD33),$I33-SUM($J33:AD33)),0),2),0)</f>
        <v>0</v>
      </c>
      <c r="AF33" s="141">
        <f>IFERROR(ROUND(IF(AND(AF$4&gt;$D33,AF$4&gt;$G33),MIN($I33*(AF$4-MAX($D33,$G33))/($E33-MAX($D33,$G33))-SUM($J33:AE33),$I33-SUM($J33:AE33)),0),2),0)</f>
        <v>0</v>
      </c>
      <c r="AG33" s="141">
        <f>IFERROR(ROUND(IF(AND(AG$4&gt;$D33,AG$4&gt;$G33),MIN($I33*(AG$4-MAX($D33,$G33))/($E33-MAX($D33,$G33))-SUM($J33:AF33),$I33-SUM($J33:AF33)),0),2),0)</f>
        <v>0</v>
      </c>
      <c r="AH33" s="141">
        <f>IFERROR(ROUND(IF(AND(AH$4&gt;$D33,AH$4&gt;$G33),MIN($I33*(AH$4-MAX($D33,$G33))/($E33-MAX($D33,$G33))-SUM($J33:AG33),$I33-SUM($J33:AG33)),0),2),0)</f>
        <v>0</v>
      </c>
      <c r="AI33" s="141">
        <f>IFERROR(ROUND(IF(AND(AI$4&gt;$D33,AI$4&gt;$G33),MIN($I33*(AI$4-MAX($D33,$G33))/($E33-MAX($D33,$G33))-SUM($J33:AH33),$I33-SUM($J33:AH33)),0),2),0)</f>
        <v>0</v>
      </c>
      <c r="AJ33" s="141">
        <f>IFERROR(ROUND(IF(AND(AJ$4&gt;$D33,AJ$4&gt;$G33),MIN($I33*(AJ$4-MAX($D33,$G33))/($E33-MAX($D33,$G33))-SUM($J33:AI33),$I33-SUM($J33:AI33)),0),2),0)</f>
        <v>0</v>
      </c>
      <c r="AK33" s="141">
        <f>IFERROR(ROUND(IF(AND(AK$4&gt;$D33,AK$4&gt;$G33),MIN($I33*(AK$4-MAX($D33,$G33))/($E33-MAX($D33,$G33))-SUM($J33:AJ33),$I33-SUM($J33:AJ33)),0),2),0)</f>
        <v>0</v>
      </c>
      <c r="AL33" s="141">
        <f>IFERROR(ROUND(IF(AND(AL$4&gt;$D33,AL$4&gt;$G33),MIN($I33*(AL$4-MAX($D33,$G33))/($E33-MAX($D33,$G33))-SUM($J33:AK33),$I33-SUM($J33:AK33)),0),2),0)</f>
        <v>0</v>
      </c>
      <c r="AM33" s="141">
        <f>IFERROR(ROUND(IF(AND(AM$4&gt;$D33,AM$4&gt;$G33),MIN($I33*(AM$4-MAX($D33,$G33))/($E33-MAX($D33,$G33))-SUM($J33:AL33),$I33-SUM($J33:AL33)),0),2),0)</f>
        <v>0</v>
      </c>
      <c r="AN33" s="141">
        <f>IFERROR(ROUND(IF(AND(AN$4&gt;$D33,AN$4&gt;$G33),MIN($I33*(AN$4-MAX($D33,$G33))/($E33-MAX($D33,$G33))-SUM($J33:AM33),$I33-SUM($J33:AM33)),0),2),0)</f>
        <v>0</v>
      </c>
      <c r="AO33" s="141">
        <f>IFERROR(ROUND(IF(AND(AO$4&gt;$D33,AO$4&gt;$G33),MIN($I33*(AO$4-MAX($D33,$G33))/($E33-MAX($D33,$G33))-SUM($J33:AN33),$I33-SUM($J33:AN33)),0),2),0)</f>
        <v>0</v>
      </c>
      <c r="AP33" s="141">
        <f>IFERROR(ROUND(IF(AND(AP$4&gt;$D33,AP$4&gt;$G33),MIN($I33*(AP$4-MAX($D33,$G33))/($E33-MAX($D33,$G33))-SUM($J33:AO33),$I33-SUM($J33:AO33)),0),2),0)</f>
        <v>0</v>
      </c>
      <c r="AQ33" s="141">
        <f>IFERROR(ROUND(IF(AND(AQ$4&gt;$D33,AQ$4&gt;$G33),MIN($I33*(AQ$4-MAX($D33,$G33))/($E33-MAX($D33,$G33))-SUM($J33:AP33),$I33-SUM($J33:AP33)),0),2),0)</f>
        <v>0</v>
      </c>
      <c r="AR33" s="141">
        <f>IFERROR(ROUND(IF(AND(AR$4&gt;$D33,AR$4&gt;$G33),MIN($I33*(AR$4-MAX($D33,$G33))/($E33-MAX($D33,$G33))-SUM($J33:AQ33),$I33-SUM($J33:AQ33)),0),2),0)</f>
        <v>0</v>
      </c>
      <c r="AS33" s="141">
        <f>IFERROR(ROUND(IF(AND(AS$4&gt;$D33,AS$4&gt;$G33),MIN($I33*(AS$4-MAX($D33,$G33))/($E33-MAX($D33,$G33))-SUM($J33:AR33),$I33-SUM($J33:AR33)),0),2),0)</f>
        <v>0</v>
      </c>
      <c r="AT33" s="141">
        <f>IFERROR(ROUND(IF(AND(AT$4&gt;$D33,AT$4&gt;$G33),MIN($I33*(AT$4-MAX($D33,$G33))/($E33-MAX($D33,$G33))-SUM($J33:AS33),$I33-SUM($J33:AS33)),0),2),0)</f>
        <v>0</v>
      </c>
      <c r="AU33" s="141">
        <f>IFERROR(ROUND(IF(AND(AU$4&gt;$D33,AU$4&gt;$G33),MIN($I33*(AU$4-MAX($D33,$G33))/($E33-MAX($D33,$G33))-SUM($J33:AT33),$I33-SUM($J33:AT33)),0),2),0)</f>
        <v>0</v>
      </c>
      <c r="AV33" s="141">
        <f>IFERROR(ROUND(IF(AND(AV$4&gt;$D33,AV$4&gt;$G33),MIN($I33*(AV$4-MAX($D33,$G33))/($E33-MAX($D33,$G33))-SUM($J33:AU33),$I33-SUM($J33:AU33)),0),2),0)</f>
        <v>0</v>
      </c>
      <c r="AW33" s="141">
        <f>IFERROR(ROUND(IF(AND(AW$4&gt;$D33,AW$4&gt;$G33),MIN($I33*(AW$4-MAX($D33,$G33))/($E33-MAX($D33,$G33))-SUM($J33:AV33),$I33-SUM($J33:AV33)),0),2),0)</f>
        <v>0</v>
      </c>
      <c r="AX33" s="141">
        <f>IFERROR(ROUND(IF(AND(AX$4&gt;$D33,AX$4&gt;$G33),MIN($I33*(AX$4-MAX($D33,$G33))/($E33-MAX($D33,$G33))-SUM($J33:AW33),$I33-SUM($J33:AW33)),0),2),0)</f>
        <v>0</v>
      </c>
      <c r="AY33" s="141">
        <f>IFERROR(ROUND(IF(AND(AY$4&gt;$D33,AY$4&gt;$G33),MIN($I33*(AY$4-MAX($D33,$G33))/($E33-MAX($D33,$G33))-SUM($J33:AX33),$I33-SUM($J33:AX33)),0),2),0)</f>
        <v>0</v>
      </c>
      <c r="AZ33" s="141">
        <f>IFERROR(ROUND(IF(AND(AZ$4&gt;$D33,AZ$4&gt;$G33),MIN($I33*(AZ$4-MAX($D33,$G33))/($E33-MAX($D33,$G33))-SUM($J33:AY33),$I33-SUM($J33:AY33)),0),2),0)</f>
        <v>0</v>
      </c>
      <c r="BA33" s="141">
        <f>IFERROR(ROUND(IF(AND(BA$4&gt;$D33,BA$4&gt;$G33),MIN($I33*(BA$4-MAX($D33,$G33))/($E33-MAX($D33,$G33))-SUM($J33:AZ33),$I33-SUM($J33:AZ33)),0),2),0)</f>
        <v>0</v>
      </c>
      <c r="BB33" s="141">
        <f>IFERROR(ROUND(IF(AND(BB$4&gt;$D33,BB$4&gt;$G33),MIN($I33*(BB$4-MAX($D33,$G33))/($E33-MAX($D33,$G33))-SUM($J33:BA33),$I33-SUM($J33:BA33)),0),2),0)</f>
        <v>0</v>
      </c>
      <c r="BC33" s="141">
        <f>IFERROR(ROUND(IF(AND(BC$4&gt;$D33,BC$4&gt;$G33),MIN($I33*(BC$4-MAX($D33,$G33))/($E33-MAX($D33,$G33))-SUM($J33:BB33),$I33-SUM($J33:BB33)),0),2),0)</f>
        <v>0</v>
      </c>
      <c r="BD33" s="141">
        <f>IFERROR(ROUND(IF(AND(BD$4&gt;$D33,BD$4&gt;$G33),MIN($I33*(BD$4-MAX($D33,$G33))/($E33-MAX($D33,$G33))-SUM($J33:BC33),$I33-SUM($J33:BC33)),0),2),0)</f>
        <v>0</v>
      </c>
      <c r="BE33" s="141">
        <f>IFERROR(ROUND(IF(AND(BE$4&gt;$D33,BE$4&gt;$G33),MIN($I33*(BE$4-MAX($D33,$G33))/($E33-MAX($D33,$G33))-SUM($J33:BD33),$I33-SUM($J33:BD33)),0),2),0)</f>
        <v>0</v>
      </c>
      <c r="BF33" s="141">
        <f>IFERROR(ROUND(IF(AND(BF$4&gt;$D33,BF$4&gt;$G33),MIN($I33*(BF$4-MAX($D33,$G33))/($E33-MAX($D33,$G33))-SUM($J33:BE33),$I33-SUM($J33:BE33)),0),2),0)</f>
        <v>0</v>
      </c>
      <c r="BG33" s="141">
        <f>IFERROR(ROUND(IF(AND(BG$4&gt;$D33,BG$4&gt;$G33),MIN($I33*(BG$4-MAX($D33,$G33))/($E33-MAX($D33,$G33))-SUM($J33:BF33),$I33-SUM($J33:BF33)),0),2),0)</f>
        <v>0</v>
      </c>
      <c r="BH33" s="141">
        <f>IFERROR(ROUND(IF(AND(BH$4&gt;$D33,BH$4&gt;$G33),MIN($I33*(BH$4-MAX($D33,$G33))/($E33-MAX($D33,$G33))-SUM($J33:BG33),$I33-SUM($J33:BG33)),0),2),0)</f>
        <v>0</v>
      </c>
      <c r="BI33" s="141">
        <f>IFERROR(ROUND(IF(AND(BI$4&gt;$D33,BI$4&gt;$G33),MIN($I33*(BI$4-MAX($D33,$G33))/($E33-MAX($D33,$G33))-SUM($J33:BH33),$I33-SUM($J33:BH33)),0),2),0)</f>
        <v>0</v>
      </c>
      <c r="BJ33" s="141">
        <f>IFERROR(ROUND(IF(AND(BJ$4&gt;$D33,BJ$4&gt;$G33),MIN($I33*(BJ$4-MAX($D33,$G33))/($E33-MAX($D33,$G33))-SUM($J33:BI33),$I33-SUM($J33:BI33)),0),2),0)</f>
        <v>0</v>
      </c>
      <c r="BK33" s="141">
        <f>IFERROR(ROUND(IF(AND(BK$4&gt;$D33,BK$4&gt;$G33),MIN($I33*(BK$4-MAX($D33,$G33))/($E33-MAX($D33,$G33))-SUM($J33:BJ33),$I33-SUM($J33:BJ33)),0),2),0)</f>
        <v>0</v>
      </c>
      <c r="BL33" s="141">
        <f>IFERROR(ROUND(IF(AND(BL$4&gt;$D33,BL$4&gt;$G33),MIN($I33*(BL$4-MAX($D33,$G33))/($E33-MAX($D33,$G33))-SUM($J33:BK33),$I33-SUM($J33:BK33)),0),2),0)</f>
        <v>0</v>
      </c>
      <c r="BM33" s="141">
        <f>IFERROR(ROUND(IF(AND(BM$4&gt;$D33,BM$4&gt;$G33),MIN($I33*(BM$4-MAX($D33,$G33))/($E33-MAX($D33,$G33))-SUM($J33:BL33),$I33-SUM($J33:BL33)),0),2),0)</f>
        <v>0</v>
      </c>
      <c r="BN33" s="141">
        <f>IFERROR(ROUND(IF(AND(BN$4&gt;$D33,BN$4&gt;$G33),MIN($I33*(BN$4-MAX($D33,$G33))/($E33-MAX($D33,$G33))-SUM($J33:BM33),$I33-SUM($J33:BM33)),0),2),0)</f>
        <v>0</v>
      </c>
    </row>
    <row r="34" spans="1:66">
      <c r="A34" s="146"/>
      <c r="B34" s="146"/>
      <c r="C34" s="139" t="str">
        <f t="shared" si="105"/>
        <v>1899-00</v>
      </c>
      <c r="D34" s="143"/>
      <c r="E34" s="143"/>
      <c r="F34" s="144"/>
      <c r="G34" s="411"/>
      <c r="H34" s="141">
        <f t="shared" si="106"/>
        <v>0</v>
      </c>
      <c r="I34" s="141">
        <f t="shared" si="108"/>
        <v>0</v>
      </c>
      <c r="J34" s="141">
        <f t="shared" si="107"/>
        <v>0</v>
      </c>
      <c r="K34" s="141">
        <f>IFERROR(ROUND(IF(AND(K$4&gt;$D34,K$4&gt;$G34),MIN($I34*(K$4-MAX($D34,$G34))/($E34-MAX($D34,$G34))-SUM($J34:J34),$I34-SUM($J34:J34)),0),2),0)</f>
        <v>0</v>
      </c>
      <c r="L34" s="141">
        <f>IFERROR(ROUND(IF(AND(L$4&gt;$D34,L$4&gt;$G34),MIN($I34*(L$4-MAX($D34,$G34))/($E34-MAX($D34,$G34))-SUM($J34:K34),$I34-SUM($J34:K34)),0),2),0)</f>
        <v>0</v>
      </c>
      <c r="M34" s="141">
        <f>IFERROR(ROUND(IF(AND(M$4&gt;$D34,M$4&gt;$G34),MIN($I34*(M$4-MAX($D34,$G34))/($E34-MAX($D34,$G34))-SUM($J34:L34),$I34-SUM($J34:L34)),0),2),0)</f>
        <v>0</v>
      </c>
      <c r="N34" s="141">
        <f>IFERROR(ROUND(IF(AND(N$4&gt;$D34,N$4&gt;$G34),MIN($I34*(N$4-MAX($D34,$G34))/($E34-MAX($D34,$G34))-SUM($J34:M34),$I34-SUM($J34:M34)),0),2),0)</f>
        <v>0</v>
      </c>
      <c r="O34" s="141">
        <f>IFERROR(ROUND(IF(AND(O$4&gt;$D34,O$4&gt;$G34),MIN($I34*(O$4-MAX($D34,$G34))/($E34-MAX($D34,$G34))-SUM($J34:N34),$I34-SUM($J34:N34)),0),2),0)</f>
        <v>0</v>
      </c>
      <c r="P34" s="141">
        <f>IFERROR(ROUND(IF(AND(P$4&gt;$D34,P$4&gt;$G34),MIN($I34*(P$4-MAX($D34,$G34))/($E34-MAX($D34,$G34))-SUM($J34:O34),$I34-SUM($J34:O34)),0),2),0)</f>
        <v>0</v>
      </c>
      <c r="Q34" s="141">
        <f>IFERROR(ROUND(IF(AND(Q$4&gt;$D34,Q$4&gt;$G34),MIN($I34*(Q$4-MAX($D34,$G34))/($E34-MAX($D34,$G34))-SUM($J34:P34),$I34-SUM($J34:P34)),0),2),0)</f>
        <v>0</v>
      </c>
      <c r="R34" s="141">
        <f>IFERROR(ROUND(IF(AND(R$4&gt;$D34,R$4&gt;$G34),MIN($I34*(R$4-MAX($D34,$G34))/($E34-MAX($D34,$G34))-SUM($J34:Q34),$I34-SUM($J34:Q34)),0),2),0)</f>
        <v>0</v>
      </c>
      <c r="S34" s="141">
        <f>IFERROR(ROUND(IF(AND(S$4&gt;$D34,S$4&gt;$G34),MIN($I34*(S$4-MAX($D34,$G34))/($E34-MAX($D34,$G34))-SUM($J34:R34),$I34-SUM($J34:R34)),0),2),0)</f>
        <v>0</v>
      </c>
      <c r="T34" s="141">
        <f>IFERROR(ROUND(IF(AND(T$4&gt;$D34,T$4&gt;$G34),MIN($I34*(T$4-MAX($D34,$G34))/($E34-MAX($D34,$G34))-SUM($J34:S34),$I34-SUM($J34:S34)),0),2),0)</f>
        <v>0</v>
      </c>
      <c r="U34" s="141">
        <f>IFERROR(ROUND(IF(AND(U$4&gt;$D34,U$4&gt;$G34),MIN($I34*(U$4-MAX($D34,$G34))/($E34-MAX($D34,$G34))-SUM($J34:T34),$I34-SUM($J34:T34)),0),2),0)</f>
        <v>0</v>
      </c>
      <c r="V34" s="141">
        <f>IFERROR(ROUND(IF(AND(V$4&gt;$D34,V$4&gt;$G34),MIN($I34*(V$4-MAX($D34,$G34))/($E34-MAX($D34,$G34))-SUM($J34:U34),$I34-SUM($J34:U34)),0),2),0)</f>
        <v>0</v>
      </c>
      <c r="W34" s="141">
        <f>IFERROR(ROUND(IF(AND(W$4&gt;$D34,W$4&gt;$G34),MIN($I34*(W$4-MAX($D34,$G34))/($E34-MAX($D34,$G34))-SUM($J34:V34),$I34-SUM($J34:V34)),0),2),0)</f>
        <v>0</v>
      </c>
      <c r="X34" s="141">
        <f>IFERROR(ROUND(IF(AND(X$4&gt;$D34,X$4&gt;$G34),MIN($I34*(X$4-MAX($D34,$G34))/($E34-MAX($D34,$G34))-SUM($J34:W34),$I34-SUM($J34:W34)),0),2),0)</f>
        <v>0</v>
      </c>
      <c r="Y34" s="141">
        <f>IFERROR(ROUND(IF(AND(Y$4&gt;$D34,Y$4&gt;$G34),MIN($I34*(Y$4-MAX($D34,$G34))/($E34-MAX($D34,$G34))-SUM($J34:X34),$I34-SUM($J34:X34)),0),2),0)</f>
        <v>0</v>
      </c>
      <c r="Z34" s="141">
        <f>IFERROR(ROUND(IF(AND(Z$4&gt;$D34,Z$4&gt;$G34),MIN($I34*(Z$4-MAX($D34,$G34))/($E34-MAX($D34,$G34))-SUM($J34:Y34),$I34-SUM($J34:Y34)),0),2),0)</f>
        <v>0</v>
      </c>
      <c r="AA34" s="141">
        <f>IFERROR(ROUND(IF(AND(AA$4&gt;$D34,AA$4&gt;$G34),MIN($I34*(AA$4-MAX($D34,$G34))/($E34-MAX($D34,$G34))-SUM($J34:Z34),$I34-SUM($J34:Z34)),0),2),0)</f>
        <v>0</v>
      </c>
      <c r="AB34" s="141">
        <f>IFERROR(ROUND(IF(AND(AB$4&gt;$D34,AB$4&gt;$G34),MIN($I34*(AB$4-MAX($D34,$G34))/($E34-MAX($D34,$G34))-SUM($J34:AA34),$I34-SUM($J34:AA34)),0),2),0)</f>
        <v>0</v>
      </c>
      <c r="AC34" s="141">
        <f>IFERROR(ROUND(IF(AND(AC$4&gt;$D34,AC$4&gt;$G34),MIN($I34*(AC$4-MAX($D34,$G34))/($E34-MAX($D34,$G34))-SUM($J34:AB34),$I34-SUM($J34:AB34)),0),2),0)</f>
        <v>0</v>
      </c>
      <c r="AD34" s="141">
        <f>IFERROR(ROUND(IF(AND(AD$4&gt;$D34,AD$4&gt;$G34),MIN($I34*(AD$4-MAX($D34,$G34))/($E34-MAX($D34,$G34))-SUM($J34:AC34),$I34-SUM($J34:AC34)),0),2),0)</f>
        <v>0</v>
      </c>
      <c r="AE34" s="141">
        <f>IFERROR(ROUND(IF(AND(AE$4&gt;$D34,AE$4&gt;$G34),MIN($I34*(AE$4-MAX($D34,$G34))/($E34-MAX($D34,$G34))-SUM($J34:AD34),$I34-SUM($J34:AD34)),0),2),0)</f>
        <v>0</v>
      </c>
      <c r="AF34" s="141">
        <f>IFERROR(ROUND(IF(AND(AF$4&gt;$D34,AF$4&gt;$G34),MIN($I34*(AF$4-MAX($D34,$G34))/($E34-MAX($D34,$G34))-SUM($J34:AE34),$I34-SUM($J34:AE34)),0),2),0)</f>
        <v>0</v>
      </c>
      <c r="AG34" s="141">
        <f>IFERROR(ROUND(IF(AND(AG$4&gt;$D34,AG$4&gt;$G34),MIN($I34*(AG$4-MAX($D34,$G34))/($E34-MAX($D34,$G34))-SUM($J34:AF34),$I34-SUM($J34:AF34)),0),2),0)</f>
        <v>0</v>
      </c>
      <c r="AH34" s="141">
        <f>IFERROR(ROUND(IF(AND(AH$4&gt;$D34,AH$4&gt;$G34),MIN($I34*(AH$4-MAX($D34,$G34))/($E34-MAX($D34,$G34))-SUM($J34:AG34),$I34-SUM($J34:AG34)),0),2),0)</f>
        <v>0</v>
      </c>
      <c r="AI34" s="141">
        <f>IFERROR(ROUND(IF(AND(AI$4&gt;$D34,AI$4&gt;$G34),MIN($I34*(AI$4-MAX($D34,$G34))/($E34-MAX($D34,$G34))-SUM($J34:AH34),$I34-SUM($J34:AH34)),0),2),0)</f>
        <v>0</v>
      </c>
      <c r="AJ34" s="141">
        <f>IFERROR(ROUND(IF(AND(AJ$4&gt;$D34,AJ$4&gt;$G34),MIN($I34*(AJ$4-MAX($D34,$G34))/($E34-MAX($D34,$G34))-SUM($J34:AI34),$I34-SUM($J34:AI34)),0),2),0)</f>
        <v>0</v>
      </c>
      <c r="AK34" s="141">
        <f>IFERROR(ROUND(IF(AND(AK$4&gt;$D34,AK$4&gt;$G34),MIN($I34*(AK$4-MAX($D34,$G34))/($E34-MAX($D34,$G34))-SUM($J34:AJ34),$I34-SUM($J34:AJ34)),0),2),0)</f>
        <v>0</v>
      </c>
      <c r="AL34" s="141">
        <f>IFERROR(ROUND(IF(AND(AL$4&gt;$D34,AL$4&gt;$G34),MIN($I34*(AL$4-MAX($D34,$G34))/($E34-MAX($D34,$G34))-SUM($J34:AK34),$I34-SUM($J34:AK34)),0),2),0)</f>
        <v>0</v>
      </c>
      <c r="AM34" s="141">
        <f>IFERROR(ROUND(IF(AND(AM$4&gt;$D34,AM$4&gt;$G34),MIN($I34*(AM$4-MAX($D34,$G34))/($E34-MAX($D34,$G34))-SUM($J34:AL34),$I34-SUM($J34:AL34)),0),2),0)</f>
        <v>0</v>
      </c>
      <c r="AN34" s="141">
        <f>IFERROR(ROUND(IF(AND(AN$4&gt;$D34,AN$4&gt;$G34),MIN($I34*(AN$4-MAX($D34,$G34))/($E34-MAX($D34,$G34))-SUM($J34:AM34),$I34-SUM($J34:AM34)),0),2),0)</f>
        <v>0</v>
      </c>
      <c r="AO34" s="141">
        <f>IFERROR(ROUND(IF(AND(AO$4&gt;$D34,AO$4&gt;$G34),MIN($I34*(AO$4-MAX($D34,$G34))/($E34-MAX($D34,$G34))-SUM($J34:AN34),$I34-SUM($J34:AN34)),0),2),0)</f>
        <v>0</v>
      </c>
      <c r="AP34" s="141">
        <f>IFERROR(ROUND(IF(AND(AP$4&gt;$D34,AP$4&gt;$G34),MIN($I34*(AP$4-MAX($D34,$G34))/($E34-MAX($D34,$G34))-SUM($J34:AO34),$I34-SUM($J34:AO34)),0),2),0)</f>
        <v>0</v>
      </c>
      <c r="AQ34" s="141">
        <f>IFERROR(ROUND(IF(AND(AQ$4&gt;$D34,AQ$4&gt;$G34),MIN($I34*(AQ$4-MAX($D34,$G34))/($E34-MAX($D34,$G34))-SUM($J34:AP34),$I34-SUM($J34:AP34)),0),2),0)</f>
        <v>0</v>
      </c>
      <c r="AR34" s="141">
        <f>IFERROR(ROUND(IF(AND(AR$4&gt;$D34,AR$4&gt;$G34),MIN($I34*(AR$4-MAX($D34,$G34))/($E34-MAX($D34,$G34))-SUM($J34:AQ34),$I34-SUM($J34:AQ34)),0),2),0)</f>
        <v>0</v>
      </c>
      <c r="AS34" s="141">
        <f>IFERROR(ROUND(IF(AND(AS$4&gt;$D34,AS$4&gt;$G34),MIN($I34*(AS$4-MAX($D34,$G34))/($E34-MAX($D34,$G34))-SUM($J34:AR34),$I34-SUM($J34:AR34)),0),2),0)</f>
        <v>0</v>
      </c>
      <c r="AT34" s="141">
        <f>IFERROR(ROUND(IF(AND(AT$4&gt;$D34,AT$4&gt;$G34),MIN($I34*(AT$4-MAX($D34,$G34))/($E34-MAX($D34,$G34))-SUM($J34:AS34),$I34-SUM($J34:AS34)),0),2),0)</f>
        <v>0</v>
      </c>
      <c r="AU34" s="141">
        <f>IFERROR(ROUND(IF(AND(AU$4&gt;$D34,AU$4&gt;$G34),MIN($I34*(AU$4-MAX($D34,$G34))/($E34-MAX($D34,$G34))-SUM($J34:AT34),$I34-SUM($J34:AT34)),0),2),0)</f>
        <v>0</v>
      </c>
      <c r="AV34" s="141">
        <f>IFERROR(ROUND(IF(AND(AV$4&gt;$D34,AV$4&gt;$G34),MIN($I34*(AV$4-MAX($D34,$G34))/($E34-MAX($D34,$G34))-SUM($J34:AU34),$I34-SUM($J34:AU34)),0),2),0)</f>
        <v>0</v>
      </c>
      <c r="AW34" s="141">
        <f>IFERROR(ROUND(IF(AND(AW$4&gt;$D34,AW$4&gt;$G34),MIN($I34*(AW$4-MAX($D34,$G34))/($E34-MAX($D34,$G34))-SUM($J34:AV34),$I34-SUM($J34:AV34)),0),2),0)</f>
        <v>0</v>
      </c>
      <c r="AX34" s="141">
        <f>IFERROR(ROUND(IF(AND(AX$4&gt;$D34,AX$4&gt;$G34),MIN($I34*(AX$4-MAX($D34,$G34))/($E34-MAX($D34,$G34))-SUM($J34:AW34),$I34-SUM($J34:AW34)),0),2),0)</f>
        <v>0</v>
      </c>
      <c r="AY34" s="141">
        <f>IFERROR(ROUND(IF(AND(AY$4&gt;$D34,AY$4&gt;$G34),MIN($I34*(AY$4-MAX($D34,$G34))/($E34-MAX($D34,$G34))-SUM($J34:AX34),$I34-SUM($J34:AX34)),0),2),0)</f>
        <v>0</v>
      </c>
      <c r="AZ34" s="141">
        <f>IFERROR(ROUND(IF(AND(AZ$4&gt;$D34,AZ$4&gt;$G34),MIN($I34*(AZ$4-MAX($D34,$G34))/($E34-MAX($D34,$G34))-SUM($J34:AY34),$I34-SUM($J34:AY34)),0),2),0)</f>
        <v>0</v>
      </c>
      <c r="BA34" s="141">
        <f>IFERROR(ROUND(IF(AND(BA$4&gt;$D34,BA$4&gt;$G34),MIN($I34*(BA$4-MAX($D34,$G34))/($E34-MAX($D34,$G34))-SUM($J34:AZ34),$I34-SUM($J34:AZ34)),0),2),0)</f>
        <v>0</v>
      </c>
      <c r="BB34" s="141">
        <f>IFERROR(ROUND(IF(AND(BB$4&gt;$D34,BB$4&gt;$G34),MIN($I34*(BB$4-MAX($D34,$G34))/($E34-MAX($D34,$G34))-SUM($J34:BA34),$I34-SUM($J34:BA34)),0),2),0)</f>
        <v>0</v>
      </c>
      <c r="BC34" s="141">
        <f>IFERROR(ROUND(IF(AND(BC$4&gt;$D34,BC$4&gt;$G34),MIN($I34*(BC$4-MAX($D34,$G34))/($E34-MAX($D34,$G34))-SUM($J34:BB34),$I34-SUM($J34:BB34)),0),2),0)</f>
        <v>0</v>
      </c>
      <c r="BD34" s="141">
        <f>IFERROR(ROUND(IF(AND(BD$4&gt;$D34,BD$4&gt;$G34),MIN($I34*(BD$4-MAX($D34,$G34))/($E34-MAX($D34,$G34))-SUM($J34:BC34),$I34-SUM($J34:BC34)),0),2),0)</f>
        <v>0</v>
      </c>
      <c r="BE34" s="141">
        <f>IFERROR(ROUND(IF(AND(BE$4&gt;$D34,BE$4&gt;$G34),MIN($I34*(BE$4-MAX($D34,$G34))/($E34-MAX($D34,$G34))-SUM($J34:BD34),$I34-SUM($J34:BD34)),0),2),0)</f>
        <v>0</v>
      </c>
      <c r="BF34" s="141">
        <f>IFERROR(ROUND(IF(AND(BF$4&gt;$D34,BF$4&gt;$G34),MIN($I34*(BF$4-MAX($D34,$G34))/($E34-MAX($D34,$G34))-SUM($J34:BE34),$I34-SUM($J34:BE34)),0),2),0)</f>
        <v>0</v>
      </c>
      <c r="BG34" s="141">
        <f>IFERROR(ROUND(IF(AND(BG$4&gt;$D34,BG$4&gt;$G34),MIN($I34*(BG$4-MAX($D34,$G34))/($E34-MAX($D34,$G34))-SUM($J34:BF34),$I34-SUM($J34:BF34)),0),2),0)</f>
        <v>0</v>
      </c>
      <c r="BH34" s="141">
        <f>IFERROR(ROUND(IF(AND(BH$4&gt;$D34,BH$4&gt;$G34),MIN($I34*(BH$4-MAX($D34,$G34))/($E34-MAX($D34,$G34))-SUM($J34:BG34),$I34-SUM($J34:BG34)),0),2),0)</f>
        <v>0</v>
      </c>
      <c r="BI34" s="141">
        <f>IFERROR(ROUND(IF(AND(BI$4&gt;$D34,BI$4&gt;$G34),MIN($I34*(BI$4-MAX($D34,$G34))/($E34-MAX($D34,$G34))-SUM($J34:BH34),$I34-SUM($J34:BH34)),0),2),0)</f>
        <v>0</v>
      </c>
      <c r="BJ34" s="141">
        <f>IFERROR(ROUND(IF(AND(BJ$4&gt;$D34,BJ$4&gt;$G34),MIN($I34*(BJ$4-MAX($D34,$G34))/($E34-MAX($D34,$G34))-SUM($J34:BI34),$I34-SUM($J34:BI34)),0),2),0)</f>
        <v>0</v>
      </c>
      <c r="BK34" s="141">
        <f>IFERROR(ROUND(IF(AND(BK$4&gt;$D34,BK$4&gt;$G34),MIN($I34*(BK$4-MAX($D34,$G34))/($E34-MAX($D34,$G34))-SUM($J34:BJ34),$I34-SUM($J34:BJ34)),0),2),0)</f>
        <v>0</v>
      </c>
      <c r="BL34" s="141">
        <f>IFERROR(ROUND(IF(AND(BL$4&gt;$D34,BL$4&gt;$G34),MIN($I34*(BL$4-MAX($D34,$G34))/($E34-MAX($D34,$G34))-SUM($J34:BK34),$I34-SUM($J34:BK34)),0),2),0)</f>
        <v>0</v>
      </c>
      <c r="BM34" s="141">
        <f>IFERROR(ROUND(IF(AND(BM$4&gt;$D34,BM$4&gt;$G34),MIN($I34*(BM$4-MAX($D34,$G34))/($E34-MAX($D34,$G34))-SUM($J34:BL34),$I34-SUM($J34:BL34)),0),2),0)</f>
        <v>0</v>
      </c>
      <c r="BN34" s="141">
        <f>IFERROR(ROUND(IF(AND(BN$4&gt;$D34,BN$4&gt;$G34),MIN($I34*(BN$4-MAX($D34,$G34))/($E34-MAX($D34,$G34))-SUM($J34:BM34),$I34-SUM($J34:BM34)),0),2),0)</f>
        <v>0</v>
      </c>
    </row>
    <row r="35" spans="1:66">
      <c r="A35" s="146"/>
      <c r="B35" s="146"/>
      <c r="C35" s="139" t="str">
        <f t="shared" si="105"/>
        <v>1899-00</v>
      </c>
      <c r="D35" s="143"/>
      <c r="E35" s="143"/>
      <c r="F35" s="144"/>
      <c r="G35" s="411"/>
      <c r="H35" s="141">
        <f t="shared" si="106"/>
        <v>0</v>
      </c>
      <c r="I35" s="141">
        <f t="shared" si="108"/>
        <v>0</v>
      </c>
      <c r="J35" s="141">
        <f t="shared" si="107"/>
        <v>0</v>
      </c>
      <c r="K35" s="141">
        <f>IFERROR(ROUND(IF(AND(K$4&gt;$D35,K$4&gt;$G35),MIN($I35*(K$4-MAX($D35,$G35))/($E35-MAX($D35,$G35))-SUM($J35:J35),$I35-SUM($J35:J35)),0),2),0)</f>
        <v>0</v>
      </c>
      <c r="L35" s="141">
        <f>IFERROR(ROUND(IF(AND(L$4&gt;$D35,L$4&gt;$G35),MIN($I35*(L$4-MAX($D35,$G35))/($E35-MAX($D35,$G35))-SUM($J35:K35),$I35-SUM($J35:K35)),0),2),0)</f>
        <v>0</v>
      </c>
      <c r="M35" s="141">
        <f>IFERROR(ROUND(IF(AND(M$4&gt;$D35,M$4&gt;$G35),MIN($I35*(M$4-MAX($D35,$G35))/($E35-MAX($D35,$G35))-SUM($J35:L35),$I35-SUM($J35:L35)),0),2),0)</f>
        <v>0</v>
      </c>
      <c r="N35" s="141">
        <f>IFERROR(ROUND(IF(AND(N$4&gt;$D35,N$4&gt;$G35),MIN($I35*(N$4-MAX($D35,$G35))/($E35-MAX($D35,$G35))-SUM($J35:M35),$I35-SUM($J35:M35)),0),2),0)</f>
        <v>0</v>
      </c>
      <c r="O35" s="141">
        <f>IFERROR(ROUND(IF(AND(O$4&gt;$D35,O$4&gt;$G35),MIN($I35*(O$4-MAX($D35,$G35))/($E35-MAX($D35,$G35))-SUM($J35:N35),$I35-SUM($J35:N35)),0),2),0)</f>
        <v>0</v>
      </c>
      <c r="P35" s="141">
        <f>IFERROR(ROUND(IF(AND(P$4&gt;$D35,P$4&gt;$G35),MIN($I35*(P$4-MAX($D35,$G35))/($E35-MAX($D35,$G35))-SUM($J35:O35),$I35-SUM($J35:O35)),0),2),0)</f>
        <v>0</v>
      </c>
      <c r="Q35" s="141">
        <f>IFERROR(ROUND(IF(AND(Q$4&gt;$D35,Q$4&gt;$G35),MIN($I35*(Q$4-MAX($D35,$G35))/($E35-MAX($D35,$G35))-SUM($J35:P35),$I35-SUM($J35:P35)),0),2),0)</f>
        <v>0</v>
      </c>
      <c r="R35" s="141">
        <f>IFERROR(ROUND(IF(AND(R$4&gt;$D35,R$4&gt;$G35),MIN($I35*(R$4-MAX($D35,$G35))/($E35-MAX($D35,$G35))-SUM($J35:Q35),$I35-SUM($J35:Q35)),0),2),0)</f>
        <v>0</v>
      </c>
      <c r="S35" s="141">
        <f>IFERROR(ROUND(IF(AND(S$4&gt;$D35,S$4&gt;$G35),MIN($I35*(S$4-MAX($D35,$G35))/($E35-MAX($D35,$G35))-SUM($J35:R35),$I35-SUM($J35:R35)),0),2),0)</f>
        <v>0</v>
      </c>
      <c r="T35" s="141">
        <f>IFERROR(ROUND(IF(AND(T$4&gt;$D35,T$4&gt;$G35),MIN($I35*(T$4-MAX($D35,$G35))/($E35-MAX($D35,$G35))-SUM($J35:S35),$I35-SUM($J35:S35)),0),2),0)</f>
        <v>0</v>
      </c>
      <c r="U35" s="141">
        <f>IFERROR(ROUND(IF(AND(U$4&gt;$D35,U$4&gt;$G35),MIN($I35*(U$4-MAX($D35,$G35))/($E35-MAX($D35,$G35))-SUM($J35:T35),$I35-SUM($J35:T35)),0),2),0)</f>
        <v>0</v>
      </c>
      <c r="V35" s="141">
        <f>IFERROR(ROUND(IF(AND(V$4&gt;$D35,V$4&gt;$G35),MIN($I35*(V$4-MAX($D35,$G35))/($E35-MAX($D35,$G35))-SUM($J35:U35),$I35-SUM($J35:U35)),0),2),0)</f>
        <v>0</v>
      </c>
      <c r="W35" s="141">
        <f>IFERROR(ROUND(IF(AND(W$4&gt;$D35,W$4&gt;$G35),MIN($I35*(W$4-MAX($D35,$G35))/($E35-MAX($D35,$G35))-SUM($J35:V35),$I35-SUM($J35:V35)),0),2),0)</f>
        <v>0</v>
      </c>
      <c r="X35" s="141">
        <f>IFERROR(ROUND(IF(AND(X$4&gt;$D35,X$4&gt;$G35),MIN($I35*(X$4-MAX($D35,$G35))/($E35-MAX($D35,$G35))-SUM($J35:W35),$I35-SUM($J35:W35)),0),2),0)</f>
        <v>0</v>
      </c>
      <c r="Y35" s="141">
        <f>IFERROR(ROUND(IF(AND(Y$4&gt;$D35,Y$4&gt;$G35),MIN($I35*(Y$4-MAX($D35,$G35))/($E35-MAX($D35,$G35))-SUM($J35:X35),$I35-SUM($J35:X35)),0),2),0)</f>
        <v>0</v>
      </c>
      <c r="Z35" s="141">
        <f>IFERROR(ROUND(IF(AND(Z$4&gt;$D35,Z$4&gt;$G35),MIN($I35*(Z$4-MAX($D35,$G35))/($E35-MAX($D35,$G35))-SUM($J35:Y35),$I35-SUM($J35:Y35)),0),2),0)</f>
        <v>0</v>
      </c>
      <c r="AA35" s="141">
        <f>IFERROR(ROUND(IF(AND(AA$4&gt;$D35,AA$4&gt;$G35),MIN($I35*(AA$4-MAX($D35,$G35))/($E35-MAX($D35,$G35))-SUM($J35:Z35),$I35-SUM($J35:Z35)),0),2),0)</f>
        <v>0</v>
      </c>
      <c r="AB35" s="141">
        <f>IFERROR(ROUND(IF(AND(AB$4&gt;$D35,AB$4&gt;$G35),MIN($I35*(AB$4-MAX($D35,$G35))/($E35-MAX($D35,$G35))-SUM($J35:AA35),$I35-SUM($J35:AA35)),0),2),0)</f>
        <v>0</v>
      </c>
      <c r="AC35" s="141">
        <f>IFERROR(ROUND(IF(AND(AC$4&gt;$D35,AC$4&gt;$G35),MIN($I35*(AC$4-MAX($D35,$G35))/($E35-MAX($D35,$G35))-SUM($J35:AB35),$I35-SUM($J35:AB35)),0),2),0)</f>
        <v>0</v>
      </c>
      <c r="AD35" s="141">
        <f>IFERROR(ROUND(IF(AND(AD$4&gt;$D35,AD$4&gt;$G35),MIN($I35*(AD$4-MAX($D35,$G35))/($E35-MAX($D35,$G35))-SUM($J35:AC35),$I35-SUM($J35:AC35)),0),2),0)</f>
        <v>0</v>
      </c>
      <c r="AE35" s="141">
        <f>IFERROR(ROUND(IF(AND(AE$4&gt;$D35,AE$4&gt;$G35),MIN($I35*(AE$4-MAX($D35,$G35))/($E35-MAX($D35,$G35))-SUM($J35:AD35),$I35-SUM($J35:AD35)),0),2),0)</f>
        <v>0</v>
      </c>
      <c r="AF35" s="141">
        <f>IFERROR(ROUND(IF(AND(AF$4&gt;$D35,AF$4&gt;$G35),MIN($I35*(AF$4-MAX($D35,$G35))/($E35-MAX($D35,$G35))-SUM($J35:AE35),$I35-SUM($J35:AE35)),0),2),0)</f>
        <v>0</v>
      </c>
      <c r="AG35" s="141">
        <f>IFERROR(ROUND(IF(AND(AG$4&gt;$D35,AG$4&gt;$G35),MIN($I35*(AG$4-MAX($D35,$G35))/($E35-MAX($D35,$G35))-SUM($J35:AF35),$I35-SUM($J35:AF35)),0),2),0)</f>
        <v>0</v>
      </c>
      <c r="AH35" s="141">
        <f>IFERROR(ROUND(IF(AND(AH$4&gt;$D35,AH$4&gt;$G35),MIN($I35*(AH$4-MAX($D35,$G35))/($E35-MAX($D35,$G35))-SUM($J35:AG35),$I35-SUM($J35:AG35)),0),2),0)</f>
        <v>0</v>
      </c>
      <c r="AI35" s="141">
        <f>IFERROR(ROUND(IF(AND(AI$4&gt;$D35,AI$4&gt;$G35),MIN($I35*(AI$4-MAX($D35,$G35))/($E35-MAX($D35,$G35))-SUM($J35:AH35),$I35-SUM($J35:AH35)),0),2),0)</f>
        <v>0</v>
      </c>
      <c r="AJ35" s="141">
        <f>IFERROR(ROUND(IF(AND(AJ$4&gt;$D35,AJ$4&gt;$G35),MIN($I35*(AJ$4-MAX($D35,$G35))/($E35-MAX($D35,$G35))-SUM($J35:AI35),$I35-SUM($J35:AI35)),0),2),0)</f>
        <v>0</v>
      </c>
      <c r="AK35" s="141">
        <f>IFERROR(ROUND(IF(AND(AK$4&gt;$D35,AK$4&gt;$G35),MIN($I35*(AK$4-MAX($D35,$G35))/($E35-MAX($D35,$G35))-SUM($J35:AJ35),$I35-SUM($J35:AJ35)),0),2),0)</f>
        <v>0</v>
      </c>
      <c r="AL35" s="141">
        <f>IFERROR(ROUND(IF(AND(AL$4&gt;$D35,AL$4&gt;$G35),MIN($I35*(AL$4-MAX($D35,$G35))/($E35-MAX($D35,$G35))-SUM($J35:AK35),$I35-SUM($J35:AK35)),0),2),0)</f>
        <v>0</v>
      </c>
      <c r="AM35" s="141">
        <f>IFERROR(ROUND(IF(AND(AM$4&gt;$D35,AM$4&gt;$G35),MIN($I35*(AM$4-MAX($D35,$G35))/($E35-MAX($D35,$G35))-SUM($J35:AL35),$I35-SUM($J35:AL35)),0),2),0)</f>
        <v>0</v>
      </c>
      <c r="AN35" s="141">
        <f>IFERROR(ROUND(IF(AND(AN$4&gt;$D35,AN$4&gt;$G35),MIN($I35*(AN$4-MAX($D35,$G35))/($E35-MAX($D35,$G35))-SUM($J35:AM35),$I35-SUM($J35:AM35)),0),2),0)</f>
        <v>0</v>
      </c>
      <c r="AO35" s="141">
        <f>IFERROR(ROUND(IF(AND(AO$4&gt;$D35,AO$4&gt;$G35),MIN($I35*(AO$4-MAX($D35,$G35))/($E35-MAX($D35,$G35))-SUM($J35:AN35),$I35-SUM($J35:AN35)),0),2),0)</f>
        <v>0</v>
      </c>
      <c r="AP35" s="141">
        <f>IFERROR(ROUND(IF(AND(AP$4&gt;$D35,AP$4&gt;$G35),MIN($I35*(AP$4-MAX($D35,$G35))/($E35-MAX($D35,$G35))-SUM($J35:AO35),$I35-SUM($J35:AO35)),0),2),0)</f>
        <v>0</v>
      </c>
      <c r="AQ35" s="141">
        <f>IFERROR(ROUND(IF(AND(AQ$4&gt;$D35,AQ$4&gt;$G35),MIN($I35*(AQ$4-MAX($D35,$G35))/($E35-MAX($D35,$G35))-SUM($J35:AP35),$I35-SUM($J35:AP35)),0),2),0)</f>
        <v>0</v>
      </c>
      <c r="AR35" s="141">
        <f>IFERROR(ROUND(IF(AND(AR$4&gt;$D35,AR$4&gt;$G35),MIN($I35*(AR$4-MAX($D35,$G35))/($E35-MAX($D35,$G35))-SUM($J35:AQ35),$I35-SUM($J35:AQ35)),0),2),0)</f>
        <v>0</v>
      </c>
      <c r="AS35" s="141">
        <f>IFERROR(ROUND(IF(AND(AS$4&gt;$D35,AS$4&gt;$G35),MIN($I35*(AS$4-MAX($D35,$G35))/($E35-MAX($D35,$G35))-SUM($J35:AR35),$I35-SUM($J35:AR35)),0),2),0)</f>
        <v>0</v>
      </c>
      <c r="AT35" s="141">
        <f>IFERROR(ROUND(IF(AND(AT$4&gt;$D35,AT$4&gt;$G35),MIN($I35*(AT$4-MAX($D35,$G35))/($E35-MAX($D35,$G35))-SUM($J35:AS35),$I35-SUM($J35:AS35)),0),2),0)</f>
        <v>0</v>
      </c>
      <c r="AU35" s="141">
        <f>IFERROR(ROUND(IF(AND(AU$4&gt;$D35,AU$4&gt;$G35),MIN($I35*(AU$4-MAX($D35,$G35))/($E35-MAX($D35,$G35))-SUM($J35:AT35),$I35-SUM($J35:AT35)),0),2),0)</f>
        <v>0</v>
      </c>
      <c r="AV35" s="141">
        <f>IFERROR(ROUND(IF(AND(AV$4&gt;$D35,AV$4&gt;$G35),MIN($I35*(AV$4-MAX($D35,$G35))/($E35-MAX($D35,$G35))-SUM($J35:AU35),$I35-SUM($J35:AU35)),0),2),0)</f>
        <v>0</v>
      </c>
      <c r="AW35" s="141">
        <f>IFERROR(ROUND(IF(AND(AW$4&gt;$D35,AW$4&gt;$G35),MIN($I35*(AW$4-MAX($D35,$G35))/($E35-MAX($D35,$G35))-SUM($J35:AV35),$I35-SUM($J35:AV35)),0),2),0)</f>
        <v>0</v>
      </c>
      <c r="AX35" s="141">
        <f>IFERROR(ROUND(IF(AND(AX$4&gt;$D35,AX$4&gt;$G35),MIN($I35*(AX$4-MAX($D35,$G35))/($E35-MAX($D35,$G35))-SUM($J35:AW35),$I35-SUM($J35:AW35)),0),2),0)</f>
        <v>0</v>
      </c>
      <c r="AY35" s="141">
        <f>IFERROR(ROUND(IF(AND(AY$4&gt;$D35,AY$4&gt;$G35),MIN($I35*(AY$4-MAX($D35,$G35))/($E35-MAX($D35,$G35))-SUM($J35:AX35),$I35-SUM($J35:AX35)),0),2),0)</f>
        <v>0</v>
      </c>
      <c r="AZ35" s="141">
        <f>IFERROR(ROUND(IF(AND(AZ$4&gt;$D35,AZ$4&gt;$G35),MIN($I35*(AZ$4-MAX($D35,$G35))/($E35-MAX($D35,$G35))-SUM($J35:AY35),$I35-SUM($J35:AY35)),0),2),0)</f>
        <v>0</v>
      </c>
      <c r="BA35" s="141">
        <f>IFERROR(ROUND(IF(AND(BA$4&gt;$D35,BA$4&gt;$G35),MIN($I35*(BA$4-MAX($D35,$G35))/($E35-MAX($D35,$G35))-SUM($J35:AZ35),$I35-SUM($J35:AZ35)),0),2),0)</f>
        <v>0</v>
      </c>
      <c r="BB35" s="141">
        <f>IFERROR(ROUND(IF(AND(BB$4&gt;$D35,BB$4&gt;$G35),MIN($I35*(BB$4-MAX($D35,$G35))/($E35-MAX($D35,$G35))-SUM($J35:BA35),$I35-SUM($J35:BA35)),0),2),0)</f>
        <v>0</v>
      </c>
      <c r="BC35" s="141">
        <f>IFERROR(ROUND(IF(AND(BC$4&gt;$D35,BC$4&gt;$G35),MIN($I35*(BC$4-MAX($D35,$G35))/($E35-MAX($D35,$G35))-SUM($J35:BB35),$I35-SUM($J35:BB35)),0),2),0)</f>
        <v>0</v>
      </c>
      <c r="BD35" s="141">
        <f>IFERROR(ROUND(IF(AND(BD$4&gt;$D35,BD$4&gt;$G35),MIN($I35*(BD$4-MAX($D35,$G35))/($E35-MAX($D35,$G35))-SUM($J35:BC35),$I35-SUM($J35:BC35)),0),2),0)</f>
        <v>0</v>
      </c>
      <c r="BE35" s="141">
        <f>IFERROR(ROUND(IF(AND(BE$4&gt;$D35,BE$4&gt;$G35),MIN($I35*(BE$4-MAX($D35,$G35))/($E35-MAX($D35,$G35))-SUM($J35:BD35),$I35-SUM($J35:BD35)),0),2),0)</f>
        <v>0</v>
      </c>
      <c r="BF35" s="141">
        <f>IFERROR(ROUND(IF(AND(BF$4&gt;$D35,BF$4&gt;$G35),MIN($I35*(BF$4-MAX($D35,$G35))/($E35-MAX($D35,$G35))-SUM($J35:BE35),$I35-SUM($J35:BE35)),0),2),0)</f>
        <v>0</v>
      </c>
      <c r="BG35" s="141">
        <f>IFERROR(ROUND(IF(AND(BG$4&gt;$D35,BG$4&gt;$G35),MIN($I35*(BG$4-MAX($D35,$G35))/($E35-MAX($D35,$G35))-SUM($J35:BF35),$I35-SUM($J35:BF35)),0),2),0)</f>
        <v>0</v>
      </c>
      <c r="BH35" s="141">
        <f>IFERROR(ROUND(IF(AND(BH$4&gt;$D35,BH$4&gt;$G35),MIN($I35*(BH$4-MAX($D35,$G35))/($E35-MAX($D35,$G35))-SUM($J35:BG35),$I35-SUM($J35:BG35)),0),2),0)</f>
        <v>0</v>
      </c>
      <c r="BI35" s="141">
        <f>IFERROR(ROUND(IF(AND(BI$4&gt;$D35,BI$4&gt;$G35),MIN($I35*(BI$4-MAX($D35,$G35))/($E35-MAX($D35,$G35))-SUM($J35:BH35),$I35-SUM($J35:BH35)),0),2),0)</f>
        <v>0</v>
      </c>
      <c r="BJ35" s="141">
        <f>IFERROR(ROUND(IF(AND(BJ$4&gt;$D35,BJ$4&gt;$G35),MIN($I35*(BJ$4-MAX($D35,$G35))/($E35-MAX($D35,$G35))-SUM($J35:BI35),$I35-SUM($J35:BI35)),0),2),0)</f>
        <v>0</v>
      </c>
      <c r="BK35" s="141">
        <f>IFERROR(ROUND(IF(AND(BK$4&gt;$D35,BK$4&gt;$G35),MIN($I35*(BK$4-MAX($D35,$G35))/($E35-MAX($D35,$G35))-SUM($J35:BJ35),$I35-SUM($J35:BJ35)),0),2),0)</f>
        <v>0</v>
      </c>
      <c r="BL35" s="141">
        <f>IFERROR(ROUND(IF(AND(BL$4&gt;$D35,BL$4&gt;$G35),MIN($I35*(BL$4-MAX($D35,$G35))/($E35-MAX($D35,$G35))-SUM($J35:BK35),$I35-SUM($J35:BK35)),0),2),0)</f>
        <v>0</v>
      </c>
      <c r="BM35" s="141">
        <f>IFERROR(ROUND(IF(AND(BM$4&gt;$D35,BM$4&gt;$G35),MIN($I35*(BM$4-MAX($D35,$G35))/($E35-MAX($D35,$G35))-SUM($J35:BL35),$I35-SUM($J35:BL35)),0),2),0)</f>
        <v>0</v>
      </c>
      <c r="BN35" s="141">
        <f>IFERROR(ROUND(IF(AND(BN$4&gt;$D35,BN$4&gt;$G35),MIN($I35*(BN$4-MAX($D35,$G35))/($E35-MAX($D35,$G35))-SUM($J35:BM35),$I35-SUM($J35:BM35)),0),2),0)</f>
        <v>0</v>
      </c>
    </row>
    <row r="36" spans="1:66">
      <c r="A36" s="146"/>
      <c r="B36" s="146"/>
      <c r="C36" s="139" t="str">
        <f t="shared" si="105"/>
        <v>1899-00</v>
      </c>
      <c r="D36" s="143"/>
      <c r="E36" s="143"/>
      <c r="F36" s="144"/>
      <c r="G36" s="411"/>
      <c r="H36" s="141">
        <f t="shared" si="106"/>
        <v>0</v>
      </c>
      <c r="I36" s="141">
        <f t="shared" si="108"/>
        <v>0</v>
      </c>
      <c r="J36" s="141">
        <f t="shared" si="107"/>
        <v>0</v>
      </c>
      <c r="K36" s="141">
        <f>IFERROR(ROUND(IF(AND(K$4&gt;$D36,K$4&gt;$G36),MIN($I36*(K$4-MAX($D36,$G36))/($E36-MAX($D36,$G36))-SUM($J36:J36),$I36-SUM($J36:J36)),0),2),0)</f>
        <v>0</v>
      </c>
      <c r="L36" s="141">
        <f>IFERROR(ROUND(IF(AND(L$4&gt;$D36,L$4&gt;$G36),MIN($I36*(L$4-MAX($D36,$G36))/($E36-MAX($D36,$G36))-SUM($J36:K36),$I36-SUM($J36:K36)),0),2),0)</f>
        <v>0</v>
      </c>
      <c r="M36" s="141">
        <f>IFERROR(ROUND(IF(AND(M$4&gt;$D36,M$4&gt;$G36),MIN($I36*(M$4-MAX($D36,$G36))/($E36-MAX($D36,$G36))-SUM($J36:L36),$I36-SUM($J36:L36)),0),2),0)</f>
        <v>0</v>
      </c>
      <c r="N36" s="141">
        <f>IFERROR(ROUND(IF(AND(N$4&gt;$D36,N$4&gt;$G36),MIN($I36*(N$4-MAX($D36,$G36))/($E36-MAX($D36,$G36))-SUM($J36:M36),$I36-SUM($J36:M36)),0),2),0)</f>
        <v>0</v>
      </c>
      <c r="O36" s="141">
        <f>IFERROR(ROUND(IF(AND(O$4&gt;$D36,O$4&gt;$G36),MIN($I36*(O$4-MAX($D36,$G36))/($E36-MAX($D36,$G36))-SUM($J36:N36),$I36-SUM($J36:N36)),0),2),0)</f>
        <v>0</v>
      </c>
      <c r="P36" s="141">
        <f>IFERROR(ROUND(IF(AND(P$4&gt;$D36,P$4&gt;$G36),MIN($I36*(P$4-MAX($D36,$G36))/($E36-MAX($D36,$G36))-SUM($J36:O36),$I36-SUM($J36:O36)),0),2),0)</f>
        <v>0</v>
      </c>
      <c r="Q36" s="141">
        <f>IFERROR(ROUND(IF(AND(Q$4&gt;$D36,Q$4&gt;$G36),MIN($I36*(Q$4-MAX($D36,$G36))/($E36-MAX($D36,$G36))-SUM($J36:P36),$I36-SUM($J36:P36)),0),2),0)</f>
        <v>0</v>
      </c>
      <c r="R36" s="141">
        <f>IFERROR(ROUND(IF(AND(R$4&gt;$D36,R$4&gt;$G36),MIN($I36*(R$4-MAX($D36,$G36))/($E36-MAX($D36,$G36))-SUM($J36:Q36),$I36-SUM($J36:Q36)),0),2),0)</f>
        <v>0</v>
      </c>
      <c r="S36" s="141">
        <f>IFERROR(ROUND(IF(AND(S$4&gt;$D36,S$4&gt;$G36),MIN($I36*(S$4-MAX($D36,$G36))/($E36-MAX($D36,$G36))-SUM($J36:R36),$I36-SUM($J36:R36)),0),2),0)</f>
        <v>0</v>
      </c>
      <c r="T36" s="141">
        <f>IFERROR(ROUND(IF(AND(T$4&gt;$D36,T$4&gt;$G36),MIN($I36*(T$4-MAX($D36,$G36))/($E36-MAX($D36,$G36))-SUM($J36:S36),$I36-SUM($J36:S36)),0),2),0)</f>
        <v>0</v>
      </c>
      <c r="U36" s="141">
        <f>IFERROR(ROUND(IF(AND(U$4&gt;$D36,U$4&gt;$G36),MIN($I36*(U$4-MAX($D36,$G36))/($E36-MAX($D36,$G36))-SUM($J36:T36),$I36-SUM($J36:T36)),0),2),0)</f>
        <v>0</v>
      </c>
      <c r="V36" s="141">
        <f>IFERROR(ROUND(IF(AND(V$4&gt;$D36,V$4&gt;$G36),MIN($I36*(V$4-MAX($D36,$G36))/($E36-MAX($D36,$G36))-SUM($J36:U36),$I36-SUM($J36:U36)),0),2),0)</f>
        <v>0</v>
      </c>
      <c r="W36" s="141">
        <f>IFERROR(ROUND(IF(AND(W$4&gt;$D36,W$4&gt;$G36),MIN($I36*(W$4-MAX($D36,$G36))/($E36-MAX($D36,$G36))-SUM($J36:V36),$I36-SUM($J36:V36)),0),2),0)</f>
        <v>0</v>
      </c>
      <c r="X36" s="141">
        <f>IFERROR(ROUND(IF(AND(X$4&gt;$D36,X$4&gt;$G36),MIN($I36*(X$4-MAX($D36,$G36))/($E36-MAX($D36,$G36))-SUM($J36:W36),$I36-SUM($J36:W36)),0),2),0)</f>
        <v>0</v>
      </c>
      <c r="Y36" s="141">
        <f>IFERROR(ROUND(IF(AND(Y$4&gt;$D36,Y$4&gt;$G36),MIN($I36*(Y$4-MAX($D36,$G36))/($E36-MAX($D36,$G36))-SUM($J36:X36),$I36-SUM($J36:X36)),0),2),0)</f>
        <v>0</v>
      </c>
      <c r="Z36" s="141">
        <f>IFERROR(ROUND(IF(AND(Z$4&gt;$D36,Z$4&gt;$G36),MIN($I36*(Z$4-MAX($D36,$G36))/($E36-MAX($D36,$G36))-SUM($J36:Y36),$I36-SUM($J36:Y36)),0),2),0)</f>
        <v>0</v>
      </c>
      <c r="AA36" s="141">
        <f>IFERROR(ROUND(IF(AND(AA$4&gt;$D36,AA$4&gt;$G36),MIN($I36*(AA$4-MAX($D36,$G36))/($E36-MAX($D36,$G36))-SUM($J36:Z36),$I36-SUM($J36:Z36)),0),2),0)</f>
        <v>0</v>
      </c>
      <c r="AB36" s="141">
        <f>IFERROR(ROUND(IF(AND(AB$4&gt;$D36,AB$4&gt;$G36),MIN($I36*(AB$4-MAX($D36,$G36))/($E36-MAX($D36,$G36))-SUM($J36:AA36),$I36-SUM($J36:AA36)),0),2),0)</f>
        <v>0</v>
      </c>
      <c r="AC36" s="141">
        <f>IFERROR(ROUND(IF(AND(AC$4&gt;$D36,AC$4&gt;$G36),MIN($I36*(AC$4-MAX($D36,$G36))/($E36-MAX($D36,$G36))-SUM($J36:AB36),$I36-SUM($J36:AB36)),0),2),0)</f>
        <v>0</v>
      </c>
      <c r="AD36" s="141">
        <f>IFERROR(ROUND(IF(AND(AD$4&gt;$D36,AD$4&gt;$G36),MIN($I36*(AD$4-MAX($D36,$G36))/($E36-MAX($D36,$G36))-SUM($J36:AC36),$I36-SUM($J36:AC36)),0),2),0)</f>
        <v>0</v>
      </c>
      <c r="AE36" s="141">
        <f>IFERROR(ROUND(IF(AND(AE$4&gt;$D36,AE$4&gt;$G36),MIN($I36*(AE$4-MAX($D36,$G36))/($E36-MAX($D36,$G36))-SUM($J36:AD36),$I36-SUM($J36:AD36)),0),2),0)</f>
        <v>0</v>
      </c>
      <c r="AF36" s="141">
        <f>IFERROR(ROUND(IF(AND(AF$4&gt;$D36,AF$4&gt;$G36),MIN($I36*(AF$4-MAX($D36,$G36))/($E36-MAX($D36,$G36))-SUM($J36:AE36),$I36-SUM($J36:AE36)),0),2),0)</f>
        <v>0</v>
      </c>
      <c r="AG36" s="141">
        <f>IFERROR(ROUND(IF(AND(AG$4&gt;$D36,AG$4&gt;$G36),MIN($I36*(AG$4-MAX($D36,$G36))/($E36-MAX($D36,$G36))-SUM($J36:AF36),$I36-SUM($J36:AF36)),0),2),0)</f>
        <v>0</v>
      </c>
      <c r="AH36" s="141">
        <f>IFERROR(ROUND(IF(AND(AH$4&gt;$D36,AH$4&gt;$G36),MIN($I36*(AH$4-MAX($D36,$G36))/($E36-MAX($D36,$G36))-SUM($J36:AG36),$I36-SUM($J36:AG36)),0),2),0)</f>
        <v>0</v>
      </c>
      <c r="AI36" s="141">
        <f>IFERROR(ROUND(IF(AND(AI$4&gt;$D36,AI$4&gt;$G36),MIN($I36*(AI$4-MAX($D36,$G36))/($E36-MAX($D36,$G36))-SUM($J36:AH36),$I36-SUM($J36:AH36)),0),2),0)</f>
        <v>0</v>
      </c>
      <c r="AJ36" s="141">
        <f>IFERROR(ROUND(IF(AND(AJ$4&gt;$D36,AJ$4&gt;$G36),MIN($I36*(AJ$4-MAX($D36,$G36))/($E36-MAX($D36,$G36))-SUM($J36:AI36),$I36-SUM($J36:AI36)),0),2),0)</f>
        <v>0</v>
      </c>
      <c r="AK36" s="141">
        <f>IFERROR(ROUND(IF(AND(AK$4&gt;$D36,AK$4&gt;$G36),MIN($I36*(AK$4-MAX($D36,$G36))/($E36-MAX($D36,$G36))-SUM($J36:AJ36),$I36-SUM($J36:AJ36)),0),2),0)</f>
        <v>0</v>
      </c>
      <c r="AL36" s="141">
        <f>IFERROR(ROUND(IF(AND(AL$4&gt;$D36,AL$4&gt;$G36),MIN($I36*(AL$4-MAX($D36,$G36))/($E36-MAX($D36,$G36))-SUM($J36:AK36),$I36-SUM($J36:AK36)),0),2),0)</f>
        <v>0</v>
      </c>
      <c r="AM36" s="141">
        <f>IFERROR(ROUND(IF(AND(AM$4&gt;$D36,AM$4&gt;$G36),MIN($I36*(AM$4-MAX($D36,$G36))/($E36-MAX($D36,$G36))-SUM($J36:AL36),$I36-SUM($J36:AL36)),0),2),0)</f>
        <v>0</v>
      </c>
      <c r="AN36" s="141">
        <f>IFERROR(ROUND(IF(AND(AN$4&gt;$D36,AN$4&gt;$G36),MIN($I36*(AN$4-MAX($D36,$G36))/($E36-MAX($D36,$G36))-SUM($J36:AM36),$I36-SUM($J36:AM36)),0),2),0)</f>
        <v>0</v>
      </c>
      <c r="AO36" s="141">
        <f>IFERROR(ROUND(IF(AND(AO$4&gt;$D36,AO$4&gt;$G36),MIN($I36*(AO$4-MAX($D36,$G36))/($E36-MAX($D36,$G36))-SUM($J36:AN36),$I36-SUM($J36:AN36)),0),2),0)</f>
        <v>0</v>
      </c>
      <c r="AP36" s="141">
        <f>IFERROR(ROUND(IF(AND(AP$4&gt;$D36,AP$4&gt;$G36),MIN($I36*(AP$4-MAX($D36,$G36))/($E36-MAX($D36,$G36))-SUM($J36:AO36),$I36-SUM($J36:AO36)),0),2),0)</f>
        <v>0</v>
      </c>
      <c r="AQ36" s="141">
        <f>IFERROR(ROUND(IF(AND(AQ$4&gt;$D36,AQ$4&gt;$G36),MIN($I36*(AQ$4-MAX($D36,$G36))/($E36-MAX($D36,$G36))-SUM($J36:AP36),$I36-SUM($J36:AP36)),0),2),0)</f>
        <v>0</v>
      </c>
      <c r="AR36" s="141">
        <f>IFERROR(ROUND(IF(AND(AR$4&gt;$D36,AR$4&gt;$G36),MIN($I36*(AR$4-MAX($D36,$G36))/($E36-MAX($D36,$G36))-SUM($J36:AQ36),$I36-SUM($J36:AQ36)),0),2),0)</f>
        <v>0</v>
      </c>
      <c r="AS36" s="141">
        <f>IFERROR(ROUND(IF(AND(AS$4&gt;$D36,AS$4&gt;$G36),MIN($I36*(AS$4-MAX($D36,$G36))/($E36-MAX($D36,$G36))-SUM($J36:AR36),$I36-SUM($J36:AR36)),0),2),0)</f>
        <v>0</v>
      </c>
      <c r="AT36" s="141">
        <f>IFERROR(ROUND(IF(AND(AT$4&gt;$D36,AT$4&gt;$G36),MIN($I36*(AT$4-MAX($D36,$G36))/($E36-MAX($D36,$G36))-SUM($J36:AS36),$I36-SUM($J36:AS36)),0),2),0)</f>
        <v>0</v>
      </c>
      <c r="AU36" s="141">
        <f>IFERROR(ROUND(IF(AND(AU$4&gt;$D36,AU$4&gt;$G36),MIN($I36*(AU$4-MAX($D36,$G36))/($E36-MAX($D36,$G36))-SUM($J36:AT36),$I36-SUM($J36:AT36)),0),2),0)</f>
        <v>0</v>
      </c>
      <c r="AV36" s="141">
        <f>IFERROR(ROUND(IF(AND(AV$4&gt;$D36,AV$4&gt;$G36),MIN($I36*(AV$4-MAX($D36,$G36))/($E36-MAX($D36,$G36))-SUM($J36:AU36),$I36-SUM($J36:AU36)),0),2),0)</f>
        <v>0</v>
      </c>
      <c r="AW36" s="141">
        <f>IFERROR(ROUND(IF(AND(AW$4&gt;$D36,AW$4&gt;$G36),MIN($I36*(AW$4-MAX($D36,$G36))/($E36-MAX($D36,$G36))-SUM($J36:AV36),$I36-SUM($J36:AV36)),0),2),0)</f>
        <v>0</v>
      </c>
      <c r="AX36" s="141">
        <f>IFERROR(ROUND(IF(AND(AX$4&gt;$D36,AX$4&gt;$G36),MIN($I36*(AX$4-MAX($D36,$G36))/($E36-MAX($D36,$G36))-SUM($J36:AW36),$I36-SUM($J36:AW36)),0),2),0)</f>
        <v>0</v>
      </c>
      <c r="AY36" s="141">
        <f>IFERROR(ROUND(IF(AND(AY$4&gt;$D36,AY$4&gt;$G36),MIN($I36*(AY$4-MAX($D36,$G36))/($E36-MAX($D36,$G36))-SUM($J36:AX36),$I36-SUM($J36:AX36)),0),2),0)</f>
        <v>0</v>
      </c>
      <c r="AZ36" s="141">
        <f>IFERROR(ROUND(IF(AND(AZ$4&gt;$D36,AZ$4&gt;$G36),MIN($I36*(AZ$4-MAX($D36,$G36))/($E36-MAX($D36,$G36))-SUM($J36:AY36),$I36-SUM($J36:AY36)),0),2),0)</f>
        <v>0</v>
      </c>
      <c r="BA36" s="141">
        <f>IFERROR(ROUND(IF(AND(BA$4&gt;$D36,BA$4&gt;$G36),MIN($I36*(BA$4-MAX($D36,$G36))/($E36-MAX($D36,$G36))-SUM($J36:AZ36),$I36-SUM($J36:AZ36)),0),2),0)</f>
        <v>0</v>
      </c>
      <c r="BB36" s="141">
        <f>IFERROR(ROUND(IF(AND(BB$4&gt;$D36,BB$4&gt;$G36),MIN($I36*(BB$4-MAX($D36,$G36))/($E36-MAX($D36,$G36))-SUM($J36:BA36),$I36-SUM($J36:BA36)),0),2),0)</f>
        <v>0</v>
      </c>
      <c r="BC36" s="141">
        <f>IFERROR(ROUND(IF(AND(BC$4&gt;$D36,BC$4&gt;$G36),MIN($I36*(BC$4-MAX($D36,$G36))/($E36-MAX($D36,$G36))-SUM($J36:BB36),$I36-SUM($J36:BB36)),0),2),0)</f>
        <v>0</v>
      </c>
      <c r="BD36" s="141">
        <f>IFERROR(ROUND(IF(AND(BD$4&gt;$D36,BD$4&gt;$G36),MIN($I36*(BD$4-MAX($D36,$G36))/($E36-MAX($D36,$G36))-SUM($J36:BC36),$I36-SUM($J36:BC36)),0),2),0)</f>
        <v>0</v>
      </c>
      <c r="BE36" s="141">
        <f>IFERROR(ROUND(IF(AND(BE$4&gt;$D36,BE$4&gt;$G36),MIN($I36*(BE$4-MAX($D36,$G36))/($E36-MAX($D36,$G36))-SUM($J36:BD36),$I36-SUM($J36:BD36)),0),2),0)</f>
        <v>0</v>
      </c>
      <c r="BF36" s="141">
        <f>IFERROR(ROUND(IF(AND(BF$4&gt;$D36,BF$4&gt;$G36),MIN($I36*(BF$4-MAX($D36,$G36))/($E36-MAX($D36,$G36))-SUM($J36:BE36),$I36-SUM($J36:BE36)),0),2),0)</f>
        <v>0</v>
      </c>
      <c r="BG36" s="141">
        <f>IFERROR(ROUND(IF(AND(BG$4&gt;$D36,BG$4&gt;$G36),MIN($I36*(BG$4-MAX($D36,$G36))/($E36-MAX($D36,$G36))-SUM($J36:BF36),$I36-SUM($J36:BF36)),0),2),0)</f>
        <v>0</v>
      </c>
      <c r="BH36" s="141">
        <f>IFERROR(ROUND(IF(AND(BH$4&gt;$D36,BH$4&gt;$G36),MIN($I36*(BH$4-MAX($D36,$G36))/($E36-MAX($D36,$G36))-SUM($J36:BG36),$I36-SUM($J36:BG36)),0),2),0)</f>
        <v>0</v>
      </c>
      <c r="BI36" s="141">
        <f>IFERROR(ROUND(IF(AND(BI$4&gt;$D36,BI$4&gt;$G36),MIN($I36*(BI$4-MAX($D36,$G36))/($E36-MAX($D36,$G36))-SUM($J36:BH36),$I36-SUM($J36:BH36)),0),2),0)</f>
        <v>0</v>
      </c>
      <c r="BJ36" s="141">
        <f>IFERROR(ROUND(IF(AND(BJ$4&gt;$D36,BJ$4&gt;$G36),MIN($I36*(BJ$4-MAX($D36,$G36))/($E36-MAX($D36,$G36))-SUM($J36:BI36),$I36-SUM($J36:BI36)),0),2),0)</f>
        <v>0</v>
      </c>
      <c r="BK36" s="141">
        <f>IFERROR(ROUND(IF(AND(BK$4&gt;$D36,BK$4&gt;$G36),MIN($I36*(BK$4-MAX($D36,$G36))/($E36-MAX($D36,$G36))-SUM($J36:BJ36),$I36-SUM($J36:BJ36)),0),2),0)</f>
        <v>0</v>
      </c>
      <c r="BL36" s="141">
        <f>IFERROR(ROUND(IF(AND(BL$4&gt;$D36,BL$4&gt;$G36),MIN($I36*(BL$4-MAX($D36,$G36))/($E36-MAX($D36,$G36))-SUM($J36:BK36),$I36-SUM($J36:BK36)),0),2),0)</f>
        <v>0</v>
      </c>
      <c r="BM36" s="141">
        <f>IFERROR(ROUND(IF(AND(BM$4&gt;$D36,BM$4&gt;$G36),MIN($I36*(BM$4-MAX($D36,$G36))/($E36-MAX($D36,$G36))-SUM($J36:BL36),$I36-SUM($J36:BL36)),0),2),0)</f>
        <v>0</v>
      </c>
      <c r="BN36" s="141">
        <f>IFERROR(ROUND(IF(AND(BN$4&gt;$D36,BN$4&gt;$G36),MIN($I36*(BN$4-MAX($D36,$G36))/($E36-MAX($D36,$G36))-SUM($J36:BM36),$I36-SUM($J36:BM36)),0),2),0)</f>
        <v>0</v>
      </c>
    </row>
    <row r="37" spans="1:66">
      <c r="A37" s="145"/>
      <c r="B37" s="145"/>
      <c r="C37" s="139" t="str">
        <f t="shared" si="105"/>
        <v>1899-00</v>
      </c>
      <c r="D37" s="143"/>
      <c r="E37" s="143"/>
      <c r="F37" s="144"/>
      <c r="G37" s="411"/>
      <c r="H37" s="141">
        <f t="shared" si="106"/>
        <v>0</v>
      </c>
      <c r="I37" s="141">
        <f t="shared" si="108"/>
        <v>0</v>
      </c>
      <c r="J37" s="141">
        <f t="shared" si="107"/>
        <v>0</v>
      </c>
      <c r="K37" s="141">
        <f>IFERROR(ROUND(IF(AND(K$4&gt;$D37,K$4&gt;$G37),MIN($I37*(K$4-MAX($D37,$G37))/($E37-MAX($D37,$G37))-SUM($J37:J37),$I37-SUM($J37:J37)),0),2),0)</f>
        <v>0</v>
      </c>
      <c r="L37" s="141">
        <f>IFERROR(ROUND(IF(AND(L$4&gt;$D37,L$4&gt;$G37),MIN($I37*(L$4-MAX($D37,$G37))/($E37-MAX($D37,$G37))-SUM($J37:K37),$I37-SUM($J37:K37)),0),2),0)</f>
        <v>0</v>
      </c>
      <c r="M37" s="141">
        <f>IFERROR(ROUND(IF(AND(M$4&gt;$D37,M$4&gt;$G37),MIN($I37*(M$4-MAX($D37,$G37))/($E37-MAX($D37,$G37))-SUM($J37:L37),$I37-SUM($J37:L37)),0),2),0)</f>
        <v>0</v>
      </c>
      <c r="N37" s="141">
        <f>IFERROR(ROUND(IF(AND(N$4&gt;$D37,N$4&gt;$G37),MIN($I37*(N$4-MAX($D37,$G37))/($E37-MAX($D37,$G37))-SUM($J37:M37),$I37-SUM($J37:M37)),0),2),0)</f>
        <v>0</v>
      </c>
      <c r="O37" s="141">
        <f>IFERROR(ROUND(IF(AND(O$4&gt;$D37,O$4&gt;$G37),MIN($I37*(O$4-MAX($D37,$G37))/($E37-MAX($D37,$G37))-SUM($J37:N37),$I37-SUM($J37:N37)),0),2),0)</f>
        <v>0</v>
      </c>
      <c r="P37" s="141">
        <f>IFERROR(ROUND(IF(AND(P$4&gt;$D37,P$4&gt;$G37),MIN($I37*(P$4-MAX($D37,$G37))/($E37-MAX($D37,$G37))-SUM($J37:O37),$I37-SUM($J37:O37)),0),2),0)</f>
        <v>0</v>
      </c>
      <c r="Q37" s="141">
        <f>IFERROR(ROUND(IF(AND(Q$4&gt;$D37,Q$4&gt;$G37),MIN($I37*(Q$4-MAX($D37,$G37))/($E37-MAX($D37,$G37))-SUM($J37:P37),$I37-SUM($J37:P37)),0),2),0)</f>
        <v>0</v>
      </c>
      <c r="R37" s="141">
        <f>IFERROR(ROUND(IF(AND(R$4&gt;$D37,R$4&gt;$G37),MIN($I37*(R$4-MAX($D37,$G37))/($E37-MAX($D37,$G37))-SUM($J37:Q37),$I37-SUM($J37:Q37)),0),2),0)</f>
        <v>0</v>
      </c>
      <c r="S37" s="141">
        <f>IFERROR(ROUND(IF(AND(S$4&gt;$D37,S$4&gt;$G37),MIN($I37*(S$4-MAX($D37,$G37))/($E37-MAX($D37,$G37))-SUM($J37:R37),$I37-SUM($J37:R37)),0),2),0)</f>
        <v>0</v>
      </c>
      <c r="T37" s="141">
        <f>IFERROR(ROUND(IF(AND(T$4&gt;$D37,T$4&gt;$G37),MIN($I37*(T$4-MAX($D37,$G37))/($E37-MAX($D37,$G37))-SUM($J37:S37),$I37-SUM($J37:S37)),0),2),0)</f>
        <v>0</v>
      </c>
      <c r="U37" s="141">
        <f>IFERROR(ROUND(IF(AND(U$4&gt;$D37,U$4&gt;$G37),MIN($I37*(U$4-MAX($D37,$G37))/($E37-MAX($D37,$G37))-SUM($J37:T37),$I37-SUM($J37:T37)),0),2),0)</f>
        <v>0</v>
      </c>
      <c r="V37" s="141">
        <f>IFERROR(ROUND(IF(AND(V$4&gt;$D37,V$4&gt;$G37),MIN($I37*(V$4-MAX($D37,$G37))/($E37-MAX($D37,$G37))-SUM($J37:U37),$I37-SUM($J37:U37)),0),2),0)</f>
        <v>0</v>
      </c>
      <c r="W37" s="141">
        <f>IFERROR(ROUND(IF(AND(W$4&gt;$D37,W$4&gt;$G37),MIN($I37*(W$4-MAX($D37,$G37))/($E37-MAX($D37,$G37))-SUM($J37:V37),$I37-SUM($J37:V37)),0),2),0)</f>
        <v>0</v>
      </c>
      <c r="X37" s="141">
        <f>IFERROR(ROUND(IF(AND(X$4&gt;$D37,X$4&gt;$G37),MIN($I37*(X$4-MAX($D37,$G37))/($E37-MAX($D37,$G37))-SUM($J37:W37),$I37-SUM($J37:W37)),0),2),0)</f>
        <v>0</v>
      </c>
      <c r="Y37" s="141">
        <f>IFERROR(ROUND(IF(AND(Y$4&gt;$D37,Y$4&gt;$G37),MIN($I37*(Y$4-MAX($D37,$G37))/($E37-MAX($D37,$G37))-SUM($J37:X37),$I37-SUM($J37:X37)),0),2),0)</f>
        <v>0</v>
      </c>
      <c r="Z37" s="141">
        <f>IFERROR(ROUND(IF(AND(Z$4&gt;$D37,Z$4&gt;$G37),MIN($I37*(Z$4-MAX($D37,$G37))/($E37-MAX($D37,$G37))-SUM($J37:Y37),$I37-SUM($J37:Y37)),0),2),0)</f>
        <v>0</v>
      </c>
      <c r="AA37" s="141">
        <f>IFERROR(ROUND(IF(AND(AA$4&gt;$D37,AA$4&gt;$G37),MIN($I37*(AA$4-MAX($D37,$G37))/($E37-MAX($D37,$G37))-SUM($J37:Z37),$I37-SUM($J37:Z37)),0),2),0)</f>
        <v>0</v>
      </c>
      <c r="AB37" s="141">
        <f>IFERROR(ROUND(IF(AND(AB$4&gt;$D37,AB$4&gt;$G37),MIN($I37*(AB$4-MAX($D37,$G37))/($E37-MAX($D37,$G37))-SUM($J37:AA37),$I37-SUM($J37:AA37)),0),2),0)</f>
        <v>0</v>
      </c>
      <c r="AC37" s="141">
        <f>IFERROR(ROUND(IF(AND(AC$4&gt;$D37,AC$4&gt;$G37),MIN($I37*(AC$4-MAX($D37,$G37))/($E37-MAX($D37,$G37))-SUM($J37:AB37),$I37-SUM($J37:AB37)),0),2),0)</f>
        <v>0</v>
      </c>
      <c r="AD37" s="141">
        <f>IFERROR(ROUND(IF(AND(AD$4&gt;$D37,AD$4&gt;$G37),MIN($I37*(AD$4-MAX($D37,$G37))/($E37-MAX($D37,$G37))-SUM($J37:AC37),$I37-SUM($J37:AC37)),0),2),0)</f>
        <v>0</v>
      </c>
      <c r="AE37" s="141">
        <f>IFERROR(ROUND(IF(AND(AE$4&gt;$D37,AE$4&gt;$G37),MIN($I37*(AE$4-MAX($D37,$G37))/($E37-MAX($D37,$G37))-SUM($J37:AD37),$I37-SUM($J37:AD37)),0),2),0)</f>
        <v>0</v>
      </c>
      <c r="AF37" s="141">
        <f>IFERROR(ROUND(IF(AND(AF$4&gt;$D37,AF$4&gt;$G37),MIN($I37*(AF$4-MAX($D37,$G37))/($E37-MAX($D37,$G37))-SUM($J37:AE37),$I37-SUM($J37:AE37)),0),2),0)</f>
        <v>0</v>
      </c>
      <c r="AG37" s="141">
        <f>IFERROR(ROUND(IF(AND(AG$4&gt;$D37,AG$4&gt;$G37),MIN($I37*(AG$4-MAX($D37,$G37))/($E37-MAX($D37,$G37))-SUM($J37:AF37),$I37-SUM($J37:AF37)),0),2),0)</f>
        <v>0</v>
      </c>
      <c r="AH37" s="141">
        <f>IFERROR(ROUND(IF(AND(AH$4&gt;$D37,AH$4&gt;$G37),MIN($I37*(AH$4-MAX($D37,$G37))/($E37-MAX($D37,$G37))-SUM($J37:AG37),$I37-SUM($J37:AG37)),0),2),0)</f>
        <v>0</v>
      </c>
      <c r="AI37" s="141">
        <f>IFERROR(ROUND(IF(AND(AI$4&gt;$D37,AI$4&gt;$G37),MIN($I37*(AI$4-MAX($D37,$G37))/($E37-MAX($D37,$G37))-SUM($J37:AH37),$I37-SUM($J37:AH37)),0),2),0)</f>
        <v>0</v>
      </c>
      <c r="AJ37" s="141">
        <f>IFERROR(ROUND(IF(AND(AJ$4&gt;$D37,AJ$4&gt;$G37),MIN($I37*(AJ$4-MAX($D37,$G37))/($E37-MAX($D37,$G37))-SUM($J37:AI37),$I37-SUM($J37:AI37)),0),2),0)</f>
        <v>0</v>
      </c>
      <c r="AK37" s="141">
        <f>IFERROR(ROUND(IF(AND(AK$4&gt;$D37,AK$4&gt;$G37),MIN($I37*(AK$4-MAX($D37,$G37))/($E37-MAX($D37,$G37))-SUM($J37:AJ37),$I37-SUM($J37:AJ37)),0),2),0)</f>
        <v>0</v>
      </c>
      <c r="AL37" s="141">
        <f>IFERROR(ROUND(IF(AND(AL$4&gt;$D37,AL$4&gt;$G37),MIN($I37*(AL$4-MAX($D37,$G37))/($E37-MAX($D37,$G37))-SUM($J37:AK37),$I37-SUM($J37:AK37)),0),2),0)</f>
        <v>0</v>
      </c>
      <c r="AM37" s="141">
        <f>IFERROR(ROUND(IF(AND(AM$4&gt;$D37,AM$4&gt;$G37),MIN($I37*(AM$4-MAX($D37,$G37))/($E37-MAX($D37,$G37))-SUM($J37:AL37),$I37-SUM($J37:AL37)),0),2),0)</f>
        <v>0</v>
      </c>
      <c r="AN37" s="141">
        <f>IFERROR(ROUND(IF(AND(AN$4&gt;$D37,AN$4&gt;$G37),MIN($I37*(AN$4-MAX($D37,$G37))/($E37-MAX($D37,$G37))-SUM($J37:AM37),$I37-SUM($J37:AM37)),0),2),0)</f>
        <v>0</v>
      </c>
      <c r="AO37" s="141">
        <f>IFERROR(ROUND(IF(AND(AO$4&gt;$D37,AO$4&gt;$G37),MIN($I37*(AO$4-MAX($D37,$G37))/($E37-MAX($D37,$G37))-SUM($J37:AN37),$I37-SUM($J37:AN37)),0),2),0)</f>
        <v>0</v>
      </c>
      <c r="AP37" s="141">
        <f>IFERROR(ROUND(IF(AND(AP$4&gt;$D37,AP$4&gt;$G37),MIN($I37*(AP$4-MAX($D37,$G37))/($E37-MAX($D37,$G37))-SUM($J37:AO37),$I37-SUM($J37:AO37)),0),2),0)</f>
        <v>0</v>
      </c>
      <c r="AQ37" s="141">
        <f>IFERROR(ROUND(IF(AND(AQ$4&gt;$D37,AQ$4&gt;$G37),MIN($I37*(AQ$4-MAX($D37,$G37))/($E37-MAX($D37,$G37))-SUM($J37:AP37),$I37-SUM($J37:AP37)),0),2),0)</f>
        <v>0</v>
      </c>
      <c r="AR37" s="141">
        <f>IFERROR(ROUND(IF(AND(AR$4&gt;$D37,AR$4&gt;$G37),MIN($I37*(AR$4-MAX($D37,$G37))/($E37-MAX($D37,$G37))-SUM($J37:AQ37),$I37-SUM($J37:AQ37)),0),2),0)</f>
        <v>0</v>
      </c>
      <c r="AS37" s="141">
        <f>IFERROR(ROUND(IF(AND(AS$4&gt;$D37,AS$4&gt;$G37),MIN($I37*(AS$4-MAX($D37,$G37))/($E37-MAX($D37,$G37))-SUM($J37:AR37),$I37-SUM($J37:AR37)),0),2),0)</f>
        <v>0</v>
      </c>
      <c r="AT37" s="141">
        <f>IFERROR(ROUND(IF(AND(AT$4&gt;$D37,AT$4&gt;$G37),MIN($I37*(AT$4-MAX($D37,$G37))/($E37-MAX($D37,$G37))-SUM($J37:AS37),$I37-SUM($J37:AS37)),0),2),0)</f>
        <v>0</v>
      </c>
      <c r="AU37" s="141">
        <f>IFERROR(ROUND(IF(AND(AU$4&gt;$D37,AU$4&gt;$G37),MIN($I37*(AU$4-MAX($D37,$G37))/($E37-MAX($D37,$G37))-SUM($J37:AT37),$I37-SUM($J37:AT37)),0),2),0)</f>
        <v>0</v>
      </c>
      <c r="AV37" s="141">
        <f>IFERROR(ROUND(IF(AND(AV$4&gt;$D37,AV$4&gt;$G37),MIN($I37*(AV$4-MAX($D37,$G37))/($E37-MAX($D37,$G37))-SUM($J37:AU37),$I37-SUM($J37:AU37)),0),2),0)</f>
        <v>0</v>
      </c>
      <c r="AW37" s="141">
        <f>IFERROR(ROUND(IF(AND(AW$4&gt;$D37,AW$4&gt;$G37),MIN($I37*(AW$4-MAX($D37,$G37))/($E37-MAX($D37,$G37))-SUM($J37:AV37),$I37-SUM($J37:AV37)),0),2),0)</f>
        <v>0</v>
      </c>
      <c r="AX37" s="141">
        <f>IFERROR(ROUND(IF(AND(AX$4&gt;$D37,AX$4&gt;$G37),MIN($I37*(AX$4-MAX($D37,$G37))/($E37-MAX($D37,$G37))-SUM($J37:AW37),$I37-SUM($J37:AW37)),0),2),0)</f>
        <v>0</v>
      </c>
      <c r="AY37" s="141">
        <f>IFERROR(ROUND(IF(AND(AY$4&gt;$D37,AY$4&gt;$G37),MIN($I37*(AY$4-MAX($D37,$G37))/($E37-MAX($D37,$G37))-SUM($J37:AX37),$I37-SUM($J37:AX37)),0),2),0)</f>
        <v>0</v>
      </c>
      <c r="AZ37" s="141">
        <f>IFERROR(ROUND(IF(AND(AZ$4&gt;$D37,AZ$4&gt;$G37),MIN($I37*(AZ$4-MAX($D37,$G37))/($E37-MAX($D37,$G37))-SUM($J37:AY37),$I37-SUM($J37:AY37)),0),2),0)</f>
        <v>0</v>
      </c>
      <c r="BA37" s="141">
        <f>IFERROR(ROUND(IF(AND(BA$4&gt;$D37,BA$4&gt;$G37),MIN($I37*(BA$4-MAX($D37,$G37))/($E37-MAX($D37,$G37))-SUM($J37:AZ37),$I37-SUM($J37:AZ37)),0),2),0)</f>
        <v>0</v>
      </c>
      <c r="BB37" s="141">
        <f>IFERROR(ROUND(IF(AND(BB$4&gt;$D37,BB$4&gt;$G37),MIN($I37*(BB$4-MAX($D37,$G37))/($E37-MAX($D37,$G37))-SUM($J37:BA37),$I37-SUM($J37:BA37)),0),2),0)</f>
        <v>0</v>
      </c>
      <c r="BC37" s="141">
        <f>IFERROR(ROUND(IF(AND(BC$4&gt;$D37,BC$4&gt;$G37),MIN($I37*(BC$4-MAX($D37,$G37))/($E37-MAX($D37,$G37))-SUM($J37:BB37),$I37-SUM($J37:BB37)),0),2),0)</f>
        <v>0</v>
      </c>
      <c r="BD37" s="141">
        <f>IFERROR(ROUND(IF(AND(BD$4&gt;$D37,BD$4&gt;$G37),MIN($I37*(BD$4-MAX($D37,$G37))/($E37-MAX($D37,$G37))-SUM($J37:BC37),$I37-SUM($J37:BC37)),0),2),0)</f>
        <v>0</v>
      </c>
      <c r="BE37" s="141">
        <f>IFERROR(ROUND(IF(AND(BE$4&gt;$D37,BE$4&gt;$G37),MIN($I37*(BE$4-MAX($D37,$G37))/($E37-MAX($D37,$G37))-SUM($J37:BD37),$I37-SUM($J37:BD37)),0),2),0)</f>
        <v>0</v>
      </c>
      <c r="BF37" s="141">
        <f>IFERROR(ROUND(IF(AND(BF$4&gt;$D37,BF$4&gt;$G37),MIN($I37*(BF$4-MAX($D37,$G37))/($E37-MAX($D37,$G37))-SUM($J37:BE37),$I37-SUM($J37:BE37)),0),2),0)</f>
        <v>0</v>
      </c>
      <c r="BG37" s="141">
        <f>IFERROR(ROUND(IF(AND(BG$4&gt;$D37,BG$4&gt;$G37),MIN($I37*(BG$4-MAX($D37,$G37))/($E37-MAX($D37,$G37))-SUM($J37:BF37),$I37-SUM($J37:BF37)),0),2),0)</f>
        <v>0</v>
      </c>
      <c r="BH37" s="141">
        <f>IFERROR(ROUND(IF(AND(BH$4&gt;$D37,BH$4&gt;$G37),MIN($I37*(BH$4-MAX($D37,$G37))/($E37-MAX($D37,$G37))-SUM($J37:BG37),$I37-SUM($J37:BG37)),0),2),0)</f>
        <v>0</v>
      </c>
      <c r="BI37" s="141">
        <f>IFERROR(ROUND(IF(AND(BI$4&gt;$D37,BI$4&gt;$G37),MIN($I37*(BI$4-MAX($D37,$G37))/($E37-MAX($D37,$G37))-SUM($J37:BH37),$I37-SUM($J37:BH37)),0),2),0)</f>
        <v>0</v>
      </c>
      <c r="BJ37" s="141">
        <f>IFERROR(ROUND(IF(AND(BJ$4&gt;$D37,BJ$4&gt;$G37),MIN($I37*(BJ$4-MAX($D37,$G37))/($E37-MAX($D37,$G37))-SUM($J37:BI37),$I37-SUM($J37:BI37)),0),2),0)</f>
        <v>0</v>
      </c>
      <c r="BK37" s="141">
        <f>IFERROR(ROUND(IF(AND(BK$4&gt;$D37,BK$4&gt;$G37),MIN($I37*(BK$4-MAX($D37,$G37))/($E37-MAX($D37,$G37))-SUM($J37:BJ37),$I37-SUM($J37:BJ37)),0),2),0)</f>
        <v>0</v>
      </c>
      <c r="BL37" s="141">
        <f>IFERROR(ROUND(IF(AND(BL$4&gt;$D37,BL$4&gt;$G37),MIN($I37*(BL$4-MAX($D37,$G37))/($E37-MAX($D37,$G37))-SUM($J37:BK37),$I37-SUM($J37:BK37)),0),2),0)</f>
        <v>0</v>
      </c>
      <c r="BM37" s="141">
        <f>IFERROR(ROUND(IF(AND(BM$4&gt;$D37,BM$4&gt;$G37),MIN($I37*(BM$4-MAX($D37,$G37))/($E37-MAX($D37,$G37))-SUM($J37:BL37),$I37-SUM($J37:BL37)),0),2),0)</f>
        <v>0</v>
      </c>
      <c r="BN37" s="141">
        <f>IFERROR(ROUND(IF(AND(BN$4&gt;$D37,BN$4&gt;$G37),MIN($I37*(BN$4-MAX($D37,$G37))/($E37-MAX($D37,$G37))-SUM($J37:BM37),$I37-SUM($J37:BM37)),0),2),0)</f>
        <v>0</v>
      </c>
    </row>
    <row r="38" spans="1:66">
      <c r="A38" s="145"/>
      <c r="B38" s="145"/>
      <c r="C38" s="139" t="str">
        <f t="shared" si="105"/>
        <v>1899-00</v>
      </c>
      <c r="D38" s="143"/>
      <c r="E38" s="143"/>
      <c r="F38" s="144"/>
      <c r="G38" s="411"/>
      <c r="H38" s="141">
        <f t="shared" si="106"/>
        <v>0</v>
      </c>
      <c r="I38" s="141">
        <f t="shared" si="108"/>
        <v>0</v>
      </c>
      <c r="J38" s="141">
        <f t="shared" si="107"/>
        <v>0</v>
      </c>
      <c r="K38" s="141">
        <f>IFERROR(ROUND(IF(AND(K$4&gt;$D38,K$4&gt;$G38),MIN($I38*(K$4-MAX($D38,$G38))/($E38-MAX($D38,$G38))-SUM($J38:J38),$I38-SUM($J38:J38)),0),2),0)</f>
        <v>0</v>
      </c>
      <c r="L38" s="141">
        <f>IFERROR(ROUND(IF(AND(L$4&gt;$D38,L$4&gt;$G38),MIN($I38*(L$4-MAX($D38,$G38))/($E38-MAX($D38,$G38))-SUM($J38:K38),$I38-SUM($J38:K38)),0),2),0)</f>
        <v>0</v>
      </c>
      <c r="M38" s="141">
        <f>IFERROR(ROUND(IF(AND(M$4&gt;$D38,M$4&gt;$G38),MIN($I38*(M$4-MAX($D38,$G38))/($E38-MAX($D38,$G38))-SUM($J38:L38),$I38-SUM($J38:L38)),0),2),0)</f>
        <v>0</v>
      </c>
      <c r="N38" s="141">
        <f>IFERROR(ROUND(IF(AND(N$4&gt;$D38,N$4&gt;$G38),MIN($I38*(N$4-MAX($D38,$G38))/($E38-MAX($D38,$G38))-SUM($J38:M38),$I38-SUM($J38:M38)),0),2),0)</f>
        <v>0</v>
      </c>
      <c r="O38" s="141">
        <f>IFERROR(ROUND(IF(AND(O$4&gt;$D38,O$4&gt;$G38),MIN($I38*(O$4-MAX($D38,$G38))/($E38-MAX($D38,$G38))-SUM($J38:N38),$I38-SUM($J38:N38)),0),2),0)</f>
        <v>0</v>
      </c>
      <c r="P38" s="141">
        <f>IFERROR(ROUND(IF(AND(P$4&gt;$D38,P$4&gt;$G38),MIN($I38*(P$4-MAX($D38,$G38))/($E38-MAX($D38,$G38))-SUM($J38:O38),$I38-SUM($J38:O38)),0),2),0)</f>
        <v>0</v>
      </c>
      <c r="Q38" s="141">
        <f>IFERROR(ROUND(IF(AND(Q$4&gt;$D38,Q$4&gt;$G38),MIN($I38*(Q$4-MAX($D38,$G38))/($E38-MAX($D38,$G38))-SUM($J38:P38),$I38-SUM($J38:P38)),0),2),0)</f>
        <v>0</v>
      </c>
      <c r="R38" s="141">
        <f>IFERROR(ROUND(IF(AND(R$4&gt;$D38,R$4&gt;$G38),MIN($I38*(R$4-MAX($D38,$G38))/($E38-MAX($D38,$G38))-SUM($J38:Q38),$I38-SUM($J38:Q38)),0),2),0)</f>
        <v>0</v>
      </c>
      <c r="S38" s="141">
        <f>IFERROR(ROUND(IF(AND(S$4&gt;$D38,S$4&gt;$G38),MIN($I38*(S$4-MAX($D38,$G38))/($E38-MAX($D38,$G38))-SUM($J38:R38),$I38-SUM($J38:R38)),0),2),0)</f>
        <v>0</v>
      </c>
      <c r="T38" s="141">
        <f>IFERROR(ROUND(IF(AND(T$4&gt;$D38,T$4&gt;$G38),MIN($I38*(T$4-MAX($D38,$G38))/($E38-MAX($D38,$G38))-SUM($J38:S38),$I38-SUM($J38:S38)),0),2),0)</f>
        <v>0</v>
      </c>
      <c r="U38" s="141">
        <f>IFERROR(ROUND(IF(AND(U$4&gt;$D38,U$4&gt;$G38),MIN($I38*(U$4-MAX($D38,$G38))/($E38-MAX($D38,$G38))-SUM($J38:T38),$I38-SUM($J38:T38)),0),2),0)</f>
        <v>0</v>
      </c>
      <c r="V38" s="141">
        <f>IFERROR(ROUND(IF(AND(V$4&gt;$D38,V$4&gt;$G38),MIN($I38*(V$4-MAX($D38,$G38))/($E38-MAX($D38,$G38))-SUM($J38:U38),$I38-SUM($J38:U38)),0),2),0)</f>
        <v>0</v>
      </c>
      <c r="W38" s="141">
        <f>IFERROR(ROUND(IF(AND(W$4&gt;$D38,W$4&gt;$G38),MIN($I38*(W$4-MAX($D38,$G38))/($E38-MAX($D38,$G38))-SUM($J38:V38),$I38-SUM($J38:V38)),0),2),0)</f>
        <v>0</v>
      </c>
      <c r="X38" s="141">
        <f>IFERROR(ROUND(IF(AND(X$4&gt;$D38,X$4&gt;$G38),MIN($I38*(X$4-MAX($D38,$G38))/($E38-MAX($D38,$G38))-SUM($J38:W38),$I38-SUM($J38:W38)),0),2),0)</f>
        <v>0</v>
      </c>
      <c r="Y38" s="141">
        <f>IFERROR(ROUND(IF(AND(Y$4&gt;$D38,Y$4&gt;$G38),MIN($I38*(Y$4-MAX($D38,$G38))/($E38-MAX($D38,$G38))-SUM($J38:X38),$I38-SUM($J38:X38)),0),2),0)</f>
        <v>0</v>
      </c>
      <c r="Z38" s="141">
        <f>IFERROR(ROUND(IF(AND(Z$4&gt;$D38,Z$4&gt;$G38),MIN($I38*(Z$4-MAX($D38,$G38))/($E38-MAX($D38,$G38))-SUM($J38:Y38),$I38-SUM($J38:Y38)),0),2),0)</f>
        <v>0</v>
      </c>
      <c r="AA38" s="141">
        <f>IFERROR(ROUND(IF(AND(AA$4&gt;$D38,AA$4&gt;$G38),MIN($I38*(AA$4-MAX($D38,$G38))/($E38-MAX($D38,$G38))-SUM($J38:Z38),$I38-SUM($J38:Z38)),0),2),0)</f>
        <v>0</v>
      </c>
      <c r="AB38" s="141">
        <f>IFERROR(ROUND(IF(AND(AB$4&gt;$D38,AB$4&gt;$G38),MIN($I38*(AB$4-MAX($D38,$G38))/($E38-MAX($D38,$G38))-SUM($J38:AA38),$I38-SUM($J38:AA38)),0),2),0)</f>
        <v>0</v>
      </c>
      <c r="AC38" s="141">
        <f>IFERROR(ROUND(IF(AND(AC$4&gt;$D38,AC$4&gt;$G38),MIN($I38*(AC$4-MAX($D38,$G38))/($E38-MAX($D38,$G38))-SUM($J38:AB38),$I38-SUM($J38:AB38)),0),2),0)</f>
        <v>0</v>
      </c>
      <c r="AD38" s="141">
        <f>IFERROR(ROUND(IF(AND(AD$4&gt;$D38,AD$4&gt;$G38),MIN($I38*(AD$4-MAX($D38,$G38))/($E38-MAX($D38,$G38))-SUM($J38:AC38),$I38-SUM($J38:AC38)),0),2),0)</f>
        <v>0</v>
      </c>
      <c r="AE38" s="141">
        <f>IFERROR(ROUND(IF(AND(AE$4&gt;$D38,AE$4&gt;$G38),MIN($I38*(AE$4-MAX($D38,$G38))/($E38-MAX($D38,$G38))-SUM($J38:AD38),$I38-SUM($J38:AD38)),0),2),0)</f>
        <v>0</v>
      </c>
      <c r="AF38" s="141">
        <f>IFERROR(ROUND(IF(AND(AF$4&gt;$D38,AF$4&gt;$G38),MIN($I38*(AF$4-MAX($D38,$G38))/($E38-MAX($D38,$G38))-SUM($J38:AE38),$I38-SUM($J38:AE38)),0),2),0)</f>
        <v>0</v>
      </c>
      <c r="AG38" s="141">
        <f>IFERROR(ROUND(IF(AND(AG$4&gt;$D38,AG$4&gt;$G38),MIN($I38*(AG$4-MAX($D38,$G38))/($E38-MAX($D38,$G38))-SUM($J38:AF38),$I38-SUM($J38:AF38)),0),2),0)</f>
        <v>0</v>
      </c>
      <c r="AH38" s="141">
        <f>IFERROR(ROUND(IF(AND(AH$4&gt;$D38,AH$4&gt;$G38),MIN($I38*(AH$4-MAX($D38,$G38))/($E38-MAX($D38,$G38))-SUM($J38:AG38),$I38-SUM($J38:AG38)),0),2),0)</f>
        <v>0</v>
      </c>
      <c r="AI38" s="141">
        <f>IFERROR(ROUND(IF(AND(AI$4&gt;$D38,AI$4&gt;$G38),MIN($I38*(AI$4-MAX($D38,$G38))/($E38-MAX($D38,$G38))-SUM($J38:AH38),$I38-SUM($J38:AH38)),0),2),0)</f>
        <v>0</v>
      </c>
      <c r="AJ38" s="141">
        <f>IFERROR(ROUND(IF(AND(AJ$4&gt;$D38,AJ$4&gt;$G38),MIN($I38*(AJ$4-MAX($D38,$G38))/($E38-MAX($D38,$G38))-SUM($J38:AI38),$I38-SUM($J38:AI38)),0),2),0)</f>
        <v>0</v>
      </c>
      <c r="AK38" s="141">
        <f>IFERROR(ROUND(IF(AND(AK$4&gt;$D38,AK$4&gt;$G38),MIN($I38*(AK$4-MAX($D38,$G38))/($E38-MAX($D38,$G38))-SUM($J38:AJ38),$I38-SUM($J38:AJ38)),0),2),0)</f>
        <v>0</v>
      </c>
      <c r="AL38" s="141">
        <f>IFERROR(ROUND(IF(AND(AL$4&gt;$D38,AL$4&gt;$G38),MIN($I38*(AL$4-MAX($D38,$G38))/($E38-MAX($D38,$G38))-SUM($J38:AK38),$I38-SUM($J38:AK38)),0),2),0)</f>
        <v>0</v>
      </c>
      <c r="AM38" s="141">
        <f>IFERROR(ROUND(IF(AND(AM$4&gt;$D38,AM$4&gt;$G38),MIN($I38*(AM$4-MAX($D38,$G38))/($E38-MAX($D38,$G38))-SUM($J38:AL38),$I38-SUM($J38:AL38)),0),2),0)</f>
        <v>0</v>
      </c>
      <c r="AN38" s="141">
        <f>IFERROR(ROUND(IF(AND(AN$4&gt;$D38,AN$4&gt;$G38),MIN($I38*(AN$4-MAX($D38,$G38))/($E38-MAX($D38,$G38))-SUM($J38:AM38),$I38-SUM($J38:AM38)),0),2),0)</f>
        <v>0</v>
      </c>
      <c r="AO38" s="141">
        <f>IFERROR(ROUND(IF(AND(AO$4&gt;$D38,AO$4&gt;$G38),MIN($I38*(AO$4-MAX($D38,$G38))/($E38-MAX($D38,$G38))-SUM($J38:AN38),$I38-SUM($J38:AN38)),0),2),0)</f>
        <v>0</v>
      </c>
      <c r="AP38" s="141">
        <f>IFERROR(ROUND(IF(AND(AP$4&gt;$D38,AP$4&gt;$G38),MIN($I38*(AP$4-MAX($D38,$G38))/($E38-MAX($D38,$G38))-SUM($J38:AO38),$I38-SUM($J38:AO38)),0),2),0)</f>
        <v>0</v>
      </c>
      <c r="AQ38" s="141">
        <f>IFERROR(ROUND(IF(AND(AQ$4&gt;$D38,AQ$4&gt;$G38),MIN($I38*(AQ$4-MAX($D38,$G38))/($E38-MAX($D38,$G38))-SUM($J38:AP38),$I38-SUM($J38:AP38)),0),2),0)</f>
        <v>0</v>
      </c>
      <c r="AR38" s="141">
        <f>IFERROR(ROUND(IF(AND(AR$4&gt;$D38,AR$4&gt;$G38),MIN($I38*(AR$4-MAX($D38,$G38))/($E38-MAX($D38,$G38))-SUM($J38:AQ38),$I38-SUM($J38:AQ38)),0),2),0)</f>
        <v>0</v>
      </c>
      <c r="AS38" s="141">
        <f>IFERROR(ROUND(IF(AND(AS$4&gt;$D38,AS$4&gt;$G38),MIN($I38*(AS$4-MAX($D38,$G38))/($E38-MAX($D38,$G38))-SUM($J38:AR38),$I38-SUM($J38:AR38)),0),2),0)</f>
        <v>0</v>
      </c>
      <c r="AT38" s="141">
        <f>IFERROR(ROUND(IF(AND(AT$4&gt;$D38,AT$4&gt;$G38),MIN($I38*(AT$4-MAX($D38,$G38))/($E38-MAX($D38,$G38))-SUM($J38:AS38),$I38-SUM($J38:AS38)),0),2),0)</f>
        <v>0</v>
      </c>
      <c r="AU38" s="141">
        <f>IFERROR(ROUND(IF(AND(AU$4&gt;$D38,AU$4&gt;$G38),MIN($I38*(AU$4-MAX($D38,$G38))/($E38-MAX($D38,$G38))-SUM($J38:AT38),$I38-SUM($J38:AT38)),0),2),0)</f>
        <v>0</v>
      </c>
      <c r="AV38" s="141">
        <f>IFERROR(ROUND(IF(AND(AV$4&gt;$D38,AV$4&gt;$G38),MIN($I38*(AV$4-MAX($D38,$G38))/($E38-MAX($D38,$G38))-SUM($J38:AU38),$I38-SUM($J38:AU38)),0),2),0)</f>
        <v>0</v>
      </c>
      <c r="AW38" s="141">
        <f>IFERROR(ROUND(IF(AND(AW$4&gt;$D38,AW$4&gt;$G38),MIN($I38*(AW$4-MAX($D38,$G38))/($E38-MAX($D38,$G38))-SUM($J38:AV38),$I38-SUM($J38:AV38)),0),2),0)</f>
        <v>0</v>
      </c>
      <c r="AX38" s="141">
        <f>IFERROR(ROUND(IF(AND(AX$4&gt;$D38,AX$4&gt;$G38),MIN($I38*(AX$4-MAX($D38,$G38))/($E38-MAX($D38,$G38))-SUM($J38:AW38),$I38-SUM($J38:AW38)),0),2),0)</f>
        <v>0</v>
      </c>
      <c r="AY38" s="141">
        <f>IFERROR(ROUND(IF(AND(AY$4&gt;$D38,AY$4&gt;$G38),MIN($I38*(AY$4-MAX($D38,$G38))/($E38-MAX($D38,$G38))-SUM($J38:AX38),$I38-SUM($J38:AX38)),0),2),0)</f>
        <v>0</v>
      </c>
      <c r="AZ38" s="141">
        <f>IFERROR(ROUND(IF(AND(AZ$4&gt;$D38,AZ$4&gt;$G38),MIN($I38*(AZ$4-MAX($D38,$G38))/($E38-MAX($D38,$G38))-SUM($J38:AY38),$I38-SUM($J38:AY38)),0),2),0)</f>
        <v>0</v>
      </c>
      <c r="BA38" s="141">
        <f>IFERROR(ROUND(IF(AND(BA$4&gt;$D38,BA$4&gt;$G38),MIN($I38*(BA$4-MAX($D38,$G38))/($E38-MAX($D38,$G38))-SUM($J38:AZ38),$I38-SUM($J38:AZ38)),0),2),0)</f>
        <v>0</v>
      </c>
      <c r="BB38" s="141">
        <f>IFERROR(ROUND(IF(AND(BB$4&gt;$D38,BB$4&gt;$G38),MIN($I38*(BB$4-MAX($D38,$G38))/($E38-MAX($D38,$G38))-SUM($J38:BA38),$I38-SUM($J38:BA38)),0),2),0)</f>
        <v>0</v>
      </c>
      <c r="BC38" s="141">
        <f>IFERROR(ROUND(IF(AND(BC$4&gt;$D38,BC$4&gt;$G38),MIN($I38*(BC$4-MAX($D38,$G38))/($E38-MAX($D38,$G38))-SUM($J38:BB38),$I38-SUM($J38:BB38)),0),2),0)</f>
        <v>0</v>
      </c>
      <c r="BD38" s="141">
        <f>IFERROR(ROUND(IF(AND(BD$4&gt;$D38,BD$4&gt;$G38),MIN($I38*(BD$4-MAX($D38,$G38))/($E38-MAX($D38,$G38))-SUM($J38:BC38),$I38-SUM($J38:BC38)),0),2),0)</f>
        <v>0</v>
      </c>
      <c r="BE38" s="141">
        <f>IFERROR(ROUND(IF(AND(BE$4&gt;$D38,BE$4&gt;$G38),MIN($I38*(BE$4-MAX($D38,$G38))/($E38-MAX($D38,$G38))-SUM($J38:BD38),$I38-SUM($J38:BD38)),0),2),0)</f>
        <v>0</v>
      </c>
      <c r="BF38" s="141">
        <f>IFERROR(ROUND(IF(AND(BF$4&gt;$D38,BF$4&gt;$G38),MIN($I38*(BF$4-MAX($D38,$G38))/($E38-MAX($D38,$G38))-SUM($J38:BE38),$I38-SUM($J38:BE38)),0),2),0)</f>
        <v>0</v>
      </c>
      <c r="BG38" s="141">
        <f>IFERROR(ROUND(IF(AND(BG$4&gt;$D38,BG$4&gt;$G38),MIN($I38*(BG$4-MAX($D38,$G38))/($E38-MAX($D38,$G38))-SUM($J38:BF38),$I38-SUM($J38:BF38)),0),2),0)</f>
        <v>0</v>
      </c>
      <c r="BH38" s="141">
        <f>IFERROR(ROUND(IF(AND(BH$4&gt;$D38,BH$4&gt;$G38),MIN($I38*(BH$4-MAX($D38,$G38))/($E38-MAX($D38,$G38))-SUM($J38:BG38),$I38-SUM($J38:BG38)),0),2),0)</f>
        <v>0</v>
      </c>
      <c r="BI38" s="141">
        <f>IFERROR(ROUND(IF(AND(BI$4&gt;$D38,BI$4&gt;$G38),MIN($I38*(BI$4-MAX($D38,$G38))/($E38-MAX($D38,$G38))-SUM($J38:BH38),$I38-SUM($J38:BH38)),0),2),0)</f>
        <v>0</v>
      </c>
      <c r="BJ38" s="141">
        <f>IFERROR(ROUND(IF(AND(BJ$4&gt;$D38,BJ$4&gt;$G38),MIN($I38*(BJ$4-MAX($D38,$G38))/($E38-MAX($D38,$G38))-SUM($J38:BI38),$I38-SUM($J38:BI38)),0),2),0)</f>
        <v>0</v>
      </c>
      <c r="BK38" s="141">
        <f>IFERROR(ROUND(IF(AND(BK$4&gt;$D38,BK$4&gt;$G38),MIN($I38*(BK$4-MAX($D38,$G38))/($E38-MAX($D38,$G38))-SUM($J38:BJ38),$I38-SUM($J38:BJ38)),0),2),0)</f>
        <v>0</v>
      </c>
      <c r="BL38" s="141">
        <f>IFERROR(ROUND(IF(AND(BL$4&gt;$D38,BL$4&gt;$G38),MIN($I38*(BL$4-MAX($D38,$G38))/($E38-MAX($D38,$G38))-SUM($J38:BK38),$I38-SUM($J38:BK38)),0),2),0)</f>
        <v>0</v>
      </c>
      <c r="BM38" s="141">
        <f>IFERROR(ROUND(IF(AND(BM$4&gt;$D38,BM$4&gt;$G38),MIN($I38*(BM$4-MAX($D38,$G38))/($E38-MAX($D38,$G38))-SUM($J38:BL38),$I38-SUM($J38:BL38)),0),2),0)</f>
        <v>0</v>
      </c>
      <c r="BN38" s="141">
        <f>IFERROR(ROUND(IF(AND(BN$4&gt;$D38,BN$4&gt;$G38),MIN($I38*(BN$4-MAX($D38,$G38))/($E38-MAX($D38,$G38))-SUM($J38:BM38),$I38-SUM($J38:BM38)),0),2),0)</f>
        <v>0</v>
      </c>
    </row>
    <row r="39" spans="1:66">
      <c r="A39" s="146"/>
      <c r="B39" s="146"/>
      <c r="C39" s="139" t="str">
        <f>IF(MONTH(D39)&gt;3,CONCATENATE(YEAR(D39),"-",RIGHT(YEAR(D39),2)+1),CONCATENATE(YEAR(D39)-1,"-",RIGHT(YEAR(D39),2)))</f>
        <v>1899-00</v>
      </c>
      <c r="D39" s="143"/>
      <c r="E39" s="143"/>
      <c r="F39" s="144"/>
      <c r="G39" s="411"/>
      <c r="H39" s="141">
        <f t="shared" si="106"/>
        <v>0</v>
      </c>
      <c r="I39" s="141">
        <f t="shared" si="108"/>
        <v>0</v>
      </c>
      <c r="J39" s="141">
        <f t="shared" si="107"/>
        <v>0</v>
      </c>
      <c r="K39" s="141">
        <f>IFERROR(ROUND(IF(AND(K$4&gt;$D39,K$4&gt;$G39),MIN($I39*(K$4-MAX($D39,$G39))/($E39-MAX($D39,$G39))-SUM($J39:J39),$I39-SUM($J39:J39)),0),2),0)</f>
        <v>0</v>
      </c>
      <c r="L39" s="141">
        <f>IFERROR(ROUND(IF(AND(L$4&gt;$D39,L$4&gt;$G39),MIN($I39*(L$4-MAX($D39,$G39))/($E39-MAX($D39,$G39))-SUM($J39:K39),$I39-SUM($J39:K39)),0),2),0)</f>
        <v>0</v>
      </c>
      <c r="M39" s="141">
        <f>IFERROR(ROUND(IF(AND(M$4&gt;$D39,M$4&gt;$G39),MIN($I39*(M$4-MAX($D39,$G39))/($E39-MAX($D39,$G39))-SUM($J39:L39),$I39-SUM($J39:L39)),0),2),0)</f>
        <v>0</v>
      </c>
      <c r="N39" s="141">
        <f>IFERROR(ROUND(IF(AND(N$4&gt;$D39,N$4&gt;$G39),MIN($I39*(N$4-MAX($D39,$G39))/($E39-MAX($D39,$G39))-SUM($J39:M39),$I39-SUM($J39:M39)),0),2),0)</f>
        <v>0</v>
      </c>
      <c r="O39" s="141">
        <f>IFERROR(ROUND(IF(AND(O$4&gt;$D39,O$4&gt;$G39),MIN($I39*(O$4-MAX($D39,$G39))/($E39-MAX($D39,$G39))-SUM($J39:N39),$I39-SUM($J39:N39)),0),2),0)</f>
        <v>0</v>
      </c>
      <c r="P39" s="141">
        <f>IFERROR(ROUND(IF(AND(P$4&gt;$D39,P$4&gt;$G39),MIN($I39*(P$4-MAX($D39,$G39))/($E39-MAX($D39,$G39))-SUM($J39:O39),$I39-SUM($J39:O39)),0),2),0)</f>
        <v>0</v>
      </c>
      <c r="Q39" s="141">
        <f>IFERROR(ROUND(IF(AND(Q$4&gt;$D39,Q$4&gt;$G39),MIN($I39*(Q$4-MAX($D39,$G39))/($E39-MAX($D39,$G39))-SUM($J39:P39),$I39-SUM($J39:P39)),0),2),0)</f>
        <v>0</v>
      </c>
      <c r="R39" s="141">
        <f>IFERROR(ROUND(IF(AND(R$4&gt;$D39,R$4&gt;$G39),MIN($I39*(R$4-MAX($D39,$G39))/($E39-MAX($D39,$G39))-SUM($J39:Q39),$I39-SUM($J39:Q39)),0),2),0)</f>
        <v>0</v>
      </c>
      <c r="S39" s="141">
        <f>IFERROR(ROUND(IF(AND(S$4&gt;$D39,S$4&gt;$G39),MIN($I39*(S$4-MAX($D39,$G39))/($E39-MAX($D39,$G39))-SUM($J39:R39),$I39-SUM($J39:R39)),0),2),0)</f>
        <v>0</v>
      </c>
      <c r="T39" s="141">
        <f>IFERROR(ROUND(IF(AND(T$4&gt;$D39,T$4&gt;$G39),MIN($I39*(T$4-MAX($D39,$G39))/($E39-MAX($D39,$G39))-SUM($J39:S39),$I39-SUM($J39:S39)),0),2),0)</f>
        <v>0</v>
      </c>
      <c r="U39" s="141">
        <f>IFERROR(ROUND(IF(AND(U$4&gt;$D39,U$4&gt;$G39),MIN($I39*(U$4-MAX($D39,$G39))/($E39-MAX($D39,$G39))-SUM($J39:T39),$I39-SUM($J39:T39)),0),2),0)</f>
        <v>0</v>
      </c>
      <c r="V39" s="141">
        <f>IFERROR(ROUND(IF(AND(V$4&gt;$D39,V$4&gt;$G39),MIN($I39*(V$4-MAX($D39,$G39))/($E39-MAX($D39,$G39))-SUM($J39:U39),$I39-SUM($J39:U39)),0),2),0)</f>
        <v>0</v>
      </c>
      <c r="W39" s="141">
        <f>IFERROR(ROUND(IF(AND(W$4&gt;$D39,W$4&gt;$G39),MIN($I39*(W$4-MAX($D39,$G39))/($E39-MAX($D39,$G39))-SUM($J39:V39),$I39-SUM($J39:V39)),0),2),0)</f>
        <v>0</v>
      </c>
      <c r="X39" s="141">
        <f>IFERROR(ROUND(IF(AND(X$4&gt;$D39,X$4&gt;$G39),MIN($I39*(X$4-MAX($D39,$G39))/($E39-MAX($D39,$G39))-SUM($J39:W39),$I39-SUM($J39:W39)),0),2),0)</f>
        <v>0</v>
      </c>
      <c r="Y39" s="141">
        <f>IFERROR(ROUND(IF(AND(Y$4&gt;$D39,Y$4&gt;$G39),MIN($I39*(Y$4-MAX($D39,$G39))/($E39-MAX($D39,$G39))-SUM($J39:X39),$I39-SUM($J39:X39)),0),2),0)</f>
        <v>0</v>
      </c>
      <c r="Z39" s="141">
        <f>IFERROR(ROUND(IF(AND(Z$4&gt;$D39,Z$4&gt;$G39),MIN($I39*(Z$4-MAX($D39,$G39))/($E39-MAX($D39,$G39))-SUM($J39:Y39),$I39-SUM($J39:Y39)),0),2),0)</f>
        <v>0</v>
      </c>
      <c r="AA39" s="141">
        <f>IFERROR(ROUND(IF(AND(AA$4&gt;$D39,AA$4&gt;$G39),MIN($I39*(AA$4-MAX($D39,$G39))/($E39-MAX($D39,$G39))-SUM($J39:Z39),$I39-SUM($J39:Z39)),0),2),0)</f>
        <v>0</v>
      </c>
      <c r="AB39" s="141">
        <f>IFERROR(ROUND(IF(AND(AB$4&gt;$D39,AB$4&gt;$G39),MIN($I39*(AB$4-MAX($D39,$G39))/($E39-MAX($D39,$G39))-SUM($J39:AA39),$I39-SUM($J39:AA39)),0),2),0)</f>
        <v>0</v>
      </c>
      <c r="AC39" s="141">
        <f>IFERROR(ROUND(IF(AND(AC$4&gt;$D39,AC$4&gt;$G39),MIN($I39*(AC$4-MAX($D39,$G39))/($E39-MAX($D39,$G39))-SUM($J39:AB39),$I39-SUM($J39:AB39)),0),2),0)</f>
        <v>0</v>
      </c>
      <c r="AD39" s="141">
        <f>IFERROR(ROUND(IF(AND(AD$4&gt;$D39,AD$4&gt;$G39),MIN($I39*(AD$4-MAX($D39,$G39))/($E39-MAX($D39,$G39))-SUM($J39:AC39),$I39-SUM($J39:AC39)),0),2),0)</f>
        <v>0</v>
      </c>
      <c r="AE39" s="141">
        <f>IFERROR(ROUND(IF(AND(AE$4&gt;$D39,AE$4&gt;$G39),MIN($I39*(AE$4-MAX($D39,$G39))/($E39-MAX($D39,$G39))-SUM($J39:AD39),$I39-SUM($J39:AD39)),0),2),0)</f>
        <v>0</v>
      </c>
      <c r="AF39" s="141">
        <f>IFERROR(ROUND(IF(AND(AF$4&gt;$D39,AF$4&gt;$G39),MIN($I39*(AF$4-MAX($D39,$G39))/($E39-MAX($D39,$G39))-SUM($J39:AE39),$I39-SUM($J39:AE39)),0),2),0)</f>
        <v>0</v>
      </c>
      <c r="AG39" s="141">
        <f>IFERROR(ROUND(IF(AND(AG$4&gt;$D39,AG$4&gt;$G39),MIN($I39*(AG$4-MAX($D39,$G39))/($E39-MAX($D39,$G39))-SUM($J39:AF39),$I39-SUM($J39:AF39)),0),2),0)</f>
        <v>0</v>
      </c>
      <c r="AH39" s="141">
        <f>IFERROR(ROUND(IF(AND(AH$4&gt;$D39,AH$4&gt;$G39),MIN($I39*(AH$4-MAX($D39,$G39))/($E39-MAX($D39,$G39))-SUM($J39:AG39),$I39-SUM($J39:AG39)),0),2),0)</f>
        <v>0</v>
      </c>
      <c r="AI39" s="141">
        <f>IFERROR(ROUND(IF(AND(AI$4&gt;$D39,AI$4&gt;$G39),MIN($I39*(AI$4-MAX($D39,$G39))/($E39-MAX($D39,$G39))-SUM($J39:AH39),$I39-SUM($J39:AH39)),0),2),0)</f>
        <v>0</v>
      </c>
      <c r="AJ39" s="141">
        <f>IFERROR(ROUND(IF(AND(AJ$4&gt;$D39,AJ$4&gt;$G39),MIN($I39*(AJ$4-MAX($D39,$G39))/($E39-MAX($D39,$G39))-SUM($J39:AI39),$I39-SUM($J39:AI39)),0),2),0)</f>
        <v>0</v>
      </c>
      <c r="AK39" s="141">
        <f>IFERROR(ROUND(IF(AND(AK$4&gt;$D39,AK$4&gt;$G39),MIN($I39*(AK$4-MAX($D39,$G39))/($E39-MAX($D39,$G39))-SUM($J39:AJ39),$I39-SUM($J39:AJ39)),0),2),0)</f>
        <v>0</v>
      </c>
      <c r="AL39" s="141">
        <f>IFERROR(ROUND(IF(AND(AL$4&gt;$D39,AL$4&gt;$G39),MIN($I39*(AL$4-MAX($D39,$G39))/($E39-MAX($D39,$G39))-SUM($J39:AK39),$I39-SUM($J39:AK39)),0),2),0)</f>
        <v>0</v>
      </c>
      <c r="AM39" s="141">
        <f>IFERROR(ROUND(IF(AND(AM$4&gt;$D39,AM$4&gt;$G39),MIN($I39*(AM$4-MAX($D39,$G39))/($E39-MAX($D39,$G39))-SUM($J39:AL39),$I39-SUM($J39:AL39)),0),2),0)</f>
        <v>0</v>
      </c>
      <c r="AN39" s="141">
        <f>IFERROR(ROUND(IF(AND(AN$4&gt;$D39,AN$4&gt;$G39),MIN($I39*(AN$4-MAX($D39,$G39))/($E39-MAX($D39,$G39))-SUM($J39:AM39),$I39-SUM($J39:AM39)),0),2),0)</f>
        <v>0</v>
      </c>
      <c r="AO39" s="141">
        <f>IFERROR(ROUND(IF(AND(AO$4&gt;$D39,AO$4&gt;$G39),MIN($I39*(AO$4-MAX($D39,$G39))/($E39-MAX($D39,$G39))-SUM($J39:AN39),$I39-SUM($J39:AN39)),0),2),0)</f>
        <v>0</v>
      </c>
      <c r="AP39" s="141">
        <f>IFERROR(ROUND(IF(AND(AP$4&gt;$D39,AP$4&gt;$G39),MIN($I39*(AP$4-MAX($D39,$G39))/($E39-MAX($D39,$G39))-SUM($J39:AO39),$I39-SUM($J39:AO39)),0),2),0)</f>
        <v>0</v>
      </c>
      <c r="AQ39" s="141">
        <f>IFERROR(ROUND(IF(AND(AQ$4&gt;$D39,AQ$4&gt;$G39),MIN($I39*(AQ$4-MAX($D39,$G39))/($E39-MAX($D39,$G39))-SUM($J39:AP39),$I39-SUM($J39:AP39)),0),2),0)</f>
        <v>0</v>
      </c>
      <c r="AR39" s="141">
        <f>IFERROR(ROUND(IF(AND(AR$4&gt;$D39,AR$4&gt;$G39),MIN($I39*(AR$4-MAX($D39,$G39))/($E39-MAX($D39,$G39))-SUM($J39:AQ39),$I39-SUM($J39:AQ39)),0),2),0)</f>
        <v>0</v>
      </c>
      <c r="AS39" s="141">
        <f>IFERROR(ROUND(IF(AND(AS$4&gt;$D39,AS$4&gt;$G39),MIN($I39*(AS$4-MAX($D39,$G39))/($E39-MAX($D39,$G39))-SUM($J39:AR39),$I39-SUM($J39:AR39)),0),2),0)</f>
        <v>0</v>
      </c>
      <c r="AT39" s="141">
        <f>IFERROR(ROUND(IF(AND(AT$4&gt;$D39,AT$4&gt;$G39),MIN($I39*(AT$4-MAX($D39,$G39))/($E39-MAX($D39,$G39))-SUM($J39:AS39),$I39-SUM($J39:AS39)),0),2),0)</f>
        <v>0</v>
      </c>
      <c r="AU39" s="141">
        <f>IFERROR(ROUND(IF(AND(AU$4&gt;$D39,AU$4&gt;$G39),MIN($I39*(AU$4-MAX($D39,$G39))/($E39-MAX($D39,$G39))-SUM($J39:AT39),$I39-SUM($J39:AT39)),0),2),0)</f>
        <v>0</v>
      </c>
      <c r="AV39" s="141">
        <f>IFERROR(ROUND(IF(AND(AV$4&gt;$D39,AV$4&gt;$G39),MIN($I39*(AV$4-MAX($D39,$G39))/($E39-MAX($D39,$G39))-SUM($J39:AU39),$I39-SUM($J39:AU39)),0),2),0)</f>
        <v>0</v>
      </c>
      <c r="AW39" s="141">
        <f>IFERROR(ROUND(IF(AND(AW$4&gt;$D39,AW$4&gt;$G39),MIN($I39*(AW$4-MAX($D39,$G39))/($E39-MAX($D39,$G39))-SUM($J39:AV39),$I39-SUM($J39:AV39)),0),2),0)</f>
        <v>0</v>
      </c>
      <c r="AX39" s="141">
        <f>IFERROR(ROUND(IF(AND(AX$4&gt;$D39,AX$4&gt;$G39),MIN($I39*(AX$4-MAX($D39,$G39))/($E39-MAX($D39,$G39))-SUM($J39:AW39),$I39-SUM($J39:AW39)),0),2),0)</f>
        <v>0</v>
      </c>
      <c r="AY39" s="141">
        <f>IFERROR(ROUND(IF(AND(AY$4&gt;$D39,AY$4&gt;$G39),MIN($I39*(AY$4-MAX($D39,$G39))/($E39-MAX($D39,$G39))-SUM($J39:AX39),$I39-SUM($J39:AX39)),0),2),0)</f>
        <v>0</v>
      </c>
      <c r="AZ39" s="141">
        <f>IFERROR(ROUND(IF(AND(AZ$4&gt;$D39,AZ$4&gt;$G39),MIN($I39*(AZ$4-MAX($D39,$G39))/($E39-MAX($D39,$G39))-SUM($J39:AY39),$I39-SUM($J39:AY39)),0),2),0)</f>
        <v>0</v>
      </c>
      <c r="BA39" s="141">
        <f>IFERROR(ROUND(IF(AND(BA$4&gt;$D39,BA$4&gt;$G39),MIN($I39*(BA$4-MAX($D39,$G39))/($E39-MAX($D39,$G39))-SUM($J39:AZ39),$I39-SUM($J39:AZ39)),0),2),0)</f>
        <v>0</v>
      </c>
      <c r="BB39" s="141">
        <f>IFERROR(ROUND(IF(AND(BB$4&gt;$D39,BB$4&gt;$G39),MIN($I39*(BB$4-MAX($D39,$G39))/($E39-MAX($D39,$G39))-SUM($J39:BA39),$I39-SUM($J39:BA39)),0),2),0)</f>
        <v>0</v>
      </c>
      <c r="BC39" s="141">
        <f>IFERROR(ROUND(IF(AND(BC$4&gt;$D39,BC$4&gt;$G39),MIN($I39*(BC$4-MAX($D39,$G39))/($E39-MAX($D39,$G39))-SUM($J39:BB39),$I39-SUM($J39:BB39)),0),2),0)</f>
        <v>0</v>
      </c>
      <c r="BD39" s="141">
        <f>IFERROR(ROUND(IF(AND(BD$4&gt;$D39,BD$4&gt;$G39),MIN($I39*(BD$4-MAX($D39,$G39))/($E39-MAX($D39,$G39))-SUM($J39:BC39),$I39-SUM($J39:BC39)),0),2),0)</f>
        <v>0</v>
      </c>
      <c r="BE39" s="141">
        <f>IFERROR(ROUND(IF(AND(BE$4&gt;$D39,BE$4&gt;$G39),MIN($I39*(BE$4-MAX($D39,$G39))/($E39-MAX($D39,$G39))-SUM($J39:BD39),$I39-SUM($J39:BD39)),0),2),0)</f>
        <v>0</v>
      </c>
      <c r="BF39" s="141">
        <f>IFERROR(ROUND(IF(AND(BF$4&gt;$D39,BF$4&gt;$G39),MIN($I39*(BF$4-MAX($D39,$G39))/($E39-MAX($D39,$G39))-SUM($J39:BE39),$I39-SUM($J39:BE39)),0),2),0)</f>
        <v>0</v>
      </c>
      <c r="BG39" s="141">
        <f>IFERROR(ROUND(IF(AND(BG$4&gt;$D39,BG$4&gt;$G39),MIN($I39*(BG$4-MAX($D39,$G39))/($E39-MAX($D39,$G39))-SUM($J39:BF39),$I39-SUM($J39:BF39)),0),2),0)</f>
        <v>0</v>
      </c>
      <c r="BH39" s="141">
        <f>IFERROR(ROUND(IF(AND(BH$4&gt;$D39,BH$4&gt;$G39),MIN($I39*(BH$4-MAX($D39,$G39))/($E39-MAX($D39,$G39))-SUM($J39:BG39),$I39-SUM($J39:BG39)),0),2),0)</f>
        <v>0</v>
      </c>
      <c r="BI39" s="141">
        <f>IFERROR(ROUND(IF(AND(BI$4&gt;$D39,BI$4&gt;$G39),MIN($I39*(BI$4-MAX($D39,$G39))/($E39-MAX($D39,$G39))-SUM($J39:BH39),$I39-SUM($J39:BH39)),0),2),0)</f>
        <v>0</v>
      </c>
      <c r="BJ39" s="141">
        <f>IFERROR(ROUND(IF(AND(BJ$4&gt;$D39,BJ$4&gt;$G39),MIN($I39*(BJ$4-MAX($D39,$G39))/($E39-MAX($D39,$G39))-SUM($J39:BI39),$I39-SUM($J39:BI39)),0),2),0)</f>
        <v>0</v>
      </c>
      <c r="BK39" s="141">
        <f>IFERROR(ROUND(IF(AND(BK$4&gt;$D39,BK$4&gt;$G39),MIN($I39*(BK$4-MAX($D39,$G39))/($E39-MAX($D39,$G39))-SUM($J39:BJ39),$I39-SUM($J39:BJ39)),0),2),0)</f>
        <v>0</v>
      </c>
      <c r="BL39" s="141">
        <f>IFERROR(ROUND(IF(AND(BL$4&gt;$D39,BL$4&gt;$G39),MIN($I39*(BL$4-MAX($D39,$G39))/($E39-MAX($D39,$G39))-SUM($J39:BK39),$I39-SUM($J39:BK39)),0),2),0)</f>
        <v>0</v>
      </c>
      <c r="BM39" s="141">
        <f>IFERROR(ROUND(IF(AND(BM$4&gt;$D39,BM$4&gt;$G39),MIN($I39*(BM$4-MAX($D39,$G39))/($E39-MAX($D39,$G39))-SUM($J39:BL39),$I39-SUM($J39:BL39)),0),2),0)</f>
        <v>0</v>
      </c>
      <c r="BN39" s="141">
        <f>IFERROR(ROUND(IF(AND(BN$4&gt;$D39,BN$4&gt;$G39),MIN($I39*(BN$4-MAX($D39,$G39))/($E39-MAX($D39,$G39))-SUM($J39:BM39),$I39-SUM($J39:BM39)),0),2),0)</f>
        <v>0</v>
      </c>
    </row>
    <row r="40" spans="1:66">
      <c r="A40" s="145"/>
      <c r="B40" s="145"/>
      <c r="C40" s="139" t="str">
        <f t="shared" si="105"/>
        <v>1899-00</v>
      </c>
      <c r="D40" s="143"/>
      <c r="E40" s="143"/>
      <c r="F40" s="144"/>
      <c r="G40" s="411"/>
      <c r="H40" s="141">
        <f t="shared" si="106"/>
        <v>0</v>
      </c>
      <c r="I40" s="141">
        <f t="shared" si="108"/>
        <v>0</v>
      </c>
      <c r="J40" s="141">
        <f t="shared" si="107"/>
        <v>0</v>
      </c>
      <c r="K40" s="141">
        <f>IFERROR(ROUND(IF(AND(K$4&gt;$D40,K$4&gt;$G40),MIN($I40*(K$4-MAX($D40,$G40))/($E40-MAX($D40,$G40))-SUM($J40:J40),$I40-SUM($J40:J40)),0),2),0)</f>
        <v>0</v>
      </c>
      <c r="L40" s="141">
        <f>IFERROR(ROUND(IF(AND(L$4&gt;$D40,L$4&gt;$G40),MIN($I40*(L$4-MAX($D40,$G40))/($E40-MAX($D40,$G40))-SUM($J40:K40),$I40-SUM($J40:K40)),0),2),0)</f>
        <v>0</v>
      </c>
      <c r="M40" s="141">
        <f>IFERROR(ROUND(IF(AND(M$4&gt;$D40,M$4&gt;$G40),MIN($I40*(M$4-MAX($D40,$G40))/($E40-MAX($D40,$G40))-SUM($J40:L40),$I40-SUM($J40:L40)),0),2),0)</f>
        <v>0</v>
      </c>
      <c r="N40" s="141">
        <f>IFERROR(ROUND(IF(AND(N$4&gt;$D40,N$4&gt;$G40),MIN($I40*(N$4-MAX($D40,$G40))/($E40-MAX($D40,$G40))-SUM($J40:M40),$I40-SUM($J40:M40)),0),2),0)</f>
        <v>0</v>
      </c>
      <c r="O40" s="141">
        <f>IFERROR(ROUND(IF(AND(O$4&gt;$D40,O$4&gt;$G40),MIN($I40*(O$4-MAX($D40,$G40))/($E40-MAX($D40,$G40))-SUM($J40:N40),$I40-SUM($J40:N40)),0),2),0)</f>
        <v>0</v>
      </c>
      <c r="P40" s="141">
        <f>IFERROR(ROUND(IF(AND(P$4&gt;$D40,P$4&gt;$G40),MIN($I40*(P$4-MAX($D40,$G40))/($E40-MAX($D40,$G40))-SUM($J40:O40),$I40-SUM($J40:O40)),0),2),0)</f>
        <v>0</v>
      </c>
      <c r="Q40" s="141">
        <f>IFERROR(ROUND(IF(AND(Q$4&gt;$D40,Q$4&gt;$G40),MIN($I40*(Q$4-MAX($D40,$G40))/($E40-MAX($D40,$G40))-SUM($J40:P40),$I40-SUM($J40:P40)),0),2),0)</f>
        <v>0</v>
      </c>
      <c r="R40" s="141">
        <f>IFERROR(ROUND(IF(AND(R$4&gt;$D40,R$4&gt;$G40),MIN($I40*(R$4-MAX($D40,$G40))/($E40-MAX($D40,$G40))-SUM($J40:Q40),$I40-SUM($J40:Q40)),0),2),0)</f>
        <v>0</v>
      </c>
      <c r="S40" s="141">
        <f>IFERROR(ROUND(IF(AND(S$4&gt;$D40,S$4&gt;$G40),MIN($I40*(S$4-MAX($D40,$G40))/($E40-MAX($D40,$G40))-SUM($J40:R40),$I40-SUM($J40:R40)),0),2),0)</f>
        <v>0</v>
      </c>
      <c r="T40" s="141">
        <f>IFERROR(ROUND(IF(AND(T$4&gt;$D40,T$4&gt;$G40),MIN($I40*(T$4-MAX($D40,$G40))/($E40-MAX($D40,$G40))-SUM($J40:S40),$I40-SUM($J40:S40)),0),2),0)</f>
        <v>0</v>
      </c>
      <c r="U40" s="141">
        <f>IFERROR(ROUND(IF(AND(U$4&gt;$D40,U$4&gt;$G40),MIN($I40*(U$4-MAX($D40,$G40))/($E40-MAX($D40,$G40))-SUM($J40:T40),$I40-SUM($J40:T40)),0),2),0)</f>
        <v>0</v>
      </c>
      <c r="V40" s="141">
        <f>IFERROR(ROUND(IF(AND(V$4&gt;$D40,V$4&gt;$G40),MIN($I40*(V$4-MAX($D40,$G40))/($E40-MAX($D40,$G40))-SUM($J40:U40),$I40-SUM($J40:U40)),0),2),0)</f>
        <v>0</v>
      </c>
      <c r="W40" s="141">
        <f>IFERROR(ROUND(IF(AND(W$4&gt;$D40,W$4&gt;$G40),MIN($I40*(W$4-MAX($D40,$G40))/($E40-MAX($D40,$G40))-SUM($J40:V40),$I40-SUM($J40:V40)),0),2),0)</f>
        <v>0</v>
      </c>
      <c r="X40" s="141">
        <f>IFERROR(ROUND(IF(AND(X$4&gt;$D40,X$4&gt;$G40),MIN($I40*(X$4-MAX($D40,$G40))/($E40-MAX($D40,$G40))-SUM($J40:W40),$I40-SUM($J40:W40)),0),2),0)</f>
        <v>0</v>
      </c>
      <c r="Y40" s="141">
        <f>IFERROR(ROUND(IF(AND(Y$4&gt;$D40,Y$4&gt;$G40),MIN($I40*(Y$4-MAX($D40,$G40))/($E40-MAX($D40,$G40))-SUM($J40:X40),$I40-SUM($J40:X40)),0),2),0)</f>
        <v>0</v>
      </c>
      <c r="Z40" s="141">
        <f>IFERROR(ROUND(IF(AND(Z$4&gt;$D40,Z$4&gt;$G40),MIN($I40*(Z$4-MAX($D40,$G40))/($E40-MAX($D40,$G40))-SUM($J40:Y40),$I40-SUM($J40:Y40)),0),2),0)</f>
        <v>0</v>
      </c>
      <c r="AA40" s="141">
        <f>IFERROR(ROUND(IF(AND(AA$4&gt;$D40,AA$4&gt;$G40),MIN($I40*(AA$4-MAX($D40,$G40))/($E40-MAX($D40,$G40))-SUM($J40:Z40),$I40-SUM($J40:Z40)),0),2),0)</f>
        <v>0</v>
      </c>
      <c r="AB40" s="141">
        <f>IFERROR(ROUND(IF(AND(AB$4&gt;$D40,AB$4&gt;$G40),MIN($I40*(AB$4-MAX($D40,$G40))/($E40-MAX($D40,$G40))-SUM($J40:AA40),$I40-SUM($J40:AA40)),0),2),0)</f>
        <v>0</v>
      </c>
      <c r="AC40" s="141">
        <f>IFERROR(ROUND(IF(AND(AC$4&gt;$D40,AC$4&gt;$G40),MIN($I40*(AC$4-MAX($D40,$G40))/($E40-MAX($D40,$G40))-SUM($J40:AB40),$I40-SUM($J40:AB40)),0),2),0)</f>
        <v>0</v>
      </c>
      <c r="AD40" s="141">
        <f>IFERROR(ROUND(IF(AND(AD$4&gt;$D40,AD$4&gt;$G40),MIN($I40*(AD$4-MAX($D40,$G40))/($E40-MAX($D40,$G40))-SUM($J40:AC40),$I40-SUM($J40:AC40)),0),2),0)</f>
        <v>0</v>
      </c>
      <c r="AE40" s="141">
        <f>IFERROR(ROUND(IF(AND(AE$4&gt;$D40,AE$4&gt;$G40),MIN($I40*(AE$4-MAX($D40,$G40))/($E40-MAX($D40,$G40))-SUM($J40:AD40),$I40-SUM($J40:AD40)),0),2),0)</f>
        <v>0</v>
      </c>
      <c r="AF40" s="141">
        <f>IFERROR(ROUND(IF(AND(AF$4&gt;$D40,AF$4&gt;$G40),MIN($I40*(AF$4-MAX($D40,$G40))/($E40-MAX($D40,$G40))-SUM($J40:AE40),$I40-SUM($J40:AE40)),0),2),0)</f>
        <v>0</v>
      </c>
      <c r="AG40" s="141">
        <f>IFERROR(ROUND(IF(AND(AG$4&gt;$D40,AG$4&gt;$G40),MIN($I40*(AG$4-MAX($D40,$G40))/($E40-MAX($D40,$G40))-SUM($J40:AF40),$I40-SUM($J40:AF40)),0),2),0)</f>
        <v>0</v>
      </c>
      <c r="AH40" s="141">
        <f>IFERROR(ROUND(IF(AND(AH$4&gt;$D40,AH$4&gt;$G40),MIN($I40*(AH$4-MAX($D40,$G40))/($E40-MAX($D40,$G40))-SUM($J40:AG40),$I40-SUM($J40:AG40)),0),2),0)</f>
        <v>0</v>
      </c>
      <c r="AI40" s="141">
        <f>IFERROR(ROUND(IF(AND(AI$4&gt;$D40,AI$4&gt;$G40),MIN($I40*(AI$4-MAX($D40,$G40))/($E40-MAX($D40,$G40))-SUM($J40:AH40),$I40-SUM($J40:AH40)),0),2),0)</f>
        <v>0</v>
      </c>
      <c r="AJ40" s="141">
        <f>IFERROR(ROUND(IF(AND(AJ$4&gt;$D40,AJ$4&gt;$G40),MIN($I40*(AJ$4-MAX($D40,$G40))/($E40-MAX($D40,$G40))-SUM($J40:AI40),$I40-SUM($J40:AI40)),0),2),0)</f>
        <v>0</v>
      </c>
      <c r="AK40" s="141">
        <f>IFERROR(ROUND(IF(AND(AK$4&gt;$D40,AK$4&gt;$G40),MIN($I40*(AK$4-MAX($D40,$G40))/($E40-MAX($D40,$G40))-SUM($J40:AJ40),$I40-SUM($J40:AJ40)),0),2),0)</f>
        <v>0</v>
      </c>
      <c r="AL40" s="141">
        <f>IFERROR(ROUND(IF(AND(AL$4&gt;$D40,AL$4&gt;$G40),MIN($I40*(AL$4-MAX($D40,$G40))/($E40-MAX($D40,$G40))-SUM($J40:AK40),$I40-SUM($J40:AK40)),0),2),0)</f>
        <v>0</v>
      </c>
      <c r="AM40" s="141">
        <f>IFERROR(ROUND(IF(AND(AM$4&gt;$D40,AM$4&gt;$G40),MIN($I40*(AM$4-MAX($D40,$G40))/($E40-MAX($D40,$G40))-SUM($J40:AL40),$I40-SUM($J40:AL40)),0),2),0)</f>
        <v>0</v>
      </c>
      <c r="AN40" s="141">
        <f>IFERROR(ROUND(IF(AND(AN$4&gt;$D40,AN$4&gt;$G40),MIN($I40*(AN$4-MAX($D40,$G40))/($E40-MAX($D40,$G40))-SUM($J40:AM40),$I40-SUM($J40:AM40)),0),2),0)</f>
        <v>0</v>
      </c>
      <c r="AO40" s="141">
        <f>IFERROR(ROUND(IF(AND(AO$4&gt;$D40,AO$4&gt;$G40),MIN($I40*(AO$4-MAX($D40,$G40))/($E40-MAX($D40,$G40))-SUM($J40:AN40),$I40-SUM($J40:AN40)),0),2),0)</f>
        <v>0</v>
      </c>
      <c r="AP40" s="141">
        <f>IFERROR(ROUND(IF(AND(AP$4&gt;$D40,AP$4&gt;$G40),MIN($I40*(AP$4-MAX($D40,$G40))/($E40-MAX($D40,$G40))-SUM($J40:AO40),$I40-SUM($J40:AO40)),0),2),0)</f>
        <v>0</v>
      </c>
      <c r="AQ40" s="141">
        <f>IFERROR(ROUND(IF(AND(AQ$4&gt;$D40,AQ$4&gt;$G40),MIN($I40*(AQ$4-MAX($D40,$G40))/($E40-MAX($D40,$G40))-SUM($J40:AP40),$I40-SUM($J40:AP40)),0),2),0)</f>
        <v>0</v>
      </c>
      <c r="AR40" s="141">
        <f>IFERROR(ROUND(IF(AND(AR$4&gt;$D40,AR$4&gt;$G40),MIN($I40*(AR$4-MAX($D40,$G40))/($E40-MAX($D40,$G40))-SUM($J40:AQ40),$I40-SUM($J40:AQ40)),0),2),0)</f>
        <v>0</v>
      </c>
      <c r="AS40" s="141">
        <f>IFERROR(ROUND(IF(AND(AS$4&gt;$D40,AS$4&gt;$G40),MIN($I40*(AS$4-MAX($D40,$G40))/($E40-MAX($D40,$G40))-SUM($J40:AR40),$I40-SUM($J40:AR40)),0),2),0)</f>
        <v>0</v>
      </c>
      <c r="AT40" s="141">
        <f>IFERROR(ROUND(IF(AND(AT$4&gt;$D40,AT$4&gt;$G40),MIN($I40*(AT$4-MAX($D40,$G40))/($E40-MAX($D40,$G40))-SUM($J40:AS40),$I40-SUM($J40:AS40)),0),2),0)</f>
        <v>0</v>
      </c>
      <c r="AU40" s="141">
        <f>IFERROR(ROUND(IF(AND(AU$4&gt;$D40,AU$4&gt;$G40),MIN($I40*(AU$4-MAX($D40,$G40))/($E40-MAX($D40,$G40))-SUM($J40:AT40),$I40-SUM($J40:AT40)),0),2),0)</f>
        <v>0</v>
      </c>
      <c r="AV40" s="141">
        <f>IFERROR(ROUND(IF(AND(AV$4&gt;$D40,AV$4&gt;$G40),MIN($I40*(AV$4-MAX($D40,$G40))/($E40-MAX($D40,$G40))-SUM($J40:AU40),$I40-SUM($J40:AU40)),0),2),0)</f>
        <v>0</v>
      </c>
      <c r="AW40" s="141">
        <f>IFERROR(ROUND(IF(AND(AW$4&gt;$D40,AW$4&gt;$G40),MIN($I40*(AW$4-MAX($D40,$G40))/($E40-MAX($D40,$G40))-SUM($J40:AV40),$I40-SUM($J40:AV40)),0),2),0)</f>
        <v>0</v>
      </c>
      <c r="AX40" s="141">
        <f>IFERROR(ROUND(IF(AND(AX$4&gt;$D40,AX$4&gt;$G40),MIN($I40*(AX$4-MAX($D40,$G40))/($E40-MAX($D40,$G40))-SUM($J40:AW40),$I40-SUM($J40:AW40)),0),2),0)</f>
        <v>0</v>
      </c>
      <c r="AY40" s="141">
        <f>IFERROR(ROUND(IF(AND(AY$4&gt;$D40,AY$4&gt;$G40),MIN($I40*(AY$4-MAX($D40,$G40))/($E40-MAX($D40,$G40))-SUM($J40:AX40),$I40-SUM($J40:AX40)),0),2),0)</f>
        <v>0</v>
      </c>
      <c r="AZ40" s="141">
        <f>IFERROR(ROUND(IF(AND(AZ$4&gt;$D40,AZ$4&gt;$G40),MIN($I40*(AZ$4-MAX($D40,$G40))/($E40-MAX($D40,$G40))-SUM($J40:AY40),$I40-SUM($J40:AY40)),0),2),0)</f>
        <v>0</v>
      </c>
      <c r="BA40" s="141">
        <f>IFERROR(ROUND(IF(AND(BA$4&gt;$D40,BA$4&gt;$G40),MIN($I40*(BA$4-MAX($D40,$G40))/($E40-MAX($D40,$G40))-SUM($J40:AZ40),$I40-SUM($J40:AZ40)),0),2),0)</f>
        <v>0</v>
      </c>
      <c r="BB40" s="141">
        <f>IFERROR(ROUND(IF(AND(BB$4&gt;$D40,BB$4&gt;$G40),MIN($I40*(BB$4-MAX($D40,$G40))/($E40-MAX($D40,$G40))-SUM($J40:BA40),$I40-SUM($J40:BA40)),0),2),0)</f>
        <v>0</v>
      </c>
      <c r="BC40" s="141">
        <f>IFERROR(ROUND(IF(AND(BC$4&gt;$D40,BC$4&gt;$G40),MIN($I40*(BC$4-MAX($D40,$G40))/($E40-MAX($D40,$G40))-SUM($J40:BB40),$I40-SUM($J40:BB40)),0),2),0)</f>
        <v>0</v>
      </c>
      <c r="BD40" s="141">
        <f>IFERROR(ROUND(IF(AND(BD$4&gt;$D40,BD$4&gt;$G40),MIN($I40*(BD$4-MAX($D40,$G40))/($E40-MAX($D40,$G40))-SUM($J40:BC40),$I40-SUM($J40:BC40)),0),2),0)</f>
        <v>0</v>
      </c>
      <c r="BE40" s="141">
        <f>IFERROR(ROUND(IF(AND(BE$4&gt;$D40,BE$4&gt;$G40),MIN($I40*(BE$4-MAX($D40,$G40))/($E40-MAX($D40,$G40))-SUM($J40:BD40),$I40-SUM($J40:BD40)),0),2),0)</f>
        <v>0</v>
      </c>
      <c r="BF40" s="141">
        <f>IFERROR(ROUND(IF(AND(BF$4&gt;$D40,BF$4&gt;$G40),MIN($I40*(BF$4-MAX($D40,$G40))/($E40-MAX($D40,$G40))-SUM($J40:BE40),$I40-SUM($J40:BE40)),0),2),0)</f>
        <v>0</v>
      </c>
      <c r="BG40" s="141">
        <f>IFERROR(ROUND(IF(AND(BG$4&gt;$D40,BG$4&gt;$G40),MIN($I40*(BG$4-MAX($D40,$G40))/($E40-MAX($D40,$G40))-SUM($J40:BF40),$I40-SUM($J40:BF40)),0),2),0)</f>
        <v>0</v>
      </c>
      <c r="BH40" s="141">
        <f>IFERROR(ROUND(IF(AND(BH$4&gt;$D40,BH$4&gt;$G40),MIN($I40*(BH$4-MAX($D40,$G40))/($E40-MAX($D40,$G40))-SUM($J40:BG40),$I40-SUM($J40:BG40)),0),2),0)</f>
        <v>0</v>
      </c>
      <c r="BI40" s="141">
        <f>IFERROR(ROUND(IF(AND(BI$4&gt;$D40,BI$4&gt;$G40),MIN($I40*(BI$4-MAX($D40,$G40))/($E40-MAX($D40,$G40))-SUM($J40:BH40),$I40-SUM($J40:BH40)),0),2),0)</f>
        <v>0</v>
      </c>
      <c r="BJ40" s="141">
        <f>IFERROR(ROUND(IF(AND(BJ$4&gt;$D40,BJ$4&gt;$G40),MIN($I40*(BJ$4-MAX($D40,$G40))/($E40-MAX($D40,$G40))-SUM($J40:BI40),$I40-SUM($J40:BI40)),0),2),0)</f>
        <v>0</v>
      </c>
      <c r="BK40" s="141">
        <f>IFERROR(ROUND(IF(AND(BK$4&gt;$D40,BK$4&gt;$G40),MIN($I40*(BK$4-MAX($D40,$G40))/($E40-MAX($D40,$G40))-SUM($J40:BJ40),$I40-SUM($J40:BJ40)),0),2),0)</f>
        <v>0</v>
      </c>
      <c r="BL40" s="141">
        <f>IFERROR(ROUND(IF(AND(BL$4&gt;$D40,BL$4&gt;$G40),MIN($I40*(BL$4-MAX($D40,$G40))/($E40-MAX($D40,$G40))-SUM($J40:BK40),$I40-SUM($J40:BK40)),0),2),0)</f>
        <v>0</v>
      </c>
      <c r="BM40" s="141">
        <f>IFERROR(ROUND(IF(AND(BM$4&gt;$D40,BM$4&gt;$G40),MIN($I40*(BM$4-MAX($D40,$G40))/($E40-MAX($D40,$G40))-SUM($J40:BL40),$I40-SUM($J40:BL40)),0),2),0)</f>
        <v>0</v>
      </c>
      <c r="BN40" s="141">
        <f>IFERROR(ROUND(IF(AND(BN$4&gt;$D40,BN$4&gt;$G40),MIN($I40*(BN$4-MAX($D40,$G40))/($E40-MAX($D40,$G40))-SUM($J40:BM40),$I40-SUM($J40:BM40)),0),2),0)</f>
        <v>0</v>
      </c>
    </row>
    <row r="41" spans="1:66">
      <c r="A41" s="145"/>
      <c r="B41" s="145"/>
      <c r="C41" s="139" t="str">
        <f t="shared" si="105"/>
        <v>1899-00</v>
      </c>
      <c r="D41" s="143"/>
      <c r="E41" s="143"/>
      <c r="F41" s="144"/>
      <c r="G41" s="411"/>
      <c r="H41" s="141">
        <f t="shared" si="106"/>
        <v>0</v>
      </c>
      <c r="I41" s="141">
        <f t="shared" si="108"/>
        <v>0</v>
      </c>
      <c r="J41" s="141">
        <f t="shared" si="107"/>
        <v>0</v>
      </c>
      <c r="K41" s="141">
        <f>IFERROR(ROUND(IF(AND(K$4&gt;$D41,K$4&gt;$G41),MIN($I41*(K$4-MAX($D41,$G41))/($E41-MAX($D41,$G41))-SUM($J41:J41),$I41-SUM($J41:J41)),0),2),0)</f>
        <v>0</v>
      </c>
      <c r="L41" s="141">
        <f>IFERROR(ROUND(IF(AND(L$4&gt;$D41,L$4&gt;$G41),MIN($I41*(L$4-MAX($D41,$G41))/($E41-MAX($D41,$G41))-SUM($J41:K41),$I41-SUM($J41:K41)),0),2),0)</f>
        <v>0</v>
      </c>
      <c r="M41" s="141">
        <f>IFERROR(ROUND(IF(AND(M$4&gt;$D41,M$4&gt;$G41),MIN($I41*(M$4-MAX($D41,$G41))/($E41-MAX($D41,$G41))-SUM($J41:L41),$I41-SUM($J41:L41)),0),2),0)</f>
        <v>0</v>
      </c>
      <c r="N41" s="141">
        <f>IFERROR(ROUND(IF(AND(N$4&gt;$D41,N$4&gt;$G41),MIN($I41*(N$4-MAX($D41,$G41))/($E41-MAX($D41,$G41))-SUM($J41:M41),$I41-SUM($J41:M41)),0),2),0)</f>
        <v>0</v>
      </c>
      <c r="O41" s="141">
        <f>IFERROR(ROUND(IF(AND(O$4&gt;$D41,O$4&gt;$G41),MIN($I41*(O$4-MAX($D41,$G41))/($E41-MAX($D41,$G41))-SUM($J41:N41),$I41-SUM($J41:N41)),0),2),0)</f>
        <v>0</v>
      </c>
      <c r="P41" s="141">
        <f>IFERROR(ROUND(IF(AND(P$4&gt;$D41,P$4&gt;$G41),MIN($I41*(P$4-MAX($D41,$G41))/($E41-MAX($D41,$G41))-SUM($J41:O41),$I41-SUM($J41:O41)),0),2),0)</f>
        <v>0</v>
      </c>
      <c r="Q41" s="141">
        <f>IFERROR(ROUND(IF(AND(Q$4&gt;$D41,Q$4&gt;$G41),MIN($I41*(Q$4-MAX($D41,$G41))/($E41-MAX($D41,$G41))-SUM($J41:P41),$I41-SUM($J41:P41)),0),2),0)</f>
        <v>0</v>
      </c>
      <c r="R41" s="141">
        <f>IFERROR(ROUND(IF(AND(R$4&gt;$D41,R$4&gt;$G41),MIN($I41*(R$4-MAX($D41,$G41))/($E41-MAX($D41,$G41))-SUM($J41:Q41),$I41-SUM($J41:Q41)),0),2),0)</f>
        <v>0</v>
      </c>
      <c r="S41" s="141">
        <f>IFERROR(ROUND(IF(AND(S$4&gt;$D41,S$4&gt;$G41),MIN($I41*(S$4-MAX($D41,$G41))/($E41-MAX($D41,$G41))-SUM($J41:R41),$I41-SUM($J41:R41)),0),2),0)</f>
        <v>0</v>
      </c>
      <c r="T41" s="141">
        <f>IFERROR(ROUND(IF(AND(T$4&gt;$D41,T$4&gt;$G41),MIN($I41*(T$4-MAX($D41,$G41))/($E41-MAX($D41,$G41))-SUM($J41:S41),$I41-SUM($J41:S41)),0),2),0)</f>
        <v>0</v>
      </c>
      <c r="U41" s="141">
        <f>IFERROR(ROUND(IF(AND(U$4&gt;$D41,U$4&gt;$G41),MIN($I41*(U$4-MAX($D41,$G41))/($E41-MAX($D41,$G41))-SUM($J41:T41),$I41-SUM($J41:T41)),0),2),0)</f>
        <v>0</v>
      </c>
      <c r="V41" s="141">
        <f>IFERROR(ROUND(IF(AND(V$4&gt;$D41,V$4&gt;$G41),MIN($I41*(V$4-MAX($D41,$G41))/($E41-MAX($D41,$G41))-SUM($J41:U41),$I41-SUM($J41:U41)),0),2),0)</f>
        <v>0</v>
      </c>
      <c r="W41" s="141">
        <f>IFERROR(ROUND(IF(AND(W$4&gt;$D41,W$4&gt;$G41),MIN($I41*(W$4-MAX($D41,$G41))/($E41-MAX($D41,$G41))-SUM($J41:V41),$I41-SUM($J41:V41)),0),2),0)</f>
        <v>0</v>
      </c>
      <c r="X41" s="141">
        <f>IFERROR(ROUND(IF(AND(X$4&gt;$D41,X$4&gt;$G41),MIN($I41*(X$4-MAX($D41,$G41))/($E41-MAX($D41,$G41))-SUM($J41:W41),$I41-SUM($J41:W41)),0),2),0)</f>
        <v>0</v>
      </c>
      <c r="Y41" s="141">
        <f>IFERROR(ROUND(IF(AND(Y$4&gt;$D41,Y$4&gt;$G41),MIN($I41*(Y$4-MAX($D41,$G41))/($E41-MAX($D41,$G41))-SUM($J41:X41),$I41-SUM($J41:X41)),0),2),0)</f>
        <v>0</v>
      </c>
      <c r="Z41" s="141">
        <f>IFERROR(ROUND(IF(AND(Z$4&gt;$D41,Z$4&gt;$G41),MIN($I41*(Z$4-MAX($D41,$G41))/($E41-MAX($D41,$G41))-SUM($J41:Y41),$I41-SUM($J41:Y41)),0),2),0)</f>
        <v>0</v>
      </c>
      <c r="AA41" s="141">
        <f>IFERROR(ROUND(IF(AND(AA$4&gt;$D41,AA$4&gt;$G41),MIN($I41*(AA$4-MAX($D41,$G41))/($E41-MAX($D41,$G41))-SUM($J41:Z41),$I41-SUM($J41:Z41)),0),2),0)</f>
        <v>0</v>
      </c>
      <c r="AB41" s="141">
        <f>IFERROR(ROUND(IF(AND(AB$4&gt;$D41,AB$4&gt;$G41),MIN($I41*(AB$4-MAX($D41,$G41))/($E41-MAX($D41,$G41))-SUM($J41:AA41),$I41-SUM($J41:AA41)),0),2),0)</f>
        <v>0</v>
      </c>
      <c r="AC41" s="141">
        <f>IFERROR(ROUND(IF(AND(AC$4&gt;$D41,AC$4&gt;$G41),MIN($I41*(AC$4-MAX($D41,$G41))/($E41-MAX($D41,$G41))-SUM($J41:AB41),$I41-SUM($J41:AB41)),0),2),0)</f>
        <v>0</v>
      </c>
      <c r="AD41" s="141">
        <f>IFERROR(ROUND(IF(AND(AD$4&gt;$D41,AD$4&gt;$G41),MIN($I41*(AD$4-MAX($D41,$G41))/($E41-MAX($D41,$G41))-SUM($J41:AC41),$I41-SUM($J41:AC41)),0),2),0)</f>
        <v>0</v>
      </c>
      <c r="AE41" s="141">
        <f>IFERROR(ROUND(IF(AND(AE$4&gt;$D41,AE$4&gt;$G41),MIN($I41*(AE$4-MAX($D41,$G41))/($E41-MAX($D41,$G41))-SUM($J41:AD41),$I41-SUM($J41:AD41)),0),2),0)</f>
        <v>0</v>
      </c>
      <c r="AF41" s="141">
        <f>IFERROR(ROUND(IF(AND(AF$4&gt;$D41,AF$4&gt;$G41),MIN($I41*(AF$4-MAX($D41,$G41))/($E41-MAX($D41,$G41))-SUM($J41:AE41),$I41-SUM($J41:AE41)),0),2),0)</f>
        <v>0</v>
      </c>
      <c r="AG41" s="141">
        <f>IFERROR(ROUND(IF(AND(AG$4&gt;$D41,AG$4&gt;$G41),MIN($I41*(AG$4-MAX($D41,$G41))/($E41-MAX($D41,$G41))-SUM($J41:AF41),$I41-SUM($J41:AF41)),0),2),0)</f>
        <v>0</v>
      </c>
      <c r="AH41" s="141">
        <f>IFERROR(ROUND(IF(AND(AH$4&gt;$D41,AH$4&gt;$G41),MIN($I41*(AH$4-MAX($D41,$G41))/($E41-MAX($D41,$G41))-SUM($J41:AG41),$I41-SUM($J41:AG41)),0),2),0)</f>
        <v>0</v>
      </c>
      <c r="AI41" s="141">
        <f>IFERROR(ROUND(IF(AND(AI$4&gt;$D41,AI$4&gt;$G41),MIN($I41*(AI$4-MAX($D41,$G41))/($E41-MAX($D41,$G41))-SUM($J41:AH41),$I41-SUM($J41:AH41)),0),2),0)</f>
        <v>0</v>
      </c>
      <c r="AJ41" s="141">
        <f>IFERROR(ROUND(IF(AND(AJ$4&gt;$D41,AJ$4&gt;$G41),MIN($I41*(AJ$4-MAX($D41,$G41))/($E41-MAX($D41,$G41))-SUM($J41:AI41),$I41-SUM($J41:AI41)),0),2),0)</f>
        <v>0</v>
      </c>
      <c r="AK41" s="141">
        <f>IFERROR(ROUND(IF(AND(AK$4&gt;$D41,AK$4&gt;$G41),MIN($I41*(AK$4-MAX($D41,$G41))/($E41-MAX($D41,$G41))-SUM($J41:AJ41),$I41-SUM($J41:AJ41)),0),2),0)</f>
        <v>0</v>
      </c>
      <c r="AL41" s="141">
        <f>IFERROR(ROUND(IF(AND(AL$4&gt;$D41,AL$4&gt;$G41),MIN($I41*(AL$4-MAX($D41,$G41))/($E41-MAX($D41,$G41))-SUM($J41:AK41),$I41-SUM($J41:AK41)),0),2),0)</f>
        <v>0</v>
      </c>
      <c r="AM41" s="141">
        <f>IFERROR(ROUND(IF(AND(AM$4&gt;$D41,AM$4&gt;$G41),MIN($I41*(AM$4-MAX($D41,$G41))/($E41-MAX($D41,$G41))-SUM($J41:AL41),$I41-SUM($J41:AL41)),0),2),0)</f>
        <v>0</v>
      </c>
      <c r="AN41" s="141">
        <f>IFERROR(ROUND(IF(AND(AN$4&gt;$D41,AN$4&gt;$G41),MIN($I41*(AN$4-MAX($D41,$G41))/($E41-MAX($D41,$G41))-SUM($J41:AM41),$I41-SUM($J41:AM41)),0),2),0)</f>
        <v>0</v>
      </c>
      <c r="AO41" s="141">
        <f>IFERROR(ROUND(IF(AND(AO$4&gt;$D41,AO$4&gt;$G41),MIN($I41*(AO$4-MAX($D41,$G41))/($E41-MAX($D41,$G41))-SUM($J41:AN41),$I41-SUM($J41:AN41)),0),2),0)</f>
        <v>0</v>
      </c>
      <c r="AP41" s="141">
        <f>IFERROR(ROUND(IF(AND(AP$4&gt;$D41,AP$4&gt;$G41),MIN($I41*(AP$4-MAX($D41,$G41))/($E41-MAX($D41,$G41))-SUM($J41:AO41),$I41-SUM($J41:AO41)),0),2),0)</f>
        <v>0</v>
      </c>
      <c r="AQ41" s="141">
        <f>IFERROR(ROUND(IF(AND(AQ$4&gt;$D41,AQ$4&gt;$G41),MIN($I41*(AQ$4-MAX($D41,$G41))/($E41-MAX($D41,$G41))-SUM($J41:AP41),$I41-SUM($J41:AP41)),0),2),0)</f>
        <v>0</v>
      </c>
      <c r="AR41" s="141">
        <f>IFERROR(ROUND(IF(AND(AR$4&gt;$D41,AR$4&gt;$G41),MIN($I41*(AR$4-MAX($D41,$G41))/($E41-MAX($D41,$G41))-SUM($J41:AQ41),$I41-SUM($J41:AQ41)),0),2),0)</f>
        <v>0</v>
      </c>
      <c r="AS41" s="141">
        <f>IFERROR(ROUND(IF(AND(AS$4&gt;$D41,AS$4&gt;$G41),MIN($I41*(AS$4-MAX($D41,$G41))/($E41-MAX($D41,$G41))-SUM($J41:AR41),$I41-SUM($J41:AR41)),0),2),0)</f>
        <v>0</v>
      </c>
      <c r="AT41" s="141">
        <f>IFERROR(ROUND(IF(AND(AT$4&gt;$D41,AT$4&gt;$G41),MIN($I41*(AT$4-MAX($D41,$G41))/($E41-MAX($D41,$G41))-SUM($J41:AS41),$I41-SUM($J41:AS41)),0),2),0)</f>
        <v>0</v>
      </c>
      <c r="AU41" s="141">
        <f>IFERROR(ROUND(IF(AND(AU$4&gt;$D41,AU$4&gt;$G41),MIN($I41*(AU$4-MAX($D41,$G41))/($E41-MAX($D41,$G41))-SUM($J41:AT41),$I41-SUM($J41:AT41)),0),2),0)</f>
        <v>0</v>
      </c>
      <c r="AV41" s="141">
        <f>IFERROR(ROUND(IF(AND(AV$4&gt;$D41,AV$4&gt;$G41),MIN($I41*(AV$4-MAX($D41,$G41))/($E41-MAX($D41,$G41))-SUM($J41:AU41),$I41-SUM($J41:AU41)),0),2),0)</f>
        <v>0</v>
      </c>
      <c r="AW41" s="141">
        <f>IFERROR(ROUND(IF(AND(AW$4&gt;$D41,AW$4&gt;$G41),MIN($I41*(AW$4-MAX($D41,$G41))/($E41-MAX($D41,$G41))-SUM($J41:AV41),$I41-SUM($J41:AV41)),0),2),0)</f>
        <v>0</v>
      </c>
      <c r="AX41" s="141">
        <f>IFERROR(ROUND(IF(AND(AX$4&gt;$D41,AX$4&gt;$G41),MIN($I41*(AX$4-MAX($D41,$G41))/($E41-MAX($D41,$G41))-SUM($J41:AW41),$I41-SUM($J41:AW41)),0),2),0)</f>
        <v>0</v>
      </c>
      <c r="AY41" s="141">
        <f>IFERROR(ROUND(IF(AND(AY$4&gt;$D41,AY$4&gt;$G41),MIN($I41*(AY$4-MAX($D41,$G41))/($E41-MAX($D41,$G41))-SUM($J41:AX41),$I41-SUM($J41:AX41)),0),2),0)</f>
        <v>0</v>
      </c>
      <c r="AZ41" s="141">
        <f>IFERROR(ROUND(IF(AND(AZ$4&gt;$D41,AZ$4&gt;$G41),MIN($I41*(AZ$4-MAX($D41,$G41))/($E41-MAX($D41,$G41))-SUM($J41:AY41),$I41-SUM($J41:AY41)),0),2),0)</f>
        <v>0</v>
      </c>
      <c r="BA41" s="141">
        <f>IFERROR(ROUND(IF(AND(BA$4&gt;$D41,BA$4&gt;$G41),MIN($I41*(BA$4-MAX($D41,$G41))/($E41-MAX($D41,$G41))-SUM($J41:AZ41),$I41-SUM($J41:AZ41)),0),2),0)</f>
        <v>0</v>
      </c>
      <c r="BB41" s="141">
        <f>IFERROR(ROUND(IF(AND(BB$4&gt;$D41,BB$4&gt;$G41),MIN($I41*(BB$4-MAX($D41,$G41))/($E41-MAX($D41,$G41))-SUM($J41:BA41),$I41-SUM($J41:BA41)),0),2),0)</f>
        <v>0</v>
      </c>
      <c r="BC41" s="141">
        <f>IFERROR(ROUND(IF(AND(BC$4&gt;$D41,BC$4&gt;$G41),MIN($I41*(BC$4-MAX($D41,$G41))/($E41-MAX($D41,$G41))-SUM($J41:BB41),$I41-SUM($J41:BB41)),0),2),0)</f>
        <v>0</v>
      </c>
      <c r="BD41" s="141">
        <f>IFERROR(ROUND(IF(AND(BD$4&gt;$D41,BD$4&gt;$G41),MIN($I41*(BD$4-MAX($D41,$G41))/($E41-MAX($D41,$G41))-SUM($J41:BC41),$I41-SUM($J41:BC41)),0),2),0)</f>
        <v>0</v>
      </c>
      <c r="BE41" s="141">
        <f>IFERROR(ROUND(IF(AND(BE$4&gt;$D41,BE$4&gt;$G41),MIN($I41*(BE$4-MAX($D41,$G41))/($E41-MAX($D41,$G41))-SUM($J41:BD41),$I41-SUM($J41:BD41)),0),2),0)</f>
        <v>0</v>
      </c>
      <c r="BF41" s="141">
        <f>IFERROR(ROUND(IF(AND(BF$4&gt;$D41,BF$4&gt;$G41),MIN($I41*(BF$4-MAX($D41,$G41))/($E41-MAX($D41,$G41))-SUM($J41:BE41),$I41-SUM($J41:BE41)),0),2),0)</f>
        <v>0</v>
      </c>
      <c r="BG41" s="141">
        <f>IFERROR(ROUND(IF(AND(BG$4&gt;$D41,BG$4&gt;$G41),MIN($I41*(BG$4-MAX($D41,$G41))/($E41-MAX($D41,$G41))-SUM($J41:BF41),$I41-SUM($J41:BF41)),0),2),0)</f>
        <v>0</v>
      </c>
      <c r="BH41" s="141">
        <f>IFERROR(ROUND(IF(AND(BH$4&gt;$D41,BH$4&gt;$G41),MIN($I41*(BH$4-MAX($D41,$G41))/($E41-MAX($D41,$G41))-SUM($J41:BG41),$I41-SUM($J41:BG41)),0),2),0)</f>
        <v>0</v>
      </c>
      <c r="BI41" s="141">
        <f>IFERROR(ROUND(IF(AND(BI$4&gt;$D41,BI$4&gt;$G41),MIN($I41*(BI$4-MAX($D41,$G41))/($E41-MAX($D41,$G41))-SUM($J41:BH41),$I41-SUM($J41:BH41)),0),2),0)</f>
        <v>0</v>
      </c>
      <c r="BJ41" s="141">
        <f>IFERROR(ROUND(IF(AND(BJ$4&gt;$D41,BJ$4&gt;$G41),MIN($I41*(BJ$4-MAX($D41,$G41))/($E41-MAX($D41,$G41))-SUM($J41:BI41),$I41-SUM($J41:BI41)),0),2),0)</f>
        <v>0</v>
      </c>
      <c r="BK41" s="141">
        <f>IFERROR(ROUND(IF(AND(BK$4&gt;$D41,BK$4&gt;$G41),MIN($I41*(BK$4-MAX($D41,$G41))/($E41-MAX($D41,$G41))-SUM($J41:BJ41),$I41-SUM($J41:BJ41)),0),2),0)</f>
        <v>0</v>
      </c>
      <c r="BL41" s="141">
        <f>IFERROR(ROUND(IF(AND(BL$4&gt;$D41,BL$4&gt;$G41),MIN($I41*(BL$4-MAX($D41,$G41))/($E41-MAX($D41,$G41))-SUM($J41:BK41),$I41-SUM($J41:BK41)),0),2),0)</f>
        <v>0</v>
      </c>
      <c r="BM41" s="141">
        <f>IFERROR(ROUND(IF(AND(BM$4&gt;$D41,BM$4&gt;$G41),MIN($I41*(BM$4-MAX($D41,$G41))/($E41-MAX($D41,$G41))-SUM($J41:BL41),$I41-SUM($J41:BL41)),0),2),0)</f>
        <v>0</v>
      </c>
      <c r="BN41" s="141">
        <f>IFERROR(ROUND(IF(AND(BN$4&gt;$D41,BN$4&gt;$G41),MIN($I41*(BN$4-MAX($D41,$G41))/($E41-MAX($D41,$G41))-SUM($J41:BM41),$I41-SUM($J41:BM41)),0),2),0)</f>
        <v>0</v>
      </c>
    </row>
    <row r="42" spans="1:66">
      <c r="A42" s="145"/>
      <c r="B42" s="145"/>
      <c r="C42" s="139" t="str">
        <f t="shared" si="105"/>
        <v>1899-00</v>
      </c>
      <c r="D42" s="143"/>
      <c r="E42" s="143"/>
      <c r="F42" s="144"/>
      <c r="G42" s="411"/>
      <c r="H42" s="141">
        <f t="shared" si="106"/>
        <v>0</v>
      </c>
      <c r="I42" s="141">
        <f t="shared" si="108"/>
        <v>0</v>
      </c>
      <c r="J42" s="141">
        <f t="shared" si="107"/>
        <v>0</v>
      </c>
      <c r="K42" s="141">
        <f>IFERROR(ROUND(IF(AND(K$4&gt;$D42,K$4&gt;$G42),MIN($I42*(K$4-MAX($D42,$G42))/($E42-MAX($D42,$G42))-SUM($J42:J42),$I42-SUM($J42:J42)),0),2),0)</f>
        <v>0</v>
      </c>
      <c r="L42" s="141">
        <f>IFERROR(ROUND(IF(AND(L$4&gt;$D42,L$4&gt;$G42),MIN($I42*(L$4-MAX($D42,$G42))/($E42-MAX($D42,$G42))-SUM($J42:K42),$I42-SUM($J42:K42)),0),2),0)</f>
        <v>0</v>
      </c>
      <c r="M42" s="141">
        <f>IFERROR(ROUND(IF(AND(M$4&gt;$D42,M$4&gt;$G42),MIN($I42*(M$4-MAX($D42,$G42))/($E42-MAX($D42,$G42))-SUM($J42:L42),$I42-SUM($J42:L42)),0),2),0)</f>
        <v>0</v>
      </c>
      <c r="N42" s="141">
        <f>IFERROR(ROUND(IF(AND(N$4&gt;$D42,N$4&gt;$G42),MIN($I42*(N$4-MAX($D42,$G42))/($E42-MAX($D42,$G42))-SUM($J42:M42),$I42-SUM($J42:M42)),0),2),0)</f>
        <v>0</v>
      </c>
      <c r="O42" s="141">
        <f>IFERROR(ROUND(IF(AND(O$4&gt;$D42,O$4&gt;$G42),MIN($I42*(O$4-MAX($D42,$G42))/($E42-MAX($D42,$G42))-SUM($J42:N42),$I42-SUM($J42:N42)),0),2),0)</f>
        <v>0</v>
      </c>
      <c r="P42" s="141">
        <f>IFERROR(ROUND(IF(AND(P$4&gt;$D42,P$4&gt;$G42),MIN($I42*(P$4-MAX($D42,$G42))/($E42-MAX($D42,$G42))-SUM($J42:O42),$I42-SUM($J42:O42)),0),2),0)</f>
        <v>0</v>
      </c>
      <c r="Q42" s="141">
        <f>IFERROR(ROUND(IF(AND(Q$4&gt;$D42,Q$4&gt;$G42),MIN($I42*(Q$4-MAX($D42,$G42))/($E42-MAX($D42,$G42))-SUM($J42:P42),$I42-SUM($J42:P42)),0),2),0)</f>
        <v>0</v>
      </c>
      <c r="R42" s="141">
        <f>IFERROR(ROUND(IF(AND(R$4&gt;$D42,R$4&gt;$G42),MIN($I42*(R$4-MAX($D42,$G42))/($E42-MAX($D42,$G42))-SUM($J42:Q42),$I42-SUM($J42:Q42)),0),2),0)</f>
        <v>0</v>
      </c>
      <c r="S42" s="141">
        <f>IFERROR(ROUND(IF(AND(S$4&gt;$D42,S$4&gt;$G42),MIN($I42*(S$4-MAX($D42,$G42))/($E42-MAX($D42,$G42))-SUM($J42:R42),$I42-SUM($J42:R42)),0),2),0)</f>
        <v>0</v>
      </c>
      <c r="T42" s="141">
        <f>IFERROR(ROUND(IF(AND(T$4&gt;$D42,T$4&gt;$G42),MIN($I42*(T$4-MAX($D42,$G42))/($E42-MAX($D42,$G42))-SUM($J42:S42),$I42-SUM($J42:S42)),0),2),0)</f>
        <v>0</v>
      </c>
      <c r="U42" s="141">
        <f>IFERROR(ROUND(IF(AND(U$4&gt;$D42,U$4&gt;$G42),MIN($I42*(U$4-MAX($D42,$G42))/($E42-MAX($D42,$G42))-SUM($J42:T42),$I42-SUM($J42:T42)),0),2),0)</f>
        <v>0</v>
      </c>
      <c r="V42" s="141">
        <f>IFERROR(ROUND(IF(AND(V$4&gt;$D42,V$4&gt;$G42),MIN($I42*(V$4-MAX($D42,$G42))/($E42-MAX($D42,$G42))-SUM($J42:U42),$I42-SUM($J42:U42)),0),2),0)</f>
        <v>0</v>
      </c>
      <c r="W42" s="141">
        <f>IFERROR(ROUND(IF(AND(W$4&gt;$D42,W$4&gt;$G42),MIN($I42*(W$4-MAX($D42,$G42))/($E42-MAX($D42,$G42))-SUM($J42:V42),$I42-SUM($J42:V42)),0),2),0)</f>
        <v>0</v>
      </c>
      <c r="X42" s="141">
        <f>IFERROR(ROUND(IF(AND(X$4&gt;$D42,X$4&gt;$G42),MIN($I42*(X$4-MAX($D42,$G42))/($E42-MAX($D42,$G42))-SUM($J42:W42),$I42-SUM($J42:W42)),0),2),0)</f>
        <v>0</v>
      </c>
      <c r="Y42" s="141">
        <f>IFERROR(ROUND(IF(AND(Y$4&gt;$D42,Y$4&gt;$G42),MIN($I42*(Y$4-MAX($D42,$G42))/($E42-MAX($D42,$G42))-SUM($J42:X42),$I42-SUM($J42:X42)),0),2),0)</f>
        <v>0</v>
      </c>
      <c r="Z42" s="141">
        <f>IFERROR(ROUND(IF(AND(Z$4&gt;$D42,Z$4&gt;$G42),MIN($I42*(Z$4-MAX($D42,$G42))/($E42-MAX($D42,$G42))-SUM($J42:Y42),$I42-SUM($J42:Y42)),0),2),0)</f>
        <v>0</v>
      </c>
      <c r="AA42" s="141">
        <f>IFERROR(ROUND(IF(AND(AA$4&gt;$D42,AA$4&gt;$G42),MIN($I42*(AA$4-MAX($D42,$G42))/($E42-MAX($D42,$G42))-SUM($J42:Z42),$I42-SUM($J42:Z42)),0),2),0)</f>
        <v>0</v>
      </c>
      <c r="AB42" s="141">
        <f>IFERROR(ROUND(IF(AND(AB$4&gt;$D42,AB$4&gt;$G42),MIN($I42*(AB$4-MAX($D42,$G42))/($E42-MAX($D42,$G42))-SUM($J42:AA42),$I42-SUM($J42:AA42)),0),2),0)</f>
        <v>0</v>
      </c>
      <c r="AC42" s="141">
        <f>IFERROR(ROUND(IF(AND(AC$4&gt;$D42,AC$4&gt;$G42),MIN($I42*(AC$4-MAX($D42,$G42))/($E42-MAX($D42,$G42))-SUM($J42:AB42),$I42-SUM($J42:AB42)),0),2),0)</f>
        <v>0</v>
      </c>
      <c r="AD42" s="141">
        <f>IFERROR(ROUND(IF(AND(AD$4&gt;$D42,AD$4&gt;$G42),MIN($I42*(AD$4-MAX($D42,$G42))/($E42-MAX($D42,$G42))-SUM($J42:AC42),$I42-SUM($J42:AC42)),0),2),0)</f>
        <v>0</v>
      </c>
      <c r="AE42" s="141">
        <f>IFERROR(ROUND(IF(AND(AE$4&gt;$D42,AE$4&gt;$G42),MIN($I42*(AE$4-MAX($D42,$G42))/($E42-MAX($D42,$G42))-SUM($J42:AD42),$I42-SUM($J42:AD42)),0),2),0)</f>
        <v>0</v>
      </c>
      <c r="AF42" s="141">
        <f>IFERROR(ROUND(IF(AND(AF$4&gt;$D42,AF$4&gt;$G42),MIN($I42*(AF$4-MAX($D42,$G42))/($E42-MAX($D42,$G42))-SUM($J42:AE42),$I42-SUM($J42:AE42)),0),2),0)</f>
        <v>0</v>
      </c>
      <c r="AG42" s="141">
        <f>IFERROR(ROUND(IF(AND(AG$4&gt;$D42,AG$4&gt;$G42),MIN($I42*(AG$4-MAX($D42,$G42))/($E42-MAX($D42,$G42))-SUM($J42:AF42),$I42-SUM($J42:AF42)),0),2),0)</f>
        <v>0</v>
      </c>
      <c r="AH42" s="141">
        <f>IFERROR(ROUND(IF(AND(AH$4&gt;$D42,AH$4&gt;$G42),MIN($I42*(AH$4-MAX($D42,$G42))/($E42-MAX($D42,$G42))-SUM($J42:AG42),$I42-SUM($J42:AG42)),0),2),0)</f>
        <v>0</v>
      </c>
      <c r="AI42" s="141">
        <f>IFERROR(ROUND(IF(AND(AI$4&gt;$D42,AI$4&gt;$G42),MIN($I42*(AI$4-MAX($D42,$G42))/($E42-MAX($D42,$G42))-SUM($J42:AH42),$I42-SUM($J42:AH42)),0),2),0)</f>
        <v>0</v>
      </c>
      <c r="AJ42" s="141">
        <f>IFERROR(ROUND(IF(AND(AJ$4&gt;$D42,AJ$4&gt;$G42),MIN($I42*(AJ$4-MAX($D42,$G42))/($E42-MAX($D42,$G42))-SUM($J42:AI42),$I42-SUM($J42:AI42)),0),2),0)</f>
        <v>0</v>
      </c>
      <c r="AK42" s="141">
        <f>IFERROR(ROUND(IF(AND(AK$4&gt;$D42,AK$4&gt;$G42),MIN($I42*(AK$4-MAX($D42,$G42))/($E42-MAX($D42,$G42))-SUM($J42:AJ42),$I42-SUM($J42:AJ42)),0),2),0)</f>
        <v>0</v>
      </c>
      <c r="AL42" s="141">
        <f>IFERROR(ROUND(IF(AND(AL$4&gt;$D42,AL$4&gt;$G42),MIN($I42*(AL$4-MAX($D42,$G42))/($E42-MAX($D42,$G42))-SUM($J42:AK42),$I42-SUM($J42:AK42)),0),2),0)</f>
        <v>0</v>
      </c>
      <c r="AM42" s="141">
        <f>IFERROR(ROUND(IF(AND(AM$4&gt;$D42,AM$4&gt;$G42),MIN($I42*(AM$4-MAX($D42,$G42))/($E42-MAX($D42,$G42))-SUM($J42:AL42),$I42-SUM($J42:AL42)),0),2),0)</f>
        <v>0</v>
      </c>
      <c r="AN42" s="141">
        <f>IFERROR(ROUND(IF(AND(AN$4&gt;$D42,AN$4&gt;$G42),MIN($I42*(AN$4-MAX($D42,$G42))/($E42-MAX($D42,$G42))-SUM($J42:AM42),$I42-SUM($J42:AM42)),0),2),0)</f>
        <v>0</v>
      </c>
      <c r="AO42" s="141">
        <f>IFERROR(ROUND(IF(AND(AO$4&gt;$D42,AO$4&gt;$G42),MIN($I42*(AO$4-MAX($D42,$G42))/($E42-MAX($D42,$G42))-SUM($J42:AN42),$I42-SUM($J42:AN42)),0),2),0)</f>
        <v>0</v>
      </c>
      <c r="AP42" s="141">
        <f>IFERROR(ROUND(IF(AND(AP$4&gt;$D42,AP$4&gt;$G42),MIN($I42*(AP$4-MAX($D42,$G42))/($E42-MAX($D42,$G42))-SUM($J42:AO42),$I42-SUM($J42:AO42)),0),2),0)</f>
        <v>0</v>
      </c>
      <c r="AQ42" s="141">
        <f>IFERROR(ROUND(IF(AND(AQ$4&gt;$D42,AQ$4&gt;$G42),MIN($I42*(AQ$4-MAX($D42,$G42))/($E42-MAX($D42,$G42))-SUM($J42:AP42),$I42-SUM($J42:AP42)),0),2),0)</f>
        <v>0</v>
      </c>
      <c r="AR42" s="141">
        <f>IFERROR(ROUND(IF(AND(AR$4&gt;$D42,AR$4&gt;$G42),MIN($I42*(AR$4-MAX($D42,$G42))/($E42-MAX($D42,$G42))-SUM($J42:AQ42),$I42-SUM($J42:AQ42)),0),2),0)</f>
        <v>0</v>
      </c>
      <c r="AS42" s="141">
        <f>IFERROR(ROUND(IF(AND(AS$4&gt;$D42,AS$4&gt;$G42),MIN($I42*(AS$4-MAX($D42,$G42))/($E42-MAX($D42,$G42))-SUM($J42:AR42),$I42-SUM($J42:AR42)),0),2),0)</f>
        <v>0</v>
      </c>
      <c r="AT42" s="141">
        <f>IFERROR(ROUND(IF(AND(AT$4&gt;$D42,AT$4&gt;$G42),MIN($I42*(AT$4-MAX($D42,$G42))/($E42-MAX($D42,$G42))-SUM($J42:AS42),$I42-SUM($J42:AS42)),0),2),0)</f>
        <v>0</v>
      </c>
      <c r="AU42" s="141">
        <f>IFERROR(ROUND(IF(AND(AU$4&gt;$D42,AU$4&gt;$G42),MIN($I42*(AU$4-MAX($D42,$G42))/($E42-MAX($D42,$G42))-SUM($J42:AT42),$I42-SUM($J42:AT42)),0),2),0)</f>
        <v>0</v>
      </c>
      <c r="AV42" s="141">
        <f>IFERROR(ROUND(IF(AND(AV$4&gt;$D42,AV$4&gt;$G42),MIN($I42*(AV$4-MAX($D42,$G42))/($E42-MAX($D42,$G42))-SUM($J42:AU42),$I42-SUM($J42:AU42)),0),2),0)</f>
        <v>0</v>
      </c>
      <c r="AW42" s="141">
        <f>IFERROR(ROUND(IF(AND(AW$4&gt;$D42,AW$4&gt;$G42),MIN($I42*(AW$4-MAX($D42,$G42))/($E42-MAX($D42,$G42))-SUM($J42:AV42),$I42-SUM($J42:AV42)),0),2),0)</f>
        <v>0</v>
      </c>
      <c r="AX42" s="141">
        <f>IFERROR(ROUND(IF(AND(AX$4&gt;$D42,AX$4&gt;$G42),MIN($I42*(AX$4-MAX($D42,$G42))/($E42-MAX($D42,$G42))-SUM($J42:AW42),$I42-SUM($J42:AW42)),0),2),0)</f>
        <v>0</v>
      </c>
      <c r="AY42" s="141">
        <f>IFERROR(ROUND(IF(AND(AY$4&gt;$D42,AY$4&gt;$G42),MIN($I42*(AY$4-MAX($D42,$G42))/($E42-MAX($D42,$G42))-SUM($J42:AX42),$I42-SUM($J42:AX42)),0),2),0)</f>
        <v>0</v>
      </c>
      <c r="AZ42" s="141">
        <f>IFERROR(ROUND(IF(AND(AZ$4&gt;$D42,AZ$4&gt;$G42),MIN($I42*(AZ$4-MAX($D42,$G42))/($E42-MAX($D42,$G42))-SUM($J42:AY42),$I42-SUM($J42:AY42)),0),2),0)</f>
        <v>0</v>
      </c>
      <c r="BA42" s="141">
        <f>IFERROR(ROUND(IF(AND(BA$4&gt;$D42,BA$4&gt;$G42),MIN($I42*(BA$4-MAX($D42,$G42))/($E42-MAX($D42,$G42))-SUM($J42:AZ42),$I42-SUM($J42:AZ42)),0),2),0)</f>
        <v>0</v>
      </c>
      <c r="BB42" s="141">
        <f>IFERROR(ROUND(IF(AND(BB$4&gt;$D42,BB$4&gt;$G42),MIN($I42*(BB$4-MAX($D42,$G42))/($E42-MAX($D42,$G42))-SUM($J42:BA42),$I42-SUM($J42:BA42)),0),2),0)</f>
        <v>0</v>
      </c>
      <c r="BC42" s="141">
        <f>IFERROR(ROUND(IF(AND(BC$4&gt;$D42,BC$4&gt;$G42),MIN($I42*(BC$4-MAX($D42,$G42))/($E42-MAX($D42,$G42))-SUM($J42:BB42),$I42-SUM($J42:BB42)),0),2),0)</f>
        <v>0</v>
      </c>
      <c r="BD42" s="141">
        <f>IFERROR(ROUND(IF(AND(BD$4&gt;$D42,BD$4&gt;$G42),MIN($I42*(BD$4-MAX($D42,$G42))/($E42-MAX($D42,$G42))-SUM($J42:BC42),$I42-SUM($J42:BC42)),0),2),0)</f>
        <v>0</v>
      </c>
      <c r="BE42" s="141">
        <f>IFERROR(ROUND(IF(AND(BE$4&gt;$D42,BE$4&gt;$G42),MIN($I42*(BE$4-MAX($D42,$G42))/($E42-MAX($D42,$G42))-SUM($J42:BD42),$I42-SUM($J42:BD42)),0),2),0)</f>
        <v>0</v>
      </c>
      <c r="BF42" s="141">
        <f>IFERROR(ROUND(IF(AND(BF$4&gt;$D42,BF$4&gt;$G42),MIN($I42*(BF$4-MAX($D42,$G42))/($E42-MAX($D42,$G42))-SUM($J42:BE42),$I42-SUM($J42:BE42)),0),2),0)</f>
        <v>0</v>
      </c>
      <c r="BG42" s="141">
        <f>IFERROR(ROUND(IF(AND(BG$4&gt;$D42,BG$4&gt;$G42),MIN($I42*(BG$4-MAX($D42,$G42))/($E42-MAX($D42,$G42))-SUM($J42:BF42),$I42-SUM($J42:BF42)),0),2),0)</f>
        <v>0</v>
      </c>
      <c r="BH42" s="141">
        <f>IFERROR(ROUND(IF(AND(BH$4&gt;$D42,BH$4&gt;$G42),MIN($I42*(BH$4-MAX($D42,$G42))/($E42-MAX($D42,$G42))-SUM($J42:BG42),$I42-SUM($J42:BG42)),0),2),0)</f>
        <v>0</v>
      </c>
      <c r="BI42" s="141">
        <f>IFERROR(ROUND(IF(AND(BI$4&gt;$D42,BI$4&gt;$G42),MIN($I42*(BI$4-MAX($D42,$G42))/($E42-MAX($D42,$G42))-SUM($J42:BH42),$I42-SUM($J42:BH42)),0),2),0)</f>
        <v>0</v>
      </c>
      <c r="BJ42" s="141">
        <f>IFERROR(ROUND(IF(AND(BJ$4&gt;$D42,BJ$4&gt;$G42),MIN($I42*(BJ$4-MAX($D42,$G42))/($E42-MAX($D42,$G42))-SUM($J42:BI42),$I42-SUM($J42:BI42)),0),2),0)</f>
        <v>0</v>
      </c>
      <c r="BK42" s="141">
        <f>IFERROR(ROUND(IF(AND(BK$4&gt;$D42,BK$4&gt;$G42),MIN($I42*(BK$4-MAX($D42,$G42))/($E42-MAX($D42,$G42))-SUM($J42:BJ42),$I42-SUM($J42:BJ42)),0),2),0)</f>
        <v>0</v>
      </c>
      <c r="BL42" s="141">
        <f>IFERROR(ROUND(IF(AND(BL$4&gt;$D42,BL$4&gt;$G42),MIN($I42*(BL$4-MAX($D42,$G42))/($E42-MAX($D42,$G42))-SUM($J42:BK42),$I42-SUM($J42:BK42)),0),2),0)</f>
        <v>0</v>
      </c>
      <c r="BM42" s="141">
        <f>IFERROR(ROUND(IF(AND(BM$4&gt;$D42,BM$4&gt;$G42),MIN($I42*(BM$4-MAX($D42,$G42))/($E42-MAX($D42,$G42))-SUM($J42:BL42),$I42-SUM($J42:BL42)),0),2),0)</f>
        <v>0</v>
      </c>
      <c r="BN42" s="141">
        <f>IFERROR(ROUND(IF(AND(BN$4&gt;$D42,BN$4&gt;$G42),MIN($I42*(BN$4-MAX($D42,$G42))/($E42-MAX($D42,$G42))-SUM($J42:BM42),$I42-SUM($J42:BM42)),0),2),0)</f>
        <v>0</v>
      </c>
    </row>
    <row r="43" spans="1:66">
      <c r="A43" s="145"/>
      <c r="B43" s="145"/>
      <c r="C43" s="139" t="str">
        <f t="shared" si="105"/>
        <v>1899-00</v>
      </c>
      <c r="D43" s="143"/>
      <c r="E43" s="143"/>
      <c r="F43" s="144"/>
      <c r="G43" s="411"/>
      <c r="H43" s="141">
        <f t="shared" si="106"/>
        <v>0</v>
      </c>
      <c r="I43" s="141">
        <f t="shared" si="108"/>
        <v>0</v>
      </c>
      <c r="J43" s="141">
        <f t="shared" si="107"/>
        <v>0</v>
      </c>
      <c r="K43" s="141">
        <f>IFERROR(ROUND(IF(AND(K$4&gt;$D43,K$4&gt;$G43),MIN($I43*(K$4-MAX($D43,$G43))/($E43-MAX($D43,$G43))-SUM($J43:J43),$I43-SUM($J43:J43)),0),2),0)</f>
        <v>0</v>
      </c>
      <c r="L43" s="141">
        <f>IFERROR(ROUND(IF(AND(L$4&gt;$D43,L$4&gt;$G43),MIN($I43*(L$4-MAX($D43,$G43))/($E43-MAX($D43,$G43))-SUM($J43:K43),$I43-SUM($J43:K43)),0),2),0)</f>
        <v>0</v>
      </c>
      <c r="M43" s="141">
        <f>IFERROR(ROUND(IF(AND(M$4&gt;$D43,M$4&gt;$G43),MIN($I43*(M$4-MAX($D43,$G43))/($E43-MAX($D43,$G43))-SUM($J43:L43),$I43-SUM($J43:L43)),0),2),0)</f>
        <v>0</v>
      </c>
      <c r="N43" s="141">
        <f>IFERROR(ROUND(IF(AND(N$4&gt;$D43,N$4&gt;$G43),MIN($I43*(N$4-MAX($D43,$G43))/($E43-MAX($D43,$G43))-SUM($J43:M43),$I43-SUM($J43:M43)),0),2),0)</f>
        <v>0</v>
      </c>
      <c r="O43" s="141">
        <f>IFERROR(ROUND(IF(AND(O$4&gt;$D43,O$4&gt;$G43),MIN($I43*(O$4-MAX($D43,$G43))/($E43-MAX($D43,$G43))-SUM($J43:N43),$I43-SUM($J43:N43)),0),2),0)</f>
        <v>0</v>
      </c>
      <c r="P43" s="141">
        <f>IFERROR(ROUND(IF(AND(P$4&gt;$D43,P$4&gt;$G43),MIN($I43*(P$4-MAX($D43,$G43))/($E43-MAX($D43,$G43))-SUM($J43:O43),$I43-SUM($J43:O43)),0),2),0)</f>
        <v>0</v>
      </c>
      <c r="Q43" s="141">
        <f>IFERROR(ROUND(IF(AND(Q$4&gt;$D43,Q$4&gt;$G43),MIN($I43*(Q$4-MAX($D43,$G43))/($E43-MAX($D43,$G43))-SUM($J43:P43),$I43-SUM($J43:P43)),0),2),0)</f>
        <v>0</v>
      </c>
      <c r="R43" s="141">
        <f>IFERROR(ROUND(IF(AND(R$4&gt;$D43,R$4&gt;$G43),MIN($I43*(R$4-MAX($D43,$G43))/($E43-MAX($D43,$G43))-SUM($J43:Q43),$I43-SUM($J43:Q43)),0),2),0)</f>
        <v>0</v>
      </c>
      <c r="S43" s="141">
        <f>IFERROR(ROUND(IF(AND(S$4&gt;$D43,S$4&gt;$G43),MIN($I43*(S$4-MAX($D43,$G43))/($E43-MAX($D43,$G43))-SUM($J43:R43),$I43-SUM($J43:R43)),0),2),0)</f>
        <v>0</v>
      </c>
      <c r="T43" s="141">
        <f>IFERROR(ROUND(IF(AND(T$4&gt;$D43,T$4&gt;$G43),MIN($I43*(T$4-MAX($D43,$G43))/($E43-MAX($D43,$G43))-SUM($J43:S43),$I43-SUM($J43:S43)),0),2),0)</f>
        <v>0</v>
      </c>
      <c r="U43" s="141">
        <f>IFERROR(ROUND(IF(AND(U$4&gt;$D43,U$4&gt;$G43),MIN($I43*(U$4-MAX($D43,$G43))/($E43-MAX($D43,$G43))-SUM($J43:T43),$I43-SUM($J43:T43)),0),2),0)</f>
        <v>0</v>
      </c>
      <c r="V43" s="141">
        <f>IFERROR(ROUND(IF(AND(V$4&gt;$D43,V$4&gt;$G43),MIN($I43*(V$4-MAX($D43,$G43))/($E43-MAX($D43,$G43))-SUM($J43:U43),$I43-SUM($J43:U43)),0),2),0)</f>
        <v>0</v>
      </c>
      <c r="W43" s="141">
        <f>IFERROR(ROUND(IF(AND(W$4&gt;$D43,W$4&gt;$G43),MIN($I43*(W$4-MAX($D43,$G43))/($E43-MAX($D43,$G43))-SUM($J43:V43),$I43-SUM($J43:V43)),0),2),0)</f>
        <v>0</v>
      </c>
      <c r="X43" s="141">
        <f>IFERROR(ROUND(IF(AND(X$4&gt;$D43,X$4&gt;$G43),MIN($I43*(X$4-MAX($D43,$G43))/($E43-MAX($D43,$G43))-SUM($J43:W43),$I43-SUM($J43:W43)),0),2),0)</f>
        <v>0</v>
      </c>
      <c r="Y43" s="141">
        <f>IFERROR(ROUND(IF(AND(Y$4&gt;$D43,Y$4&gt;$G43),MIN($I43*(Y$4-MAX($D43,$G43))/($E43-MAX($D43,$G43))-SUM($J43:X43),$I43-SUM($J43:X43)),0),2),0)</f>
        <v>0</v>
      </c>
      <c r="Z43" s="141">
        <f>IFERROR(ROUND(IF(AND(Z$4&gt;$D43,Z$4&gt;$G43),MIN($I43*(Z$4-MAX($D43,$G43))/($E43-MAX($D43,$G43))-SUM($J43:Y43),$I43-SUM($J43:Y43)),0),2),0)</f>
        <v>0</v>
      </c>
      <c r="AA43" s="141">
        <f>IFERROR(ROUND(IF(AND(AA$4&gt;$D43,AA$4&gt;$G43),MIN($I43*(AA$4-MAX($D43,$G43))/($E43-MAX($D43,$G43))-SUM($J43:Z43),$I43-SUM($J43:Z43)),0),2),0)</f>
        <v>0</v>
      </c>
      <c r="AB43" s="141">
        <f>IFERROR(ROUND(IF(AND(AB$4&gt;$D43,AB$4&gt;$G43),MIN($I43*(AB$4-MAX($D43,$G43))/($E43-MAX($D43,$G43))-SUM($J43:AA43),$I43-SUM($J43:AA43)),0),2),0)</f>
        <v>0</v>
      </c>
      <c r="AC43" s="141">
        <f>IFERROR(ROUND(IF(AND(AC$4&gt;$D43,AC$4&gt;$G43),MIN($I43*(AC$4-MAX($D43,$G43))/($E43-MAX($D43,$G43))-SUM($J43:AB43),$I43-SUM($J43:AB43)),0),2),0)</f>
        <v>0</v>
      </c>
      <c r="AD43" s="141">
        <f>IFERROR(ROUND(IF(AND(AD$4&gt;$D43,AD$4&gt;$G43),MIN($I43*(AD$4-MAX($D43,$G43))/($E43-MAX($D43,$G43))-SUM($J43:AC43),$I43-SUM($J43:AC43)),0),2),0)</f>
        <v>0</v>
      </c>
      <c r="AE43" s="141">
        <f>IFERROR(ROUND(IF(AND(AE$4&gt;$D43,AE$4&gt;$G43),MIN($I43*(AE$4-MAX($D43,$G43))/($E43-MAX($D43,$G43))-SUM($J43:AD43),$I43-SUM($J43:AD43)),0),2),0)</f>
        <v>0</v>
      </c>
      <c r="AF43" s="141">
        <f>IFERROR(ROUND(IF(AND(AF$4&gt;$D43,AF$4&gt;$G43),MIN($I43*(AF$4-MAX($D43,$G43))/($E43-MAX($D43,$G43))-SUM($J43:AE43),$I43-SUM($J43:AE43)),0),2),0)</f>
        <v>0</v>
      </c>
      <c r="AG43" s="141">
        <f>IFERROR(ROUND(IF(AND(AG$4&gt;$D43,AG$4&gt;$G43),MIN($I43*(AG$4-MAX($D43,$G43))/($E43-MAX($D43,$G43))-SUM($J43:AF43),$I43-SUM($J43:AF43)),0),2),0)</f>
        <v>0</v>
      </c>
      <c r="AH43" s="141">
        <f>IFERROR(ROUND(IF(AND(AH$4&gt;$D43,AH$4&gt;$G43),MIN($I43*(AH$4-MAX($D43,$G43))/($E43-MAX($D43,$G43))-SUM($J43:AG43),$I43-SUM($J43:AG43)),0),2),0)</f>
        <v>0</v>
      </c>
      <c r="AI43" s="141">
        <f>IFERROR(ROUND(IF(AND(AI$4&gt;$D43,AI$4&gt;$G43),MIN($I43*(AI$4-MAX($D43,$G43))/($E43-MAX($D43,$G43))-SUM($J43:AH43),$I43-SUM($J43:AH43)),0),2),0)</f>
        <v>0</v>
      </c>
      <c r="AJ43" s="141">
        <f>IFERROR(ROUND(IF(AND(AJ$4&gt;$D43,AJ$4&gt;$G43),MIN($I43*(AJ$4-MAX($D43,$G43))/($E43-MAX($D43,$G43))-SUM($J43:AI43),$I43-SUM($J43:AI43)),0),2),0)</f>
        <v>0</v>
      </c>
      <c r="AK43" s="141">
        <f>IFERROR(ROUND(IF(AND(AK$4&gt;$D43,AK$4&gt;$G43),MIN($I43*(AK$4-MAX($D43,$G43))/($E43-MAX($D43,$G43))-SUM($J43:AJ43),$I43-SUM($J43:AJ43)),0),2),0)</f>
        <v>0</v>
      </c>
      <c r="AL43" s="141">
        <f>IFERROR(ROUND(IF(AND(AL$4&gt;$D43,AL$4&gt;$G43),MIN($I43*(AL$4-MAX($D43,$G43))/($E43-MAX($D43,$G43))-SUM($J43:AK43),$I43-SUM($J43:AK43)),0),2),0)</f>
        <v>0</v>
      </c>
      <c r="AM43" s="141">
        <f>IFERROR(ROUND(IF(AND(AM$4&gt;$D43,AM$4&gt;$G43),MIN($I43*(AM$4-MAX($D43,$G43))/($E43-MAX($D43,$G43))-SUM($J43:AL43),$I43-SUM($J43:AL43)),0),2),0)</f>
        <v>0</v>
      </c>
      <c r="AN43" s="141">
        <f>IFERROR(ROUND(IF(AND(AN$4&gt;$D43,AN$4&gt;$G43),MIN($I43*(AN$4-MAX($D43,$G43))/($E43-MAX($D43,$G43))-SUM($J43:AM43),$I43-SUM($J43:AM43)),0),2),0)</f>
        <v>0</v>
      </c>
      <c r="AO43" s="141">
        <f>IFERROR(ROUND(IF(AND(AO$4&gt;$D43,AO$4&gt;$G43),MIN($I43*(AO$4-MAX($D43,$G43))/($E43-MAX($D43,$G43))-SUM($J43:AN43),$I43-SUM($J43:AN43)),0),2),0)</f>
        <v>0</v>
      </c>
      <c r="AP43" s="141">
        <f>IFERROR(ROUND(IF(AND(AP$4&gt;$D43,AP$4&gt;$G43),MIN($I43*(AP$4-MAX($D43,$G43))/($E43-MAX($D43,$G43))-SUM($J43:AO43),$I43-SUM($J43:AO43)),0),2),0)</f>
        <v>0</v>
      </c>
      <c r="AQ43" s="141">
        <f>IFERROR(ROUND(IF(AND(AQ$4&gt;$D43,AQ$4&gt;$G43),MIN($I43*(AQ$4-MAX($D43,$G43))/($E43-MAX($D43,$G43))-SUM($J43:AP43),$I43-SUM($J43:AP43)),0),2),0)</f>
        <v>0</v>
      </c>
      <c r="AR43" s="141">
        <f>IFERROR(ROUND(IF(AND(AR$4&gt;$D43,AR$4&gt;$G43),MIN($I43*(AR$4-MAX($D43,$G43))/($E43-MAX($D43,$G43))-SUM($J43:AQ43),$I43-SUM($J43:AQ43)),0),2),0)</f>
        <v>0</v>
      </c>
      <c r="AS43" s="141">
        <f>IFERROR(ROUND(IF(AND(AS$4&gt;$D43,AS$4&gt;$G43),MIN($I43*(AS$4-MAX($D43,$G43))/($E43-MAX($D43,$G43))-SUM($J43:AR43),$I43-SUM($J43:AR43)),0),2),0)</f>
        <v>0</v>
      </c>
      <c r="AT43" s="141">
        <f>IFERROR(ROUND(IF(AND(AT$4&gt;$D43,AT$4&gt;$G43),MIN($I43*(AT$4-MAX($D43,$G43))/($E43-MAX($D43,$G43))-SUM($J43:AS43),$I43-SUM($J43:AS43)),0),2),0)</f>
        <v>0</v>
      </c>
      <c r="AU43" s="141">
        <f>IFERROR(ROUND(IF(AND(AU$4&gt;$D43,AU$4&gt;$G43),MIN($I43*(AU$4-MAX($D43,$G43))/($E43-MAX($D43,$G43))-SUM($J43:AT43),$I43-SUM($J43:AT43)),0),2),0)</f>
        <v>0</v>
      </c>
      <c r="AV43" s="141">
        <f>IFERROR(ROUND(IF(AND(AV$4&gt;$D43,AV$4&gt;$G43),MIN($I43*(AV$4-MAX($D43,$G43))/($E43-MAX($D43,$G43))-SUM($J43:AU43),$I43-SUM($J43:AU43)),0),2),0)</f>
        <v>0</v>
      </c>
      <c r="AW43" s="141">
        <f>IFERROR(ROUND(IF(AND(AW$4&gt;$D43,AW$4&gt;$G43),MIN($I43*(AW$4-MAX($D43,$G43))/($E43-MAX($D43,$G43))-SUM($J43:AV43),$I43-SUM($J43:AV43)),0),2),0)</f>
        <v>0</v>
      </c>
      <c r="AX43" s="141">
        <f>IFERROR(ROUND(IF(AND(AX$4&gt;$D43,AX$4&gt;$G43),MIN($I43*(AX$4-MAX($D43,$G43))/($E43-MAX($D43,$G43))-SUM($J43:AW43),$I43-SUM($J43:AW43)),0),2),0)</f>
        <v>0</v>
      </c>
      <c r="AY43" s="141">
        <f>IFERROR(ROUND(IF(AND(AY$4&gt;$D43,AY$4&gt;$G43),MIN($I43*(AY$4-MAX($D43,$G43))/($E43-MAX($D43,$G43))-SUM($J43:AX43),$I43-SUM($J43:AX43)),0),2),0)</f>
        <v>0</v>
      </c>
      <c r="AZ43" s="141">
        <f>IFERROR(ROUND(IF(AND(AZ$4&gt;$D43,AZ$4&gt;$G43),MIN($I43*(AZ$4-MAX($D43,$G43))/($E43-MAX($D43,$G43))-SUM($J43:AY43),$I43-SUM($J43:AY43)),0),2),0)</f>
        <v>0</v>
      </c>
      <c r="BA43" s="141">
        <f>IFERROR(ROUND(IF(AND(BA$4&gt;$D43,BA$4&gt;$G43),MIN($I43*(BA$4-MAX($D43,$G43))/($E43-MAX($D43,$G43))-SUM($J43:AZ43),$I43-SUM($J43:AZ43)),0),2),0)</f>
        <v>0</v>
      </c>
      <c r="BB43" s="141">
        <f>IFERROR(ROUND(IF(AND(BB$4&gt;$D43,BB$4&gt;$G43),MIN($I43*(BB$4-MAX($D43,$G43))/($E43-MAX($D43,$G43))-SUM($J43:BA43),$I43-SUM($J43:BA43)),0),2),0)</f>
        <v>0</v>
      </c>
      <c r="BC43" s="141">
        <f>IFERROR(ROUND(IF(AND(BC$4&gt;$D43,BC$4&gt;$G43),MIN($I43*(BC$4-MAX($D43,$G43))/($E43-MAX($D43,$G43))-SUM($J43:BB43),$I43-SUM($J43:BB43)),0),2),0)</f>
        <v>0</v>
      </c>
      <c r="BD43" s="141">
        <f>IFERROR(ROUND(IF(AND(BD$4&gt;$D43,BD$4&gt;$G43),MIN($I43*(BD$4-MAX($D43,$G43))/($E43-MAX($D43,$G43))-SUM($J43:BC43),$I43-SUM($J43:BC43)),0),2),0)</f>
        <v>0</v>
      </c>
      <c r="BE43" s="141">
        <f>IFERROR(ROUND(IF(AND(BE$4&gt;$D43,BE$4&gt;$G43),MIN($I43*(BE$4-MAX($D43,$G43))/($E43-MAX($D43,$G43))-SUM($J43:BD43),$I43-SUM($J43:BD43)),0),2),0)</f>
        <v>0</v>
      </c>
      <c r="BF43" s="141">
        <f>IFERROR(ROUND(IF(AND(BF$4&gt;$D43,BF$4&gt;$G43),MIN($I43*(BF$4-MAX($D43,$G43))/($E43-MAX($D43,$G43))-SUM($J43:BE43),$I43-SUM($J43:BE43)),0),2),0)</f>
        <v>0</v>
      </c>
      <c r="BG43" s="141">
        <f>IFERROR(ROUND(IF(AND(BG$4&gt;$D43,BG$4&gt;$G43),MIN($I43*(BG$4-MAX($D43,$G43))/($E43-MAX($D43,$G43))-SUM($J43:BF43),$I43-SUM($J43:BF43)),0),2),0)</f>
        <v>0</v>
      </c>
      <c r="BH43" s="141">
        <f>IFERROR(ROUND(IF(AND(BH$4&gt;$D43,BH$4&gt;$G43),MIN($I43*(BH$4-MAX($D43,$G43))/($E43-MAX($D43,$G43))-SUM($J43:BG43),$I43-SUM($J43:BG43)),0),2),0)</f>
        <v>0</v>
      </c>
      <c r="BI43" s="141">
        <f>IFERROR(ROUND(IF(AND(BI$4&gt;$D43,BI$4&gt;$G43),MIN($I43*(BI$4-MAX($D43,$G43))/($E43-MAX($D43,$G43))-SUM($J43:BH43),$I43-SUM($J43:BH43)),0),2),0)</f>
        <v>0</v>
      </c>
      <c r="BJ43" s="141">
        <f>IFERROR(ROUND(IF(AND(BJ$4&gt;$D43,BJ$4&gt;$G43),MIN($I43*(BJ$4-MAX($D43,$G43))/($E43-MAX($D43,$G43))-SUM($J43:BI43),$I43-SUM($J43:BI43)),0),2),0)</f>
        <v>0</v>
      </c>
      <c r="BK43" s="141">
        <f>IFERROR(ROUND(IF(AND(BK$4&gt;$D43,BK$4&gt;$G43),MIN($I43*(BK$4-MAX($D43,$G43))/($E43-MAX($D43,$G43))-SUM($J43:BJ43),$I43-SUM($J43:BJ43)),0),2),0)</f>
        <v>0</v>
      </c>
      <c r="BL43" s="141">
        <f>IFERROR(ROUND(IF(AND(BL$4&gt;$D43,BL$4&gt;$G43),MIN($I43*(BL$4-MAX($D43,$G43))/($E43-MAX($D43,$G43))-SUM($J43:BK43),$I43-SUM($J43:BK43)),0),2),0)</f>
        <v>0</v>
      </c>
      <c r="BM43" s="141">
        <f>IFERROR(ROUND(IF(AND(BM$4&gt;$D43,BM$4&gt;$G43),MIN($I43*(BM$4-MAX($D43,$G43))/($E43-MAX($D43,$G43))-SUM($J43:BL43),$I43-SUM($J43:BL43)),0),2),0)</f>
        <v>0</v>
      </c>
      <c r="BN43" s="141">
        <f>IFERROR(ROUND(IF(AND(BN$4&gt;$D43,BN$4&gt;$G43),MIN($I43*(BN$4-MAX($D43,$G43))/($E43-MAX($D43,$G43))-SUM($J43:BM43),$I43-SUM($J43:BM43)),0),2),0)</f>
        <v>0</v>
      </c>
    </row>
    <row r="44" spans="1:66">
      <c r="A44" s="146"/>
      <c r="B44" s="146"/>
      <c r="C44" s="139" t="str">
        <f t="shared" si="105"/>
        <v>1899-00</v>
      </c>
      <c r="D44" s="143"/>
      <c r="E44" s="143"/>
      <c r="F44" s="144"/>
      <c r="G44" s="411"/>
      <c r="H44" s="141">
        <f t="shared" si="106"/>
        <v>0</v>
      </c>
      <c r="I44" s="141">
        <f t="shared" si="108"/>
        <v>0</v>
      </c>
      <c r="J44" s="141">
        <f t="shared" si="107"/>
        <v>0</v>
      </c>
      <c r="K44" s="141">
        <f>IFERROR(ROUND(IF(AND(K$4&gt;$D44,K$4&gt;$G44),MIN($I44*(K$4-MAX($D44,$G44))/($E44-MAX($D44,$G44))-SUM($J44:J44),$I44-SUM($J44:J44)),0),2),0)</f>
        <v>0</v>
      </c>
      <c r="L44" s="141">
        <f>IFERROR(ROUND(IF(AND(L$4&gt;$D44,L$4&gt;$G44),MIN($I44*(L$4-MAX($D44,$G44))/($E44-MAX($D44,$G44))-SUM($J44:K44),$I44-SUM($J44:K44)),0),2),0)</f>
        <v>0</v>
      </c>
      <c r="M44" s="141">
        <f>IFERROR(ROUND(IF(AND(M$4&gt;$D44,M$4&gt;$G44),MIN($I44*(M$4-MAX($D44,$G44))/($E44-MAX($D44,$G44))-SUM($J44:L44),$I44-SUM($J44:L44)),0),2),0)</f>
        <v>0</v>
      </c>
      <c r="N44" s="141">
        <f>IFERROR(ROUND(IF(AND(N$4&gt;$D44,N$4&gt;$G44),MIN($I44*(N$4-MAX($D44,$G44))/($E44-MAX($D44,$G44))-SUM($J44:M44),$I44-SUM($J44:M44)),0),2),0)</f>
        <v>0</v>
      </c>
      <c r="O44" s="141">
        <f>IFERROR(ROUND(IF(AND(O$4&gt;$D44,O$4&gt;$G44),MIN($I44*(O$4-MAX($D44,$G44))/($E44-MAX($D44,$G44))-SUM($J44:N44),$I44-SUM($J44:N44)),0),2),0)</f>
        <v>0</v>
      </c>
      <c r="P44" s="141">
        <f>IFERROR(ROUND(IF(AND(P$4&gt;$D44,P$4&gt;$G44),MIN($I44*(P$4-MAX($D44,$G44))/($E44-MAX($D44,$G44))-SUM($J44:O44),$I44-SUM($J44:O44)),0),2),0)</f>
        <v>0</v>
      </c>
      <c r="Q44" s="141">
        <f>IFERROR(ROUND(IF(AND(Q$4&gt;$D44,Q$4&gt;$G44),MIN($I44*(Q$4-MAX($D44,$G44))/($E44-MAX($D44,$G44))-SUM($J44:P44),$I44-SUM($J44:P44)),0),2),0)</f>
        <v>0</v>
      </c>
      <c r="R44" s="141">
        <f>IFERROR(ROUND(IF(AND(R$4&gt;$D44,R$4&gt;$G44),MIN($I44*(R$4-MAX($D44,$G44))/($E44-MAX($D44,$G44))-SUM($J44:Q44),$I44-SUM($J44:Q44)),0),2),0)</f>
        <v>0</v>
      </c>
      <c r="S44" s="141">
        <f>IFERROR(ROUND(IF(AND(S$4&gt;$D44,S$4&gt;$G44),MIN($I44*(S$4-MAX($D44,$G44))/($E44-MAX($D44,$G44))-SUM($J44:R44),$I44-SUM($J44:R44)),0),2),0)</f>
        <v>0</v>
      </c>
      <c r="T44" s="141">
        <f>IFERROR(ROUND(IF(AND(T$4&gt;$D44,T$4&gt;$G44),MIN($I44*(T$4-MAX($D44,$G44))/($E44-MAX($D44,$G44))-SUM($J44:S44),$I44-SUM($J44:S44)),0),2),0)</f>
        <v>0</v>
      </c>
      <c r="U44" s="141">
        <f>IFERROR(ROUND(IF(AND(U$4&gt;$D44,U$4&gt;$G44),MIN($I44*(U$4-MAX($D44,$G44))/($E44-MAX($D44,$G44))-SUM($J44:T44),$I44-SUM($J44:T44)),0),2),0)</f>
        <v>0</v>
      </c>
      <c r="V44" s="141">
        <f>IFERROR(ROUND(IF(AND(V$4&gt;$D44,V$4&gt;$G44),MIN($I44*(V$4-MAX($D44,$G44))/($E44-MAX($D44,$G44))-SUM($J44:U44),$I44-SUM($J44:U44)),0),2),0)</f>
        <v>0</v>
      </c>
      <c r="W44" s="141">
        <f>IFERROR(ROUND(IF(AND(W$4&gt;$D44,W$4&gt;$G44),MIN($I44*(W$4-MAX($D44,$G44))/($E44-MAX($D44,$G44))-SUM($J44:V44),$I44-SUM($J44:V44)),0),2),0)</f>
        <v>0</v>
      </c>
      <c r="X44" s="141">
        <f>IFERROR(ROUND(IF(AND(X$4&gt;$D44,X$4&gt;$G44),MIN($I44*(X$4-MAX($D44,$G44))/($E44-MAX($D44,$G44))-SUM($J44:W44),$I44-SUM($J44:W44)),0),2),0)</f>
        <v>0</v>
      </c>
      <c r="Y44" s="141">
        <f>IFERROR(ROUND(IF(AND(Y$4&gt;$D44,Y$4&gt;$G44),MIN($I44*(Y$4-MAX($D44,$G44))/($E44-MAX($D44,$G44))-SUM($J44:X44),$I44-SUM($J44:X44)),0),2),0)</f>
        <v>0</v>
      </c>
      <c r="Z44" s="141">
        <f>IFERROR(ROUND(IF(AND(Z$4&gt;$D44,Z$4&gt;$G44),MIN($I44*(Z$4-MAX($D44,$G44))/($E44-MAX($D44,$G44))-SUM($J44:Y44),$I44-SUM($J44:Y44)),0),2),0)</f>
        <v>0</v>
      </c>
      <c r="AA44" s="141">
        <f>IFERROR(ROUND(IF(AND(AA$4&gt;$D44,AA$4&gt;$G44),MIN($I44*(AA$4-MAX($D44,$G44))/($E44-MAX($D44,$G44))-SUM($J44:Z44),$I44-SUM($J44:Z44)),0),2),0)</f>
        <v>0</v>
      </c>
      <c r="AB44" s="141">
        <f>IFERROR(ROUND(IF(AND(AB$4&gt;$D44,AB$4&gt;$G44),MIN($I44*(AB$4-MAX($D44,$G44))/($E44-MAX($D44,$G44))-SUM($J44:AA44),$I44-SUM($J44:AA44)),0),2),0)</f>
        <v>0</v>
      </c>
      <c r="AC44" s="141">
        <f>IFERROR(ROUND(IF(AND(AC$4&gt;$D44,AC$4&gt;$G44),MIN($I44*(AC$4-MAX($D44,$G44))/($E44-MAX($D44,$G44))-SUM($J44:AB44),$I44-SUM($J44:AB44)),0),2),0)</f>
        <v>0</v>
      </c>
      <c r="AD44" s="141">
        <f>IFERROR(ROUND(IF(AND(AD$4&gt;$D44,AD$4&gt;$G44),MIN($I44*(AD$4-MAX($D44,$G44))/($E44-MAX($D44,$G44))-SUM($J44:AC44),$I44-SUM($J44:AC44)),0),2),0)</f>
        <v>0</v>
      </c>
      <c r="AE44" s="141">
        <f>IFERROR(ROUND(IF(AND(AE$4&gt;$D44,AE$4&gt;$G44),MIN($I44*(AE$4-MAX($D44,$G44))/($E44-MAX($D44,$G44))-SUM($J44:AD44),$I44-SUM($J44:AD44)),0),2),0)</f>
        <v>0</v>
      </c>
      <c r="AF44" s="141">
        <f>IFERROR(ROUND(IF(AND(AF$4&gt;$D44,AF$4&gt;$G44),MIN($I44*(AF$4-MAX($D44,$G44))/($E44-MAX($D44,$G44))-SUM($J44:AE44),$I44-SUM($J44:AE44)),0),2),0)</f>
        <v>0</v>
      </c>
      <c r="AG44" s="141">
        <f>IFERROR(ROUND(IF(AND(AG$4&gt;$D44,AG$4&gt;$G44),MIN($I44*(AG$4-MAX($D44,$G44))/($E44-MAX($D44,$G44))-SUM($J44:AF44),$I44-SUM($J44:AF44)),0),2),0)</f>
        <v>0</v>
      </c>
      <c r="AH44" s="141">
        <f>IFERROR(ROUND(IF(AND(AH$4&gt;$D44,AH$4&gt;$G44),MIN($I44*(AH$4-MAX($D44,$G44))/($E44-MAX($D44,$G44))-SUM($J44:AG44),$I44-SUM($J44:AG44)),0),2),0)</f>
        <v>0</v>
      </c>
      <c r="AI44" s="141">
        <f>IFERROR(ROUND(IF(AND(AI$4&gt;$D44,AI$4&gt;$G44),MIN($I44*(AI$4-MAX($D44,$G44))/($E44-MAX($D44,$G44))-SUM($J44:AH44),$I44-SUM($J44:AH44)),0),2),0)</f>
        <v>0</v>
      </c>
      <c r="AJ44" s="141">
        <f>IFERROR(ROUND(IF(AND(AJ$4&gt;$D44,AJ$4&gt;$G44),MIN($I44*(AJ$4-MAX($D44,$G44))/($E44-MAX($D44,$G44))-SUM($J44:AI44),$I44-SUM($J44:AI44)),0),2),0)</f>
        <v>0</v>
      </c>
      <c r="AK44" s="141">
        <f>IFERROR(ROUND(IF(AND(AK$4&gt;$D44,AK$4&gt;$G44),MIN($I44*(AK$4-MAX($D44,$G44))/($E44-MAX($D44,$G44))-SUM($J44:AJ44),$I44-SUM($J44:AJ44)),0),2),0)</f>
        <v>0</v>
      </c>
      <c r="AL44" s="141">
        <f>IFERROR(ROUND(IF(AND(AL$4&gt;$D44,AL$4&gt;$G44),MIN($I44*(AL$4-MAX($D44,$G44))/($E44-MAX($D44,$G44))-SUM($J44:AK44),$I44-SUM($J44:AK44)),0),2),0)</f>
        <v>0</v>
      </c>
      <c r="AM44" s="141">
        <f>IFERROR(ROUND(IF(AND(AM$4&gt;$D44,AM$4&gt;$G44),MIN($I44*(AM$4-MAX($D44,$G44))/($E44-MAX($D44,$G44))-SUM($J44:AL44),$I44-SUM($J44:AL44)),0),2),0)</f>
        <v>0</v>
      </c>
      <c r="AN44" s="141">
        <f>IFERROR(ROUND(IF(AND(AN$4&gt;$D44,AN$4&gt;$G44),MIN($I44*(AN$4-MAX($D44,$G44))/($E44-MAX($D44,$G44))-SUM($J44:AM44),$I44-SUM($J44:AM44)),0),2),0)</f>
        <v>0</v>
      </c>
      <c r="AO44" s="141">
        <f>IFERROR(ROUND(IF(AND(AO$4&gt;$D44,AO$4&gt;$G44),MIN($I44*(AO$4-MAX($D44,$G44))/($E44-MAX($D44,$G44))-SUM($J44:AN44),$I44-SUM($J44:AN44)),0),2),0)</f>
        <v>0</v>
      </c>
      <c r="AP44" s="141">
        <f>IFERROR(ROUND(IF(AND(AP$4&gt;$D44,AP$4&gt;$G44),MIN($I44*(AP$4-MAX($D44,$G44))/($E44-MAX($D44,$G44))-SUM($J44:AO44),$I44-SUM($J44:AO44)),0),2),0)</f>
        <v>0</v>
      </c>
      <c r="AQ44" s="141">
        <f>IFERROR(ROUND(IF(AND(AQ$4&gt;$D44,AQ$4&gt;$G44),MIN($I44*(AQ$4-MAX($D44,$G44))/($E44-MAX($D44,$G44))-SUM($J44:AP44),$I44-SUM($J44:AP44)),0),2),0)</f>
        <v>0</v>
      </c>
      <c r="AR44" s="141">
        <f>IFERROR(ROUND(IF(AND(AR$4&gt;$D44,AR$4&gt;$G44),MIN($I44*(AR$4-MAX($D44,$G44))/($E44-MAX($D44,$G44))-SUM($J44:AQ44),$I44-SUM($J44:AQ44)),0),2),0)</f>
        <v>0</v>
      </c>
      <c r="AS44" s="141">
        <f>IFERROR(ROUND(IF(AND(AS$4&gt;$D44,AS$4&gt;$G44),MIN($I44*(AS$4-MAX($D44,$G44))/($E44-MAX($D44,$G44))-SUM($J44:AR44),$I44-SUM($J44:AR44)),0),2),0)</f>
        <v>0</v>
      </c>
      <c r="AT44" s="141">
        <f>IFERROR(ROUND(IF(AND(AT$4&gt;$D44,AT$4&gt;$G44),MIN($I44*(AT$4-MAX($D44,$G44))/($E44-MAX($D44,$G44))-SUM($J44:AS44),$I44-SUM($J44:AS44)),0),2),0)</f>
        <v>0</v>
      </c>
      <c r="AU44" s="141">
        <f>IFERROR(ROUND(IF(AND(AU$4&gt;$D44,AU$4&gt;$G44),MIN($I44*(AU$4-MAX($D44,$G44))/($E44-MAX($D44,$G44))-SUM($J44:AT44),$I44-SUM($J44:AT44)),0),2),0)</f>
        <v>0</v>
      </c>
      <c r="AV44" s="141">
        <f>IFERROR(ROUND(IF(AND(AV$4&gt;$D44,AV$4&gt;$G44),MIN($I44*(AV$4-MAX($D44,$G44))/($E44-MAX($D44,$G44))-SUM($J44:AU44),$I44-SUM($J44:AU44)),0),2),0)</f>
        <v>0</v>
      </c>
      <c r="AW44" s="141">
        <f>IFERROR(ROUND(IF(AND(AW$4&gt;$D44,AW$4&gt;$G44),MIN($I44*(AW$4-MAX($D44,$G44))/($E44-MAX($D44,$G44))-SUM($J44:AV44),$I44-SUM($J44:AV44)),0),2),0)</f>
        <v>0</v>
      </c>
      <c r="AX44" s="141">
        <f>IFERROR(ROUND(IF(AND(AX$4&gt;$D44,AX$4&gt;$G44),MIN($I44*(AX$4-MAX($D44,$G44))/($E44-MAX($D44,$G44))-SUM($J44:AW44),$I44-SUM($J44:AW44)),0),2),0)</f>
        <v>0</v>
      </c>
      <c r="AY44" s="141">
        <f>IFERROR(ROUND(IF(AND(AY$4&gt;$D44,AY$4&gt;$G44),MIN($I44*(AY$4-MAX($D44,$G44))/($E44-MAX($D44,$G44))-SUM($J44:AX44),$I44-SUM($J44:AX44)),0),2),0)</f>
        <v>0</v>
      </c>
      <c r="AZ44" s="141">
        <f>IFERROR(ROUND(IF(AND(AZ$4&gt;$D44,AZ$4&gt;$G44),MIN($I44*(AZ$4-MAX($D44,$G44))/($E44-MAX($D44,$G44))-SUM($J44:AY44),$I44-SUM($J44:AY44)),0),2),0)</f>
        <v>0</v>
      </c>
      <c r="BA44" s="141">
        <f>IFERROR(ROUND(IF(AND(BA$4&gt;$D44,BA$4&gt;$G44),MIN($I44*(BA$4-MAX($D44,$G44))/($E44-MAX($D44,$G44))-SUM($J44:AZ44),$I44-SUM($J44:AZ44)),0),2),0)</f>
        <v>0</v>
      </c>
      <c r="BB44" s="141">
        <f>IFERROR(ROUND(IF(AND(BB$4&gt;$D44,BB$4&gt;$G44),MIN($I44*(BB$4-MAX($D44,$G44))/($E44-MAX($D44,$G44))-SUM($J44:BA44),$I44-SUM($J44:BA44)),0),2),0)</f>
        <v>0</v>
      </c>
      <c r="BC44" s="141">
        <f>IFERROR(ROUND(IF(AND(BC$4&gt;$D44,BC$4&gt;$G44),MIN($I44*(BC$4-MAX($D44,$G44))/($E44-MAX($D44,$G44))-SUM($J44:BB44),$I44-SUM($J44:BB44)),0),2),0)</f>
        <v>0</v>
      </c>
      <c r="BD44" s="141">
        <f>IFERROR(ROUND(IF(AND(BD$4&gt;$D44,BD$4&gt;$G44),MIN($I44*(BD$4-MAX($D44,$G44))/($E44-MAX($D44,$G44))-SUM($J44:BC44),$I44-SUM($J44:BC44)),0),2),0)</f>
        <v>0</v>
      </c>
      <c r="BE44" s="141">
        <f>IFERROR(ROUND(IF(AND(BE$4&gt;$D44,BE$4&gt;$G44),MIN($I44*(BE$4-MAX($D44,$G44))/($E44-MAX($D44,$G44))-SUM($J44:BD44),$I44-SUM($J44:BD44)),0),2),0)</f>
        <v>0</v>
      </c>
      <c r="BF44" s="141">
        <f>IFERROR(ROUND(IF(AND(BF$4&gt;$D44,BF$4&gt;$G44),MIN($I44*(BF$4-MAX($D44,$G44))/($E44-MAX($D44,$G44))-SUM($J44:BE44),$I44-SUM($J44:BE44)),0),2),0)</f>
        <v>0</v>
      </c>
      <c r="BG44" s="141">
        <f>IFERROR(ROUND(IF(AND(BG$4&gt;$D44,BG$4&gt;$G44),MIN($I44*(BG$4-MAX($D44,$G44))/($E44-MAX($D44,$G44))-SUM($J44:BF44),$I44-SUM($J44:BF44)),0),2),0)</f>
        <v>0</v>
      </c>
      <c r="BH44" s="141">
        <f>IFERROR(ROUND(IF(AND(BH$4&gt;$D44,BH$4&gt;$G44),MIN($I44*(BH$4-MAX($D44,$G44))/($E44-MAX($D44,$G44))-SUM($J44:BG44),$I44-SUM($J44:BG44)),0),2),0)</f>
        <v>0</v>
      </c>
      <c r="BI44" s="141">
        <f>IFERROR(ROUND(IF(AND(BI$4&gt;$D44,BI$4&gt;$G44),MIN($I44*(BI$4-MAX($D44,$G44))/($E44-MAX($D44,$G44))-SUM($J44:BH44),$I44-SUM($J44:BH44)),0),2),0)</f>
        <v>0</v>
      </c>
      <c r="BJ44" s="141">
        <f>IFERROR(ROUND(IF(AND(BJ$4&gt;$D44,BJ$4&gt;$G44),MIN($I44*(BJ$4-MAX($D44,$G44))/($E44-MAX($D44,$G44))-SUM($J44:BI44),$I44-SUM($J44:BI44)),0),2),0)</f>
        <v>0</v>
      </c>
      <c r="BK44" s="141">
        <f>IFERROR(ROUND(IF(AND(BK$4&gt;$D44,BK$4&gt;$G44),MIN($I44*(BK$4-MAX($D44,$G44))/($E44-MAX($D44,$G44))-SUM($J44:BJ44),$I44-SUM($J44:BJ44)),0),2),0)</f>
        <v>0</v>
      </c>
      <c r="BL44" s="141">
        <f>IFERROR(ROUND(IF(AND(BL$4&gt;$D44,BL$4&gt;$G44),MIN($I44*(BL$4-MAX($D44,$G44))/($E44-MAX($D44,$G44))-SUM($J44:BK44),$I44-SUM($J44:BK44)),0),2),0)</f>
        <v>0</v>
      </c>
      <c r="BM44" s="141">
        <f>IFERROR(ROUND(IF(AND(BM$4&gt;$D44,BM$4&gt;$G44),MIN($I44*(BM$4-MAX($D44,$G44))/($E44-MAX($D44,$G44))-SUM($J44:BL44),$I44-SUM($J44:BL44)),0),2),0)</f>
        <v>0</v>
      </c>
      <c r="BN44" s="141">
        <f>IFERROR(ROUND(IF(AND(BN$4&gt;$D44,BN$4&gt;$G44),MIN($I44*(BN$4-MAX($D44,$G44))/($E44-MAX($D44,$G44))-SUM($J44:BM44),$I44-SUM($J44:BM44)),0),2),0)</f>
        <v>0</v>
      </c>
    </row>
    <row r="45" spans="1:66">
      <c r="A45" s="146"/>
      <c r="B45" s="146"/>
      <c r="C45" s="140" t="str">
        <f t="shared" si="105"/>
        <v>1899-00</v>
      </c>
      <c r="D45" s="143"/>
      <c r="E45" s="143"/>
      <c r="F45" s="144"/>
      <c r="G45" s="411"/>
      <c r="H45" s="141">
        <f t="shared" si="106"/>
        <v>0</v>
      </c>
      <c r="I45" s="141">
        <f t="shared" si="108"/>
        <v>0</v>
      </c>
      <c r="J45" s="141">
        <f t="shared" si="107"/>
        <v>0</v>
      </c>
      <c r="K45" s="141">
        <f>IFERROR(ROUND(IF(AND(K$4&gt;$D45,K$4&gt;$G45),MIN($I45*(K$4-MAX($D45,$G45))/($E45-MAX($D45,$G45))-SUM($J45:J45),$I45-SUM($J45:J45)),0),2),0)</f>
        <v>0</v>
      </c>
      <c r="L45" s="141">
        <f>IFERROR(ROUND(IF(AND(L$4&gt;$D45,L$4&gt;$G45),MIN($I45*(L$4-MAX($D45,$G45))/($E45-MAX($D45,$G45))-SUM($J45:K45),$I45-SUM($J45:K45)),0),2),0)</f>
        <v>0</v>
      </c>
      <c r="M45" s="141">
        <f>IFERROR(ROUND(IF(AND(M$4&gt;$D45,M$4&gt;$G45),MIN($I45*(M$4-MAX($D45,$G45))/($E45-MAX($D45,$G45))-SUM($J45:L45),$I45-SUM($J45:L45)),0),2),0)</f>
        <v>0</v>
      </c>
      <c r="N45" s="141">
        <f>IFERROR(ROUND(IF(AND(N$4&gt;$D45,N$4&gt;$G45),MIN($I45*(N$4-MAX($D45,$G45))/($E45-MAX($D45,$G45))-SUM($J45:M45),$I45-SUM($J45:M45)),0),2),0)</f>
        <v>0</v>
      </c>
      <c r="O45" s="141">
        <f>IFERROR(ROUND(IF(AND(O$4&gt;$D45,O$4&gt;$G45),MIN($I45*(O$4-MAX($D45,$G45))/($E45-MAX($D45,$G45))-SUM($J45:N45),$I45-SUM($J45:N45)),0),2),0)</f>
        <v>0</v>
      </c>
      <c r="P45" s="141">
        <f>IFERROR(ROUND(IF(AND(P$4&gt;$D45,P$4&gt;$G45),MIN($I45*(P$4-MAX($D45,$G45))/($E45-MAX($D45,$G45))-SUM($J45:O45),$I45-SUM($J45:O45)),0),2),0)</f>
        <v>0</v>
      </c>
      <c r="Q45" s="141">
        <f>IFERROR(ROUND(IF(AND(Q$4&gt;$D45,Q$4&gt;$G45),MIN($I45*(Q$4-MAX($D45,$G45))/($E45-MAX($D45,$G45))-SUM($J45:P45),$I45-SUM($J45:P45)),0),2),0)</f>
        <v>0</v>
      </c>
      <c r="R45" s="141">
        <f>IFERROR(ROUND(IF(AND(R$4&gt;$D45,R$4&gt;$G45),MIN($I45*(R$4-MAX($D45,$G45))/($E45-MAX($D45,$G45))-SUM($J45:Q45),$I45-SUM($J45:Q45)),0),2),0)</f>
        <v>0</v>
      </c>
      <c r="S45" s="141">
        <f>IFERROR(ROUND(IF(AND(S$4&gt;$D45,S$4&gt;$G45),MIN($I45*(S$4-MAX($D45,$G45))/($E45-MAX($D45,$G45))-SUM($J45:R45),$I45-SUM($J45:R45)),0),2),0)</f>
        <v>0</v>
      </c>
      <c r="T45" s="141">
        <f>IFERROR(ROUND(IF(AND(T$4&gt;$D45,T$4&gt;$G45),MIN($I45*(T$4-MAX($D45,$G45))/($E45-MAX($D45,$G45))-SUM($J45:S45),$I45-SUM($J45:S45)),0),2),0)</f>
        <v>0</v>
      </c>
      <c r="U45" s="141">
        <f>IFERROR(ROUND(IF(AND(U$4&gt;$D45,U$4&gt;$G45),MIN($I45*(U$4-MAX($D45,$G45))/($E45-MAX($D45,$G45))-SUM($J45:T45),$I45-SUM($J45:T45)),0),2),0)</f>
        <v>0</v>
      </c>
      <c r="V45" s="141">
        <f>IFERROR(ROUND(IF(AND(V$4&gt;$D45,V$4&gt;$G45),MIN($I45*(V$4-MAX($D45,$G45))/($E45-MAX($D45,$G45))-SUM($J45:U45),$I45-SUM($J45:U45)),0),2),0)</f>
        <v>0</v>
      </c>
      <c r="W45" s="141">
        <f>IFERROR(ROUND(IF(AND(W$4&gt;$D45,W$4&gt;$G45),MIN($I45*(W$4-MAX($D45,$G45))/($E45-MAX($D45,$G45))-SUM($J45:V45),$I45-SUM($J45:V45)),0),2),0)</f>
        <v>0</v>
      </c>
      <c r="X45" s="141">
        <f>IFERROR(ROUND(IF(AND(X$4&gt;$D45,X$4&gt;$G45),MIN($I45*(X$4-MAX($D45,$G45))/($E45-MAX($D45,$G45))-SUM($J45:W45),$I45-SUM($J45:W45)),0),2),0)</f>
        <v>0</v>
      </c>
      <c r="Y45" s="141">
        <f>IFERROR(ROUND(IF(AND(Y$4&gt;$D45,Y$4&gt;$G45),MIN($I45*(Y$4-MAX($D45,$G45))/($E45-MAX($D45,$G45))-SUM($J45:X45),$I45-SUM($J45:X45)),0),2),0)</f>
        <v>0</v>
      </c>
      <c r="Z45" s="141">
        <f>IFERROR(ROUND(IF(AND(Z$4&gt;$D45,Z$4&gt;$G45),MIN($I45*(Z$4-MAX($D45,$G45))/($E45-MAX($D45,$G45))-SUM($J45:Y45),$I45-SUM($J45:Y45)),0),2),0)</f>
        <v>0</v>
      </c>
      <c r="AA45" s="141">
        <f>IFERROR(ROUND(IF(AND(AA$4&gt;$D45,AA$4&gt;$G45),MIN($I45*(AA$4-MAX($D45,$G45))/($E45-MAX($D45,$G45))-SUM($J45:Z45),$I45-SUM($J45:Z45)),0),2),0)</f>
        <v>0</v>
      </c>
      <c r="AB45" s="141">
        <f>IFERROR(ROUND(IF(AND(AB$4&gt;$D45,AB$4&gt;$G45),MIN($I45*(AB$4-MAX($D45,$G45))/($E45-MAX($D45,$G45))-SUM($J45:AA45),$I45-SUM($J45:AA45)),0),2),0)</f>
        <v>0</v>
      </c>
      <c r="AC45" s="141">
        <f>IFERROR(ROUND(IF(AND(AC$4&gt;$D45,AC$4&gt;$G45),MIN($I45*(AC$4-MAX($D45,$G45))/($E45-MAX($D45,$G45))-SUM($J45:AB45),$I45-SUM($J45:AB45)),0),2),0)</f>
        <v>0</v>
      </c>
      <c r="AD45" s="141">
        <f>IFERROR(ROUND(IF(AND(AD$4&gt;$D45,AD$4&gt;$G45),MIN($I45*(AD$4-MAX($D45,$G45))/($E45-MAX($D45,$G45))-SUM($J45:AC45),$I45-SUM($J45:AC45)),0),2),0)</f>
        <v>0</v>
      </c>
      <c r="AE45" s="141">
        <f>IFERROR(ROUND(IF(AND(AE$4&gt;$D45,AE$4&gt;$G45),MIN($I45*(AE$4-MAX($D45,$G45))/($E45-MAX($D45,$G45))-SUM($J45:AD45),$I45-SUM($J45:AD45)),0),2),0)</f>
        <v>0</v>
      </c>
      <c r="AF45" s="141">
        <f>IFERROR(ROUND(IF(AND(AF$4&gt;$D45,AF$4&gt;$G45),MIN($I45*(AF$4-MAX($D45,$G45))/($E45-MAX($D45,$G45))-SUM($J45:AE45),$I45-SUM($J45:AE45)),0),2),0)</f>
        <v>0</v>
      </c>
      <c r="AG45" s="141">
        <f>IFERROR(ROUND(IF(AND(AG$4&gt;$D45,AG$4&gt;$G45),MIN($I45*(AG$4-MAX($D45,$G45))/($E45-MAX($D45,$G45))-SUM($J45:AF45),$I45-SUM($J45:AF45)),0),2),0)</f>
        <v>0</v>
      </c>
      <c r="AH45" s="141">
        <f>IFERROR(ROUND(IF(AND(AH$4&gt;$D45,AH$4&gt;$G45),MIN($I45*(AH$4-MAX($D45,$G45))/($E45-MAX($D45,$G45))-SUM($J45:AG45),$I45-SUM($J45:AG45)),0),2),0)</f>
        <v>0</v>
      </c>
      <c r="AI45" s="141">
        <f>IFERROR(ROUND(IF(AND(AI$4&gt;$D45,AI$4&gt;$G45),MIN($I45*(AI$4-MAX($D45,$G45))/($E45-MAX($D45,$G45))-SUM($J45:AH45),$I45-SUM($J45:AH45)),0),2),0)</f>
        <v>0</v>
      </c>
      <c r="AJ45" s="141">
        <f>IFERROR(ROUND(IF(AND(AJ$4&gt;$D45,AJ$4&gt;$G45),MIN($I45*(AJ$4-MAX($D45,$G45))/($E45-MAX($D45,$G45))-SUM($J45:AI45),$I45-SUM($J45:AI45)),0),2),0)</f>
        <v>0</v>
      </c>
      <c r="AK45" s="141">
        <f>IFERROR(ROUND(IF(AND(AK$4&gt;$D45,AK$4&gt;$G45),MIN($I45*(AK$4-MAX($D45,$G45))/($E45-MAX($D45,$G45))-SUM($J45:AJ45),$I45-SUM($J45:AJ45)),0),2),0)</f>
        <v>0</v>
      </c>
      <c r="AL45" s="141">
        <f>IFERROR(ROUND(IF(AND(AL$4&gt;$D45,AL$4&gt;$G45),MIN($I45*(AL$4-MAX($D45,$G45))/($E45-MAX($D45,$G45))-SUM($J45:AK45),$I45-SUM($J45:AK45)),0),2),0)</f>
        <v>0</v>
      </c>
      <c r="AM45" s="141">
        <f>IFERROR(ROUND(IF(AND(AM$4&gt;$D45,AM$4&gt;$G45),MIN($I45*(AM$4-MAX($D45,$G45))/($E45-MAX($D45,$G45))-SUM($J45:AL45),$I45-SUM($J45:AL45)),0),2),0)</f>
        <v>0</v>
      </c>
      <c r="AN45" s="141">
        <f>IFERROR(ROUND(IF(AND(AN$4&gt;$D45,AN$4&gt;$G45),MIN($I45*(AN$4-MAX($D45,$G45))/($E45-MAX($D45,$G45))-SUM($J45:AM45),$I45-SUM($J45:AM45)),0),2),0)</f>
        <v>0</v>
      </c>
      <c r="AO45" s="141">
        <f>IFERROR(ROUND(IF(AND(AO$4&gt;$D45,AO$4&gt;$G45),MIN($I45*(AO$4-MAX($D45,$G45))/($E45-MAX($D45,$G45))-SUM($J45:AN45),$I45-SUM($J45:AN45)),0),2),0)</f>
        <v>0</v>
      </c>
      <c r="AP45" s="141">
        <f>IFERROR(ROUND(IF(AND(AP$4&gt;$D45,AP$4&gt;$G45),MIN($I45*(AP$4-MAX($D45,$G45))/($E45-MAX($D45,$G45))-SUM($J45:AO45),$I45-SUM($J45:AO45)),0),2),0)</f>
        <v>0</v>
      </c>
      <c r="AQ45" s="141">
        <f>IFERROR(ROUND(IF(AND(AQ$4&gt;$D45,AQ$4&gt;$G45),MIN($I45*(AQ$4-MAX($D45,$G45))/($E45-MAX($D45,$G45))-SUM($J45:AP45),$I45-SUM($J45:AP45)),0),2),0)</f>
        <v>0</v>
      </c>
      <c r="AR45" s="141">
        <f>IFERROR(ROUND(IF(AND(AR$4&gt;$D45,AR$4&gt;$G45),MIN($I45*(AR$4-MAX($D45,$G45))/($E45-MAX($D45,$G45))-SUM($J45:AQ45),$I45-SUM($J45:AQ45)),0),2),0)</f>
        <v>0</v>
      </c>
      <c r="AS45" s="141">
        <f>IFERROR(ROUND(IF(AND(AS$4&gt;$D45,AS$4&gt;$G45),MIN($I45*(AS$4-MAX($D45,$G45))/($E45-MAX($D45,$G45))-SUM($J45:AR45),$I45-SUM($J45:AR45)),0),2),0)</f>
        <v>0</v>
      </c>
      <c r="AT45" s="141">
        <f>IFERROR(ROUND(IF(AND(AT$4&gt;$D45,AT$4&gt;$G45),MIN($I45*(AT$4-MAX($D45,$G45))/($E45-MAX($D45,$G45))-SUM($J45:AS45),$I45-SUM($J45:AS45)),0),2),0)</f>
        <v>0</v>
      </c>
      <c r="AU45" s="141">
        <f>IFERROR(ROUND(IF(AND(AU$4&gt;$D45,AU$4&gt;$G45),MIN($I45*(AU$4-MAX($D45,$G45))/($E45-MAX($D45,$G45))-SUM($J45:AT45),$I45-SUM($J45:AT45)),0),2),0)</f>
        <v>0</v>
      </c>
      <c r="AV45" s="141">
        <f>IFERROR(ROUND(IF(AND(AV$4&gt;$D45,AV$4&gt;$G45),MIN($I45*(AV$4-MAX($D45,$G45))/($E45-MAX($D45,$G45))-SUM($J45:AU45),$I45-SUM($J45:AU45)),0),2),0)</f>
        <v>0</v>
      </c>
      <c r="AW45" s="141">
        <f>IFERROR(ROUND(IF(AND(AW$4&gt;$D45,AW$4&gt;$G45),MIN($I45*(AW$4-MAX($D45,$G45))/($E45-MAX($D45,$G45))-SUM($J45:AV45),$I45-SUM($J45:AV45)),0),2),0)</f>
        <v>0</v>
      </c>
      <c r="AX45" s="141">
        <f>IFERROR(ROUND(IF(AND(AX$4&gt;$D45,AX$4&gt;$G45),MIN($I45*(AX$4-MAX($D45,$G45))/($E45-MAX($D45,$G45))-SUM($J45:AW45),$I45-SUM($J45:AW45)),0),2),0)</f>
        <v>0</v>
      </c>
      <c r="AY45" s="141">
        <f>IFERROR(ROUND(IF(AND(AY$4&gt;$D45,AY$4&gt;$G45),MIN($I45*(AY$4-MAX($D45,$G45))/($E45-MAX($D45,$G45))-SUM($J45:AX45),$I45-SUM($J45:AX45)),0),2),0)</f>
        <v>0</v>
      </c>
      <c r="AZ45" s="141">
        <f>IFERROR(ROUND(IF(AND(AZ$4&gt;$D45,AZ$4&gt;$G45),MIN($I45*(AZ$4-MAX($D45,$G45))/($E45-MAX($D45,$G45))-SUM($J45:AY45),$I45-SUM($J45:AY45)),0),2),0)</f>
        <v>0</v>
      </c>
      <c r="BA45" s="141">
        <f>IFERROR(ROUND(IF(AND(BA$4&gt;$D45,BA$4&gt;$G45),MIN($I45*(BA$4-MAX($D45,$G45))/($E45-MAX($D45,$G45))-SUM($J45:AZ45),$I45-SUM($J45:AZ45)),0),2),0)</f>
        <v>0</v>
      </c>
      <c r="BB45" s="141">
        <f>IFERROR(ROUND(IF(AND(BB$4&gt;$D45,BB$4&gt;$G45),MIN($I45*(BB$4-MAX($D45,$G45))/($E45-MAX($D45,$G45))-SUM($J45:BA45),$I45-SUM($J45:BA45)),0),2),0)</f>
        <v>0</v>
      </c>
      <c r="BC45" s="141">
        <f>IFERROR(ROUND(IF(AND(BC$4&gt;$D45,BC$4&gt;$G45),MIN($I45*(BC$4-MAX($D45,$G45))/($E45-MAX($D45,$G45))-SUM($J45:BB45),$I45-SUM($J45:BB45)),0),2),0)</f>
        <v>0</v>
      </c>
      <c r="BD45" s="141">
        <f>IFERROR(ROUND(IF(AND(BD$4&gt;$D45,BD$4&gt;$G45),MIN($I45*(BD$4-MAX($D45,$G45))/($E45-MAX($D45,$G45))-SUM($J45:BC45),$I45-SUM($J45:BC45)),0),2),0)</f>
        <v>0</v>
      </c>
      <c r="BE45" s="141">
        <f>IFERROR(ROUND(IF(AND(BE$4&gt;$D45,BE$4&gt;$G45),MIN($I45*(BE$4-MAX($D45,$G45))/($E45-MAX($D45,$G45))-SUM($J45:BD45),$I45-SUM($J45:BD45)),0),2),0)</f>
        <v>0</v>
      </c>
      <c r="BF45" s="141">
        <f>IFERROR(ROUND(IF(AND(BF$4&gt;$D45,BF$4&gt;$G45),MIN($I45*(BF$4-MAX($D45,$G45))/($E45-MAX($D45,$G45))-SUM($J45:BE45),$I45-SUM($J45:BE45)),0),2),0)</f>
        <v>0</v>
      </c>
      <c r="BG45" s="141">
        <f>IFERROR(ROUND(IF(AND(BG$4&gt;$D45,BG$4&gt;$G45),MIN($I45*(BG$4-MAX($D45,$G45))/($E45-MAX($D45,$G45))-SUM($J45:BF45),$I45-SUM($J45:BF45)),0),2),0)</f>
        <v>0</v>
      </c>
      <c r="BH45" s="141">
        <f>IFERROR(ROUND(IF(AND(BH$4&gt;$D45,BH$4&gt;$G45),MIN($I45*(BH$4-MAX($D45,$G45))/($E45-MAX($D45,$G45))-SUM($J45:BG45),$I45-SUM($J45:BG45)),0),2),0)</f>
        <v>0</v>
      </c>
      <c r="BI45" s="141">
        <f>IFERROR(ROUND(IF(AND(BI$4&gt;$D45,BI$4&gt;$G45),MIN($I45*(BI$4-MAX($D45,$G45))/($E45-MAX($D45,$G45))-SUM($J45:BH45),$I45-SUM($J45:BH45)),0),2),0)</f>
        <v>0</v>
      </c>
      <c r="BJ45" s="141">
        <f>IFERROR(ROUND(IF(AND(BJ$4&gt;$D45,BJ$4&gt;$G45),MIN($I45*(BJ$4-MAX($D45,$G45))/($E45-MAX($D45,$G45))-SUM($J45:BI45),$I45-SUM($J45:BI45)),0),2),0)</f>
        <v>0</v>
      </c>
      <c r="BK45" s="141">
        <f>IFERROR(ROUND(IF(AND(BK$4&gt;$D45,BK$4&gt;$G45),MIN($I45*(BK$4-MAX($D45,$G45))/($E45-MAX($D45,$G45))-SUM($J45:BJ45),$I45-SUM($J45:BJ45)),0),2),0)</f>
        <v>0</v>
      </c>
      <c r="BL45" s="141">
        <f>IFERROR(ROUND(IF(AND(BL$4&gt;$D45,BL$4&gt;$G45),MIN($I45*(BL$4-MAX($D45,$G45))/($E45-MAX($D45,$G45))-SUM($J45:BK45),$I45-SUM($J45:BK45)),0),2),0)</f>
        <v>0</v>
      </c>
      <c r="BM45" s="141">
        <f>IFERROR(ROUND(IF(AND(BM$4&gt;$D45,BM$4&gt;$G45),MIN($I45*(BM$4-MAX($D45,$G45))/($E45-MAX($D45,$G45))-SUM($J45:BL45),$I45-SUM($J45:BL45)),0),2),0)</f>
        <v>0</v>
      </c>
      <c r="BN45" s="141">
        <f>IFERROR(ROUND(IF(AND(BN$4&gt;$D45,BN$4&gt;$G45),MIN($I45*(BN$4-MAX($D45,$G45))/($E45-MAX($D45,$G45))-SUM($J45:BM45),$I45-SUM($J45:BM45)),0),2),0)</f>
        <v>0</v>
      </c>
    </row>
    <row r="46" spans="1:66">
      <c r="A46" s="146"/>
      <c r="B46" s="146"/>
      <c r="C46" s="140" t="str">
        <f t="shared" si="105"/>
        <v>1899-00</v>
      </c>
      <c r="D46" s="143"/>
      <c r="E46" s="143"/>
      <c r="F46" s="144"/>
      <c r="G46" s="411"/>
      <c r="H46" s="141">
        <f t="shared" si="106"/>
        <v>0</v>
      </c>
      <c r="I46" s="141">
        <f t="shared" si="108"/>
        <v>0</v>
      </c>
      <c r="J46" s="141">
        <f t="shared" si="107"/>
        <v>0</v>
      </c>
      <c r="K46" s="141">
        <f>IFERROR(ROUND(IF(AND(K$4&gt;$D46,K$4&gt;$G46),MIN($I46*(K$4-MAX($D46,$G46))/($E46-MAX($D46,$G46))-SUM($J46:J46),$I46-SUM($J46:J46)),0),2),0)</f>
        <v>0</v>
      </c>
      <c r="L46" s="141">
        <f>IFERROR(ROUND(IF(AND(L$4&gt;$D46,L$4&gt;$G46),MIN($I46*(L$4-MAX($D46,$G46))/($E46-MAX($D46,$G46))-SUM($J46:K46),$I46-SUM($J46:K46)),0),2),0)</f>
        <v>0</v>
      </c>
      <c r="M46" s="141">
        <f>IFERROR(ROUND(IF(AND(M$4&gt;$D46,M$4&gt;$G46),MIN($I46*(M$4-MAX($D46,$G46))/($E46-MAX($D46,$G46))-SUM($J46:L46),$I46-SUM($J46:L46)),0),2),0)</f>
        <v>0</v>
      </c>
      <c r="N46" s="141">
        <f>IFERROR(ROUND(IF(AND(N$4&gt;$D46,N$4&gt;$G46),MIN($I46*(N$4-MAX($D46,$G46))/($E46-MAX($D46,$G46))-SUM($J46:M46),$I46-SUM($J46:M46)),0),2),0)</f>
        <v>0</v>
      </c>
      <c r="O46" s="141">
        <f>IFERROR(ROUND(IF(AND(O$4&gt;$D46,O$4&gt;$G46),MIN($I46*(O$4-MAX($D46,$G46))/($E46-MAX($D46,$G46))-SUM($J46:N46),$I46-SUM($J46:N46)),0),2),0)</f>
        <v>0</v>
      </c>
      <c r="P46" s="141">
        <f>IFERROR(ROUND(IF(AND(P$4&gt;$D46,P$4&gt;$G46),MIN($I46*(P$4-MAX($D46,$G46))/($E46-MAX($D46,$G46))-SUM($J46:O46),$I46-SUM($J46:O46)),0),2),0)</f>
        <v>0</v>
      </c>
      <c r="Q46" s="141">
        <f>IFERROR(ROUND(IF(AND(Q$4&gt;$D46,Q$4&gt;$G46),MIN($I46*(Q$4-MAX($D46,$G46))/($E46-MAX($D46,$G46))-SUM($J46:P46),$I46-SUM($J46:P46)),0),2),0)</f>
        <v>0</v>
      </c>
      <c r="R46" s="141">
        <f>IFERROR(ROUND(IF(AND(R$4&gt;$D46,R$4&gt;$G46),MIN($I46*(R$4-MAX($D46,$G46))/($E46-MAX($D46,$G46))-SUM($J46:Q46),$I46-SUM($J46:Q46)),0),2),0)</f>
        <v>0</v>
      </c>
      <c r="S46" s="141">
        <f>IFERROR(ROUND(IF(AND(S$4&gt;$D46,S$4&gt;$G46),MIN($I46*(S$4-MAX($D46,$G46))/($E46-MAX($D46,$G46))-SUM($J46:R46),$I46-SUM($J46:R46)),0),2),0)</f>
        <v>0</v>
      </c>
      <c r="T46" s="141">
        <f>IFERROR(ROUND(IF(AND(T$4&gt;$D46,T$4&gt;$G46),MIN($I46*(T$4-MAX($D46,$G46))/($E46-MAX($D46,$G46))-SUM($J46:S46),$I46-SUM($J46:S46)),0),2),0)</f>
        <v>0</v>
      </c>
      <c r="U46" s="141">
        <f>IFERROR(ROUND(IF(AND(U$4&gt;$D46,U$4&gt;$G46),MIN($I46*(U$4-MAX($D46,$G46))/($E46-MAX($D46,$G46))-SUM($J46:T46),$I46-SUM($J46:T46)),0),2),0)</f>
        <v>0</v>
      </c>
      <c r="V46" s="141">
        <f>IFERROR(ROUND(IF(AND(V$4&gt;$D46,V$4&gt;$G46),MIN($I46*(V$4-MAX($D46,$G46))/($E46-MAX($D46,$G46))-SUM($J46:U46),$I46-SUM($J46:U46)),0),2),0)</f>
        <v>0</v>
      </c>
      <c r="W46" s="141">
        <f>IFERROR(ROUND(IF(AND(W$4&gt;$D46,W$4&gt;$G46),MIN($I46*(W$4-MAX($D46,$G46))/($E46-MAX($D46,$G46))-SUM($J46:V46),$I46-SUM($J46:V46)),0),2),0)</f>
        <v>0</v>
      </c>
      <c r="X46" s="141">
        <f>IFERROR(ROUND(IF(AND(X$4&gt;$D46,X$4&gt;$G46),MIN($I46*(X$4-MAX($D46,$G46))/($E46-MAX($D46,$G46))-SUM($J46:W46),$I46-SUM($J46:W46)),0),2),0)</f>
        <v>0</v>
      </c>
      <c r="Y46" s="141">
        <f>IFERROR(ROUND(IF(AND(Y$4&gt;$D46,Y$4&gt;$G46),MIN($I46*(Y$4-MAX($D46,$G46))/($E46-MAX($D46,$G46))-SUM($J46:X46),$I46-SUM($J46:X46)),0),2),0)</f>
        <v>0</v>
      </c>
      <c r="Z46" s="141">
        <f>IFERROR(ROUND(IF(AND(Z$4&gt;$D46,Z$4&gt;$G46),MIN($I46*(Z$4-MAX($D46,$G46))/($E46-MAX($D46,$G46))-SUM($J46:Y46),$I46-SUM($J46:Y46)),0),2),0)</f>
        <v>0</v>
      </c>
      <c r="AA46" s="141">
        <f>IFERROR(ROUND(IF(AND(AA$4&gt;$D46,AA$4&gt;$G46),MIN($I46*(AA$4-MAX($D46,$G46))/($E46-MAX($D46,$G46))-SUM($J46:Z46),$I46-SUM($J46:Z46)),0),2),0)</f>
        <v>0</v>
      </c>
      <c r="AB46" s="141">
        <f>IFERROR(ROUND(IF(AND(AB$4&gt;$D46,AB$4&gt;$G46),MIN($I46*(AB$4-MAX($D46,$G46))/($E46-MAX($D46,$G46))-SUM($J46:AA46),$I46-SUM($J46:AA46)),0),2),0)</f>
        <v>0</v>
      </c>
      <c r="AC46" s="141">
        <f>IFERROR(ROUND(IF(AND(AC$4&gt;$D46,AC$4&gt;$G46),MIN($I46*(AC$4-MAX($D46,$G46))/($E46-MAX($D46,$G46))-SUM($J46:AB46),$I46-SUM($J46:AB46)),0),2),0)</f>
        <v>0</v>
      </c>
      <c r="AD46" s="141">
        <f>IFERROR(ROUND(IF(AND(AD$4&gt;$D46,AD$4&gt;$G46),MIN($I46*(AD$4-MAX($D46,$G46))/($E46-MAX($D46,$G46))-SUM($J46:AC46),$I46-SUM($J46:AC46)),0),2),0)</f>
        <v>0</v>
      </c>
      <c r="AE46" s="141">
        <f>IFERROR(ROUND(IF(AND(AE$4&gt;$D46,AE$4&gt;$G46),MIN($I46*(AE$4-MAX($D46,$G46))/($E46-MAX($D46,$G46))-SUM($J46:AD46),$I46-SUM($J46:AD46)),0),2),0)</f>
        <v>0</v>
      </c>
      <c r="AF46" s="141">
        <f>IFERROR(ROUND(IF(AND(AF$4&gt;$D46,AF$4&gt;$G46),MIN($I46*(AF$4-MAX($D46,$G46))/($E46-MAX($D46,$G46))-SUM($J46:AE46),$I46-SUM($J46:AE46)),0),2),0)</f>
        <v>0</v>
      </c>
      <c r="AG46" s="141">
        <f>IFERROR(ROUND(IF(AND(AG$4&gt;$D46,AG$4&gt;$G46),MIN($I46*(AG$4-MAX($D46,$G46))/($E46-MAX($D46,$G46))-SUM($J46:AF46),$I46-SUM($J46:AF46)),0),2),0)</f>
        <v>0</v>
      </c>
      <c r="AH46" s="141">
        <f>IFERROR(ROUND(IF(AND(AH$4&gt;$D46,AH$4&gt;$G46),MIN($I46*(AH$4-MAX($D46,$G46))/($E46-MAX($D46,$G46))-SUM($J46:AG46),$I46-SUM($J46:AG46)),0),2),0)</f>
        <v>0</v>
      </c>
      <c r="AI46" s="141">
        <f>IFERROR(ROUND(IF(AND(AI$4&gt;$D46,AI$4&gt;$G46),MIN($I46*(AI$4-MAX($D46,$G46))/($E46-MAX($D46,$G46))-SUM($J46:AH46),$I46-SUM($J46:AH46)),0),2),0)</f>
        <v>0</v>
      </c>
      <c r="AJ46" s="141">
        <f>IFERROR(ROUND(IF(AND(AJ$4&gt;$D46,AJ$4&gt;$G46),MIN($I46*(AJ$4-MAX($D46,$G46))/($E46-MAX($D46,$G46))-SUM($J46:AI46),$I46-SUM($J46:AI46)),0),2),0)</f>
        <v>0</v>
      </c>
      <c r="AK46" s="141">
        <f>IFERROR(ROUND(IF(AND(AK$4&gt;$D46,AK$4&gt;$G46),MIN($I46*(AK$4-MAX($D46,$G46))/($E46-MAX($D46,$G46))-SUM($J46:AJ46),$I46-SUM($J46:AJ46)),0),2),0)</f>
        <v>0</v>
      </c>
      <c r="AL46" s="141">
        <f>IFERROR(ROUND(IF(AND(AL$4&gt;$D46,AL$4&gt;$G46),MIN($I46*(AL$4-MAX($D46,$G46))/($E46-MAX($D46,$G46))-SUM($J46:AK46),$I46-SUM($J46:AK46)),0),2),0)</f>
        <v>0</v>
      </c>
      <c r="AM46" s="141">
        <f>IFERROR(ROUND(IF(AND(AM$4&gt;$D46,AM$4&gt;$G46),MIN($I46*(AM$4-MAX($D46,$G46))/($E46-MAX($D46,$G46))-SUM($J46:AL46),$I46-SUM($J46:AL46)),0),2),0)</f>
        <v>0</v>
      </c>
      <c r="AN46" s="141">
        <f>IFERROR(ROUND(IF(AND(AN$4&gt;$D46,AN$4&gt;$G46),MIN($I46*(AN$4-MAX($D46,$G46))/($E46-MAX($D46,$G46))-SUM($J46:AM46),$I46-SUM($J46:AM46)),0),2),0)</f>
        <v>0</v>
      </c>
      <c r="AO46" s="141">
        <f>IFERROR(ROUND(IF(AND(AO$4&gt;$D46,AO$4&gt;$G46),MIN($I46*(AO$4-MAX($D46,$G46))/($E46-MAX($D46,$G46))-SUM($J46:AN46),$I46-SUM($J46:AN46)),0),2),0)</f>
        <v>0</v>
      </c>
      <c r="AP46" s="141">
        <f>IFERROR(ROUND(IF(AND(AP$4&gt;$D46,AP$4&gt;$G46),MIN($I46*(AP$4-MAX($D46,$G46))/($E46-MAX($D46,$G46))-SUM($J46:AO46),$I46-SUM($J46:AO46)),0),2),0)</f>
        <v>0</v>
      </c>
      <c r="AQ46" s="141">
        <f>IFERROR(ROUND(IF(AND(AQ$4&gt;$D46,AQ$4&gt;$G46),MIN($I46*(AQ$4-MAX($D46,$G46))/($E46-MAX($D46,$G46))-SUM($J46:AP46),$I46-SUM($J46:AP46)),0),2),0)</f>
        <v>0</v>
      </c>
      <c r="AR46" s="141">
        <f>IFERROR(ROUND(IF(AND(AR$4&gt;$D46,AR$4&gt;$G46),MIN($I46*(AR$4-MAX($D46,$G46))/($E46-MAX($D46,$G46))-SUM($J46:AQ46),$I46-SUM($J46:AQ46)),0),2),0)</f>
        <v>0</v>
      </c>
      <c r="AS46" s="141">
        <f>IFERROR(ROUND(IF(AND(AS$4&gt;$D46,AS$4&gt;$G46),MIN($I46*(AS$4-MAX($D46,$G46))/($E46-MAX($D46,$G46))-SUM($J46:AR46),$I46-SUM($J46:AR46)),0),2),0)</f>
        <v>0</v>
      </c>
      <c r="AT46" s="141">
        <f>IFERROR(ROUND(IF(AND(AT$4&gt;$D46,AT$4&gt;$G46),MIN($I46*(AT$4-MAX($D46,$G46))/($E46-MAX($D46,$G46))-SUM($J46:AS46),$I46-SUM($J46:AS46)),0),2),0)</f>
        <v>0</v>
      </c>
      <c r="AU46" s="141">
        <f>IFERROR(ROUND(IF(AND(AU$4&gt;$D46,AU$4&gt;$G46),MIN($I46*(AU$4-MAX($D46,$G46))/($E46-MAX($D46,$G46))-SUM($J46:AT46),$I46-SUM($J46:AT46)),0),2),0)</f>
        <v>0</v>
      </c>
      <c r="AV46" s="141">
        <f>IFERROR(ROUND(IF(AND(AV$4&gt;$D46,AV$4&gt;$G46),MIN($I46*(AV$4-MAX($D46,$G46))/($E46-MAX($D46,$G46))-SUM($J46:AU46),$I46-SUM($J46:AU46)),0),2),0)</f>
        <v>0</v>
      </c>
      <c r="AW46" s="141">
        <f>IFERROR(ROUND(IF(AND(AW$4&gt;$D46,AW$4&gt;$G46),MIN($I46*(AW$4-MAX($D46,$G46))/($E46-MAX($D46,$G46))-SUM($J46:AV46),$I46-SUM($J46:AV46)),0),2),0)</f>
        <v>0</v>
      </c>
      <c r="AX46" s="141">
        <f>IFERROR(ROUND(IF(AND(AX$4&gt;$D46,AX$4&gt;$G46),MIN($I46*(AX$4-MAX($D46,$G46))/($E46-MAX($D46,$G46))-SUM($J46:AW46),$I46-SUM($J46:AW46)),0),2),0)</f>
        <v>0</v>
      </c>
      <c r="AY46" s="141">
        <f>IFERROR(ROUND(IF(AND(AY$4&gt;$D46,AY$4&gt;$G46),MIN($I46*(AY$4-MAX($D46,$G46))/($E46-MAX($D46,$G46))-SUM($J46:AX46),$I46-SUM($J46:AX46)),0),2),0)</f>
        <v>0</v>
      </c>
      <c r="AZ46" s="141">
        <f>IFERROR(ROUND(IF(AND(AZ$4&gt;$D46,AZ$4&gt;$G46),MIN($I46*(AZ$4-MAX($D46,$G46))/($E46-MAX($D46,$G46))-SUM($J46:AY46),$I46-SUM($J46:AY46)),0),2),0)</f>
        <v>0</v>
      </c>
      <c r="BA46" s="141">
        <f>IFERROR(ROUND(IF(AND(BA$4&gt;$D46,BA$4&gt;$G46),MIN($I46*(BA$4-MAX($D46,$G46))/($E46-MAX($D46,$G46))-SUM($J46:AZ46),$I46-SUM($J46:AZ46)),0),2),0)</f>
        <v>0</v>
      </c>
      <c r="BB46" s="141">
        <f>IFERROR(ROUND(IF(AND(BB$4&gt;$D46,BB$4&gt;$G46),MIN($I46*(BB$4-MAX($D46,$G46))/($E46-MAX($D46,$G46))-SUM($J46:BA46),$I46-SUM($J46:BA46)),0),2),0)</f>
        <v>0</v>
      </c>
      <c r="BC46" s="141">
        <f>IFERROR(ROUND(IF(AND(BC$4&gt;$D46,BC$4&gt;$G46),MIN($I46*(BC$4-MAX($D46,$G46))/($E46-MAX($D46,$G46))-SUM($J46:BB46),$I46-SUM($J46:BB46)),0),2),0)</f>
        <v>0</v>
      </c>
      <c r="BD46" s="141">
        <f>IFERROR(ROUND(IF(AND(BD$4&gt;$D46,BD$4&gt;$G46),MIN($I46*(BD$4-MAX($D46,$G46))/($E46-MAX($D46,$G46))-SUM($J46:BC46),$I46-SUM($J46:BC46)),0),2),0)</f>
        <v>0</v>
      </c>
      <c r="BE46" s="141">
        <f>IFERROR(ROUND(IF(AND(BE$4&gt;$D46,BE$4&gt;$G46),MIN($I46*(BE$4-MAX($D46,$G46))/($E46-MAX($D46,$G46))-SUM($J46:BD46),$I46-SUM($J46:BD46)),0),2),0)</f>
        <v>0</v>
      </c>
      <c r="BF46" s="141">
        <f>IFERROR(ROUND(IF(AND(BF$4&gt;$D46,BF$4&gt;$G46),MIN($I46*(BF$4-MAX($D46,$G46))/($E46-MAX($D46,$G46))-SUM($J46:BE46),$I46-SUM($J46:BE46)),0),2),0)</f>
        <v>0</v>
      </c>
      <c r="BG46" s="141">
        <f>IFERROR(ROUND(IF(AND(BG$4&gt;$D46,BG$4&gt;$G46),MIN($I46*(BG$4-MAX($D46,$G46))/($E46-MAX($D46,$G46))-SUM($J46:BF46),$I46-SUM($J46:BF46)),0),2),0)</f>
        <v>0</v>
      </c>
      <c r="BH46" s="141">
        <f>IFERROR(ROUND(IF(AND(BH$4&gt;$D46,BH$4&gt;$G46),MIN($I46*(BH$4-MAX($D46,$G46))/($E46-MAX($D46,$G46))-SUM($J46:BG46),$I46-SUM($J46:BG46)),0),2),0)</f>
        <v>0</v>
      </c>
      <c r="BI46" s="141">
        <f>IFERROR(ROUND(IF(AND(BI$4&gt;$D46,BI$4&gt;$G46),MIN($I46*(BI$4-MAX($D46,$G46))/($E46-MAX($D46,$G46))-SUM($J46:BH46),$I46-SUM($J46:BH46)),0),2),0)</f>
        <v>0</v>
      </c>
      <c r="BJ46" s="141">
        <f>IFERROR(ROUND(IF(AND(BJ$4&gt;$D46,BJ$4&gt;$G46),MIN($I46*(BJ$4-MAX($D46,$G46))/($E46-MAX($D46,$G46))-SUM($J46:BI46),$I46-SUM($J46:BI46)),0),2),0)</f>
        <v>0</v>
      </c>
      <c r="BK46" s="141">
        <f>IFERROR(ROUND(IF(AND(BK$4&gt;$D46,BK$4&gt;$G46),MIN($I46*(BK$4-MAX($D46,$G46))/($E46-MAX($D46,$G46))-SUM($J46:BJ46),$I46-SUM($J46:BJ46)),0),2),0)</f>
        <v>0</v>
      </c>
      <c r="BL46" s="141">
        <f>IFERROR(ROUND(IF(AND(BL$4&gt;$D46,BL$4&gt;$G46),MIN($I46*(BL$4-MAX($D46,$G46))/($E46-MAX($D46,$G46))-SUM($J46:BK46),$I46-SUM($J46:BK46)),0),2),0)</f>
        <v>0</v>
      </c>
      <c r="BM46" s="141">
        <f>IFERROR(ROUND(IF(AND(BM$4&gt;$D46,BM$4&gt;$G46),MIN($I46*(BM$4-MAX($D46,$G46))/($E46-MAX($D46,$G46))-SUM($J46:BL46),$I46-SUM($J46:BL46)),0),2),0)</f>
        <v>0</v>
      </c>
      <c r="BN46" s="141">
        <f>IFERROR(ROUND(IF(AND(BN$4&gt;$D46,BN$4&gt;$G46),MIN($I46*(BN$4-MAX($D46,$G46))/($E46-MAX($D46,$G46))-SUM($J46:BM46),$I46-SUM($J46:BM46)),0),2),0)</f>
        <v>0</v>
      </c>
    </row>
    <row r="47" spans="1:66">
      <c r="A47" s="146"/>
      <c r="B47" s="146"/>
      <c r="C47" s="140" t="str">
        <f t="shared" si="105"/>
        <v>1899-00</v>
      </c>
      <c r="D47" s="143"/>
      <c r="E47" s="143"/>
      <c r="F47" s="144"/>
      <c r="G47" s="411"/>
      <c r="H47" s="141">
        <f t="shared" si="106"/>
        <v>0</v>
      </c>
      <c r="I47" s="141">
        <f t="shared" si="108"/>
        <v>0</v>
      </c>
      <c r="J47" s="141">
        <f t="shared" si="107"/>
        <v>0</v>
      </c>
      <c r="K47" s="141">
        <f>IFERROR(ROUND(IF(AND(K$4&gt;$D47,K$4&gt;$G47),MIN($I47*(K$4-MAX($D47,$G47))/($E47-MAX($D47,$G47))-SUM($J47:J47),$I47-SUM($J47:J47)),0),2),0)</f>
        <v>0</v>
      </c>
      <c r="L47" s="141">
        <f>IFERROR(ROUND(IF(AND(L$4&gt;$D47,L$4&gt;$G47),MIN($I47*(L$4-MAX($D47,$G47))/($E47-MAX($D47,$G47))-SUM($J47:K47),$I47-SUM($J47:K47)),0),2),0)</f>
        <v>0</v>
      </c>
      <c r="M47" s="141">
        <f>IFERROR(ROUND(IF(AND(M$4&gt;$D47,M$4&gt;$G47),MIN($I47*(M$4-MAX($D47,$G47))/($E47-MAX($D47,$G47))-SUM($J47:L47),$I47-SUM($J47:L47)),0),2),0)</f>
        <v>0</v>
      </c>
      <c r="N47" s="141">
        <f>IFERROR(ROUND(IF(AND(N$4&gt;$D47,N$4&gt;$G47),MIN($I47*(N$4-MAX($D47,$G47))/($E47-MAX($D47,$G47))-SUM($J47:M47),$I47-SUM($J47:M47)),0),2),0)</f>
        <v>0</v>
      </c>
      <c r="O47" s="141">
        <f>IFERROR(ROUND(IF(AND(O$4&gt;$D47,O$4&gt;$G47),MIN($I47*(O$4-MAX($D47,$G47))/($E47-MAX($D47,$G47))-SUM($J47:N47),$I47-SUM($J47:N47)),0),2),0)</f>
        <v>0</v>
      </c>
      <c r="P47" s="141">
        <f>IFERROR(ROUND(IF(AND(P$4&gt;$D47,P$4&gt;$G47),MIN($I47*(P$4-MAX($D47,$G47))/($E47-MAX($D47,$G47))-SUM($J47:O47),$I47-SUM($J47:O47)),0),2),0)</f>
        <v>0</v>
      </c>
      <c r="Q47" s="141">
        <f>IFERROR(ROUND(IF(AND(Q$4&gt;$D47,Q$4&gt;$G47),MIN($I47*(Q$4-MAX($D47,$G47))/($E47-MAX($D47,$G47))-SUM($J47:P47),$I47-SUM($J47:P47)),0),2),0)</f>
        <v>0</v>
      </c>
      <c r="R47" s="141">
        <f>IFERROR(ROUND(IF(AND(R$4&gt;$D47,R$4&gt;$G47),MIN($I47*(R$4-MAX($D47,$G47))/($E47-MAX($D47,$G47))-SUM($J47:Q47),$I47-SUM($J47:Q47)),0),2),0)</f>
        <v>0</v>
      </c>
      <c r="S47" s="141">
        <f>IFERROR(ROUND(IF(AND(S$4&gt;$D47,S$4&gt;$G47),MIN($I47*(S$4-MAX($D47,$G47))/($E47-MAX($D47,$G47))-SUM($J47:R47),$I47-SUM($J47:R47)),0),2),0)</f>
        <v>0</v>
      </c>
      <c r="T47" s="141">
        <f>IFERROR(ROUND(IF(AND(T$4&gt;$D47,T$4&gt;$G47),MIN($I47*(T$4-MAX($D47,$G47))/($E47-MAX($D47,$G47))-SUM($J47:S47),$I47-SUM($J47:S47)),0),2),0)</f>
        <v>0</v>
      </c>
      <c r="U47" s="141">
        <f>IFERROR(ROUND(IF(AND(U$4&gt;$D47,U$4&gt;$G47),MIN($I47*(U$4-MAX($D47,$G47))/($E47-MAX($D47,$G47))-SUM($J47:T47),$I47-SUM($J47:T47)),0),2),0)</f>
        <v>0</v>
      </c>
      <c r="V47" s="141">
        <f>IFERROR(ROUND(IF(AND(V$4&gt;$D47,V$4&gt;$G47),MIN($I47*(V$4-MAX($D47,$G47))/($E47-MAX($D47,$G47))-SUM($J47:U47),$I47-SUM($J47:U47)),0),2),0)</f>
        <v>0</v>
      </c>
      <c r="W47" s="141">
        <f>IFERROR(ROUND(IF(AND(W$4&gt;$D47,W$4&gt;$G47),MIN($I47*(W$4-MAX($D47,$G47))/($E47-MAX($D47,$G47))-SUM($J47:V47),$I47-SUM($J47:V47)),0),2),0)</f>
        <v>0</v>
      </c>
      <c r="X47" s="141">
        <f>IFERROR(ROUND(IF(AND(X$4&gt;$D47,X$4&gt;$G47),MIN($I47*(X$4-MAX($D47,$G47))/($E47-MAX($D47,$G47))-SUM($J47:W47),$I47-SUM($J47:W47)),0),2),0)</f>
        <v>0</v>
      </c>
      <c r="Y47" s="141">
        <f>IFERROR(ROUND(IF(AND(Y$4&gt;$D47,Y$4&gt;$G47),MIN($I47*(Y$4-MAX($D47,$G47))/($E47-MAX($D47,$G47))-SUM($J47:X47),$I47-SUM($J47:X47)),0),2),0)</f>
        <v>0</v>
      </c>
      <c r="Z47" s="141">
        <f>IFERROR(ROUND(IF(AND(Z$4&gt;$D47,Z$4&gt;$G47),MIN($I47*(Z$4-MAX($D47,$G47))/($E47-MAX($D47,$G47))-SUM($J47:Y47),$I47-SUM($J47:Y47)),0),2),0)</f>
        <v>0</v>
      </c>
      <c r="AA47" s="141">
        <f>IFERROR(ROUND(IF(AND(AA$4&gt;$D47,AA$4&gt;$G47),MIN($I47*(AA$4-MAX($D47,$G47))/($E47-MAX($D47,$G47))-SUM($J47:Z47),$I47-SUM($J47:Z47)),0),2),0)</f>
        <v>0</v>
      </c>
      <c r="AB47" s="141">
        <f>IFERROR(ROUND(IF(AND(AB$4&gt;$D47,AB$4&gt;$G47),MIN($I47*(AB$4-MAX($D47,$G47))/($E47-MAX($D47,$G47))-SUM($J47:AA47),$I47-SUM($J47:AA47)),0),2),0)</f>
        <v>0</v>
      </c>
      <c r="AC47" s="141">
        <f>IFERROR(ROUND(IF(AND(AC$4&gt;$D47,AC$4&gt;$G47),MIN($I47*(AC$4-MAX($D47,$G47))/($E47-MAX($D47,$G47))-SUM($J47:AB47),$I47-SUM($J47:AB47)),0),2),0)</f>
        <v>0</v>
      </c>
      <c r="AD47" s="141">
        <f>IFERROR(ROUND(IF(AND(AD$4&gt;$D47,AD$4&gt;$G47),MIN($I47*(AD$4-MAX($D47,$G47))/($E47-MAX($D47,$G47))-SUM($J47:AC47),$I47-SUM($J47:AC47)),0),2),0)</f>
        <v>0</v>
      </c>
      <c r="AE47" s="141">
        <f>IFERROR(ROUND(IF(AND(AE$4&gt;$D47,AE$4&gt;$G47),MIN($I47*(AE$4-MAX($D47,$G47))/($E47-MAX($D47,$G47))-SUM($J47:AD47),$I47-SUM($J47:AD47)),0),2),0)</f>
        <v>0</v>
      </c>
      <c r="AF47" s="141">
        <f>IFERROR(ROUND(IF(AND(AF$4&gt;$D47,AF$4&gt;$G47),MIN($I47*(AF$4-MAX($D47,$G47))/($E47-MAX($D47,$G47))-SUM($J47:AE47),$I47-SUM($J47:AE47)),0),2),0)</f>
        <v>0</v>
      </c>
      <c r="AG47" s="141">
        <f>IFERROR(ROUND(IF(AND(AG$4&gt;$D47,AG$4&gt;$G47),MIN($I47*(AG$4-MAX($D47,$G47))/($E47-MAX($D47,$G47))-SUM($J47:AF47),$I47-SUM($J47:AF47)),0),2),0)</f>
        <v>0</v>
      </c>
      <c r="AH47" s="141">
        <f>IFERROR(ROUND(IF(AND(AH$4&gt;$D47,AH$4&gt;$G47),MIN($I47*(AH$4-MAX($D47,$G47))/($E47-MAX($D47,$G47))-SUM($J47:AG47),$I47-SUM($J47:AG47)),0),2),0)</f>
        <v>0</v>
      </c>
      <c r="AI47" s="141">
        <f>IFERROR(ROUND(IF(AND(AI$4&gt;$D47,AI$4&gt;$G47),MIN($I47*(AI$4-MAX($D47,$G47))/($E47-MAX($D47,$G47))-SUM($J47:AH47),$I47-SUM($J47:AH47)),0),2),0)</f>
        <v>0</v>
      </c>
      <c r="AJ47" s="141">
        <f>IFERROR(ROUND(IF(AND(AJ$4&gt;$D47,AJ$4&gt;$G47),MIN($I47*(AJ$4-MAX($D47,$G47))/($E47-MAX($D47,$G47))-SUM($J47:AI47),$I47-SUM($J47:AI47)),0),2),0)</f>
        <v>0</v>
      </c>
      <c r="AK47" s="141">
        <f>IFERROR(ROUND(IF(AND(AK$4&gt;$D47,AK$4&gt;$G47),MIN($I47*(AK$4-MAX($D47,$G47))/($E47-MAX($D47,$G47))-SUM($J47:AJ47),$I47-SUM($J47:AJ47)),0),2),0)</f>
        <v>0</v>
      </c>
      <c r="AL47" s="141">
        <f>IFERROR(ROUND(IF(AND(AL$4&gt;$D47,AL$4&gt;$G47),MIN($I47*(AL$4-MAX($D47,$G47))/($E47-MAX($D47,$G47))-SUM($J47:AK47),$I47-SUM($J47:AK47)),0),2),0)</f>
        <v>0</v>
      </c>
      <c r="AM47" s="141">
        <f>IFERROR(ROUND(IF(AND(AM$4&gt;$D47,AM$4&gt;$G47),MIN($I47*(AM$4-MAX($D47,$G47))/($E47-MAX($D47,$G47))-SUM($J47:AL47),$I47-SUM($J47:AL47)),0),2),0)</f>
        <v>0</v>
      </c>
      <c r="AN47" s="141">
        <f>IFERROR(ROUND(IF(AND(AN$4&gt;$D47,AN$4&gt;$G47),MIN($I47*(AN$4-MAX($D47,$G47))/($E47-MAX($D47,$G47))-SUM($J47:AM47),$I47-SUM($J47:AM47)),0),2),0)</f>
        <v>0</v>
      </c>
      <c r="AO47" s="141">
        <f>IFERROR(ROUND(IF(AND(AO$4&gt;$D47,AO$4&gt;$G47),MIN($I47*(AO$4-MAX($D47,$G47))/($E47-MAX($D47,$G47))-SUM($J47:AN47),$I47-SUM($J47:AN47)),0),2),0)</f>
        <v>0</v>
      </c>
      <c r="AP47" s="141">
        <f>IFERROR(ROUND(IF(AND(AP$4&gt;$D47,AP$4&gt;$G47),MIN($I47*(AP$4-MAX($D47,$G47))/($E47-MAX($D47,$G47))-SUM($J47:AO47),$I47-SUM($J47:AO47)),0),2),0)</f>
        <v>0</v>
      </c>
      <c r="AQ47" s="141">
        <f>IFERROR(ROUND(IF(AND(AQ$4&gt;$D47,AQ$4&gt;$G47),MIN($I47*(AQ$4-MAX($D47,$G47))/($E47-MAX($D47,$G47))-SUM($J47:AP47),$I47-SUM($J47:AP47)),0),2),0)</f>
        <v>0</v>
      </c>
      <c r="AR47" s="141">
        <f>IFERROR(ROUND(IF(AND(AR$4&gt;$D47,AR$4&gt;$G47),MIN($I47*(AR$4-MAX($D47,$G47))/($E47-MAX($D47,$G47))-SUM($J47:AQ47),$I47-SUM($J47:AQ47)),0),2),0)</f>
        <v>0</v>
      </c>
      <c r="AS47" s="141">
        <f>IFERROR(ROUND(IF(AND(AS$4&gt;$D47,AS$4&gt;$G47),MIN($I47*(AS$4-MAX($D47,$G47))/($E47-MAX($D47,$G47))-SUM($J47:AR47),$I47-SUM($J47:AR47)),0),2),0)</f>
        <v>0</v>
      </c>
      <c r="AT47" s="141">
        <f>IFERROR(ROUND(IF(AND(AT$4&gt;$D47,AT$4&gt;$G47),MIN($I47*(AT$4-MAX($D47,$G47))/($E47-MAX($D47,$G47))-SUM($J47:AS47),$I47-SUM($J47:AS47)),0),2),0)</f>
        <v>0</v>
      </c>
      <c r="AU47" s="141">
        <f>IFERROR(ROUND(IF(AND(AU$4&gt;$D47,AU$4&gt;$G47),MIN($I47*(AU$4-MAX($D47,$G47))/($E47-MAX($D47,$G47))-SUM($J47:AT47),$I47-SUM($J47:AT47)),0),2),0)</f>
        <v>0</v>
      </c>
      <c r="AV47" s="141">
        <f>IFERROR(ROUND(IF(AND(AV$4&gt;$D47,AV$4&gt;$G47),MIN($I47*(AV$4-MAX($D47,$G47))/($E47-MAX($D47,$G47))-SUM($J47:AU47),$I47-SUM($J47:AU47)),0),2),0)</f>
        <v>0</v>
      </c>
      <c r="AW47" s="141">
        <f>IFERROR(ROUND(IF(AND(AW$4&gt;$D47,AW$4&gt;$G47),MIN($I47*(AW$4-MAX($D47,$G47))/($E47-MAX($D47,$G47))-SUM($J47:AV47),$I47-SUM($J47:AV47)),0),2),0)</f>
        <v>0</v>
      </c>
      <c r="AX47" s="141">
        <f>IFERROR(ROUND(IF(AND(AX$4&gt;$D47,AX$4&gt;$G47),MIN($I47*(AX$4-MAX($D47,$G47))/($E47-MAX($D47,$G47))-SUM($J47:AW47),$I47-SUM($J47:AW47)),0),2),0)</f>
        <v>0</v>
      </c>
      <c r="AY47" s="141">
        <f>IFERROR(ROUND(IF(AND(AY$4&gt;$D47,AY$4&gt;$G47),MIN($I47*(AY$4-MAX($D47,$G47))/($E47-MAX($D47,$G47))-SUM($J47:AX47),$I47-SUM($J47:AX47)),0),2),0)</f>
        <v>0</v>
      </c>
      <c r="AZ47" s="141">
        <f>IFERROR(ROUND(IF(AND(AZ$4&gt;$D47,AZ$4&gt;$G47),MIN($I47*(AZ$4-MAX($D47,$G47))/($E47-MAX($D47,$G47))-SUM($J47:AY47),$I47-SUM($J47:AY47)),0),2),0)</f>
        <v>0</v>
      </c>
      <c r="BA47" s="141">
        <f>IFERROR(ROUND(IF(AND(BA$4&gt;$D47,BA$4&gt;$G47),MIN($I47*(BA$4-MAX($D47,$G47))/($E47-MAX($D47,$G47))-SUM($J47:AZ47),$I47-SUM($J47:AZ47)),0),2),0)</f>
        <v>0</v>
      </c>
      <c r="BB47" s="141">
        <f>IFERROR(ROUND(IF(AND(BB$4&gt;$D47,BB$4&gt;$G47),MIN($I47*(BB$4-MAX($D47,$G47))/($E47-MAX($D47,$G47))-SUM($J47:BA47),$I47-SUM($J47:BA47)),0),2),0)</f>
        <v>0</v>
      </c>
      <c r="BC47" s="141">
        <f>IFERROR(ROUND(IF(AND(BC$4&gt;$D47,BC$4&gt;$G47),MIN($I47*(BC$4-MAX($D47,$G47))/($E47-MAX($D47,$G47))-SUM($J47:BB47),$I47-SUM($J47:BB47)),0),2),0)</f>
        <v>0</v>
      </c>
      <c r="BD47" s="141">
        <f>IFERROR(ROUND(IF(AND(BD$4&gt;$D47,BD$4&gt;$G47),MIN($I47*(BD$4-MAX($D47,$G47))/($E47-MAX($D47,$G47))-SUM($J47:BC47),$I47-SUM($J47:BC47)),0),2),0)</f>
        <v>0</v>
      </c>
      <c r="BE47" s="141">
        <f>IFERROR(ROUND(IF(AND(BE$4&gt;$D47,BE$4&gt;$G47),MIN($I47*(BE$4-MAX($D47,$G47))/($E47-MAX($D47,$G47))-SUM($J47:BD47),$I47-SUM($J47:BD47)),0),2),0)</f>
        <v>0</v>
      </c>
      <c r="BF47" s="141">
        <f>IFERROR(ROUND(IF(AND(BF$4&gt;$D47,BF$4&gt;$G47),MIN($I47*(BF$4-MAX($D47,$G47))/($E47-MAX($D47,$G47))-SUM($J47:BE47),$I47-SUM($J47:BE47)),0),2),0)</f>
        <v>0</v>
      </c>
      <c r="BG47" s="141">
        <f>IFERROR(ROUND(IF(AND(BG$4&gt;$D47,BG$4&gt;$G47),MIN($I47*(BG$4-MAX($D47,$G47))/($E47-MAX($D47,$G47))-SUM($J47:BF47),$I47-SUM($J47:BF47)),0),2),0)</f>
        <v>0</v>
      </c>
      <c r="BH47" s="141">
        <f>IFERROR(ROUND(IF(AND(BH$4&gt;$D47,BH$4&gt;$G47),MIN($I47*(BH$4-MAX($D47,$G47))/($E47-MAX($D47,$G47))-SUM($J47:BG47),$I47-SUM($J47:BG47)),0),2),0)</f>
        <v>0</v>
      </c>
      <c r="BI47" s="141">
        <f>IFERROR(ROUND(IF(AND(BI$4&gt;$D47,BI$4&gt;$G47),MIN($I47*(BI$4-MAX($D47,$G47))/($E47-MAX($D47,$G47))-SUM($J47:BH47),$I47-SUM($J47:BH47)),0),2),0)</f>
        <v>0</v>
      </c>
      <c r="BJ47" s="141">
        <f>IFERROR(ROUND(IF(AND(BJ$4&gt;$D47,BJ$4&gt;$G47),MIN($I47*(BJ$4-MAX($D47,$G47))/($E47-MAX($D47,$G47))-SUM($J47:BI47),$I47-SUM($J47:BI47)),0),2),0)</f>
        <v>0</v>
      </c>
      <c r="BK47" s="141">
        <f>IFERROR(ROUND(IF(AND(BK$4&gt;$D47,BK$4&gt;$G47),MIN($I47*(BK$4-MAX($D47,$G47))/($E47-MAX($D47,$G47))-SUM($J47:BJ47),$I47-SUM($J47:BJ47)),0),2),0)</f>
        <v>0</v>
      </c>
      <c r="BL47" s="141">
        <f>IFERROR(ROUND(IF(AND(BL$4&gt;$D47,BL$4&gt;$G47),MIN($I47*(BL$4-MAX($D47,$G47))/($E47-MAX($D47,$G47))-SUM($J47:BK47),$I47-SUM($J47:BK47)),0),2),0)</f>
        <v>0</v>
      </c>
      <c r="BM47" s="141">
        <f>IFERROR(ROUND(IF(AND(BM$4&gt;$D47,BM$4&gt;$G47),MIN($I47*(BM$4-MAX($D47,$G47))/($E47-MAX($D47,$G47))-SUM($J47:BL47),$I47-SUM($J47:BL47)),0),2),0)</f>
        <v>0</v>
      </c>
      <c r="BN47" s="141">
        <f>IFERROR(ROUND(IF(AND(BN$4&gt;$D47,BN$4&gt;$G47),MIN($I47*(BN$4-MAX($D47,$G47))/($E47-MAX($D47,$G47))-SUM($J47:BM47),$I47-SUM($J47:BM47)),0),2),0)</f>
        <v>0</v>
      </c>
    </row>
    <row r="48" spans="1:66">
      <c r="A48" s="146"/>
      <c r="B48" s="146"/>
      <c r="C48" s="140" t="str">
        <f t="shared" si="105"/>
        <v>1899-00</v>
      </c>
      <c r="D48" s="143"/>
      <c r="E48" s="143"/>
      <c r="F48" s="144"/>
      <c r="G48" s="411"/>
      <c r="H48" s="141">
        <f t="shared" si="106"/>
        <v>0</v>
      </c>
      <c r="I48" s="141">
        <f t="shared" si="108"/>
        <v>0</v>
      </c>
      <c r="J48" s="141">
        <f t="shared" si="107"/>
        <v>0</v>
      </c>
      <c r="K48" s="141">
        <f>IFERROR(ROUND(IF(AND(K$4&gt;$D48,K$4&gt;$G48),MIN($I48*(K$4-MAX($D48,$G48))/($E48-MAX($D48,$G48))-SUM($J48:J48),$I48-SUM($J48:J48)),0),2),0)</f>
        <v>0</v>
      </c>
      <c r="L48" s="141">
        <f>IFERROR(ROUND(IF(AND(L$4&gt;$D48,L$4&gt;$G48),MIN($I48*(L$4-MAX($D48,$G48))/($E48-MAX($D48,$G48))-SUM($J48:K48),$I48-SUM($J48:K48)),0),2),0)</f>
        <v>0</v>
      </c>
      <c r="M48" s="141">
        <f>IFERROR(ROUND(IF(AND(M$4&gt;$D48,M$4&gt;$G48),MIN($I48*(M$4-MAX($D48,$G48))/($E48-MAX($D48,$G48))-SUM($J48:L48),$I48-SUM($J48:L48)),0),2),0)</f>
        <v>0</v>
      </c>
      <c r="N48" s="141">
        <f>IFERROR(ROUND(IF(AND(N$4&gt;$D48,N$4&gt;$G48),MIN($I48*(N$4-MAX($D48,$G48))/($E48-MAX($D48,$G48))-SUM($J48:M48),$I48-SUM($J48:M48)),0),2),0)</f>
        <v>0</v>
      </c>
      <c r="O48" s="141">
        <f>IFERROR(ROUND(IF(AND(O$4&gt;$D48,O$4&gt;$G48),MIN($I48*(O$4-MAX($D48,$G48))/($E48-MAX($D48,$G48))-SUM($J48:N48),$I48-SUM($J48:N48)),0),2),0)</f>
        <v>0</v>
      </c>
      <c r="P48" s="141">
        <f>IFERROR(ROUND(IF(AND(P$4&gt;$D48,P$4&gt;$G48),MIN($I48*(P$4-MAX($D48,$G48))/($E48-MAX($D48,$G48))-SUM($J48:O48),$I48-SUM($J48:O48)),0),2),0)</f>
        <v>0</v>
      </c>
      <c r="Q48" s="141">
        <f>IFERROR(ROUND(IF(AND(Q$4&gt;$D48,Q$4&gt;$G48),MIN($I48*(Q$4-MAX($D48,$G48))/($E48-MAX($D48,$G48))-SUM($J48:P48),$I48-SUM($J48:P48)),0),2),0)</f>
        <v>0</v>
      </c>
      <c r="R48" s="141">
        <f>IFERROR(ROUND(IF(AND(R$4&gt;$D48,R$4&gt;$G48),MIN($I48*(R$4-MAX($D48,$G48))/($E48-MAX($D48,$G48))-SUM($J48:Q48),$I48-SUM($J48:Q48)),0),2),0)</f>
        <v>0</v>
      </c>
      <c r="S48" s="141">
        <f>IFERROR(ROUND(IF(AND(S$4&gt;$D48,S$4&gt;$G48),MIN($I48*(S$4-MAX($D48,$G48))/($E48-MAX($D48,$G48))-SUM($J48:R48),$I48-SUM($J48:R48)),0),2),0)</f>
        <v>0</v>
      </c>
      <c r="T48" s="141">
        <f>IFERROR(ROUND(IF(AND(T$4&gt;$D48,T$4&gt;$G48),MIN($I48*(T$4-MAX($D48,$G48))/($E48-MAX($D48,$G48))-SUM($J48:S48),$I48-SUM($J48:S48)),0),2),0)</f>
        <v>0</v>
      </c>
      <c r="U48" s="141">
        <f>IFERROR(ROUND(IF(AND(U$4&gt;$D48,U$4&gt;$G48),MIN($I48*(U$4-MAX($D48,$G48))/($E48-MAX($D48,$G48))-SUM($J48:T48),$I48-SUM($J48:T48)),0),2),0)</f>
        <v>0</v>
      </c>
      <c r="V48" s="141">
        <f>IFERROR(ROUND(IF(AND(V$4&gt;$D48,V$4&gt;$G48),MIN($I48*(V$4-MAX($D48,$G48))/($E48-MAX($D48,$G48))-SUM($J48:U48),$I48-SUM($J48:U48)),0),2),0)</f>
        <v>0</v>
      </c>
      <c r="W48" s="141">
        <f>IFERROR(ROUND(IF(AND(W$4&gt;$D48,W$4&gt;$G48),MIN($I48*(W$4-MAX($D48,$G48))/($E48-MAX($D48,$G48))-SUM($J48:V48),$I48-SUM($J48:V48)),0),2),0)</f>
        <v>0</v>
      </c>
      <c r="X48" s="141">
        <f>IFERROR(ROUND(IF(AND(X$4&gt;$D48,X$4&gt;$G48),MIN($I48*(X$4-MAX($D48,$G48))/($E48-MAX($D48,$G48))-SUM($J48:W48),$I48-SUM($J48:W48)),0),2),0)</f>
        <v>0</v>
      </c>
      <c r="Y48" s="141">
        <f>IFERROR(ROUND(IF(AND(Y$4&gt;$D48,Y$4&gt;$G48),MIN($I48*(Y$4-MAX($D48,$G48))/($E48-MAX($D48,$G48))-SUM($J48:X48),$I48-SUM($J48:X48)),0),2),0)</f>
        <v>0</v>
      </c>
      <c r="Z48" s="141">
        <f>IFERROR(ROUND(IF(AND(Z$4&gt;$D48,Z$4&gt;$G48),MIN($I48*(Z$4-MAX($D48,$G48))/($E48-MAX($D48,$G48))-SUM($J48:Y48),$I48-SUM($J48:Y48)),0),2),0)</f>
        <v>0</v>
      </c>
      <c r="AA48" s="141">
        <f>IFERROR(ROUND(IF(AND(AA$4&gt;$D48,AA$4&gt;$G48),MIN($I48*(AA$4-MAX($D48,$G48))/($E48-MAX($D48,$G48))-SUM($J48:Z48),$I48-SUM($J48:Z48)),0),2),0)</f>
        <v>0</v>
      </c>
      <c r="AB48" s="141">
        <f>IFERROR(ROUND(IF(AND(AB$4&gt;$D48,AB$4&gt;$G48),MIN($I48*(AB$4-MAX($D48,$G48))/($E48-MAX($D48,$G48))-SUM($J48:AA48),$I48-SUM($J48:AA48)),0),2),0)</f>
        <v>0</v>
      </c>
      <c r="AC48" s="141">
        <f>IFERROR(ROUND(IF(AND(AC$4&gt;$D48,AC$4&gt;$G48),MIN($I48*(AC$4-MAX($D48,$G48))/($E48-MAX($D48,$G48))-SUM($J48:AB48),$I48-SUM($J48:AB48)),0),2),0)</f>
        <v>0</v>
      </c>
      <c r="AD48" s="141">
        <f>IFERROR(ROUND(IF(AND(AD$4&gt;$D48,AD$4&gt;$G48),MIN($I48*(AD$4-MAX($D48,$G48))/($E48-MAX($D48,$G48))-SUM($J48:AC48),$I48-SUM($J48:AC48)),0),2),0)</f>
        <v>0</v>
      </c>
      <c r="AE48" s="141">
        <f>IFERROR(ROUND(IF(AND(AE$4&gt;$D48,AE$4&gt;$G48),MIN($I48*(AE$4-MAX($D48,$G48))/($E48-MAX($D48,$G48))-SUM($J48:AD48),$I48-SUM($J48:AD48)),0),2),0)</f>
        <v>0</v>
      </c>
      <c r="AF48" s="141">
        <f>IFERROR(ROUND(IF(AND(AF$4&gt;$D48,AF$4&gt;$G48),MIN($I48*(AF$4-MAX($D48,$G48))/($E48-MAX($D48,$G48))-SUM($J48:AE48),$I48-SUM($J48:AE48)),0),2),0)</f>
        <v>0</v>
      </c>
      <c r="AG48" s="141">
        <f>IFERROR(ROUND(IF(AND(AG$4&gt;$D48,AG$4&gt;$G48),MIN($I48*(AG$4-MAX($D48,$G48))/($E48-MAX($D48,$G48))-SUM($J48:AF48),$I48-SUM($J48:AF48)),0),2),0)</f>
        <v>0</v>
      </c>
      <c r="AH48" s="141">
        <f>IFERROR(ROUND(IF(AND(AH$4&gt;$D48,AH$4&gt;$G48),MIN($I48*(AH$4-MAX($D48,$G48))/($E48-MAX($D48,$G48))-SUM($J48:AG48),$I48-SUM($J48:AG48)),0),2),0)</f>
        <v>0</v>
      </c>
      <c r="AI48" s="141">
        <f>IFERROR(ROUND(IF(AND(AI$4&gt;$D48,AI$4&gt;$G48),MIN($I48*(AI$4-MAX($D48,$G48))/($E48-MAX($D48,$G48))-SUM($J48:AH48),$I48-SUM($J48:AH48)),0),2),0)</f>
        <v>0</v>
      </c>
      <c r="AJ48" s="141">
        <f>IFERROR(ROUND(IF(AND(AJ$4&gt;$D48,AJ$4&gt;$G48),MIN($I48*(AJ$4-MAX($D48,$G48))/($E48-MAX($D48,$G48))-SUM($J48:AI48),$I48-SUM($J48:AI48)),0),2),0)</f>
        <v>0</v>
      </c>
      <c r="AK48" s="141">
        <f>IFERROR(ROUND(IF(AND(AK$4&gt;$D48,AK$4&gt;$G48),MIN($I48*(AK$4-MAX($D48,$G48))/($E48-MAX($D48,$G48))-SUM($J48:AJ48),$I48-SUM($J48:AJ48)),0),2),0)</f>
        <v>0</v>
      </c>
      <c r="AL48" s="141">
        <f>IFERROR(ROUND(IF(AND(AL$4&gt;$D48,AL$4&gt;$G48),MIN($I48*(AL$4-MAX($D48,$G48))/($E48-MAX($D48,$G48))-SUM($J48:AK48),$I48-SUM($J48:AK48)),0),2),0)</f>
        <v>0</v>
      </c>
      <c r="AM48" s="141">
        <f>IFERROR(ROUND(IF(AND(AM$4&gt;$D48,AM$4&gt;$G48),MIN($I48*(AM$4-MAX($D48,$G48))/($E48-MAX($D48,$G48))-SUM($J48:AL48),$I48-SUM($J48:AL48)),0),2),0)</f>
        <v>0</v>
      </c>
      <c r="AN48" s="141">
        <f>IFERROR(ROUND(IF(AND(AN$4&gt;$D48,AN$4&gt;$G48),MIN($I48*(AN$4-MAX($D48,$G48))/($E48-MAX($D48,$G48))-SUM($J48:AM48),$I48-SUM($J48:AM48)),0),2),0)</f>
        <v>0</v>
      </c>
      <c r="AO48" s="141">
        <f>IFERROR(ROUND(IF(AND(AO$4&gt;$D48,AO$4&gt;$G48),MIN($I48*(AO$4-MAX($D48,$G48))/($E48-MAX($D48,$G48))-SUM($J48:AN48),$I48-SUM($J48:AN48)),0),2),0)</f>
        <v>0</v>
      </c>
      <c r="AP48" s="141">
        <f>IFERROR(ROUND(IF(AND(AP$4&gt;$D48,AP$4&gt;$G48),MIN($I48*(AP$4-MAX($D48,$G48))/($E48-MAX($D48,$G48))-SUM($J48:AO48),$I48-SUM($J48:AO48)),0),2),0)</f>
        <v>0</v>
      </c>
      <c r="AQ48" s="141">
        <f>IFERROR(ROUND(IF(AND(AQ$4&gt;$D48,AQ$4&gt;$G48),MIN($I48*(AQ$4-MAX($D48,$G48))/($E48-MAX($D48,$G48))-SUM($J48:AP48),$I48-SUM($J48:AP48)),0),2),0)</f>
        <v>0</v>
      </c>
      <c r="AR48" s="141">
        <f>IFERROR(ROUND(IF(AND(AR$4&gt;$D48,AR$4&gt;$G48),MIN($I48*(AR$4-MAX($D48,$G48))/($E48-MAX($D48,$G48))-SUM($J48:AQ48),$I48-SUM($J48:AQ48)),0),2),0)</f>
        <v>0</v>
      </c>
      <c r="AS48" s="141">
        <f>IFERROR(ROUND(IF(AND(AS$4&gt;$D48,AS$4&gt;$G48),MIN($I48*(AS$4-MAX($D48,$G48))/($E48-MAX($D48,$G48))-SUM($J48:AR48),$I48-SUM($J48:AR48)),0),2),0)</f>
        <v>0</v>
      </c>
      <c r="AT48" s="141">
        <f>IFERROR(ROUND(IF(AND(AT$4&gt;$D48,AT$4&gt;$G48),MIN($I48*(AT$4-MAX($D48,$G48))/($E48-MAX($D48,$G48))-SUM($J48:AS48),$I48-SUM($J48:AS48)),0),2),0)</f>
        <v>0</v>
      </c>
      <c r="AU48" s="141">
        <f>IFERROR(ROUND(IF(AND(AU$4&gt;$D48,AU$4&gt;$G48),MIN($I48*(AU$4-MAX($D48,$G48))/($E48-MAX($D48,$G48))-SUM($J48:AT48),$I48-SUM($J48:AT48)),0),2),0)</f>
        <v>0</v>
      </c>
      <c r="AV48" s="141">
        <f>IFERROR(ROUND(IF(AND(AV$4&gt;$D48,AV$4&gt;$G48),MIN($I48*(AV$4-MAX($D48,$G48))/($E48-MAX($D48,$G48))-SUM($J48:AU48),$I48-SUM($J48:AU48)),0),2),0)</f>
        <v>0</v>
      </c>
      <c r="AW48" s="141">
        <f>IFERROR(ROUND(IF(AND(AW$4&gt;$D48,AW$4&gt;$G48),MIN($I48*(AW$4-MAX($D48,$G48))/($E48-MAX($D48,$G48))-SUM($J48:AV48),$I48-SUM($J48:AV48)),0),2),0)</f>
        <v>0</v>
      </c>
      <c r="AX48" s="141">
        <f>IFERROR(ROUND(IF(AND(AX$4&gt;$D48,AX$4&gt;$G48),MIN($I48*(AX$4-MAX($D48,$G48))/($E48-MAX($D48,$G48))-SUM($J48:AW48),$I48-SUM($J48:AW48)),0),2),0)</f>
        <v>0</v>
      </c>
      <c r="AY48" s="141">
        <f>IFERROR(ROUND(IF(AND(AY$4&gt;$D48,AY$4&gt;$G48),MIN($I48*(AY$4-MAX($D48,$G48))/($E48-MAX($D48,$G48))-SUM($J48:AX48),$I48-SUM($J48:AX48)),0),2),0)</f>
        <v>0</v>
      </c>
      <c r="AZ48" s="141">
        <f>IFERROR(ROUND(IF(AND(AZ$4&gt;$D48,AZ$4&gt;$G48),MIN($I48*(AZ$4-MAX($D48,$G48))/($E48-MAX($D48,$G48))-SUM($J48:AY48),$I48-SUM($J48:AY48)),0),2),0)</f>
        <v>0</v>
      </c>
      <c r="BA48" s="141">
        <f>IFERROR(ROUND(IF(AND(BA$4&gt;$D48,BA$4&gt;$G48),MIN($I48*(BA$4-MAX($D48,$G48))/($E48-MAX($D48,$G48))-SUM($J48:AZ48),$I48-SUM($J48:AZ48)),0),2),0)</f>
        <v>0</v>
      </c>
      <c r="BB48" s="141">
        <f>IFERROR(ROUND(IF(AND(BB$4&gt;$D48,BB$4&gt;$G48),MIN($I48*(BB$4-MAX($D48,$G48))/($E48-MAX($D48,$G48))-SUM($J48:BA48),$I48-SUM($J48:BA48)),0),2),0)</f>
        <v>0</v>
      </c>
      <c r="BC48" s="141">
        <f>IFERROR(ROUND(IF(AND(BC$4&gt;$D48,BC$4&gt;$G48),MIN($I48*(BC$4-MAX($D48,$G48))/($E48-MAX($D48,$G48))-SUM($J48:BB48),$I48-SUM($J48:BB48)),0),2),0)</f>
        <v>0</v>
      </c>
      <c r="BD48" s="141">
        <f>IFERROR(ROUND(IF(AND(BD$4&gt;$D48,BD$4&gt;$G48),MIN($I48*(BD$4-MAX($D48,$G48))/($E48-MAX($D48,$G48))-SUM($J48:BC48),$I48-SUM($J48:BC48)),0),2),0)</f>
        <v>0</v>
      </c>
      <c r="BE48" s="141">
        <f>IFERROR(ROUND(IF(AND(BE$4&gt;$D48,BE$4&gt;$G48),MIN($I48*(BE$4-MAX($D48,$G48))/($E48-MAX($D48,$G48))-SUM($J48:BD48),$I48-SUM($J48:BD48)),0),2),0)</f>
        <v>0</v>
      </c>
      <c r="BF48" s="141">
        <f>IFERROR(ROUND(IF(AND(BF$4&gt;$D48,BF$4&gt;$G48),MIN($I48*(BF$4-MAX($D48,$G48))/($E48-MAX($D48,$G48))-SUM($J48:BE48),$I48-SUM($J48:BE48)),0),2),0)</f>
        <v>0</v>
      </c>
      <c r="BG48" s="141">
        <f>IFERROR(ROUND(IF(AND(BG$4&gt;$D48,BG$4&gt;$G48),MIN($I48*(BG$4-MAX($D48,$G48))/($E48-MAX($D48,$G48))-SUM($J48:BF48),$I48-SUM($J48:BF48)),0),2),0)</f>
        <v>0</v>
      </c>
      <c r="BH48" s="141">
        <f>IFERROR(ROUND(IF(AND(BH$4&gt;$D48,BH$4&gt;$G48),MIN($I48*(BH$4-MAX($D48,$G48))/($E48-MAX($D48,$G48))-SUM($J48:BG48),$I48-SUM($J48:BG48)),0),2),0)</f>
        <v>0</v>
      </c>
      <c r="BI48" s="141">
        <f>IFERROR(ROUND(IF(AND(BI$4&gt;$D48,BI$4&gt;$G48),MIN($I48*(BI$4-MAX($D48,$G48))/($E48-MAX($D48,$G48))-SUM($J48:BH48),$I48-SUM($J48:BH48)),0),2),0)</f>
        <v>0</v>
      </c>
      <c r="BJ48" s="141">
        <f>IFERROR(ROUND(IF(AND(BJ$4&gt;$D48,BJ$4&gt;$G48),MIN($I48*(BJ$4-MAX($D48,$G48))/($E48-MAX($D48,$G48))-SUM($J48:BI48),$I48-SUM($J48:BI48)),0),2),0)</f>
        <v>0</v>
      </c>
      <c r="BK48" s="141">
        <f>IFERROR(ROUND(IF(AND(BK$4&gt;$D48,BK$4&gt;$G48),MIN($I48*(BK$4-MAX($D48,$G48))/($E48-MAX($D48,$G48))-SUM($J48:BJ48),$I48-SUM($J48:BJ48)),0),2),0)</f>
        <v>0</v>
      </c>
      <c r="BL48" s="141">
        <f>IFERROR(ROUND(IF(AND(BL$4&gt;$D48,BL$4&gt;$G48),MIN($I48*(BL$4-MAX($D48,$G48))/($E48-MAX($D48,$G48))-SUM($J48:BK48),$I48-SUM($J48:BK48)),0),2),0)</f>
        <v>0</v>
      </c>
      <c r="BM48" s="141">
        <f>IFERROR(ROUND(IF(AND(BM$4&gt;$D48,BM$4&gt;$G48),MIN($I48*(BM$4-MAX($D48,$G48))/($E48-MAX($D48,$G48))-SUM($J48:BL48),$I48-SUM($J48:BL48)),0),2),0)</f>
        <v>0</v>
      </c>
      <c r="BN48" s="141">
        <f>IFERROR(ROUND(IF(AND(BN$4&gt;$D48,BN$4&gt;$G48),MIN($I48*(BN$4-MAX($D48,$G48))/($E48-MAX($D48,$G48))-SUM($J48:BM48),$I48-SUM($J48:BM48)),0),2),0)</f>
        <v>0</v>
      </c>
    </row>
    <row r="49" spans="1:66">
      <c r="A49" s="146"/>
      <c r="B49" s="146"/>
      <c r="C49" s="140" t="str">
        <f t="shared" si="105"/>
        <v>1899-00</v>
      </c>
      <c r="D49" s="143"/>
      <c r="E49" s="143"/>
      <c r="F49" s="144"/>
      <c r="G49" s="411"/>
      <c r="H49" s="141">
        <f t="shared" si="106"/>
        <v>0</v>
      </c>
      <c r="I49" s="141">
        <f t="shared" si="108"/>
        <v>0</v>
      </c>
      <c r="J49" s="141">
        <f t="shared" si="107"/>
        <v>0</v>
      </c>
      <c r="K49" s="141">
        <f>IFERROR(ROUND(IF(AND(K$4&gt;$D49,K$4&gt;$G49),MIN($I49*(K$4-MAX($D49,$G49))/($E49-MAX($D49,$G49))-SUM($J49:J49),$I49-SUM($J49:J49)),0),2),0)</f>
        <v>0</v>
      </c>
      <c r="L49" s="141">
        <f>IFERROR(ROUND(IF(AND(L$4&gt;$D49,L$4&gt;$G49),MIN($I49*(L$4-MAX($D49,$G49))/($E49-MAX($D49,$G49))-SUM($J49:K49),$I49-SUM($J49:K49)),0),2),0)</f>
        <v>0</v>
      </c>
      <c r="M49" s="141">
        <f>IFERROR(ROUND(IF(AND(M$4&gt;$D49,M$4&gt;$G49),MIN($I49*(M$4-MAX($D49,$G49))/($E49-MAX($D49,$G49))-SUM($J49:L49),$I49-SUM($J49:L49)),0),2),0)</f>
        <v>0</v>
      </c>
      <c r="N49" s="141">
        <f>IFERROR(ROUND(IF(AND(N$4&gt;$D49,N$4&gt;$G49),MIN($I49*(N$4-MAX($D49,$G49))/($E49-MAX($D49,$G49))-SUM($J49:M49),$I49-SUM($J49:M49)),0),2),0)</f>
        <v>0</v>
      </c>
      <c r="O49" s="141">
        <f>IFERROR(ROUND(IF(AND(O$4&gt;$D49,O$4&gt;$G49),MIN($I49*(O$4-MAX($D49,$G49))/($E49-MAX($D49,$G49))-SUM($J49:N49),$I49-SUM($J49:N49)),0),2),0)</f>
        <v>0</v>
      </c>
      <c r="P49" s="141">
        <f>IFERROR(ROUND(IF(AND(P$4&gt;$D49,P$4&gt;$G49),MIN($I49*(P$4-MAX($D49,$G49))/($E49-MAX($D49,$G49))-SUM($J49:O49),$I49-SUM($J49:O49)),0),2),0)</f>
        <v>0</v>
      </c>
      <c r="Q49" s="141">
        <f>IFERROR(ROUND(IF(AND(Q$4&gt;$D49,Q$4&gt;$G49),MIN($I49*(Q$4-MAX($D49,$G49))/($E49-MAX($D49,$G49))-SUM($J49:P49),$I49-SUM($J49:P49)),0),2),0)</f>
        <v>0</v>
      </c>
      <c r="R49" s="141">
        <f>IFERROR(ROUND(IF(AND(R$4&gt;$D49,R$4&gt;$G49),MIN($I49*(R$4-MAX($D49,$G49))/($E49-MAX($D49,$G49))-SUM($J49:Q49),$I49-SUM($J49:Q49)),0),2),0)</f>
        <v>0</v>
      </c>
      <c r="S49" s="141">
        <f>IFERROR(ROUND(IF(AND(S$4&gt;$D49,S$4&gt;$G49),MIN($I49*(S$4-MAX($D49,$G49))/($E49-MAX($D49,$G49))-SUM($J49:R49),$I49-SUM($J49:R49)),0),2),0)</f>
        <v>0</v>
      </c>
      <c r="T49" s="141">
        <f>IFERROR(ROUND(IF(AND(T$4&gt;$D49,T$4&gt;$G49),MIN($I49*(T$4-MAX($D49,$G49))/($E49-MAX($D49,$G49))-SUM($J49:S49),$I49-SUM($J49:S49)),0),2),0)</f>
        <v>0</v>
      </c>
      <c r="U49" s="141">
        <f>IFERROR(ROUND(IF(AND(U$4&gt;$D49,U$4&gt;$G49),MIN($I49*(U$4-MAX($D49,$G49))/($E49-MAX($D49,$G49))-SUM($J49:T49),$I49-SUM($J49:T49)),0),2),0)</f>
        <v>0</v>
      </c>
      <c r="V49" s="141">
        <f>IFERROR(ROUND(IF(AND(V$4&gt;$D49,V$4&gt;$G49),MIN($I49*(V$4-MAX($D49,$G49))/($E49-MAX($D49,$G49))-SUM($J49:U49),$I49-SUM($J49:U49)),0),2),0)</f>
        <v>0</v>
      </c>
      <c r="W49" s="141">
        <f>IFERROR(ROUND(IF(AND(W$4&gt;$D49,W$4&gt;$G49),MIN($I49*(W$4-MAX($D49,$G49))/($E49-MAX($D49,$G49))-SUM($J49:V49),$I49-SUM($J49:V49)),0),2),0)</f>
        <v>0</v>
      </c>
      <c r="X49" s="141">
        <f>IFERROR(ROUND(IF(AND(X$4&gt;$D49,X$4&gt;$G49),MIN($I49*(X$4-MAX($D49,$G49))/($E49-MAX($D49,$G49))-SUM($J49:W49),$I49-SUM($J49:W49)),0),2),0)</f>
        <v>0</v>
      </c>
      <c r="Y49" s="141">
        <f>IFERROR(ROUND(IF(AND(Y$4&gt;$D49,Y$4&gt;$G49),MIN($I49*(Y$4-MAX($D49,$G49))/($E49-MAX($D49,$G49))-SUM($J49:X49),$I49-SUM($J49:X49)),0),2),0)</f>
        <v>0</v>
      </c>
      <c r="Z49" s="141">
        <f>IFERROR(ROUND(IF(AND(Z$4&gt;$D49,Z$4&gt;$G49),MIN($I49*(Z$4-MAX($D49,$G49))/($E49-MAX($D49,$G49))-SUM($J49:Y49),$I49-SUM($J49:Y49)),0),2),0)</f>
        <v>0</v>
      </c>
      <c r="AA49" s="141">
        <f>IFERROR(ROUND(IF(AND(AA$4&gt;$D49,AA$4&gt;$G49),MIN($I49*(AA$4-MAX($D49,$G49))/($E49-MAX($D49,$G49))-SUM($J49:Z49),$I49-SUM($J49:Z49)),0),2),0)</f>
        <v>0</v>
      </c>
      <c r="AB49" s="141">
        <f>IFERROR(ROUND(IF(AND(AB$4&gt;$D49,AB$4&gt;$G49),MIN($I49*(AB$4-MAX($D49,$G49))/($E49-MAX($D49,$G49))-SUM($J49:AA49),$I49-SUM($J49:AA49)),0),2),0)</f>
        <v>0</v>
      </c>
      <c r="AC49" s="141">
        <f>IFERROR(ROUND(IF(AND(AC$4&gt;$D49,AC$4&gt;$G49),MIN($I49*(AC$4-MAX($D49,$G49))/($E49-MAX($D49,$G49))-SUM($J49:AB49),$I49-SUM($J49:AB49)),0),2),0)</f>
        <v>0</v>
      </c>
      <c r="AD49" s="141">
        <f>IFERROR(ROUND(IF(AND(AD$4&gt;$D49,AD$4&gt;$G49),MIN($I49*(AD$4-MAX($D49,$G49))/($E49-MAX($D49,$G49))-SUM($J49:AC49),$I49-SUM($J49:AC49)),0),2),0)</f>
        <v>0</v>
      </c>
      <c r="AE49" s="141">
        <f>IFERROR(ROUND(IF(AND(AE$4&gt;$D49,AE$4&gt;$G49),MIN($I49*(AE$4-MAX($D49,$G49))/($E49-MAX($D49,$G49))-SUM($J49:AD49),$I49-SUM($J49:AD49)),0),2),0)</f>
        <v>0</v>
      </c>
      <c r="AF49" s="141">
        <f>IFERROR(ROUND(IF(AND(AF$4&gt;$D49,AF$4&gt;$G49),MIN($I49*(AF$4-MAX($D49,$G49))/($E49-MAX($D49,$G49))-SUM($J49:AE49),$I49-SUM($J49:AE49)),0),2),0)</f>
        <v>0</v>
      </c>
      <c r="AG49" s="141">
        <f>IFERROR(ROUND(IF(AND(AG$4&gt;$D49,AG$4&gt;$G49),MIN($I49*(AG$4-MAX($D49,$G49))/($E49-MAX($D49,$G49))-SUM($J49:AF49),$I49-SUM($J49:AF49)),0),2),0)</f>
        <v>0</v>
      </c>
      <c r="AH49" s="141">
        <f>IFERROR(ROUND(IF(AND(AH$4&gt;$D49,AH$4&gt;$G49),MIN($I49*(AH$4-MAX($D49,$G49))/($E49-MAX($D49,$G49))-SUM($J49:AG49),$I49-SUM($J49:AG49)),0),2),0)</f>
        <v>0</v>
      </c>
      <c r="AI49" s="141">
        <f>IFERROR(ROUND(IF(AND(AI$4&gt;$D49,AI$4&gt;$G49),MIN($I49*(AI$4-MAX($D49,$G49))/($E49-MAX($D49,$G49))-SUM($J49:AH49),$I49-SUM($J49:AH49)),0),2),0)</f>
        <v>0</v>
      </c>
      <c r="AJ49" s="141">
        <f>IFERROR(ROUND(IF(AND(AJ$4&gt;$D49,AJ$4&gt;$G49),MIN($I49*(AJ$4-MAX($D49,$G49))/($E49-MAX($D49,$G49))-SUM($J49:AI49),$I49-SUM($J49:AI49)),0),2),0)</f>
        <v>0</v>
      </c>
      <c r="AK49" s="141">
        <f>IFERROR(ROUND(IF(AND(AK$4&gt;$D49,AK$4&gt;$G49),MIN($I49*(AK$4-MAX($D49,$G49))/($E49-MAX($D49,$G49))-SUM($J49:AJ49),$I49-SUM($J49:AJ49)),0),2),0)</f>
        <v>0</v>
      </c>
      <c r="AL49" s="141">
        <f>IFERROR(ROUND(IF(AND(AL$4&gt;$D49,AL$4&gt;$G49),MIN($I49*(AL$4-MAX($D49,$G49))/($E49-MAX($D49,$G49))-SUM($J49:AK49),$I49-SUM($J49:AK49)),0),2),0)</f>
        <v>0</v>
      </c>
      <c r="AM49" s="141">
        <f>IFERROR(ROUND(IF(AND(AM$4&gt;$D49,AM$4&gt;$G49),MIN($I49*(AM$4-MAX($D49,$G49))/($E49-MAX($D49,$G49))-SUM($J49:AL49),$I49-SUM($J49:AL49)),0),2),0)</f>
        <v>0</v>
      </c>
      <c r="AN49" s="141">
        <f>IFERROR(ROUND(IF(AND(AN$4&gt;$D49,AN$4&gt;$G49),MIN($I49*(AN$4-MAX($D49,$G49))/($E49-MAX($D49,$G49))-SUM($J49:AM49),$I49-SUM($J49:AM49)),0),2),0)</f>
        <v>0</v>
      </c>
      <c r="AO49" s="141">
        <f>IFERROR(ROUND(IF(AND(AO$4&gt;$D49,AO$4&gt;$G49),MIN($I49*(AO$4-MAX($D49,$G49))/($E49-MAX($D49,$G49))-SUM($J49:AN49),$I49-SUM($J49:AN49)),0),2),0)</f>
        <v>0</v>
      </c>
      <c r="AP49" s="141">
        <f>IFERROR(ROUND(IF(AND(AP$4&gt;$D49,AP$4&gt;$G49),MIN($I49*(AP$4-MAX($D49,$G49))/($E49-MAX($D49,$G49))-SUM($J49:AO49),$I49-SUM($J49:AO49)),0),2),0)</f>
        <v>0</v>
      </c>
      <c r="AQ49" s="141">
        <f>IFERROR(ROUND(IF(AND(AQ$4&gt;$D49,AQ$4&gt;$G49),MIN($I49*(AQ$4-MAX($D49,$G49))/($E49-MAX($D49,$G49))-SUM($J49:AP49),$I49-SUM($J49:AP49)),0),2),0)</f>
        <v>0</v>
      </c>
      <c r="AR49" s="141">
        <f>IFERROR(ROUND(IF(AND(AR$4&gt;$D49,AR$4&gt;$G49),MIN($I49*(AR$4-MAX($D49,$G49))/($E49-MAX($D49,$G49))-SUM($J49:AQ49),$I49-SUM($J49:AQ49)),0),2),0)</f>
        <v>0</v>
      </c>
      <c r="AS49" s="141">
        <f>IFERROR(ROUND(IF(AND(AS$4&gt;$D49,AS$4&gt;$G49),MIN($I49*(AS$4-MAX($D49,$G49))/($E49-MAX($D49,$G49))-SUM($J49:AR49),$I49-SUM($J49:AR49)),0),2),0)</f>
        <v>0</v>
      </c>
      <c r="AT49" s="141">
        <f>IFERROR(ROUND(IF(AND(AT$4&gt;$D49,AT$4&gt;$G49),MIN($I49*(AT$4-MAX($D49,$G49))/($E49-MAX($D49,$G49))-SUM($J49:AS49),$I49-SUM($J49:AS49)),0),2),0)</f>
        <v>0</v>
      </c>
      <c r="AU49" s="141">
        <f>IFERROR(ROUND(IF(AND(AU$4&gt;$D49,AU$4&gt;$G49),MIN($I49*(AU$4-MAX($D49,$G49))/($E49-MAX($D49,$G49))-SUM($J49:AT49),$I49-SUM($J49:AT49)),0),2),0)</f>
        <v>0</v>
      </c>
      <c r="AV49" s="141">
        <f>IFERROR(ROUND(IF(AND(AV$4&gt;$D49,AV$4&gt;$G49),MIN($I49*(AV$4-MAX($D49,$G49))/($E49-MAX($D49,$G49))-SUM($J49:AU49),$I49-SUM($J49:AU49)),0),2),0)</f>
        <v>0</v>
      </c>
      <c r="AW49" s="141">
        <f>IFERROR(ROUND(IF(AND(AW$4&gt;$D49,AW$4&gt;$G49),MIN($I49*(AW$4-MAX($D49,$G49))/($E49-MAX($D49,$G49))-SUM($J49:AV49),$I49-SUM($J49:AV49)),0),2),0)</f>
        <v>0</v>
      </c>
      <c r="AX49" s="141">
        <f>IFERROR(ROUND(IF(AND(AX$4&gt;$D49,AX$4&gt;$G49),MIN($I49*(AX$4-MAX($D49,$G49))/($E49-MAX($D49,$G49))-SUM($J49:AW49),$I49-SUM($J49:AW49)),0),2),0)</f>
        <v>0</v>
      </c>
      <c r="AY49" s="141">
        <f>IFERROR(ROUND(IF(AND(AY$4&gt;$D49,AY$4&gt;$G49),MIN($I49*(AY$4-MAX($D49,$G49))/($E49-MAX($D49,$G49))-SUM($J49:AX49),$I49-SUM($J49:AX49)),0),2),0)</f>
        <v>0</v>
      </c>
      <c r="AZ49" s="141">
        <f>IFERROR(ROUND(IF(AND(AZ$4&gt;$D49,AZ$4&gt;$G49),MIN($I49*(AZ$4-MAX($D49,$G49))/($E49-MAX($D49,$G49))-SUM($J49:AY49),$I49-SUM($J49:AY49)),0),2),0)</f>
        <v>0</v>
      </c>
      <c r="BA49" s="141">
        <f>IFERROR(ROUND(IF(AND(BA$4&gt;$D49,BA$4&gt;$G49),MIN($I49*(BA$4-MAX($D49,$G49))/($E49-MAX($D49,$G49))-SUM($J49:AZ49),$I49-SUM($J49:AZ49)),0),2),0)</f>
        <v>0</v>
      </c>
      <c r="BB49" s="141">
        <f>IFERROR(ROUND(IF(AND(BB$4&gt;$D49,BB$4&gt;$G49),MIN($I49*(BB$4-MAX($D49,$G49))/($E49-MAX($D49,$G49))-SUM($J49:BA49),$I49-SUM($J49:BA49)),0),2),0)</f>
        <v>0</v>
      </c>
      <c r="BC49" s="141">
        <f>IFERROR(ROUND(IF(AND(BC$4&gt;$D49,BC$4&gt;$G49),MIN($I49*(BC$4-MAX($D49,$G49))/($E49-MAX($D49,$G49))-SUM($J49:BB49),$I49-SUM($J49:BB49)),0),2),0)</f>
        <v>0</v>
      </c>
      <c r="BD49" s="141">
        <f>IFERROR(ROUND(IF(AND(BD$4&gt;$D49,BD$4&gt;$G49),MIN($I49*(BD$4-MAX($D49,$G49))/($E49-MAX($D49,$G49))-SUM($J49:BC49),$I49-SUM($J49:BC49)),0),2),0)</f>
        <v>0</v>
      </c>
      <c r="BE49" s="141">
        <f>IFERROR(ROUND(IF(AND(BE$4&gt;$D49,BE$4&gt;$G49),MIN($I49*(BE$4-MAX($D49,$G49))/($E49-MAX($D49,$G49))-SUM($J49:BD49),$I49-SUM($J49:BD49)),0),2),0)</f>
        <v>0</v>
      </c>
      <c r="BF49" s="141">
        <f>IFERROR(ROUND(IF(AND(BF$4&gt;$D49,BF$4&gt;$G49),MIN($I49*(BF$4-MAX($D49,$G49))/($E49-MAX($D49,$G49))-SUM($J49:BE49),$I49-SUM($J49:BE49)),0),2),0)</f>
        <v>0</v>
      </c>
      <c r="BG49" s="141">
        <f>IFERROR(ROUND(IF(AND(BG$4&gt;$D49,BG$4&gt;$G49),MIN($I49*(BG$4-MAX($D49,$G49))/($E49-MAX($D49,$G49))-SUM($J49:BF49),$I49-SUM($J49:BF49)),0),2),0)</f>
        <v>0</v>
      </c>
      <c r="BH49" s="141">
        <f>IFERROR(ROUND(IF(AND(BH$4&gt;$D49,BH$4&gt;$G49),MIN($I49*(BH$4-MAX($D49,$G49))/($E49-MAX($D49,$G49))-SUM($J49:BG49),$I49-SUM($J49:BG49)),0),2),0)</f>
        <v>0</v>
      </c>
      <c r="BI49" s="141">
        <f>IFERROR(ROUND(IF(AND(BI$4&gt;$D49,BI$4&gt;$G49),MIN($I49*(BI$4-MAX($D49,$G49))/($E49-MAX($D49,$G49))-SUM($J49:BH49),$I49-SUM($J49:BH49)),0),2),0)</f>
        <v>0</v>
      </c>
      <c r="BJ49" s="141">
        <f>IFERROR(ROUND(IF(AND(BJ$4&gt;$D49,BJ$4&gt;$G49),MIN($I49*(BJ$4-MAX($D49,$G49))/($E49-MAX($D49,$G49))-SUM($J49:BI49),$I49-SUM($J49:BI49)),0),2),0)</f>
        <v>0</v>
      </c>
      <c r="BK49" s="141">
        <f>IFERROR(ROUND(IF(AND(BK$4&gt;$D49,BK$4&gt;$G49),MIN($I49*(BK$4-MAX($D49,$G49))/($E49-MAX($D49,$G49))-SUM($J49:BJ49),$I49-SUM($J49:BJ49)),0),2),0)</f>
        <v>0</v>
      </c>
      <c r="BL49" s="141">
        <f>IFERROR(ROUND(IF(AND(BL$4&gt;$D49,BL$4&gt;$G49),MIN($I49*(BL$4-MAX($D49,$G49))/($E49-MAX($D49,$G49))-SUM($J49:BK49),$I49-SUM($J49:BK49)),0),2),0)</f>
        <v>0</v>
      </c>
      <c r="BM49" s="141">
        <f>IFERROR(ROUND(IF(AND(BM$4&gt;$D49,BM$4&gt;$G49),MIN($I49*(BM$4-MAX($D49,$G49))/($E49-MAX($D49,$G49))-SUM($J49:BL49),$I49-SUM($J49:BL49)),0),2),0)</f>
        <v>0</v>
      </c>
      <c r="BN49" s="141">
        <f>IFERROR(ROUND(IF(AND(BN$4&gt;$D49,BN$4&gt;$G49),MIN($I49*(BN$4-MAX($D49,$G49))/($E49-MAX($D49,$G49))-SUM($J49:BM49),$I49-SUM($J49:BM49)),0),2),0)</f>
        <v>0</v>
      </c>
    </row>
    <row r="50" spans="1:66">
      <c r="A50" s="146"/>
      <c r="B50" s="146"/>
      <c r="C50" s="140" t="str">
        <f t="shared" si="105"/>
        <v>1899-00</v>
      </c>
      <c r="D50" s="143"/>
      <c r="E50" s="143"/>
      <c r="F50" s="144"/>
      <c r="G50" s="411"/>
      <c r="H50" s="141">
        <f t="shared" si="106"/>
        <v>0</v>
      </c>
      <c r="I50" s="141">
        <f t="shared" si="108"/>
        <v>0</v>
      </c>
      <c r="J50" s="141">
        <f t="shared" si="107"/>
        <v>0</v>
      </c>
      <c r="K50" s="141">
        <f>IFERROR(ROUND(IF(AND(K$4&gt;$D50,K$4&gt;$G50),MIN($I50*(K$4-MAX($D50,$G50))/($E50-MAX($D50,$G50))-SUM($J50:J50),$I50-SUM($J50:J50)),0),2),0)</f>
        <v>0</v>
      </c>
      <c r="L50" s="141">
        <f>IFERROR(ROUND(IF(AND(L$4&gt;$D50,L$4&gt;$G50),MIN($I50*(L$4-MAX($D50,$G50))/($E50-MAX($D50,$G50))-SUM($J50:K50),$I50-SUM($J50:K50)),0),2),0)</f>
        <v>0</v>
      </c>
      <c r="M50" s="141">
        <f>IFERROR(ROUND(IF(AND(M$4&gt;$D50,M$4&gt;$G50),MIN($I50*(M$4-MAX($D50,$G50))/($E50-MAX($D50,$G50))-SUM($J50:L50),$I50-SUM($J50:L50)),0),2),0)</f>
        <v>0</v>
      </c>
      <c r="N50" s="141">
        <f>IFERROR(ROUND(IF(AND(N$4&gt;$D50,N$4&gt;$G50),MIN($I50*(N$4-MAX($D50,$G50))/($E50-MAX($D50,$G50))-SUM($J50:M50),$I50-SUM($J50:M50)),0),2),0)</f>
        <v>0</v>
      </c>
      <c r="O50" s="141">
        <f>IFERROR(ROUND(IF(AND(O$4&gt;$D50,O$4&gt;$G50),MIN($I50*(O$4-MAX($D50,$G50))/($E50-MAX($D50,$G50))-SUM($J50:N50),$I50-SUM($J50:N50)),0),2),0)</f>
        <v>0</v>
      </c>
      <c r="P50" s="141">
        <f>IFERROR(ROUND(IF(AND(P$4&gt;$D50,P$4&gt;$G50),MIN($I50*(P$4-MAX($D50,$G50))/($E50-MAX($D50,$G50))-SUM($J50:O50),$I50-SUM($J50:O50)),0),2),0)</f>
        <v>0</v>
      </c>
      <c r="Q50" s="141">
        <f>IFERROR(ROUND(IF(AND(Q$4&gt;$D50,Q$4&gt;$G50),MIN($I50*(Q$4-MAX($D50,$G50))/($E50-MAX($D50,$G50))-SUM($J50:P50),$I50-SUM($J50:P50)),0),2),0)</f>
        <v>0</v>
      </c>
      <c r="R50" s="141">
        <f>IFERROR(ROUND(IF(AND(R$4&gt;$D50,R$4&gt;$G50),MIN($I50*(R$4-MAX($D50,$G50))/($E50-MAX($D50,$G50))-SUM($J50:Q50),$I50-SUM($J50:Q50)),0),2),0)</f>
        <v>0</v>
      </c>
      <c r="S50" s="141">
        <f>IFERROR(ROUND(IF(AND(S$4&gt;$D50,S$4&gt;$G50),MIN($I50*(S$4-MAX($D50,$G50))/($E50-MAX($D50,$G50))-SUM($J50:R50),$I50-SUM($J50:R50)),0),2),0)</f>
        <v>0</v>
      </c>
      <c r="T50" s="141">
        <f>IFERROR(ROUND(IF(AND(T$4&gt;$D50,T$4&gt;$G50),MIN($I50*(T$4-MAX($D50,$G50))/($E50-MAX($D50,$G50))-SUM($J50:S50),$I50-SUM($J50:S50)),0),2),0)</f>
        <v>0</v>
      </c>
      <c r="U50" s="141">
        <f>IFERROR(ROUND(IF(AND(U$4&gt;$D50,U$4&gt;$G50),MIN($I50*(U$4-MAX($D50,$G50))/($E50-MAX($D50,$G50))-SUM($J50:T50),$I50-SUM($J50:T50)),0),2),0)</f>
        <v>0</v>
      </c>
      <c r="V50" s="141">
        <f>IFERROR(ROUND(IF(AND(V$4&gt;$D50,V$4&gt;$G50),MIN($I50*(V$4-MAX($D50,$G50))/($E50-MAX($D50,$G50))-SUM($J50:U50),$I50-SUM($J50:U50)),0),2),0)</f>
        <v>0</v>
      </c>
      <c r="W50" s="141">
        <f>IFERROR(ROUND(IF(AND(W$4&gt;$D50,W$4&gt;$G50),MIN($I50*(W$4-MAX($D50,$G50))/($E50-MAX($D50,$G50))-SUM($J50:V50),$I50-SUM($J50:V50)),0),2),0)</f>
        <v>0</v>
      </c>
      <c r="X50" s="141">
        <f>IFERROR(ROUND(IF(AND(X$4&gt;$D50,X$4&gt;$G50),MIN($I50*(X$4-MAX($D50,$G50))/($E50-MAX($D50,$G50))-SUM($J50:W50),$I50-SUM($J50:W50)),0),2),0)</f>
        <v>0</v>
      </c>
      <c r="Y50" s="141">
        <f>IFERROR(ROUND(IF(AND(Y$4&gt;$D50,Y$4&gt;$G50),MIN($I50*(Y$4-MAX($D50,$G50))/($E50-MAX($D50,$G50))-SUM($J50:X50),$I50-SUM($J50:X50)),0),2),0)</f>
        <v>0</v>
      </c>
      <c r="Z50" s="141">
        <f>IFERROR(ROUND(IF(AND(Z$4&gt;$D50,Z$4&gt;$G50),MIN($I50*(Z$4-MAX($D50,$G50))/($E50-MAX($D50,$G50))-SUM($J50:Y50),$I50-SUM($J50:Y50)),0),2),0)</f>
        <v>0</v>
      </c>
      <c r="AA50" s="141">
        <f>IFERROR(ROUND(IF(AND(AA$4&gt;$D50,AA$4&gt;$G50),MIN($I50*(AA$4-MAX($D50,$G50))/($E50-MAX($D50,$G50))-SUM($J50:Z50),$I50-SUM($J50:Z50)),0),2),0)</f>
        <v>0</v>
      </c>
      <c r="AB50" s="141">
        <f>IFERROR(ROUND(IF(AND(AB$4&gt;$D50,AB$4&gt;$G50),MIN($I50*(AB$4-MAX($D50,$G50))/($E50-MAX($D50,$G50))-SUM($J50:AA50),$I50-SUM($J50:AA50)),0),2),0)</f>
        <v>0</v>
      </c>
      <c r="AC50" s="141">
        <f>IFERROR(ROUND(IF(AND(AC$4&gt;$D50,AC$4&gt;$G50),MIN($I50*(AC$4-MAX($D50,$G50))/($E50-MAX($D50,$G50))-SUM($J50:AB50),$I50-SUM($J50:AB50)),0),2),0)</f>
        <v>0</v>
      </c>
      <c r="AD50" s="141">
        <f>IFERROR(ROUND(IF(AND(AD$4&gt;$D50,AD$4&gt;$G50),MIN($I50*(AD$4-MAX($D50,$G50))/($E50-MAX($D50,$G50))-SUM($J50:AC50),$I50-SUM($J50:AC50)),0),2),0)</f>
        <v>0</v>
      </c>
      <c r="AE50" s="141">
        <f>IFERROR(ROUND(IF(AND(AE$4&gt;$D50,AE$4&gt;$G50),MIN($I50*(AE$4-MAX($D50,$G50))/($E50-MAX($D50,$G50))-SUM($J50:AD50),$I50-SUM($J50:AD50)),0),2),0)</f>
        <v>0</v>
      </c>
      <c r="AF50" s="141">
        <f>IFERROR(ROUND(IF(AND(AF$4&gt;$D50,AF$4&gt;$G50),MIN($I50*(AF$4-MAX($D50,$G50))/($E50-MAX($D50,$G50))-SUM($J50:AE50),$I50-SUM($J50:AE50)),0),2),0)</f>
        <v>0</v>
      </c>
      <c r="AG50" s="141">
        <f>IFERROR(ROUND(IF(AND(AG$4&gt;$D50,AG$4&gt;$G50),MIN($I50*(AG$4-MAX($D50,$G50))/($E50-MAX($D50,$G50))-SUM($J50:AF50),$I50-SUM($J50:AF50)),0),2),0)</f>
        <v>0</v>
      </c>
      <c r="AH50" s="141">
        <f>IFERROR(ROUND(IF(AND(AH$4&gt;$D50,AH$4&gt;$G50),MIN($I50*(AH$4-MAX($D50,$G50))/($E50-MAX($D50,$G50))-SUM($J50:AG50),$I50-SUM($J50:AG50)),0),2),0)</f>
        <v>0</v>
      </c>
      <c r="AI50" s="141">
        <f>IFERROR(ROUND(IF(AND(AI$4&gt;$D50,AI$4&gt;$G50),MIN($I50*(AI$4-MAX($D50,$G50))/($E50-MAX($D50,$G50))-SUM($J50:AH50),$I50-SUM($J50:AH50)),0),2),0)</f>
        <v>0</v>
      </c>
      <c r="AJ50" s="141">
        <f>IFERROR(ROUND(IF(AND(AJ$4&gt;$D50,AJ$4&gt;$G50),MIN($I50*(AJ$4-MAX($D50,$G50))/($E50-MAX($D50,$G50))-SUM($J50:AI50),$I50-SUM($J50:AI50)),0),2),0)</f>
        <v>0</v>
      </c>
      <c r="AK50" s="141">
        <f>IFERROR(ROUND(IF(AND(AK$4&gt;$D50,AK$4&gt;$G50),MIN($I50*(AK$4-MAX($D50,$G50))/($E50-MAX($D50,$G50))-SUM($J50:AJ50),$I50-SUM($J50:AJ50)),0),2),0)</f>
        <v>0</v>
      </c>
      <c r="AL50" s="141">
        <f>IFERROR(ROUND(IF(AND(AL$4&gt;$D50,AL$4&gt;$G50),MIN($I50*(AL$4-MAX($D50,$G50))/($E50-MAX($D50,$G50))-SUM($J50:AK50),$I50-SUM($J50:AK50)),0),2),0)</f>
        <v>0</v>
      </c>
      <c r="AM50" s="141">
        <f>IFERROR(ROUND(IF(AND(AM$4&gt;$D50,AM$4&gt;$G50),MIN($I50*(AM$4-MAX($D50,$G50))/($E50-MAX($D50,$G50))-SUM($J50:AL50),$I50-SUM($J50:AL50)),0),2),0)</f>
        <v>0</v>
      </c>
      <c r="AN50" s="141">
        <f>IFERROR(ROUND(IF(AND(AN$4&gt;$D50,AN$4&gt;$G50),MIN($I50*(AN$4-MAX($D50,$G50))/($E50-MAX($D50,$G50))-SUM($J50:AM50),$I50-SUM($J50:AM50)),0),2),0)</f>
        <v>0</v>
      </c>
      <c r="AO50" s="141">
        <f>IFERROR(ROUND(IF(AND(AO$4&gt;$D50,AO$4&gt;$G50),MIN($I50*(AO$4-MAX($D50,$G50))/($E50-MAX($D50,$G50))-SUM($J50:AN50),$I50-SUM($J50:AN50)),0),2),0)</f>
        <v>0</v>
      </c>
      <c r="AP50" s="141">
        <f>IFERROR(ROUND(IF(AND(AP$4&gt;$D50,AP$4&gt;$G50),MIN($I50*(AP$4-MAX($D50,$G50))/($E50-MAX($D50,$G50))-SUM($J50:AO50),$I50-SUM($J50:AO50)),0),2),0)</f>
        <v>0</v>
      </c>
      <c r="AQ50" s="141">
        <f>IFERROR(ROUND(IF(AND(AQ$4&gt;$D50,AQ$4&gt;$G50),MIN($I50*(AQ$4-MAX($D50,$G50))/($E50-MAX($D50,$G50))-SUM($J50:AP50),$I50-SUM($J50:AP50)),0),2),0)</f>
        <v>0</v>
      </c>
      <c r="AR50" s="141">
        <f>IFERROR(ROUND(IF(AND(AR$4&gt;$D50,AR$4&gt;$G50),MIN($I50*(AR$4-MAX($D50,$G50))/($E50-MAX($D50,$G50))-SUM($J50:AQ50),$I50-SUM($J50:AQ50)),0),2),0)</f>
        <v>0</v>
      </c>
      <c r="AS50" s="141">
        <f>IFERROR(ROUND(IF(AND(AS$4&gt;$D50,AS$4&gt;$G50),MIN($I50*(AS$4-MAX($D50,$G50))/($E50-MAX($D50,$G50))-SUM($J50:AR50),$I50-SUM($J50:AR50)),0),2),0)</f>
        <v>0</v>
      </c>
      <c r="AT50" s="141">
        <f>IFERROR(ROUND(IF(AND(AT$4&gt;$D50,AT$4&gt;$G50),MIN($I50*(AT$4-MAX($D50,$G50))/($E50-MAX($D50,$G50))-SUM($J50:AS50),$I50-SUM($J50:AS50)),0),2),0)</f>
        <v>0</v>
      </c>
      <c r="AU50" s="141">
        <f>IFERROR(ROUND(IF(AND(AU$4&gt;$D50,AU$4&gt;$G50),MIN($I50*(AU$4-MAX($D50,$G50))/($E50-MAX($D50,$G50))-SUM($J50:AT50),$I50-SUM($J50:AT50)),0),2),0)</f>
        <v>0</v>
      </c>
      <c r="AV50" s="141">
        <f>IFERROR(ROUND(IF(AND(AV$4&gt;$D50,AV$4&gt;$G50),MIN($I50*(AV$4-MAX($D50,$G50))/($E50-MAX($D50,$G50))-SUM($J50:AU50),$I50-SUM($J50:AU50)),0),2),0)</f>
        <v>0</v>
      </c>
      <c r="AW50" s="141">
        <f>IFERROR(ROUND(IF(AND(AW$4&gt;$D50,AW$4&gt;$G50),MIN($I50*(AW$4-MAX($D50,$G50))/($E50-MAX($D50,$G50))-SUM($J50:AV50),$I50-SUM($J50:AV50)),0),2),0)</f>
        <v>0</v>
      </c>
      <c r="AX50" s="141">
        <f>IFERROR(ROUND(IF(AND(AX$4&gt;$D50,AX$4&gt;$G50),MIN($I50*(AX$4-MAX($D50,$G50))/($E50-MAX($D50,$G50))-SUM($J50:AW50),$I50-SUM($J50:AW50)),0),2),0)</f>
        <v>0</v>
      </c>
      <c r="AY50" s="141">
        <f>IFERROR(ROUND(IF(AND(AY$4&gt;$D50,AY$4&gt;$G50),MIN($I50*(AY$4-MAX($D50,$G50))/($E50-MAX($D50,$G50))-SUM($J50:AX50),$I50-SUM($J50:AX50)),0),2),0)</f>
        <v>0</v>
      </c>
      <c r="AZ50" s="141">
        <f>IFERROR(ROUND(IF(AND(AZ$4&gt;$D50,AZ$4&gt;$G50),MIN($I50*(AZ$4-MAX($D50,$G50))/($E50-MAX($D50,$G50))-SUM($J50:AY50),$I50-SUM($J50:AY50)),0),2),0)</f>
        <v>0</v>
      </c>
      <c r="BA50" s="141">
        <f>IFERROR(ROUND(IF(AND(BA$4&gt;$D50,BA$4&gt;$G50),MIN($I50*(BA$4-MAX($D50,$G50))/($E50-MAX($D50,$G50))-SUM($J50:AZ50),$I50-SUM($J50:AZ50)),0),2),0)</f>
        <v>0</v>
      </c>
      <c r="BB50" s="141">
        <f>IFERROR(ROUND(IF(AND(BB$4&gt;$D50,BB$4&gt;$G50),MIN($I50*(BB$4-MAX($D50,$G50))/($E50-MAX($D50,$G50))-SUM($J50:BA50),$I50-SUM($J50:BA50)),0),2),0)</f>
        <v>0</v>
      </c>
      <c r="BC50" s="141">
        <f>IFERROR(ROUND(IF(AND(BC$4&gt;$D50,BC$4&gt;$G50),MIN($I50*(BC$4-MAX($D50,$G50))/($E50-MAX($D50,$G50))-SUM($J50:BB50),$I50-SUM($J50:BB50)),0),2),0)</f>
        <v>0</v>
      </c>
      <c r="BD50" s="141">
        <f>IFERROR(ROUND(IF(AND(BD$4&gt;$D50,BD$4&gt;$G50),MIN($I50*(BD$4-MAX($D50,$G50))/($E50-MAX($D50,$G50))-SUM($J50:BC50),$I50-SUM($J50:BC50)),0),2),0)</f>
        <v>0</v>
      </c>
      <c r="BE50" s="141">
        <f>IFERROR(ROUND(IF(AND(BE$4&gt;$D50,BE$4&gt;$G50),MIN($I50*(BE$4-MAX($D50,$G50))/($E50-MAX($D50,$G50))-SUM($J50:BD50),$I50-SUM($J50:BD50)),0),2),0)</f>
        <v>0</v>
      </c>
      <c r="BF50" s="141">
        <f>IFERROR(ROUND(IF(AND(BF$4&gt;$D50,BF$4&gt;$G50),MIN($I50*(BF$4-MAX($D50,$G50))/($E50-MAX($D50,$G50))-SUM($J50:BE50),$I50-SUM($J50:BE50)),0),2),0)</f>
        <v>0</v>
      </c>
      <c r="BG50" s="141">
        <f>IFERROR(ROUND(IF(AND(BG$4&gt;$D50,BG$4&gt;$G50),MIN($I50*(BG$4-MAX($D50,$G50))/($E50-MAX($D50,$G50))-SUM($J50:BF50),$I50-SUM($J50:BF50)),0),2),0)</f>
        <v>0</v>
      </c>
      <c r="BH50" s="141">
        <f>IFERROR(ROUND(IF(AND(BH$4&gt;$D50,BH$4&gt;$G50),MIN($I50*(BH$4-MAX($D50,$G50))/($E50-MAX($D50,$G50))-SUM($J50:BG50),$I50-SUM($J50:BG50)),0),2),0)</f>
        <v>0</v>
      </c>
      <c r="BI50" s="141">
        <f>IFERROR(ROUND(IF(AND(BI$4&gt;$D50,BI$4&gt;$G50),MIN($I50*(BI$4-MAX($D50,$G50))/($E50-MAX($D50,$G50))-SUM($J50:BH50),$I50-SUM($J50:BH50)),0),2),0)</f>
        <v>0</v>
      </c>
      <c r="BJ50" s="141">
        <f>IFERROR(ROUND(IF(AND(BJ$4&gt;$D50,BJ$4&gt;$G50),MIN($I50*(BJ$4-MAX($D50,$G50))/($E50-MAX($D50,$G50))-SUM($J50:BI50),$I50-SUM($J50:BI50)),0),2),0)</f>
        <v>0</v>
      </c>
      <c r="BK50" s="141">
        <f>IFERROR(ROUND(IF(AND(BK$4&gt;$D50,BK$4&gt;$G50),MIN($I50*(BK$4-MAX($D50,$G50))/($E50-MAX($D50,$G50))-SUM($J50:BJ50),$I50-SUM($J50:BJ50)),0),2),0)</f>
        <v>0</v>
      </c>
      <c r="BL50" s="141">
        <f>IFERROR(ROUND(IF(AND(BL$4&gt;$D50,BL$4&gt;$G50),MIN($I50*(BL$4-MAX($D50,$G50))/($E50-MAX($D50,$G50))-SUM($J50:BK50),$I50-SUM($J50:BK50)),0),2),0)</f>
        <v>0</v>
      </c>
      <c r="BM50" s="141">
        <f>IFERROR(ROUND(IF(AND(BM$4&gt;$D50,BM$4&gt;$G50),MIN($I50*(BM$4-MAX($D50,$G50))/($E50-MAX($D50,$G50))-SUM($J50:BL50),$I50-SUM($J50:BL50)),0),2),0)</f>
        <v>0</v>
      </c>
      <c r="BN50" s="141">
        <f>IFERROR(ROUND(IF(AND(BN$4&gt;$D50,BN$4&gt;$G50),MIN($I50*(BN$4-MAX($D50,$G50))/($E50-MAX($D50,$G50))-SUM($J50:BM50),$I50-SUM($J50:BM50)),0),2),0)</f>
        <v>0</v>
      </c>
    </row>
    <row r="51" spans="1:66" ht="15">
      <c r="A51" s="137" t="s">
        <v>115</v>
      </c>
      <c r="B51" s="137"/>
      <c r="C51" s="137"/>
      <c r="D51" s="137"/>
      <c r="E51" s="137"/>
      <c r="F51" s="138">
        <f>SUM(F5:F50)</f>
        <v>0</v>
      </c>
      <c r="G51" s="138"/>
      <c r="H51" s="412">
        <f>SUM(H5:H50)</f>
        <v>0</v>
      </c>
      <c r="I51" s="412">
        <f>SUM(I5:I50)</f>
        <v>0</v>
      </c>
      <c r="J51" s="412">
        <f>SUM(J5:J50)</f>
        <v>0</v>
      </c>
      <c r="K51" s="412">
        <f t="shared" ref="K51:P51" si="109">SUM(K5:K50)</f>
        <v>0</v>
      </c>
      <c r="L51" s="412">
        <f t="shared" si="109"/>
        <v>0</v>
      </c>
      <c r="M51" s="412">
        <f t="shared" si="109"/>
        <v>0</v>
      </c>
      <c r="N51" s="412">
        <f t="shared" si="109"/>
        <v>0</v>
      </c>
      <c r="O51" s="412">
        <f t="shared" si="109"/>
        <v>0</v>
      </c>
      <c r="P51" s="412">
        <f t="shared" si="109"/>
        <v>0</v>
      </c>
      <c r="Q51" s="412">
        <f t="shared" ref="Q51:W51" si="110">SUM(Q5:Q50)</f>
        <v>0</v>
      </c>
      <c r="R51" s="412">
        <f t="shared" si="110"/>
        <v>0</v>
      </c>
      <c r="S51" s="412">
        <f t="shared" si="110"/>
        <v>0</v>
      </c>
      <c r="T51" s="412">
        <f t="shared" si="110"/>
        <v>0</v>
      </c>
      <c r="U51" s="412">
        <f t="shared" si="110"/>
        <v>0</v>
      </c>
      <c r="V51" s="412">
        <f t="shared" si="110"/>
        <v>0</v>
      </c>
      <c r="W51" s="412">
        <f t="shared" si="110"/>
        <v>0</v>
      </c>
      <c r="X51" s="412">
        <f t="shared" ref="X51:BN51" si="111">SUM(X5:X50)</f>
        <v>0</v>
      </c>
      <c r="Y51" s="412">
        <f t="shared" si="111"/>
        <v>0</v>
      </c>
      <c r="Z51" s="412">
        <f t="shared" si="111"/>
        <v>0</v>
      </c>
      <c r="AA51" s="412">
        <f t="shared" si="111"/>
        <v>0</v>
      </c>
      <c r="AB51" s="412">
        <f t="shared" si="111"/>
        <v>0</v>
      </c>
      <c r="AC51" s="412">
        <f t="shared" si="111"/>
        <v>0</v>
      </c>
      <c r="AD51" s="412">
        <f t="shared" si="111"/>
        <v>0</v>
      </c>
      <c r="AE51" s="412">
        <f t="shared" si="111"/>
        <v>0</v>
      </c>
      <c r="AF51" s="412">
        <f t="shared" si="111"/>
        <v>0</v>
      </c>
      <c r="AG51" s="412">
        <f t="shared" si="111"/>
        <v>0</v>
      </c>
      <c r="AH51" s="412">
        <f t="shared" si="111"/>
        <v>0</v>
      </c>
      <c r="AI51" s="412">
        <f t="shared" si="111"/>
        <v>0</v>
      </c>
      <c r="AJ51" s="412">
        <f t="shared" si="111"/>
        <v>0</v>
      </c>
      <c r="AK51" s="412">
        <f t="shared" si="111"/>
        <v>0</v>
      </c>
      <c r="AL51" s="412">
        <f t="shared" si="111"/>
        <v>0</v>
      </c>
      <c r="AM51" s="412">
        <f t="shared" si="111"/>
        <v>0</v>
      </c>
      <c r="AN51" s="412">
        <f t="shared" si="111"/>
        <v>0</v>
      </c>
      <c r="AO51" s="412">
        <f t="shared" si="111"/>
        <v>0</v>
      </c>
      <c r="AP51" s="412">
        <f t="shared" si="111"/>
        <v>0</v>
      </c>
      <c r="AQ51" s="412">
        <f t="shared" si="111"/>
        <v>0</v>
      </c>
      <c r="AR51" s="412">
        <f t="shared" si="111"/>
        <v>0</v>
      </c>
      <c r="AS51" s="412">
        <f t="shared" si="111"/>
        <v>0</v>
      </c>
      <c r="AT51" s="412">
        <f t="shared" si="111"/>
        <v>0</v>
      </c>
      <c r="AU51" s="412">
        <f t="shared" si="111"/>
        <v>0</v>
      </c>
      <c r="AV51" s="412">
        <f t="shared" si="111"/>
        <v>0</v>
      </c>
      <c r="AW51" s="412">
        <f t="shared" si="111"/>
        <v>0</v>
      </c>
      <c r="AX51" s="412">
        <f t="shared" si="111"/>
        <v>0</v>
      </c>
      <c r="AY51" s="412">
        <f t="shared" si="111"/>
        <v>0</v>
      </c>
      <c r="AZ51" s="412">
        <f t="shared" si="111"/>
        <v>0</v>
      </c>
      <c r="BA51" s="412">
        <f t="shared" si="111"/>
        <v>0</v>
      </c>
      <c r="BB51" s="412">
        <f t="shared" si="111"/>
        <v>0</v>
      </c>
      <c r="BC51" s="412">
        <f t="shared" si="111"/>
        <v>0</v>
      </c>
      <c r="BD51" s="412">
        <f t="shared" si="111"/>
        <v>0</v>
      </c>
      <c r="BE51" s="412">
        <f t="shared" si="111"/>
        <v>0</v>
      </c>
      <c r="BF51" s="412">
        <f t="shared" si="111"/>
        <v>0</v>
      </c>
      <c r="BG51" s="412">
        <f t="shared" si="111"/>
        <v>0</v>
      </c>
      <c r="BH51" s="412">
        <f t="shared" si="111"/>
        <v>0</v>
      </c>
      <c r="BI51" s="412">
        <f t="shared" si="111"/>
        <v>0</v>
      </c>
      <c r="BJ51" s="412">
        <f t="shared" si="111"/>
        <v>0</v>
      </c>
      <c r="BK51" s="412">
        <f t="shared" si="111"/>
        <v>0</v>
      </c>
      <c r="BL51" s="412">
        <f t="shared" si="111"/>
        <v>0</v>
      </c>
      <c r="BM51" s="412">
        <f t="shared" si="111"/>
        <v>0</v>
      </c>
      <c r="BN51" s="412">
        <f t="shared" si="111"/>
        <v>0</v>
      </c>
    </row>
  </sheetData>
  <mergeCells count="1">
    <mergeCell ref="A3:B3"/>
  </mergeCells>
  <dataValidations count="1">
    <dataValidation type="list" allowBlank="1" showInputMessage="1" showErrorMessage="1" sqref="G5:G50">
      <formula1>$J$4:$BO$4</formula1>
    </dataValidation>
  </dataValidations>
  <pageMargins left="0.7" right="0.7" top="0.75" bottom="0.75" header="0.3" footer="0.3"/>
  <pageSetup orientation="portrait" verticalDpi="0" r:id="rId1"/>
  <drawing r:id="rId2"/>
</worksheet>
</file>

<file path=xl/worksheets/sheet14.xml><?xml version="1.0" encoding="utf-8"?>
<worksheet xmlns="http://schemas.openxmlformats.org/spreadsheetml/2006/main" xmlns:r="http://schemas.openxmlformats.org/officeDocument/2006/relationships">
  <sheetPr codeName="Sheet14"/>
  <dimension ref="A1:Z104"/>
  <sheetViews>
    <sheetView workbookViewId="0">
      <pane xSplit="2" ySplit="5" topLeftCell="G6" activePane="bottomRight" state="frozen"/>
      <selection pane="topRight"/>
      <selection pane="bottomLeft"/>
      <selection pane="bottomRight"/>
    </sheetView>
  </sheetViews>
  <sheetFormatPr defaultRowHeight="12.75"/>
  <cols>
    <col min="1" max="1" width="23.28515625" style="28" customWidth="1"/>
    <col min="2" max="2" width="45.7109375" style="28" customWidth="1"/>
    <col min="3" max="3" width="20.5703125" style="28" customWidth="1"/>
    <col min="4" max="4" width="18.42578125" style="28" customWidth="1"/>
    <col min="5" max="6" width="18.42578125" style="402" customWidth="1"/>
    <col min="7" max="7" width="8.7109375" style="28" bestFit="1" customWidth="1"/>
    <col min="8" max="8" width="12.85546875" style="292" bestFit="1" customWidth="1"/>
    <col min="9" max="9" width="11" style="292" bestFit="1" customWidth="1"/>
    <col min="10" max="10" width="12.85546875" style="292" bestFit="1" customWidth="1"/>
    <col min="11" max="11" width="10.28515625" style="292" bestFit="1" customWidth="1"/>
    <col min="12" max="12" width="12.85546875" style="292" bestFit="1" customWidth="1"/>
    <col min="13" max="13" width="10.140625" style="292" bestFit="1" customWidth="1"/>
    <col min="14" max="14" width="12.85546875" style="292" bestFit="1" customWidth="1"/>
    <col min="15" max="15" width="9.140625" style="28"/>
    <col min="16" max="16" width="10.28515625" style="28" bestFit="1" customWidth="1"/>
    <col min="17" max="16384" width="9.140625" style="28"/>
  </cols>
  <sheetData>
    <row r="1" spans="1:26" ht="15">
      <c r="A1" s="483"/>
      <c r="B1" s="147"/>
      <c r="C1" s="147"/>
      <c r="F1" s="135"/>
      <c r="G1" s="413"/>
      <c r="H1" s="413"/>
      <c r="I1" s="414"/>
      <c r="J1" s="414"/>
    </row>
    <row r="2" spans="1:26">
      <c r="A2" s="134" t="s">
        <v>250</v>
      </c>
      <c r="B2" s="135"/>
      <c r="G2" s="148"/>
    </row>
    <row r="3" spans="1:26">
      <c r="G3" s="148"/>
    </row>
    <row r="4" spans="1:26">
      <c r="G4" s="148"/>
    </row>
    <row r="5" spans="1:26" ht="15">
      <c r="A5" s="150" t="s">
        <v>572</v>
      </c>
      <c r="B5" s="150" t="s">
        <v>242</v>
      </c>
      <c r="C5" s="150" t="s">
        <v>234</v>
      </c>
      <c r="D5" s="150" t="s">
        <v>249</v>
      </c>
      <c r="E5" s="150" t="s">
        <v>549</v>
      </c>
      <c r="F5" s="150" t="s">
        <v>550</v>
      </c>
      <c r="G5" s="150" t="s">
        <v>243</v>
      </c>
      <c r="H5" s="293" t="s">
        <v>112</v>
      </c>
      <c r="I5" s="293" t="s">
        <v>244</v>
      </c>
      <c r="J5" s="293" t="s">
        <v>115</v>
      </c>
      <c r="K5" s="293" t="s">
        <v>245</v>
      </c>
      <c r="L5" s="293" t="s">
        <v>246</v>
      </c>
      <c r="M5" s="293" t="s">
        <v>247</v>
      </c>
      <c r="N5" s="293" t="s">
        <v>248</v>
      </c>
    </row>
    <row r="6" spans="1:26">
      <c r="A6" s="145"/>
      <c r="B6" s="291"/>
      <c r="C6" s="291"/>
      <c r="D6" s="291"/>
      <c r="E6" s="291"/>
      <c r="F6" s="415" t="s">
        <v>562</v>
      </c>
      <c r="G6" s="357">
        <f>IF(AND(F6="94C",OR(MID(E6,4,1)="C",MID(E6,4,1)="F")),VLOOKUP(F6,$X$6:$Z$28,3,0),VLOOKUP(F6,$X$6:$Z$28,2,0))</f>
        <v>0</v>
      </c>
      <c r="H6" s="294"/>
      <c r="I6" s="294"/>
      <c r="J6" s="295">
        <f t="shared" ref="J6:J37" si="0">H6+I6</f>
        <v>0</v>
      </c>
      <c r="K6" s="295">
        <f t="shared" ref="K6:K37" si="1">ROUNDUP(J6*G6,0)</f>
        <v>0</v>
      </c>
      <c r="L6" s="295">
        <f t="shared" ref="L6:L37" si="2">J6-K6</f>
        <v>0</v>
      </c>
      <c r="M6" s="294"/>
      <c r="N6" s="295">
        <f t="shared" ref="N6:N37" si="3">L6-M6</f>
        <v>0</v>
      </c>
      <c r="X6" s="135" t="s">
        <v>562</v>
      </c>
      <c r="Y6" s="416">
        <v>0</v>
      </c>
    </row>
    <row r="7" spans="1:26">
      <c r="A7" s="145"/>
      <c r="B7" s="145"/>
      <c r="C7" s="145"/>
      <c r="D7" s="145"/>
      <c r="E7" s="145"/>
      <c r="F7" s="415" t="s">
        <v>562</v>
      </c>
      <c r="G7" s="357">
        <f t="shared" ref="G7:G70" si="4">IF(AND(F7="94C",OR(MID(E7,4,1)="C",MID(E7,4,1)="F")),VLOOKUP(F7,$X$6:$Z$28,3,0),VLOOKUP(F7,$X$6:$Z$28,2,0))</f>
        <v>0</v>
      </c>
      <c r="H7" s="294"/>
      <c r="I7" s="294"/>
      <c r="J7" s="358">
        <f t="shared" si="0"/>
        <v>0</v>
      </c>
      <c r="K7" s="358">
        <f t="shared" si="1"/>
        <v>0</v>
      </c>
      <c r="L7" s="358">
        <f t="shared" si="2"/>
        <v>0</v>
      </c>
      <c r="M7" s="294"/>
      <c r="N7" s="358">
        <f t="shared" si="3"/>
        <v>0</v>
      </c>
      <c r="X7" s="417">
        <v>193</v>
      </c>
      <c r="Y7" s="416">
        <v>0.1</v>
      </c>
    </row>
    <row r="8" spans="1:26">
      <c r="A8" s="145"/>
      <c r="B8" s="281"/>
      <c r="C8" s="145"/>
      <c r="D8" s="281"/>
      <c r="E8" s="281"/>
      <c r="F8" s="415" t="s">
        <v>562</v>
      </c>
      <c r="G8" s="357">
        <f t="shared" si="4"/>
        <v>0</v>
      </c>
      <c r="H8" s="294"/>
      <c r="I8" s="294"/>
      <c r="J8" s="358">
        <f t="shared" si="0"/>
        <v>0</v>
      </c>
      <c r="K8" s="358">
        <f t="shared" si="1"/>
        <v>0</v>
      </c>
      <c r="L8" s="358">
        <f t="shared" si="2"/>
        <v>0</v>
      </c>
      <c r="M8" s="294"/>
      <c r="N8" s="358">
        <f t="shared" si="3"/>
        <v>0</v>
      </c>
      <c r="X8" s="417">
        <v>194</v>
      </c>
      <c r="Y8" s="416">
        <v>0.1</v>
      </c>
    </row>
    <row r="9" spans="1:26">
      <c r="A9" s="145"/>
      <c r="B9" s="145"/>
      <c r="C9" s="145"/>
      <c r="D9" s="145"/>
      <c r="E9" s="145"/>
      <c r="F9" s="415" t="s">
        <v>554</v>
      </c>
      <c r="G9" s="357">
        <f t="shared" si="4"/>
        <v>0.01</v>
      </c>
      <c r="H9" s="294"/>
      <c r="I9" s="294"/>
      <c r="J9" s="358">
        <f t="shared" si="0"/>
        <v>0</v>
      </c>
      <c r="K9" s="358">
        <f t="shared" si="1"/>
        <v>0</v>
      </c>
      <c r="L9" s="358">
        <f t="shared" si="2"/>
        <v>0</v>
      </c>
      <c r="M9" s="294"/>
      <c r="N9" s="358">
        <f t="shared" si="3"/>
        <v>0</v>
      </c>
      <c r="X9" s="417" t="s">
        <v>551</v>
      </c>
      <c r="Y9" s="416">
        <v>0.1</v>
      </c>
    </row>
    <row r="10" spans="1:26">
      <c r="A10" s="145"/>
      <c r="B10" s="145"/>
      <c r="C10" s="145"/>
      <c r="D10" s="145"/>
      <c r="E10" s="145"/>
      <c r="F10" s="415" t="s">
        <v>562</v>
      </c>
      <c r="G10" s="357">
        <f t="shared" si="4"/>
        <v>0</v>
      </c>
      <c r="H10" s="294"/>
      <c r="I10" s="294"/>
      <c r="J10" s="358">
        <f t="shared" si="0"/>
        <v>0</v>
      </c>
      <c r="K10" s="358">
        <f t="shared" si="1"/>
        <v>0</v>
      </c>
      <c r="L10" s="358">
        <f t="shared" si="2"/>
        <v>0</v>
      </c>
      <c r="M10" s="294"/>
      <c r="N10" s="358">
        <f t="shared" si="3"/>
        <v>0</v>
      </c>
      <c r="X10" s="417" t="s">
        <v>552</v>
      </c>
      <c r="Y10" s="416">
        <v>0.3</v>
      </c>
    </row>
    <row r="11" spans="1:26">
      <c r="A11" s="145"/>
      <c r="B11" s="145"/>
      <c r="C11" s="145"/>
      <c r="D11" s="145"/>
      <c r="E11" s="145"/>
      <c r="F11" s="415" t="s">
        <v>562</v>
      </c>
      <c r="G11" s="357">
        <f t="shared" si="4"/>
        <v>0</v>
      </c>
      <c r="H11" s="294"/>
      <c r="I11" s="294"/>
      <c r="J11" s="358">
        <f t="shared" si="0"/>
        <v>0</v>
      </c>
      <c r="K11" s="358">
        <f t="shared" si="1"/>
        <v>0</v>
      </c>
      <c r="L11" s="358">
        <f t="shared" si="2"/>
        <v>0</v>
      </c>
      <c r="M11" s="294"/>
      <c r="N11" s="358">
        <f t="shared" si="3"/>
        <v>0</v>
      </c>
      <c r="X11" s="417" t="s">
        <v>553</v>
      </c>
    </row>
    <row r="12" spans="1:26">
      <c r="A12" s="145"/>
      <c r="B12" s="145"/>
      <c r="C12" s="145"/>
      <c r="D12" s="145"/>
      <c r="E12" s="145"/>
      <c r="F12" s="415" t="s">
        <v>562</v>
      </c>
      <c r="G12" s="357">
        <f t="shared" si="4"/>
        <v>0</v>
      </c>
      <c r="H12" s="294"/>
      <c r="I12" s="294"/>
      <c r="J12" s="358">
        <f t="shared" si="0"/>
        <v>0</v>
      </c>
      <c r="K12" s="358">
        <f t="shared" si="1"/>
        <v>0</v>
      </c>
      <c r="L12" s="358">
        <f t="shared" si="2"/>
        <v>0</v>
      </c>
      <c r="M12" s="294"/>
      <c r="N12" s="358">
        <f t="shared" si="3"/>
        <v>0</v>
      </c>
      <c r="X12" s="417" t="s">
        <v>554</v>
      </c>
      <c r="Y12" s="416">
        <v>0.01</v>
      </c>
      <c r="Z12" s="416">
        <v>0.02</v>
      </c>
    </row>
    <row r="13" spans="1:26">
      <c r="A13" s="145"/>
      <c r="B13" s="291"/>
      <c r="C13" s="291"/>
      <c r="D13" s="291"/>
      <c r="E13" s="291"/>
      <c r="F13" s="415" t="s">
        <v>562</v>
      </c>
      <c r="G13" s="357">
        <f t="shared" si="4"/>
        <v>0</v>
      </c>
      <c r="H13" s="294"/>
      <c r="I13" s="294"/>
      <c r="J13" s="295">
        <f t="shared" si="0"/>
        <v>0</v>
      </c>
      <c r="K13" s="295">
        <f t="shared" si="1"/>
        <v>0</v>
      </c>
      <c r="L13" s="295">
        <f t="shared" si="2"/>
        <v>0</v>
      </c>
      <c r="M13" s="294"/>
      <c r="N13" s="295">
        <f t="shared" si="3"/>
        <v>0</v>
      </c>
      <c r="X13" s="417" t="s">
        <v>555</v>
      </c>
      <c r="Y13" s="416">
        <v>0.1</v>
      </c>
    </row>
    <row r="14" spans="1:26">
      <c r="A14" s="145"/>
      <c r="B14" s="145"/>
      <c r="C14" s="145"/>
      <c r="D14" s="145"/>
      <c r="E14" s="145"/>
      <c r="F14" s="415" t="s">
        <v>562</v>
      </c>
      <c r="G14" s="357">
        <f t="shared" si="4"/>
        <v>0</v>
      </c>
      <c r="H14" s="294"/>
      <c r="I14" s="294"/>
      <c r="J14" s="358">
        <f t="shared" si="0"/>
        <v>0</v>
      </c>
      <c r="K14" s="358">
        <f t="shared" si="1"/>
        <v>0</v>
      </c>
      <c r="L14" s="358">
        <f t="shared" si="2"/>
        <v>0</v>
      </c>
      <c r="M14" s="294"/>
      <c r="N14" s="358">
        <f t="shared" si="3"/>
        <v>0</v>
      </c>
      <c r="X14" s="418" t="s">
        <v>563</v>
      </c>
      <c r="Y14" s="416">
        <v>0.02</v>
      </c>
    </row>
    <row r="15" spans="1:26">
      <c r="A15" s="145"/>
      <c r="B15" s="145"/>
      <c r="C15" s="145"/>
      <c r="D15" s="145"/>
      <c r="E15" s="145"/>
      <c r="F15" s="415" t="s">
        <v>562</v>
      </c>
      <c r="G15" s="357">
        <f t="shared" si="4"/>
        <v>0</v>
      </c>
      <c r="H15" s="294"/>
      <c r="I15" s="294"/>
      <c r="J15" s="358">
        <f t="shared" si="0"/>
        <v>0</v>
      </c>
      <c r="K15" s="358">
        <f t="shared" si="1"/>
        <v>0</v>
      </c>
      <c r="L15" s="358">
        <f t="shared" si="2"/>
        <v>0</v>
      </c>
      <c r="M15" s="294"/>
      <c r="N15" s="358">
        <f t="shared" si="3"/>
        <v>0</v>
      </c>
      <c r="X15" s="417" t="s">
        <v>556</v>
      </c>
      <c r="Y15" s="416">
        <v>0.2</v>
      </c>
    </row>
    <row r="16" spans="1:26">
      <c r="A16" s="145"/>
      <c r="B16" s="145"/>
      <c r="C16" s="145"/>
      <c r="D16" s="145"/>
      <c r="E16" s="145"/>
      <c r="F16" s="415" t="s">
        <v>562</v>
      </c>
      <c r="G16" s="357">
        <f t="shared" si="4"/>
        <v>0</v>
      </c>
      <c r="H16" s="294"/>
      <c r="I16" s="294"/>
      <c r="J16" s="358">
        <f t="shared" si="0"/>
        <v>0</v>
      </c>
      <c r="K16" s="358">
        <f t="shared" si="1"/>
        <v>0</v>
      </c>
      <c r="L16" s="358">
        <f t="shared" si="2"/>
        <v>0</v>
      </c>
      <c r="M16" s="294"/>
      <c r="N16" s="358">
        <f t="shared" si="3"/>
        <v>0</v>
      </c>
      <c r="X16" s="417" t="s">
        <v>557</v>
      </c>
      <c r="Y16" s="416">
        <v>0.2</v>
      </c>
    </row>
    <row r="17" spans="1:25">
      <c r="A17" s="145"/>
      <c r="B17" s="145"/>
      <c r="C17" s="145"/>
      <c r="D17" s="145"/>
      <c r="E17" s="145"/>
      <c r="F17" s="415" t="s">
        <v>562</v>
      </c>
      <c r="G17" s="357">
        <f t="shared" si="4"/>
        <v>0</v>
      </c>
      <c r="H17" s="294"/>
      <c r="I17" s="294"/>
      <c r="J17" s="358">
        <f t="shared" si="0"/>
        <v>0</v>
      </c>
      <c r="K17" s="358">
        <f t="shared" si="1"/>
        <v>0</v>
      </c>
      <c r="L17" s="358">
        <f t="shared" si="2"/>
        <v>0</v>
      </c>
      <c r="M17" s="294"/>
      <c r="N17" s="358">
        <f t="shared" si="3"/>
        <v>0</v>
      </c>
      <c r="X17" s="417" t="s">
        <v>558</v>
      </c>
      <c r="Y17" s="416">
        <v>0.1</v>
      </c>
    </row>
    <row r="18" spans="1:25">
      <c r="A18" s="145"/>
      <c r="B18" s="145"/>
      <c r="C18" s="145"/>
      <c r="D18" s="145"/>
      <c r="E18" s="145"/>
      <c r="F18" s="415" t="s">
        <v>562</v>
      </c>
      <c r="G18" s="357">
        <f t="shared" si="4"/>
        <v>0</v>
      </c>
      <c r="H18" s="294"/>
      <c r="I18" s="294"/>
      <c r="J18" s="358">
        <f t="shared" si="0"/>
        <v>0</v>
      </c>
      <c r="K18" s="358">
        <f t="shared" si="1"/>
        <v>0</v>
      </c>
      <c r="L18" s="358">
        <f t="shared" si="2"/>
        <v>0</v>
      </c>
      <c r="M18" s="294"/>
      <c r="N18" s="358">
        <f t="shared" si="3"/>
        <v>0</v>
      </c>
      <c r="X18" s="417" t="s">
        <v>559</v>
      </c>
      <c r="Y18" s="416">
        <v>0.1</v>
      </c>
    </row>
    <row r="19" spans="1:25">
      <c r="A19" s="145"/>
      <c r="B19" s="145"/>
      <c r="C19" s="145"/>
      <c r="D19" s="145"/>
      <c r="E19" s="145"/>
      <c r="F19" s="415" t="s">
        <v>562</v>
      </c>
      <c r="G19" s="357">
        <f t="shared" si="4"/>
        <v>0</v>
      </c>
      <c r="H19" s="294"/>
      <c r="I19" s="294"/>
      <c r="J19" s="358">
        <f t="shared" si="0"/>
        <v>0</v>
      </c>
      <c r="K19" s="358">
        <f t="shared" si="1"/>
        <v>0</v>
      </c>
      <c r="L19" s="358">
        <f t="shared" si="2"/>
        <v>0</v>
      </c>
      <c r="M19" s="294"/>
      <c r="N19" s="358">
        <f t="shared" si="3"/>
        <v>0</v>
      </c>
      <c r="X19" s="418" t="s">
        <v>564</v>
      </c>
      <c r="Y19" s="416">
        <v>0.02</v>
      </c>
    </row>
    <row r="20" spans="1:25">
      <c r="A20" s="145"/>
      <c r="B20" s="291"/>
      <c r="C20" s="291"/>
      <c r="D20" s="291"/>
      <c r="E20" s="291"/>
      <c r="F20" s="415" t="s">
        <v>562</v>
      </c>
      <c r="G20" s="357">
        <f t="shared" si="4"/>
        <v>0</v>
      </c>
      <c r="H20" s="294"/>
      <c r="I20" s="294"/>
      <c r="J20" s="295">
        <f t="shared" si="0"/>
        <v>0</v>
      </c>
      <c r="K20" s="295">
        <f t="shared" si="1"/>
        <v>0</v>
      </c>
      <c r="L20" s="295">
        <f t="shared" si="2"/>
        <v>0</v>
      </c>
      <c r="M20" s="294"/>
      <c r="N20" s="295">
        <f t="shared" si="3"/>
        <v>0</v>
      </c>
      <c r="X20" s="418" t="s">
        <v>565</v>
      </c>
      <c r="Y20" s="416">
        <v>0.1</v>
      </c>
    </row>
    <row r="21" spans="1:25">
      <c r="A21" s="145"/>
      <c r="B21" s="145"/>
      <c r="C21" s="145"/>
      <c r="D21" s="145"/>
      <c r="E21" s="145"/>
      <c r="F21" s="415" t="s">
        <v>562</v>
      </c>
      <c r="G21" s="357">
        <f t="shared" si="4"/>
        <v>0</v>
      </c>
      <c r="H21" s="294"/>
      <c r="I21" s="294"/>
      <c r="J21" s="358">
        <f t="shared" si="0"/>
        <v>0</v>
      </c>
      <c r="K21" s="358">
        <f t="shared" si="1"/>
        <v>0</v>
      </c>
      <c r="L21" s="358">
        <f t="shared" si="2"/>
        <v>0</v>
      </c>
      <c r="M21" s="294"/>
      <c r="N21" s="358">
        <f t="shared" si="3"/>
        <v>0</v>
      </c>
      <c r="X21" s="418" t="s">
        <v>566</v>
      </c>
      <c r="Y21" s="416">
        <v>0.01</v>
      </c>
    </row>
    <row r="22" spans="1:25">
      <c r="A22" s="145"/>
      <c r="B22" s="145"/>
      <c r="C22" s="145"/>
      <c r="D22" s="145"/>
      <c r="E22" s="145"/>
      <c r="F22" s="415" t="s">
        <v>562</v>
      </c>
      <c r="G22" s="357">
        <f t="shared" si="4"/>
        <v>0</v>
      </c>
      <c r="H22" s="294"/>
      <c r="I22" s="294"/>
      <c r="J22" s="358">
        <f t="shared" si="0"/>
        <v>0</v>
      </c>
      <c r="K22" s="358">
        <f t="shared" si="1"/>
        <v>0</v>
      </c>
      <c r="L22" s="358">
        <f t="shared" si="2"/>
        <v>0</v>
      </c>
      <c r="M22" s="294"/>
      <c r="N22" s="358">
        <f t="shared" si="3"/>
        <v>0</v>
      </c>
      <c r="X22" s="417" t="s">
        <v>560</v>
      </c>
      <c r="Y22" s="416">
        <v>0.1</v>
      </c>
    </row>
    <row r="23" spans="1:25">
      <c r="A23" s="145"/>
      <c r="B23" s="145"/>
      <c r="C23" s="145"/>
      <c r="D23" s="145"/>
      <c r="E23" s="145"/>
      <c r="F23" s="415" t="s">
        <v>562</v>
      </c>
      <c r="G23" s="357">
        <f t="shared" si="4"/>
        <v>0</v>
      </c>
      <c r="H23" s="294"/>
      <c r="I23" s="294"/>
      <c r="J23" s="358">
        <f t="shared" si="0"/>
        <v>0</v>
      </c>
      <c r="K23" s="358">
        <f t="shared" si="1"/>
        <v>0</v>
      </c>
      <c r="L23" s="358">
        <f t="shared" si="2"/>
        <v>0</v>
      </c>
      <c r="M23" s="294"/>
      <c r="N23" s="358">
        <f t="shared" si="3"/>
        <v>0</v>
      </c>
      <c r="X23" s="418" t="s">
        <v>567</v>
      </c>
      <c r="Y23" s="416">
        <v>0.1</v>
      </c>
    </row>
    <row r="24" spans="1:25">
      <c r="A24" s="145"/>
      <c r="B24" s="145"/>
      <c r="C24" s="145"/>
      <c r="D24" s="145"/>
      <c r="E24" s="145"/>
      <c r="F24" s="415" t="s">
        <v>562</v>
      </c>
      <c r="G24" s="357">
        <f t="shared" si="4"/>
        <v>0</v>
      </c>
      <c r="H24" s="294"/>
      <c r="I24" s="294"/>
      <c r="J24" s="358">
        <f t="shared" si="0"/>
        <v>0</v>
      </c>
      <c r="K24" s="358">
        <f t="shared" si="1"/>
        <v>0</v>
      </c>
      <c r="L24" s="358">
        <f t="shared" si="2"/>
        <v>0</v>
      </c>
      <c r="M24" s="294"/>
      <c r="N24" s="358">
        <f t="shared" si="3"/>
        <v>0</v>
      </c>
      <c r="X24" s="418" t="s">
        <v>568</v>
      </c>
      <c r="Y24" s="416">
        <v>0.1</v>
      </c>
    </row>
    <row r="25" spans="1:25">
      <c r="A25" s="145"/>
      <c r="B25" s="145"/>
      <c r="C25" s="145"/>
      <c r="D25" s="145"/>
      <c r="E25" s="145"/>
      <c r="F25" s="415" t="s">
        <v>562</v>
      </c>
      <c r="G25" s="357">
        <f t="shared" si="4"/>
        <v>0</v>
      </c>
      <c r="H25" s="294"/>
      <c r="I25" s="294"/>
      <c r="J25" s="358">
        <f t="shared" si="0"/>
        <v>0</v>
      </c>
      <c r="K25" s="358">
        <f t="shared" si="1"/>
        <v>0</v>
      </c>
      <c r="L25" s="358">
        <f t="shared" si="2"/>
        <v>0</v>
      </c>
      <c r="M25" s="294"/>
      <c r="N25" s="358">
        <f t="shared" si="3"/>
        <v>0</v>
      </c>
      <c r="X25" s="418" t="s">
        <v>570</v>
      </c>
      <c r="Y25" s="416">
        <v>0.05</v>
      </c>
    </row>
    <row r="26" spans="1:25">
      <c r="A26" s="145"/>
      <c r="B26" s="145"/>
      <c r="C26" s="145"/>
      <c r="D26" s="145"/>
      <c r="E26" s="145"/>
      <c r="F26" s="415" t="s">
        <v>562</v>
      </c>
      <c r="G26" s="357">
        <f t="shared" si="4"/>
        <v>0</v>
      </c>
      <c r="H26" s="294"/>
      <c r="I26" s="294"/>
      <c r="J26" s="358">
        <f t="shared" si="0"/>
        <v>0</v>
      </c>
      <c r="K26" s="358">
        <f t="shared" si="1"/>
        <v>0</v>
      </c>
      <c r="L26" s="358">
        <f t="shared" si="2"/>
        <v>0</v>
      </c>
      <c r="M26" s="294"/>
      <c r="N26" s="358">
        <f t="shared" si="3"/>
        <v>0</v>
      </c>
      <c r="X26" s="418" t="s">
        <v>571</v>
      </c>
      <c r="Y26" s="416">
        <v>0.05</v>
      </c>
    </row>
    <row r="27" spans="1:25">
      <c r="A27" s="145"/>
      <c r="B27" s="145"/>
      <c r="C27" s="145"/>
      <c r="D27" s="145"/>
      <c r="E27" s="145"/>
      <c r="F27" s="415" t="s">
        <v>562</v>
      </c>
      <c r="G27" s="357">
        <f t="shared" si="4"/>
        <v>0</v>
      </c>
      <c r="H27" s="294"/>
      <c r="I27" s="294"/>
      <c r="J27" s="358">
        <f t="shared" si="0"/>
        <v>0</v>
      </c>
      <c r="K27" s="358">
        <f t="shared" si="1"/>
        <v>0</v>
      </c>
      <c r="L27" s="358">
        <f t="shared" si="2"/>
        <v>0</v>
      </c>
      <c r="M27" s="294"/>
      <c r="N27" s="358">
        <f t="shared" si="3"/>
        <v>0</v>
      </c>
      <c r="X27" s="417" t="s">
        <v>561</v>
      </c>
      <c r="Y27" s="416">
        <v>0.2</v>
      </c>
    </row>
    <row r="28" spans="1:25">
      <c r="A28" s="145"/>
      <c r="B28" s="145"/>
      <c r="C28" s="145"/>
      <c r="D28" s="145"/>
      <c r="E28" s="145"/>
      <c r="F28" s="415" t="s">
        <v>562</v>
      </c>
      <c r="G28" s="357">
        <f t="shared" si="4"/>
        <v>0</v>
      </c>
      <c r="H28" s="294"/>
      <c r="I28" s="294"/>
      <c r="J28" s="358">
        <f t="shared" si="0"/>
        <v>0</v>
      </c>
      <c r="K28" s="358">
        <f t="shared" si="1"/>
        <v>0</v>
      </c>
      <c r="L28" s="358">
        <f t="shared" si="2"/>
        <v>0</v>
      </c>
      <c r="M28" s="294"/>
      <c r="N28" s="358">
        <f t="shared" si="3"/>
        <v>0</v>
      </c>
      <c r="X28" s="417">
        <v>192</v>
      </c>
      <c r="Y28" s="135" t="s">
        <v>569</v>
      </c>
    </row>
    <row r="29" spans="1:25">
      <c r="A29" s="145"/>
      <c r="B29" s="145"/>
      <c r="C29" s="145"/>
      <c r="D29" s="145"/>
      <c r="E29" s="145"/>
      <c r="F29" s="415" t="s">
        <v>562</v>
      </c>
      <c r="G29" s="357">
        <f t="shared" si="4"/>
        <v>0</v>
      </c>
      <c r="H29" s="294"/>
      <c r="I29" s="294"/>
      <c r="J29" s="358">
        <f t="shared" si="0"/>
        <v>0</v>
      </c>
      <c r="K29" s="358">
        <f t="shared" si="1"/>
        <v>0</v>
      </c>
      <c r="L29" s="358">
        <f t="shared" si="2"/>
        <v>0</v>
      </c>
      <c r="M29" s="294"/>
      <c r="N29" s="358">
        <f t="shared" si="3"/>
        <v>0</v>
      </c>
    </row>
    <row r="30" spans="1:25">
      <c r="A30" s="145"/>
      <c r="B30" s="145"/>
      <c r="C30" s="145"/>
      <c r="D30" s="145"/>
      <c r="E30" s="145"/>
      <c r="F30" s="415" t="s">
        <v>562</v>
      </c>
      <c r="G30" s="357">
        <f t="shared" si="4"/>
        <v>0</v>
      </c>
      <c r="H30" s="294"/>
      <c r="I30" s="294"/>
      <c r="J30" s="358">
        <f t="shared" si="0"/>
        <v>0</v>
      </c>
      <c r="K30" s="358">
        <f t="shared" si="1"/>
        <v>0</v>
      </c>
      <c r="L30" s="358">
        <f t="shared" si="2"/>
        <v>0</v>
      </c>
      <c r="M30" s="294"/>
      <c r="N30" s="358">
        <f t="shared" si="3"/>
        <v>0</v>
      </c>
    </row>
    <row r="31" spans="1:25">
      <c r="A31" s="145"/>
      <c r="B31" s="145"/>
      <c r="C31" s="145"/>
      <c r="D31" s="145"/>
      <c r="E31" s="145"/>
      <c r="F31" s="415" t="s">
        <v>562</v>
      </c>
      <c r="G31" s="357">
        <f t="shared" si="4"/>
        <v>0</v>
      </c>
      <c r="H31" s="294"/>
      <c r="I31" s="294"/>
      <c r="J31" s="358">
        <f t="shared" si="0"/>
        <v>0</v>
      </c>
      <c r="K31" s="358">
        <f t="shared" si="1"/>
        <v>0</v>
      </c>
      <c r="L31" s="358">
        <f t="shared" si="2"/>
        <v>0</v>
      </c>
      <c r="M31" s="294"/>
      <c r="N31" s="358">
        <f t="shared" si="3"/>
        <v>0</v>
      </c>
    </row>
    <row r="32" spans="1:25">
      <c r="A32" s="145"/>
      <c r="B32" s="145"/>
      <c r="C32" s="145"/>
      <c r="D32" s="145"/>
      <c r="E32" s="145"/>
      <c r="F32" s="415" t="s">
        <v>562</v>
      </c>
      <c r="G32" s="357">
        <f t="shared" si="4"/>
        <v>0</v>
      </c>
      <c r="H32" s="294"/>
      <c r="I32" s="294"/>
      <c r="J32" s="358">
        <f t="shared" si="0"/>
        <v>0</v>
      </c>
      <c r="K32" s="358">
        <f t="shared" si="1"/>
        <v>0</v>
      </c>
      <c r="L32" s="358">
        <f t="shared" si="2"/>
        <v>0</v>
      </c>
      <c r="M32" s="294"/>
      <c r="N32" s="358">
        <f t="shared" si="3"/>
        <v>0</v>
      </c>
    </row>
    <row r="33" spans="1:14">
      <c r="A33" s="145"/>
      <c r="B33" s="291"/>
      <c r="C33" s="291"/>
      <c r="D33" s="291"/>
      <c r="E33" s="291"/>
      <c r="F33" s="415" t="s">
        <v>562</v>
      </c>
      <c r="G33" s="357">
        <f t="shared" si="4"/>
        <v>0</v>
      </c>
      <c r="H33" s="294"/>
      <c r="I33" s="294"/>
      <c r="J33" s="295">
        <f t="shared" si="0"/>
        <v>0</v>
      </c>
      <c r="K33" s="295">
        <f t="shared" si="1"/>
        <v>0</v>
      </c>
      <c r="L33" s="295">
        <f t="shared" si="2"/>
        <v>0</v>
      </c>
      <c r="M33" s="294"/>
      <c r="N33" s="295">
        <f t="shared" si="3"/>
        <v>0</v>
      </c>
    </row>
    <row r="34" spans="1:14">
      <c r="A34" s="145"/>
      <c r="B34" s="291"/>
      <c r="C34" s="291"/>
      <c r="D34" s="291"/>
      <c r="E34" s="291"/>
      <c r="F34" s="415" t="s">
        <v>562</v>
      </c>
      <c r="G34" s="357">
        <f t="shared" si="4"/>
        <v>0</v>
      </c>
      <c r="H34" s="294"/>
      <c r="I34" s="294"/>
      <c r="J34" s="295">
        <f t="shared" si="0"/>
        <v>0</v>
      </c>
      <c r="K34" s="295">
        <f t="shared" si="1"/>
        <v>0</v>
      </c>
      <c r="L34" s="295">
        <f t="shared" si="2"/>
        <v>0</v>
      </c>
      <c r="M34" s="294"/>
      <c r="N34" s="295">
        <f t="shared" si="3"/>
        <v>0</v>
      </c>
    </row>
    <row r="35" spans="1:14">
      <c r="A35" s="145"/>
      <c r="B35" s="291"/>
      <c r="C35" s="291"/>
      <c r="D35" s="291"/>
      <c r="E35" s="291"/>
      <c r="F35" s="415" t="s">
        <v>562</v>
      </c>
      <c r="G35" s="357">
        <f t="shared" si="4"/>
        <v>0</v>
      </c>
      <c r="H35" s="294"/>
      <c r="I35" s="294"/>
      <c r="J35" s="295">
        <f t="shared" si="0"/>
        <v>0</v>
      </c>
      <c r="K35" s="295">
        <f t="shared" si="1"/>
        <v>0</v>
      </c>
      <c r="L35" s="295">
        <f t="shared" si="2"/>
        <v>0</v>
      </c>
      <c r="M35" s="294"/>
      <c r="N35" s="295">
        <f t="shared" si="3"/>
        <v>0</v>
      </c>
    </row>
    <row r="36" spans="1:14">
      <c r="A36" s="145"/>
      <c r="B36" s="291"/>
      <c r="C36" s="291"/>
      <c r="D36" s="291"/>
      <c r="E36" s="291"/>
      <c r="F36" s="415" t="s">
        <v>562</v>
      </c>
      <c r="G36" s="357">
        <f t="shared" si="4"/>
        <v>0</v>
      </c>
      <c r="H36" s="294"/>
      <c r="I36" s="294"/>
      <c r="J36" s="295">
        <f t="shared" si="0"/>
        <v>0</v>
      </c>
      <c r="K36" s="295">
        <f t="shared" si="1"/>
        <v>0</v>
      </c>
      <c r="L36" s="295">
        <f t="shared" si="2"/>
        <v>0</v>
      </c>
      <c r="M36" s="294"/>
      <c r="N36" s="295">
        <f t="shared" si="3"/>
        <v>0</v>
      </c>
    </row>
    <row r="37" spans="1:14">
      <c r="A37" s="145"/>
      <c r="B37" s="291"/>
      <c r="C37" s="291"/>
      <c r="D37" s="291"/>
      <c r="E37" s="291"/>
      <c r="F37" s="415" t="s">
        <v>562</v>
      </c>
      <c r="G37" s="357">
        <f t="shared" si="4"/>
        <v>0</v>
      </c>
      <c r="H37" s="294"/>
      <c r="I37" s="294"/>
      <c r="J37" s="295">
        <f t="shared" si="0"/>
        <v>0</v>
      </c>
      <c r="K37" s="295">
        <f t="shared" si="1"/>
        <v>0</v>
      </c>
      <c r="L37" s="295">
        <f t="shared" si="2"/>
        <v>0</v>
      </c>
      <c r="M37" s="294"/>
      <c r="N37" s="295">
        <f t="shared" si="3"/>
        <v>0</v>
      </c>
    </row>
    <row r="38" spans="1:14">
      <c r="A38" s="145"/>
      <c r="B38" s="145"/>
      <c r="C38" s="145"/>
      <c r="D38" s="145"/>
      <c r="E38" s="145"/>
      <c r="F38" s="415" t="s">
        <v>562</v>
      </c>
      <c r="G38" s="357">
        <f t="shared" si="4"/>
        <v>0</v>
      </c>
      <c r="H38" s="294"/>
      <c r="I38" s="294"/>
      <c r="J38" s="358">
        <f t="shared" ref="J38:J69" si="5">H38+I38</f>
        <v>0</v>
      </c>
      <c r="K38" s="358">
        <f t="shared" ref="K38:K69" si="6">ROUNDUP(J38*G38,0)</f>
        <v>0</v>
      </c>
      <c r="L38" s="358">
        <f t="shared" ref="L38:L69" si="7">J38-K38</f>
        <v>0</v>
      </c>
      <c r="M38" s="294"/>
      <c r="N38" s="358">
        <f t="shared" ref="N38:N69" si="8">L38-M38</f>
        <v>0</v>
      </c>
    </row>
    <row r="39" spans="1:14">
      <c r="A39" s="145"/>
      <c r="B39" s="145"/>
      <c r="C39" s="145"/>
      <c r="D39" s="145"/>
      <c r="E39" s="145"/>
      <c r="F39" s="415" t="s">
        <v>562</v>
      </c>
      <c r="G39" s="357">
        <f t="shared" si="4"/>
        <v>0</v>
      </c>
      <c r="H39" s="294"/>
      <c r="I39" s="294"/>
      <c r="J39" s="358">
        <f t="shared" si="5"/>
        <v>0</v>
      </c>
      <c r="K39" s="358">
        <f t="shared" si="6"/>
        <v>0</v>
      </c>
      <c r="L39" s="358">
        <f t="shared" si="7"/>
        <v>0</v>
      </c>
      <c r="M39" s="294"/>
      <c r="N39" s="358">
        <f t="shared" si="8"/>
        <v>0</v>
      </c>
    </row>
    <row r="40" spans="1:14">
      <c r="A40" s="145"/>
      <c r="B40" s="145"/>
      <c r="C40" s="145"/>
      <c r="D40" s="145"/>
      <c r="E40" s="145"/>
      <c r="F40" s="415" t="s">
        <v>562</v>
      </c>
      <c r="G40" s="357">
        <f t="shared" si="4"/>
        <v>0</v>
      </c>
      <c r="H40" s="294"/>
      <c r="I40" s="294"/>
      <c r="J40" s="358">
        <f t="shared" si="5"/>
        <v>0</v>
      </c>
      <c r="K40" s="358">
        <f t="shared" si="6"/>
        <v>0</v>
      </c>
      <c r="L40" s="358">
        <f t="shared" si="7"/>
        <v>0</v>
      </c>
      <c r="M40" s="294"/>
      <c r="N40" s="358">
        <f t="shared" si="8"/>
        <v>0</v>
      </c>
    </row>
    <row r="41" spans="1:14">
      <c r="A41" s="145"/>
      <c r="B41" s="145"/>
      <c r="C41" s="145"/>
      <c r="D41" s="145"/>
      <c r="E41" s="145"/>
      <c r="F41" s="415" t="s">
        <v>562</v>
      </c>
      <c r="G41" s="357">
        <f t="shared" si="4"/>
        <v>0</v>
      </c>
      <c r="H41" s="294"/>
      <c r="I41" s="294"/>
      <c r="J41" s="358">
        <f t="shared" si="5"/>
        <v>0</v>
      </c>
      <c r="K41" s="358">
        <f t="shared" si="6"/>
        <v>0</v>
      </c>
      <c r="L41" s="358">
        <f t="shared" si="7"/>
        <v>0</v>
      </c>
      <c r="M41" s="294"/>
      <c r="N41" s="358">
        <f t="shared" si="8"/>
        <v>0</v>
      </c>
    </row>
    <row r="42" spans="1:14">
      <c r="A42" s="145"/>
      <c r="B42" s="145"/>
      <c r="C42" s="145"/>
      <c r="D42" s="145"/>
      <c r="E42" s="145"/>
      <c r="F42" s="415" t="s">
        <v>562</v>
      </c>
      <c r="G42" s="357">
        <f t="shared" si="4"/>
        <v>0</v>
      </c>
      <c r="H42" s="294"/>
      <c r="I42" s="294"/>
      <c r="J42" s="358">
        <f t="shared" si="5"/>
        <v>0</v>
      </c>
      <c r="K42" s="358">
        <f t="shared" si="6"/>
        <v>0</v>
      </c>
      <c r="L42" s="358">
        <f t="shared" si="7"/>
        <v>0</v>
      </c>
      <c r="M42" s="294"/>
      <c r="N42" s="358">
        <f t="shared" si="8"/>
        <v>0</v>
      </c>
    </row>
    <row r="43" spans="1:14">
      <c r="A43" s="145"/>
      <c r="B43" s="145"/>
      <c r="C43" s="145"/>
      <c r="D43" s="145"/>
      <c r="E43" s="145"/>
      <c r="F43" s="415" t="s">
        <v>562</v>
      </c>
      <c r="G43" s="357">
        <f t="shared" si="4"/>
        <v>0</v>
      </c>
      <c r="H43" s="294"/>
      <c r="I43" s="294"/>
      <c r="J43" s="358">
        <f t="shared" si="5"/>
        <v>0</v>
      </c>
      <c r="K43" s="358">
        <f t="shared" si="6"/>
        <v>0</v>
      </c>
      <c r="L43" s="358">
        <f t="shared" si="7"/>
        <v>0</v>
      </c>
      <c r="M43" s="294"/>
      <c r="N43" s="358">
        <f t="shared" si="8"/>
        <v>0</v>
      </c>
    </row>
    <row r="44" spans="1:14">
      <c r="A44" s="145"/>
      <c r="B44" s="145"/>
      <c r="C44" s="145"/>
      <c r="D44" s="145"/>
      <c r="E44" s="145"/>
      <c r="F44" s="415" t="s">
        <v>562</v>
      </c>
      <c r="G44" s="357">
        <f t="shared" si="4"/>
        <v>0</v>
      </c>
      <c r="H44" s="294"/>
      <c r="I44" s="294"/>
      <c r="J44" s="358">
        <f t="shared" si="5"/>
        <v>0</v>
      </c>
      <c r="K44" s="358">
        <f t="shared" si="6"/>
        <v>0</v>
      </c>
      <c r="L44" s="358">
        <f t="shared" si="7"/>
        <v>0</v>
      </c>
      <c r="M44" s="294"/>
      <c r="N44" s="358">
        <f t="shared" si="8"/>
        <v>0</v>
      </c>
    </row>
    <row r="45" spans="1:14">
      <c r="A45" s="145"/>
      <c r="B45" s="145"/>
      <c r="C45" s="145"/>
      <c r="D45" s="145"/>
      <c r="E45" s="145"/>
      <c r="F45" s="415" t="s">
        <v>562</v>
      </c>
      <c r="G45" s="357">
        <f t="shared" si="4"/>
        <v>0</v>
      </c>
      <c r="H45" s="294"/>
      <c r="I45" s="294"/>
      <c r="J45" s="358">
        <f t="shared" si="5"/>
        <v>0</v>
      </c>
      <c r="K45" s="358">
        <f t="shared" si="6"/>
        <v>0</v>
      </c>
      <c r="L45" s="358">
        <f t="shared" si="7"/>
        <v>0</v>
      </c>
      <c r="M45" s="294"/>
      <c r="N45" s="358">
        <f t="shared" si="8"/>
        <v>0</v>
      </c>
    </row>
    <row r="46" spans="1:14">
      <c r="A46" s="145"/>
      <c r="B46" s="145"/>
      <c r="C46" s="145"/>
      <c r="D46" s="145"/>
      <c r="E46" s="145"/>
      <c r="F46" s="415" t="s">
        <v>562</v>
      </c>
      <c r="G46" s="357">
        <f t="shared" si="4"/>
        <v>0</v>
      </c>
      <c r="H46" s="294"/>
      <c r="I46" s="294"/>
      <c r="J46" s="358">
        <f t="shared" si="5"/>
        <v>0</v>
      </c>
      <c r="K46" s="358">
        <f t="shared" si="6"/>
        <v>0</v>
      </c>
      <c r="L46" s="358">
        <f t="shared" si="7"/>
        <v>0</v>
      </c>
      <c r="M46" s="294"/>
      <c r="N46" s="358">
        <f t="shared" si="8"/>
        <v>0</v>
      </c>
    </row>
    <row r="47" spans="1:14">
      <c r="A47" s="145"/>
      <c r="B47" s="145"/>
      <c r="C47" s="145"/>
      <c r="D47" s="145"/>
      <c r="E47" s="145"/>
      <c r="F47" s="415" t="s">
        <v>562</v>
      </c>
      <c r="G47" s="357">
        <f t="shared" si="4"/>
        <v>0</v>
      </c>
      <c r="H47" s="294"/>
      <c r="I47" s="294"/>
      <c r="J47" s="358">
        <f t="shared" si="5"/>
        <v>0</v>
      </c>
      <c r="K47" s="358">
        <f t="shared" si="6"/>
        <v>0</v>
      </c>
      <c r="L47" s="358">
        <f t="shared" si="7"/>
        <v>0</v>
      </c>
      <c r="M47" s="294"/>
      <c r="N47" s="358">
        <f t="shared" si="8"/>
        <v>0</v>
      </c>
    </row>
    <row r="48" spans="1:14">
      <c r="A48" s="145"/>
      <c r="B48" s="145"/>
      <c r="C48" s="145"/>
      <c r="D48" s="145"/>
      <c r="E48" s="145"/>
      <c r="F48" s="415" t="s">
        <v>562</v>
      </c>
      <c r="G48" s="357">
        <f t="shared" si="4"/>
        <v>0</v>
      </c>
      <c r="H48" s="294"/>
      <c r="I48" s="294"/>
      <c r="J48" s="358">
        <f t="shared" si="5"/>
        <v>0</v>
      </c>
      <c r="K48" s="358">
        <f t="shared" si="6"/>
        <v>0</v>
      </c>
      <c r="L48" s="358">
        <f t="shared" si="7"/>
        <v>0</v>
      </c>
      <c r="M48" s="294"/>
      <c r="N48" s="358">
        <f t="shared" si="8"/>
        <v>0</v>
      </c>
    </row>
    <row r="49" spans="1:14">
      <c r="A49" s="145"/>
      <c r="B49" s="145"/>
      <c r="C49" s="145"/>
      <c r="D49" s="145"/>
      <c r="E49" s="145"/>
      <c r="F49" s="415" t="s">
        <v>562</v>
      </c>
      <c r="G49" s="357">
        <f t="shared" si="4"/>
        <v>0</v>
      </c>
      <c r="H49" s="294"/>
      <c r="I49" s="294"/>
      <c r="J49" s="358">
        <f t="shared" si="5"/>
        <v>0</v>
      </c>
      <c r="K49" s="358">
        <f t="shared" si="6"/>
        <v>0</v>
      </c>
      <c r="L49" s="358">
        <f t="shared" si="7"/>
        <v>0</v>
      </c>
      <c r="M49" s="294"/>
      <c r="N49" s="358">
        <f t="shared" si="8"/>
        <v>0</v>
      </c>
    </row>
    <row r="50" spans="1:14">
      <c r="A50" s="145"/>
      <c r="B50" s="145"/>
      <c r="C50" s="145"/>
      <c r="D50" s="145"/>
      <c r="E50" s="145"/>
      <c r="F50" s="415" t="s">
        <v>562</v>
      </c>
      <c r="G50" s="357">
        <f t="shared" si="4"/>
        <v>0</v>
      </c>
      <c r="H50" s="294"/>
      <c r="I50" s="294"/>
      <c r="J50" s="358">
        <f t="shared" si="5"/>
        <v>0</v>
      </c>
      <c r="K50" s="358">
        <f t="shared" si="6"/>
        <v>0</v>
      </c>
      <c r="L50" s="358">
        <f t="shared" si="7"/>
        <v>0</v>
      </c>
      <c r="M50" s="294"/>
      <c r="N50" s="358">
        <f t="shared" si="8"/>
        <v>0</v>
      </c>
    </row>
    <row r="51" spans="1:14">
      <c r="A51" s="145"/>
      <c r="B51" s="145"/>
      <c r="C51" s="145"/>
      <c r="D51" s="145"/>
      <c r="E51" s="145"/>
      <c r="F51" s="415" t="s">
        <v>562</v>
      </c>
      <c r="G51" s="357">
        <f t="shared" si="4"/>
        <v>0</v>
      </c>
      <c r="H51" s="294"/>
      <c r="I51" s="294"/>
      <c r="J51" s="358">
        <f t="shared" si="5"/>
        <v>0</v>
      </c>
      <c r="K51" s="358">
        <f t="shared" si="6"/>
        <v>0</v>
      </c>
      <c r="L51" s="358">
        <f t="shared" si="7"/>
        <v>0</v>
      </c>
      <c r="M51" s="294"/>
      <c r="N51" s="358">
        <f t="shared" si="8"/>
        <v>0</v>
      </c>
    </row>
    <row r="52" spans="1:14">
      <c r="A52" s="145"/>
      <c r="B52" s="145"/>
      <c r="C52" s="145"/>
      <c r="D52" s="145"/>
      <c r="E52" s="145"/>
      <c r="F52" s="415" t="s">
        <v>562</v>
      </c>
      <c r="G52" s="357">
        <f t="shared" si="4"/>
        <v>0</v>
      </c>
      <c r="H52" s="294"/>
      <c r="I52" s="294"/>
      <c r="J52" s="358">
        <f t="shared" si="5"/>
        <v>0</v>
      </c>
      <c r="K52" s="358">
        <f t="shared" si="6"/>
        <v>0</v>
      </c>
      <c r="L52" s="358">
        <f t="shared" si="7"/>
        <v>0</v>
      </c>
      <c r="M52" s="294"/>
      <c r="N52" s="358">
        <f t="shared" si="8"/>
        <v>0</v>
      </c>
    </row>
    <row r="53" spans="1:14">
      <c r="A53" s="145"/>
      <c r="B53" s="145"/>
      <c r="C53" s="145"/>
      <c r="D53" s="145"/>
      <c r="E53" s="145"/>
      <c r="F53" s="415" t="s">
        <v>562</v>
      </c>
      <c r="G53" s="357">
        <f t="shared" si="4"/>
        <v>0</v>
      </c>
      <c r="H53" s="294"/>
      <c r="I53" s="294"/>
      <c r="J53" s="358">
        <f t="shared" si="5"/>
        <v>0</v>
      </c>
      <c r="K53" s="358">
        <f t="shared" si="6"/>
        <v>0</v>
      </c>
      <c r="L53" s="358">
        <f t="shared" si="7"/>
        <v>0</v>
      </c>
      <c r="M53" s="294"/>
      <c r="N53" s="358">
        <f t="shared" si="8"/>
        <v>0</v>
      </c>
    </row>
    <row r="54" spans="1:14">
      <c r="A54" s="145"/>
      <c r="B54" s="145"/>
      <c r="C54" s="145"/>
      <c r="D54" s="145"/>
      <c r="E54" s="145"/>
      <c r="F54" s="415" t="s">
        <v>562</v>
      </c>
      <c r="G54" s="357">
        <f t="shared" si="4"/>
        <v>0</v>
      </c>
      <c r="H54" s="294"/>
      <c r="I54" s="294"/>
      <c r="J54" s="358">
        <f t="shared" si="5"/>
        <v>0</v>
      </c>
      <c r="K54" s="358">
        <f t="shared" si="6"/>
        <v>0</v>
      </c>
      <c r="L54" s="358">
        <f t="shared" si="7"/>
        <v>0</v>
      </c>
      <c r="M54" s="294"/>
      <c r="N54" s="358">
        <f t="shared" si="8"/>
        <v>0</v>
      </c>
    </row>
    <row r="55" spans="1:14">
      <c r="A55" s="145"/>
      <c r="B55" s="145"/>
      <c r="C55" s="145"/>
      <c r="D55" s="145"/>
      <c r="E55" s="145"/>
      <c r="F55" s="415" t="s">
        <v>562</v>
      </c>
      <c r="G55" s="357">
        <f t="shared" si="4"/>
        <v>0</v>
      </c>
      <c r="H55" s="294"/>
      <c r="I55" s="294"/>
      <c r="J55" s="358">
        <f t="shared" si="5"/>
        <v>0</v>
      </c>
      <c r="K55" s="358">
        <f t="shared" si="6"/>
        <v>0</v>
      </c>
      <c r="L55" s="358">
        <f t="shared" si="7"/>
        <v>0</v>
      </c>
      <c r="M55" s="294"/>
      <c r="N55" s="358">
        <f t="shared" si="8"/>
        <v>0</v>
      </c>
    </row>
    <row r="56" spans="1:14">
      <c r="A56" s="145"/>
      <c r="B56" s="145"/>
      <c r="C56" s="145"/>
      <c r="D56" s="145"/>
      <c r="E56" s="145"/>
      <c r="F56" s="415" t="s">
        <v>562</v>
      </c>
      <c r="G56" s="357">
        <f t="shared" si="4"/>
        <v>0</v>
      </c>
      <c r="H56" s="294"/>
      <c r="I56" s="294"/>
      <c r="J56" s="358">
        <f t="shared" si="5"/>
        <v>0</v>
      </c>
      <c r="K56" s="358">
        <f t="shared" si="6"/>
        <v>0</v>
      </c>
      <c r="L56" s="358">
        <f t="shared" si="7"/>
        <v>0</v>
      </c>
      <c r="M56" s="294"/>
      <c r="N56" s="358">
        <f t="shared" si="8"/>
        <v>0</v>
      </c>
    </row>
    <row r="57" spans="1:14">
      <c r="A57" s="145"/>
      <c r="B57" s="145"/>
      <c r="C57" s="145"/>
      <c r="D57" s="145"/>
      <c r="E57" s="145"/>
      <c r="F57" s="415" t="s">
        <v>562</v>
      </c>
      <c r="G57" s="357">
        <f t="shared" si="4"/>
        <v>0</v>
      </c>
      <c r="H57" s="294"/>
      <c r="I57" s="294"/>
      <c r="J57" s="358">
        <f t="shared" si="5"/>
        <v>0</v>
      </c>
      <c r="K57" s="358">
        <f t="shared" si="6"/>
        <v>0</v>
      </c>
      <c r="L57" s="358">
        <f t="shared" si="7"/>
        <v>0</v>
      </c>
      <c r="M57" s="294"/>
      <c r="N57" s="358">
        <f t="shared" si="8"/>
        <v>0</v>
      </c>
    </row>
    <row r="58" spans="1:14">
      <c r="A58" s="145"/>
      <c r="B58" s="145"/>
      <c r="C58" s="145"/>
      <c r="D58" s="145"/>
      <c r="E58" s="145"/>
      <c r="F58" s="415" t="s">
        <v>562</v>
      </c>
      <c r="G58" s="357">
        <f t="shared" si="4"/>
        <v>0</v>
      </c>
      <c r="H58" s="294"/>
      <c r="I58" s="294"/>
      <c r="J58" s="358">
        <f t="shared" si="5"/>
        <v>0</v>
      </c>
      <c r="K58" s="358">
        <f t="shared" si="6"/>
        <v>0</v>
      </c>
      <c r="L58" s="358">
        <f t="shared" si="7"/>
        <v>0</v>
      </c>
      <c r="M58" s="294"/>
      <c r="N58" s="358">
        <f t="shared" si="8"/>
        <v>0</v>
      </c>
    </row>
    <row r="59" spans="1:14">
      <c r="A59" s="145"/>
      <c r="B59" s="145"/>
      <c r="C59" s="145"/>
      <c r="D59" s="145"/>
      <c r="E59" s="145"/>
      <c r="F59" s="415" t="s">
        <v>562</v>
      </c>
      <c r="G59" s="357">
        <f t="shared" si="4"/>
        <v>0</v>
      </c>
      <c r="H59" s="294"/>
      <c r="I59" s="294"/>
      <c r="J59" s="358">
        <f t="shared" si="5"/>
        <v>0</v>
      </c>
      <c r="K59" s="358">
        <f t="shared" si="6"/>
        <v>0</v>
      </c>
      <c r="L59" s="358">
        <f t="shared" si="7"/>
        <v>0</v>
      </c>
      <c r="M59" s="294"/>
      <c r="N59" s="358">
        <f t="shared" si="8"/>
        <v>0</v>
      </c>
    </row>
    <row r="60" spans="1:14">
      <c r="A60" s="145"/>
      <c r="B60" s="145"/>
      <c r="C60" s="145"/>
      <c r="D60" s="145"/>
      <c r="E60" s="145"/>
      <c r="F60" s="415" t="s">
        <v>562</v>
      </c>
      <c r="G60" s="357">
        <f t="shared" si="4"/>
        <v>0</v>
      </c>
      <c r="H60" s="294"/>
      <c r="I60" s="294"/>
      <c r="J60" s="358">
        <f t="shared" si="5"/>
        <v>0</v>
      </c>
      <c r="K60" s="358">
        <f t="shared" si="6"/>
        <v>0</v>
      </c>
      <c r="L60" s="358">
        <f t="shared" si="7"/>
        <v>0</v>
      </c>
      <c r="M60" s="294"/>
      <c r="N60" s="358">
        <f t="shared" si="8"/>
        <v>0</v>
      </c>
    </row>
    <row r="61" spans="1:14">
      <c r="A61" s="145"/>
      <c r="B61" s="145"/>
      <c r="C61" s="145"/>
      <c r="D61" s="145"/>
      <c r="E61" s="145"/>
      <c r="F61" s="415" t="s">
        <v>562</v>
      </c>
      <c r="G61" s="357">
        <f t="shared" si="4"/>
        <v>0</v>
      </c>
      <c r="H61" s="294"/>
      <c r="I61" s="294"/>
      <c r="J61" s="358">
        <f t="shared" si="5"/>
        <v>0</v>
      </c>
      <c r="K61" s="358">
        <f t="shared" si="6"/>
        <v>0</v>
      </c>
      <c r="L61" s="358">
        <f t="shared" si="7"/>
        <v>0</v>
      </c>
      <c r="M61" s="294"/>
      <c r="N61" s="358">
        <f t="shared" si="8"/>
        <v>0</v>
      </c>
    </row>
    <row r="62" spans="1:14">
      <c r="A62" s="145"/>
      <c r="B62" s="145"/>
      <c r="C62" s="145"/>
      <c r="D62" s="145"/>
      <c r="E62" s="145"/>
      <c r="F62" s="415" t="s">
        <v>562</v>
      </c>
      <c r="G62" s="357">
        <f t="shared" si="4"/>
        <v>0</v>
      </c>
      <c r="H62" s="294"/>
      <c r="I62" s="294"/>
      <c r="J62" s="358">
        <f t="shared" si="5"/>
        <v>0</v>
      </c>
      <c r="K62" s="358">
        <f t="shared" si="6"/>
        <v>0</v>
      </c>
      <c r="L62" s="358">
        <f t="shared" si="7"/>
        <v>0</v>
      </c>
      <c r="M62" s="294"/>
      <c r="N62" s="358">
        <f t="shared" si="8"/>
        <v>0</v>
      </c>
    </row>
    <row r="63" spans="1:14">
      <c r="A63" s="145"/>
      <c r="B63" s="145"/>
      <c r="C63" s="145"/>
      <c r="D63" s="145"/>
      <c r="E63" s="145"/>
      <c r="F63" s="415" t="s">
        <v>562</v>
      </c>
      <c r="G63" s="357">
        <f t="shared" si="4"/>
        <v>0</v>
      </c>
      <c r="H63" s="294"/>
      <c r="I63" s="294"/>
      <c r="J63" s="358">
        <f t="shared" si="5"/>
        <v>0</v>
      </c>
      <c r="K63" s="358">
        <f t="shared" si="6"/>
        <v>0</v>
      </c>
      <c r="L63" s="358">
        <f t="shared" si="7"/>
        <v>0</v>
      </c>
      <c r="M63" s="294"/>
      <c r="N63" s="358">
        <f t="shared" si="8"/>
        <v>0</v>
      </c>
    </row>
    <row r="64" spans="1:14">
      <c r="A64" s="145"/>
      <c r="B64" s="145"/>
      <c r="C64" s="145"/>
      <c r="D64" s="145"/>
      <c r="E64" s="145"/>
      <c r="F64" s="415" t="s">
        <v>562</v>
      </c>
      <c r="G64" s="357">
        <f t="shared" si="4"/>
        <v>0</v>
      </c>
      <c r="H64" s="294"/>
      <c r="I64" s="294"/>
      <c r="J64" s="358">
        <f t="shared" si="5"/>
        <v>0</v>
      </c>
      <c r="K64" s="358">
        <f t="shared" si="6"/>
        <v>0</v>
      </c>
      <c r="L64" s="358">
        <f t="shared" si="7"/>
        <v>0</v>
      </c>
      <c r="M64" s="294"/>
      <c r="N64" s="358">
        <f t="shared" si="8"/>
        <v>0</v>
      </c>
    </row>
    <row r="65" spans="1:14">
      <c r="A65" s="145"/>
      <c r="B65" s="145"/>
      <c r="C65" s="145"/>
      <c r="D65" s="145"/>
      <c r="E65" s="145"/>
      <c r="F65" s="415" t="s">
        <v>562</v>
      </c>
      <c r="G65" s="357">
        <f t="shared" si="4"/>
        <v>0</v>
      </c>
      <c r="H65" s="294"/>
      <c r="I65" s="294"/>
      <c r="J65" s="358">
        <f t="shared" si="5"/>
        <v>0</v>
      </c>
      <c r="K65" s="358">
        <f t="shared" si="6"/>
        <v>0</v>
      </c>
      <c r="L65" s="358">
        <f t="shared" si="7"/>
        <v>0</v>
      </c>
      <c r="M65" s="294"/>
      <c r="N65" s="358">
        <f t="shared" si="8"/>
        <v>0</v>
      </c>
    </row>
    <row r="66" spans="1:14">
      <c r="A66" s="145"/>
      <c r="B66" s="145"/>
      <c r="C66" s="145"/>
      <c r="D66" s="145"/>
      <c r="E66" s="145"/>
      <c r="F66" s="415" t="s">
        <v>562</v>
      </c>
      <c r="G66" s="357">
        <f t="shared" si="4"/>
        <v>0</v>
      </c>
      <c r="H66" s="294"/>
      <c r="I66" s="294"/>
      <c r="J66" s="358">
        <f t="shared" si="5"/>
        <v>0</v>
      </c>
      <c r="K66" s="358">
        <f t="shared" si="6"/>
        <v>0</v>
      </c>
      <c r="L66" s="358">
        <f t="shared" si="7"/>
        <v>0</v>
      </c>
      <c r="M66" s="294"/>
      <c r="N66" s="358">
        <f t="shared" si="8"/>
        <v>0</v>
      </c>
    </row>
    <row r="67" spans="1:14">
      <c r="A67" s="145"/>
      <c r="B67" s="145"/>
      <c r="C67" s="145"/>
      <c r="D67" s="145"/>
      <c r="E67" s="145"/>
      <c r="F67" s="415" t="s">
        <v>562</v>
      </c>
      <c r="G67" s="357">
        <f t="shared" si="4"/>
        <v>0</v>
      </c>
      <c r="H67" s="294"/>
      <c r="I67" s="294"/>
      <c r="J67" s="358">
        <f t="shared" si="5"/>
        <v>0</v>
      </c>
      <c r="K67" s="358">
        <f t="shared" si="6"/>
        <v>0</v>
      </c>
      <c r="L67" s="358">
        <f t="shared" si="7"/>
        <v>0</v>
      </c>
      <c r="M67" s="294"/>
      <c r="N67" s="358">
        <f t="shared" si="8"/>
        <v>0</v>
      </c>
    </row>
    <row r="68" spans="1:14">
      <c r="A68" s="145"/>
      <c r="B68" s="145"/>
      <c r="C68" s="145"/>
      <c r="D68" s="145"/>
      <c r="E68" s="145"/>
      <c r="F68" s="415" t="s">
        <v>562</v>
      </c>
      <c r="G68" s="357">
        <f t="shared" si="4"/>
        <v>0</v>
      </c>
      <c r="H68" s="294"/>
      <c r="I68" s="294"/>
      <c r="J68" s="358">
        <f t="shared" si="5"/>
        <v>0</v>
      </c>
      <c r="K68" s="358">
        <f t="shared" si="6"/>
        <v>0</v>
      </c>
      <c r="L68" s="358">
        <f t="shared" si="7"/>
        <v>0</v>
      </c>
      <c r="M68" s="294"/>
      <c r="N68" s="358">
        <f t="shared" si="8"/>
        <v>0</v>
      </c>
    </row>
    <row r="69" spans="1:14">
      <c r="A69" s="145"/>
      <c r="B69" s="291"/>
      <c r="C69" s="291"/>
      <c r="D69" s="291"/>
      <c r="E69" s="291"/>
      <c r="F69" s="415" t="s">
        <v>562</v>
      </c>
      <c r="G69" s="357">
        <f t="shared" si="4"/>
        <v>0</v>
      </c>
      <c r="H69" s="294"/>
      <c r="I69" s="294"/>
      <c r="J69" s="295">
        <f t="shared" si="5"/>
        <v>0</v>
      </c>
      <c r="K69" s="295">
        <f t="shared" si="6"/>
        <v>0</v>
      </c>
      <c r="L69" s="295">
        <f t="shared" si="7"/>
        <v>0</v>
      </c>
      <c r="M69" s="294"/>
      <c r="N69" s="295">
        <f t="shared" si="8"/>
        <v>0</v>
      </c>
    </row>
    <row r="70" spans="1:14">
      <c r="A70" s="145"/>
      <c r="B70" s="291"/>
      <c r="C70" s="291"/>
      <c r="D70" s="291"/>
      <c r="E70" s="291"/>
      <c r="F70" s="415" t="s">
        <v>562</v>
      </c>
      <c r="G70" s="357">
        <f t="shared" si="4"/>
        <v>0</v>
      </c>
      <c r="H70" s="294"/>
      <c r="I70" s="294"/>
      <c r="J70" s="295">
        <f t="shared" ref="J70:J101" si="9">H70+I70</f>
        <v>0</v>
      </c>
      <c r="K70" s="295">
        <f t="shared" ref="K70:K101" si="10">ROUNDUP(J70*G70,0)</f>
        <v>0</v>
      </c>
      <c r="L70" s="295">
        <f t="shared" ref="L70:L101" si="11">J70-K70</f>
        <v>0</v>
      </c>
      <c r="M70" s="294"/>
      <c r="N70" s="295">
        <f t="shared" ref="N70:N101" si="12">L70-M70</f>
        <v>0</v>
      </c>
    </row>
    <row r="71" spans="1:14">
      <c r="A71" s="145"/>
      <c r="B71" s="291"/>
      <c r="C71" s="291"/>
      <c r="D71" s="291"/>
      <c r="E71" s="291"/>
      <c r="F71" s="415" t="s">
        <v>562</v>
      </c>
      <c r="G71" s="357">
        <f t="shared" ref="G71:G101" si="13">IF(AND(F71="94C",OR(MID(E71,4,1)="C",MID(E71,4,1)="F")),VLOOKUP(F71,$X$6:$Z$28,3,0),VLOOKUP(F71,$X$6:$Z$28,2,0))</f>
        <v>0</v>
      </c>
      <c r="H71" s="294"/>
      <c r="I71" s="294"/>
      <c r="J71" s="295">
        <f t="shared" si="9"/>
        <v>0</v>
      </c>
      <c r="K71" s="295">
        <f t="shared" si="10"/>
        <v>0</v>
      </c>
      <c r="L71" s="295">
        <f t="shared" si="11"/>
        <v>0</v>
      </c>
      <c r="M71" s="294"/>
      <c r="N71" s="295">
        <f t="shared" si="12"/>
        <v>0</v>
      </c>
    </row>
    <row r="72" spans="1:14">
      <c r="A72" s="145"/>
      <c r="B72" s="291"/>
      <c r="C72" s="291"/>
      <c r="D72" s="291"/>
      <c r="E72" s="291"/>
      <c r="F72" s="415" t="s">
        <v>562</v>
      </c>
      <c r="G72" s="357">
        <f t="shared" si="13"/>
        <v>0</v>
      </c>
      <c r="H72" s="294"/>
      <c r="I72" s="294"/>
      <c r="J72" s="295">
        <f t="shared" si="9"/>
        <v>0</v>
      </c>
      <c r="K72" s="295">
        <f t="shared" si="10"/>
        <v>0</v>
      </c>
      <c r="L72" s="295">
        <f t="shared" si="11"/>
        <v>0</v>
      </c>
      <c r="M72" s="294"/>
      <c r="N72" s="295">
        <f t="shared" si="12"/>
        <v>0</v>
      </c>
    </row>
    <row r="73" spans="1:14">
      <c r="A73" s="145"/>
      <c r="B73" s="291"/>
      <c r="C73" s="291"/>
      <c r="D73" s="291"/>
      <c r="E73" s="291"/>
      <c r="F73" s="415" t="s">
        <v>562</v>
      </c>
      <c r="G73" s="357">
        <f t="shared" si="13"/>
        <v>0</v>
      </c>
      <c r="H73" s="294"/>
      <c r="I73" s="294"/>
      <c r="J73" s="295">
        <f t="shared" si="9"/>
        <v>0</v>
      </c>
      <c r="K73" s="295">
        <f t="shared" si="10"/>
        <v>0</v>
      </c>
      <c r="L73" s="295">
        <f t="shared" si="11"/>
        <v>0</v>
      </c>
      <c r="M73" s="294"/>
      <c r="N73" s="295">
        <f t="shared" si="12"/>
        <v>0</v>
      </c>
    </row>
    <row r="74" spans="1:14">
      <c r="A74" s="145"/>
      <c r="B74" s="145"/>
      <c r="C74" s="145"/>
      <c r="D74" s="145"/>
      <c r="E74" s="145"/>
      <c r="F74" s="415" t="s">
        <v>562</v>
      </c>
      <c r="G74" s="357">
        <f t="shared" si="13"/>
        <v>0</v>
      </c>
      <c r="H74" s="294"/>
      <c r="I74" s="294"/>
      <c r="J74" s="358">
        <f t="shared" si="9"/>
        <v>0</v>
      </c>
      <c r="K74" s="358">
        <f t="shared" si="10"/>
        <v>0</v>
      </c>
      <c r="L74" s="358">
        <f t="shared" si="11"/>
        <v>0</v>
      </c>
      <c r="M74" s="294"/>
      <c r="N74" s="358">
        <f t="shared" si="12"/>
        <v>0</v>
      </c>
    </row>
    <row r="75" spans="1:14">
      <c r="A75" s="145"/>
      <c r="B75" s="145"/>
      <c r="C75" s="145"/>
      <c r="D75" s="145"/>
      <c r="E75" s="145"/>
      <c r="F75" s="415" t="s">
        <v>562</v>
      </c>
      <c r="G75" s="357">
        <f t="shared" si="13"/>
        <v>0</v>
      </c>
      <c r="H75" s="294"/>
      <c r="I75" s="294"/>
      <c r="J75" s="358">
        <f t="shared" si="9"/>
        <v>0</v>
      </c>
      <c r="K75" s="358">
        <f t="shared" si="10"/>
        <v>0</v>
      </c>
      <c r="L75" s="358">
        <f t="shared" si="11"/>
        <v>0</v>
      </c>
      <c r="M75" s="294"/>
      <c r="N75" s="358">
        <f t="shared" si="12"/>
        <v>0</v>
      </c>
    </row>
    <row r="76" spans="1:14">
      <c r="A76" s="145"/>
      <c r="B76" s="145"/>
      <c r="C76" s="145"/>
      <c r="D76" s="145"/>
      <c r="E76" s="145"/>
      <c r="F76" s="415" t="s">
        <v>562</v>
      </c>
      <c r="G76" s="357">
        <f t="shared" si="13"/>
        <v>0</v>
      </c>
      <c r="H76" s="294"/>
      <c r="I76" s="294"/>
      <c r="J76" s="358">
        <f t="shared" si="9"/>
        <v>0</v>
      </c>
      <c r="K76" s="358">
        <f t="shared" si="10"/>
        <v>0</v>
      </c>
      <c r="L76" s="358">
        <f t="shared" si="11"/>
        <v>0</v>
      </c>
      <c r="M76" s="294"/>
      <c r="N76" s="358">
        <f t="shared" si="12"/>
        <v>0</v>
      </c>
    </row>
    <row r="77" spans="1:14">
      <c r="A77" s="145"/>
      <c r="B77" s="291"/>
      <c r="C77" s="291"/>
      <c r="D77" s="291"/>
      <c r="E77" s="291"/>
      <c r="F77" s="415" t="s">
        <v>562</v>
      </c>
      <c r="G77" s="357">
        <f t="shared" si="13"/>
        <v>0</v>
      </c>
      <c r="H77" s="294"/>
      <c r="I77" s="294"/>
      <c r="J77" s="295">
        <f t="shared" si="9"/>
        <v>0</v>
      </c>
      <c r="K77" s="295">
        <f t="shared" si="10"/>
        <v>0</v>
      </c>
      <c r="L77" s="295">
        <f t="shared" si="11"/>
        <v>0</v>
      </c>
      <c r="M77" s="294"/>
      <c r="N77" s="295">
        <f t="shared" si="12"/>
        <v>0</v>
      </c>
    </row>
    <row r="78" spans="1:14">
      <c r="A78" s="145"/>
      <c r="B78" s="291"/>
      <c r="C78" s="291"/>
      <c r="D78" s="291"/>
      <c r="E78" s="291"/>
      <c r="F78" s="415" t="s">
        <v>562</v>
      </c>
      <c r="G78" s="357">
        <f t="shared" si="13"/>
        <v>0</v>
      </c>
      <c r="H78" s="294"/>
      <c r="I78" s="294"/>
      <c r="J78" s="295">
        <f t="shared" si="9"/>
        <v>0</v>
      </c>
      <c r="K78" s="295">
        <f t="shared" si="10"/>
        <v>0</v>
      </c>
      <c r="L78" s="295">
        <f t="shared" si="11"/>
        <v>0</v>
      </c>
      <c r="M78" s="294"/>
      <c r="N78" s="295">
        <f t="shared" si="12"/>
        <v>0</v>
      </c>
    </row>
    <row r="79" spans="1:14">
      <c r="A79" s="145"/>
      <c r="B79" s="291"/>
      <c r="C79" s="291"/>
      <c r="D79" s="291"/>
      <c r="E79" s="291"/>
      <c r="F79" s="415" t="s">
        <v>562</v>
      </c>
      <c r="G79" s="357">
        <f t="shared" si="13"/>
        <v>0</v>
      </c>
      <c r="H79" s="294"/>
      <c r="I79" s="294"/>
      <c r="J79" s="295">
        <f t="shared" si="9"/>
        <v>0</v>
      </c>
      <c r="K79" s="295">
        <f t="shared" si="10"/>
        <v>0</v>
      </c>
      <c r="L79" s="295">
        <f t="shared" si="11"/>
        <v>0</v>
      </c>
      <c r="M79" s="294"/>
      <c r="N79" s="295">
        <f t="shared" si="12"/>
        <v>0</v>
      </c>
    </row>
    <row r="80" spans="1:14">
      <c r="A80" s="145"/>
      <c r="B80" s="145"/>
      <c r="C80" s="145"/>
      <c r="D80" s="145"/>
      <c r="E80" s="145"/>
      <c r="F80" s="415" t="s">
        <v>562</v>
      </c>
      <c r="G80" s="357">
        <f t="shared" si="13"/>
        <v>0</v>
      </c>
      <c r="H80" s="294"/>
      <c r="I80" s="294"/>
      <c r="J80" s="358">
        <f t="shared" si="9"/>
        <v>0</v>
      </c>
      <c r="K80" s="358">
        <f t="shared" si="10"/>
        <v>0</v>
      </c>
      <c r="L80" s="358">
        <f t="shared" si="11"/>
        <v>0</v>
      </c>
      <c r="M80" s="294"/>
      <c r="N80" s="358">
        <f t="shared" si="12"/>
        <v>0</v>
      </c>
    </row>
    <row r="81" spans="1:14">
      <c r="A81" s="145"/>
      <c r="B81" s="145"/>
      <c r="C81" s="145"/>
      <c r="D81" s="145"/>
      <c r="E81" s="145"/>
      <c r="F81" s="415" t="s">
        <v>562</v>
      </c>
      <c r="G81" s="357">
        <f t="shared" si="13"/>
        <v>0</v>
      </c>
      <c r="H81" s="294"/>
      <c r="I81" s="294"/>
      <c r="J81" s="358">
        <f t="shared" si="9"/>
        <v>0</v>
      </c>
      <c r="K81" s="358">
        <f t="shared" si="10"/>
        <v>0</v>
      </c>
      <c r="L81" s="358">
        <f t="shared" si="11"/>
        <v>0</v>
      </c>
      <c r="M81" s="294"/>
      <c r="N81" s="358">
        <f t="shared" si="12"/>
        <v>0</v>
      </c>
    </row>
    <row r="82" spans="1:14">
      <c r="A82" s="145"/>
      <c r="B82" s="291"/>
      <c r="C82" s="291"/>
      <c r="D82" s="291"/>
      <c r="E82" s="291"/>
      <c r="F82" s="415" t="s">
        <v>562</v>
      </c>
      <c r="G82" s="357">
        <f t="shared" si="13"/>
        <v>0</v>
      </c>
      <c r="H82" s="294"/>
      <c r="I82" s="294"/>
      <c r="J82" s="295">
        <f t="shared" si="9"/>
        <v>0</v>
      </c>
      <c r="K82" s="295">
        <f t="shared" si="10"/>
        <v>0</v>
      </c>
      <c r="L82" s="295">
        <f t="shared" si="11"/>
        <v>0</v>
      </c>
      <c r="M82" s="294"/>
      <c r="N82" s="295">
        <f t="shared" si="12"/>
        <v>0</v>
      </c>
    </row>
    <row r="83" spans="1:14">
      <c r="A83" s="145"/>
      <c r="B83" s="291"/>
      <c r="C83" s="291"/>
      <c r="D83" s="291"/>
      <c r="E83" s="291"/>
      <c r="F83" s="415" t="s">
        <v>562</v>
      </c>
      <c r="G83" s="357">
        <f t="shared" si="13"/>
        <v>0</v>
      </c>
      <c r="H83" s="294"/>
      <c r="I83" s="294"/>
      <c r="J83" s="295">
        <f t="shared" si="9"/>
        <v>0</v>
      </c>
      <c r="K83" s="295">
        <f t="shared" si="10"/>
        <v>0</v>
      </c>
      <c r="L83" s="295">
        <f t="shared" si="11"/>
        <v>0</v>
      </c>
      <c r="M83" s="294"/>
      <c r="N83" s="295">
        <f t="shared" si="12"/>
        <v>0</v>
      </c>
    </row>
    <row r="84" spans="1:14">
      <c r="A84" s="145"/>
      <c r="B84" s="145"/>
      <c r="C84" s="145"/>
      <c r="D84" s="145"/>
      <c r="E84" s="145"/>
      <c r="F84" s="415" t="s">
        <v>562</v>
      </c>
      <c r="G84" s="357">
        <f t="shared" si="13"/>
        <v>0</v>
      </c>
      <c r="H84" s="294"/>
      <c r="I84" s="294"/>
      <c r="J84" s="358">
        <f t="shared" si="9"/>
        <v>0</v>
      </c>
      <c r="K84" s="358">
        <f t="shared" si="10"/>
        <v>0</v>
      </c>
      <c r="L84" s="358">
        <f t="shared" si="11"/>
        <v>0</v>
      </c>
      <c r="M84" s="294"/>
      <c r="N84" s="358">
        <f t="shared" si="12"/>
        <v>0</v>
      </c>
    </row>
    <row r="85" spans="1:14">
      <c r="A85" s="145"/>
      <c r="B85" s="145"/>
      <c r="C85" s="145"/>
      <c r="D85" s="145"/>
      <c r="E85" s="145"/>
      <c r="F85" s="415" t="s">
        <v>562</v>
      </c>
      <c r="G85" s="357">
        <f t="shared" si="13"/>
        <v>0</v>
      </c>
      <c r="H85" s="294"/>
      <c r="I85" s="294"/>
      <c r="J85" s="358">
        <f t="shared" si="9"/>
        <v>0</v>
      </c>
      <c r="K85" s="358">
        <f t="shared" si="10"/>
        <v>0</v>
      </c>
      <c r="L85" s="358">
        <f t="shared" si="11"/>
        <v>0</v>
      </c>
      <c r="M85" s="294"/>
      <c r="N85" s="358">
        <f t="shared" si="12"/>
        <v>0</v>
      </c>
    </row>
    <row r="86" spans="1:14">
      <c r="A86" s="145"/>
      <c r="B86" s="145"/>
      <c r="C86" s="145"/>
      <c r="D86" s="145"/>
      <c r="E86" s="145"/>
      <c r="F86" s="415" t="s">
        <v>562</v>
      </c>
      <c r="G86" s="357">
        <f t="shared" si="13"/>
        <v>0</v>
      </c>
      <c r="H86" s="294"/>
      <c r="I86" s="294"/>
      <c r="J86" s="358">
        <f t="shared" si="9"/>
        <v>0</v>
      </c>
      <c r="K86" s="358">
        <f t="shared" si="10"/>
        <v>0</v>
      </c>
      <c r="L86" s="358">
        <f t="shared" si="11"/>
        <v>0</v>
      </c>
      <c r="M86" s="294"/>
      <c r="N86" s="358">
        <f t="shared" si="12"/>
        <v>0</v>
      </c>
    </row>
    <row r="87" spans="1:14">
      <c r="A87" s="145"/>
      <c r="B87" s="291"/>
      <c r="C87" s="291"/>
      <c r="D87" s="291"/>
      <c r="E87" s="291"/>
      <c r="F87" s="415" t="s">
        <v>562</v>
      </c>
      <c r="G87" s="357">
        <f t="shared" si="13"/>
        <v>0</v>
      </c>
      <c r="H87" s="294"/>
      <c r="I87" s="294"/>
      <c r="J87" s="295">
        <f t="shared" si="9"/>
        <v>0</v>
      </c>
      <c r="K87" s="295">
        <f t="shared" si="10"/>
        <v>0</v>
      </c>
      <c r="L87" s="295">
        <f t="shared" si="11"/>
        <v>0</v>
      </c>
      <c r="M87" s="294"/>
      <c r="N87" s="295">
        <f t="shared" si="12"/>
        <v>0</v>
      </c>
    </row>
    <row r="88" spans="1:14">
      <c r="A88" s="145"/>
      <c r="B88" s="145"/>
      <c r="C88" s="145"/>
      <c r="D88" s="145"/>
      <c r="E88" s="145"/>
      <c r="F88" s="415" t="s">
        <v>562</v>
      </c>
      <c r="G88" s="357">
        <f t="shared" si="13"/>
        <v>0</v>
      </c>
      <c r="H88" s="294"/>
      <c r="I88" s="294"/>
      <c r="J88" s="358">
        <f t="shared" si="9"/>
        <v>0</v>
      </c>
      <c r="K88" s="358">
        <f t="shared" si="10"/>
        <v>0</v>
      </c>
      <c r="L88" s="358">
        <f t="shared" si="11"/>
        <v>0</v>
      </c>
      <c r="M88" s="294"/>
      <c r="N88" s="358">
        <f t="shared" si="12"/>
        <v>0</v>
      </c>
    </row>
    <row r="89" spans="1:14">
      <c r="A89" s="145"/>
      <c r="B89" s="145"/>
      <c r="C89" s="145"/>
      <c r="D89" s="145"/>
      <c r="E89" s="145"/>
      <c r="F89" s="415" t="s">
        <v>562</v>
      </c>
      <c r="G89" s="357">
        <f t="shared" si="13"/>
        <v>0</v>
      </c>
      <c r="H89" s="294"/>
      <c r="I89" s="294"/>
      <c r="J89" s="358">
        <f t="shared" si="9"/>
        <v>0</v>
      </c>
      <c r="K89" s="358">
        <f t="shared" si="10"/>
        <v>0</v>
      </c>
      <c r="L89" s="358">
        <f t="shared" si="11"/>
        <v>0</v>
      </c>
      <c r="M89" s="294"/>
      <c r="N89" s="358">
        <f t="shared" si="12"/>
        <v>0</v>
      </c>
    </row>
    <row r="90" spans="1:14">
      <c r="A90" s="145"/>
      <c r="B90" s="145"/>
      <c r="C90" s="145"/>
      <c r="D90" s="145"/>
      <c r="E90" s="145"/>
      <c r="F90" s="415" t="s">
        <v>562</v>
      </c>
      <c r="G90" s="357">
        <f t="shared" si="13"/>
        <v>0</v>
      </c>
      <c r="H90" s="294"/>
      <c r="I90" s="294"/>
      <c r="J90" s="358">
        <f t="shared" si="9"/>
        <v>0</v>
      </c>
      <c r="K90" s="358">
        <f t="shared" si="10"/>
        <v>0</v>
      </c>
      <c r="L90" s="358">
        <f t="shared" si="11"/>
        <v>0</v>
      </c>
      <c r="M90" s="294"/>
      <c r="N90" s="358">
        <f t="shared" si="12"/>
        <v>0</v>
      </c>
    </row>
    <row r="91" spans="1:14">
      <c r="A91" s="145"/>
      <c r="B91" s="145"/>
      <c r="C91" s="145"/>
      <c r="D91" s="145"/>
      <c r="E91" s="145"/>
      <c r="F91" s="415" t="s">
        <v>562</v>
      </c>
      <c r="G91" s="357">
        <f t="shared" si="13"/>
        <v>0</v>
      </c>
      <c r="H91" s="294"/>
      <c r="I91" s="294"/>
      <c r="J91" s="358">
        <f t="shared" si="9"/>
        <v>0</v>
      </c>
      <c r="K91" s="358">
        <f t="shared" si="10"/>
        <v>0</v>
      </c>
      <c r="L91" s="358">
        <f t="shared" si="11"/>
        <v>0</v>
      </c>
      <c r="M91" s="294"/>
      <c r="N91" s="358">
        <f t="shared" si="12"/>
        <v>0</v>
      </c>
    </row>
    <row r="92" spans="1:14">
      <c r="A92" s="145"/>
      <c r="B92" s="145"/>
      <c r="C92" s="145"/>
      <c r="D92" s="145"/>
      <c r="E92" s="145"/>
      <c r="F92" s="415" t="s">
        <v>562</v>
      </c>
      <c r="G92" s="357">
        <f t="shared" si="13"/>
        <v>0</v>
      </c>
      <c r="H92" s="294"/>
      <c r="I92" s="294"/>
      <c r="J92" s="358">
        <f t="shared" si="9"/>
        <v>0</v>
      </c>
      <c r="K92" s="358">
        <f t="shared" si="10"/>
        <v>0</v>
      </c>
      <c r="L92" s="358">
        <f t="shared" si="11"/>
        <v>0</v>
      </c>
      <c r="M92" s="294"/>
      <c r="N92" s="358">
        <f t="shared" si="12"/>
        <v>0</v>
      </c>
    </row>
    <row r="93" spans="1:14">
      <c r="A93" s="145"/>
      <c r="B93" s="145"/>
      <c r="C93" s="145"/>
      <c r="D93" s="145"/>
      <c r="E93" s="145"/>
      <c r="F93" s="415" t="s">
        <v>562</v>
      </c>
      <c r="G93" s="357">
        <f t="shared" si="13"/>
        <v>0</v>
      </c>
      <c r="H93" s="294"/>
      <c r="I93" s="294"/>
      <c r="J93" s="358">
        <f t="shared" si="9"/>
        <v>0</v>
      </c>
      <c r="K93" s="358">
        <f t="shared" si="10"/>
        <v>0</v>
      </c>
      <c r="L93" s="358">
        <f t="shared" si="11"/>
        <v>0</v>
      </c>
      <c r="M93" s="294"/>
      <c r="N93" s="358">
        <f t="shared" si="12"/>
        <v>0</v>
      </c>
    </row>
    <row r="94" spans="1:14">
      <c r="A94" s="145"/>
      <c r="B94" s="145"/>
      <c r="C94" s="145"/>
      <c r="D94" s="145"/>
      <c r="E94" s="145"/>
      <c r="F94" s="415" t="s">
        <v>562</v>
      </c>
      <c r="G94" s="357">
        <f t="shared" si="13"/>
        <v>0</v>
      </c>
      <c r="H94" s="294"/>
      <c r="I94" s="294"/>
      <c r="J94" s="358">
        <f t="shared" si="9"/>
        <v>0</v>
      </c>
      <c r="K94" s="358">
        <f t="shared" si="10"/>
        <v>0</v>
      </c>
      <c r="L94" s="358">
        <f t="shared" si="11"/>
        <v>0</v>
      </c>
      <c r="M94" s="294"/>
      <c r="N94" s="358">
        <f t="shared" si="12"/>
        <v>0</v>
      </c>
    </row>
    <row r="95" spans="1:14">
      <c r="A95" s="145"/>
      <c r="B95" s="145"/>
      <c r="C95" s="145"/>
      <c r="D95" s="145"/>
      <c r="E95" s="145"/>
      <c r="F95" s="415" t="s">
        <v>562</v>
      </c>
      <c r="G95" s="357">
        <f t="shared" si="13"/>
        <v>0</v>
      </c>
      <c r="H95" s="294"/>
      <c r="I95" s="294"/>
      <c r="J95" s="358">
        <f t="shared" si="9"/>
        <v>0</v>
      </c>
      <c r="K95" s="358">
        <f t="shared" si="10"/>
        <v>0</v>
      </c>
      <c r="L95" s="358">
        <f t="shared" si="11"/>
        <v>0</v>
      </c>
      <c r="M95" s="294"/>
      <c r="N95" s="358">
        <f t="shared" si="12"/>
        <v>0</v>
      </c>
    </row>
    <row r="96" spans="1:14">
      <c r="A96" s="145"/>
      <c r="B96" s="145"/>
      <c r="C96" s="145"/>
      <c r="D96" s="145"/>
      <c r="E96" s="145"/>
      <c r="F96" s="415" t="s">
        <v>562</v>
      </c>
      <c r="G96" s="357">
        <f t="shared" si="13"/>
        <v>0</v>
      </c>
      <c r="H96" s="294"/>
      <c r="I96" s="294"/>
      <c r="J96" s="358">
        <f t="shared" si="9"/>
        <v>0</v>
      </c>
      <c r="K96" s="358">
        <f t="shared" si="10"/>
        <v>0</v>
      </c>
      <c r="L96" s="358">
        <f t="shared" si="11"/>
        <v>0</v>
      </c>
      <c r="M96" s="294"/>
      <c r="N96" s="358">
        <f t="shared" si="12"/>
        <v>0</v>
      </c>
    </row>
    <row r="97" spans="1:25">
      <c r="A97" s="145"/>
      <c r="B97" s="145"/>
      <c r="C97" s="145"/>
      <c r="D97" s="145"/>
      <c r="E97" s="145"/>
      <c r="F97" s="415" t="s">
        <v>562</v>
      </c>
      <c r="G97" s="357">
        <f t="shared" si="13"/>
        <v>0</v>
      </c>
      <c r="H97" s="294"/>
      <c r="I97" s="294"/>
      <c r="J97" s="358">
        <f t="shared" si="9"/>
        <v>0</v>
      </c>
      <c r="K97" s="358">
        <f t="shared" si="10"/>
        <v>0</v>
      </c>
      <c r="L97" s="358">
        <f t="shared" si="11"/>
        <v>0</v>
      </c>
      <c r="M97" s="294"/>
      <c r="N97" s="358">
        <f t="shared" si="12"/>
        <v>0</v>
      </c>
    </row>
    <row r="98" spans="1:25">
      <c r="A98" s="145"/>
      <c r="B98" s="145"/>
      <c r="C98" s="145"/>
      <c r="D98" s="145"/>
      <c r="E98" s="145"/>
      <c r="F98" s="415" t="s">
        <v>562</v>
      </c>
      <c r="G98" s="357">
        <f t="shared" si="13"/>
        <v>0</v>
      </c>
      <c r="H98" s="294"/>
      <c r="I98" s="294"/>
      <c r="J98" s="358">
        <f t="shared" si="9"/>
        <v>0</v>
      </c>
      <c r="K98" s="358">
        <f t="shared" si="10"/>
        <v>0</v>
      </c>
      <c r="L98" s="358">
        <f t="shared" si="11"/>
        <v>0</v>
      </c>
      <c r="M98" s="294"/>
      <c r="N98" s="358">
        <f t="shared" si="12"/>
        <v>0</v>
      </c>
    </row>
    <row r="99" spans="1:25">
      <c r="A99" s="145"/>
      <c r="B99" s="145"/>
      <c r="C99" s="145"/>
      <c r="D99" s="145"/>
      <c r="E99" s="145"/>
      <c r="F99" s="415" t="s">
        <v>562</v>
      </c>
      <c r="G99" s="357">
        <f t="shared" si="13"/>
        <v>0</v>
      </c>
      <c r="H99" s="294"/>
      <c r="I99" s="294"/>
      <c r="J99" s="358">
        <f t="shared" si="9"/>
        <v>0</v>
      </c>
      <c r="K99" s="358">
        <f t="shared" si="10"/>
        <v>0</v>
      </c>
      <c r="L99" s="358">
        <f t="shared" si="11"/>
        <v>0</v>
      </c>
      <c r="M99" s="294"/>
      <c r="N99" s="358">
        <f t="shared" si="12"/>
        <v>0</v>
      </c>
    </row>
    <row r="100" spans="1:25">
      <c r="A100" s="145"/>
      <c r="B100" s="145"/>
      <c r="C100" s="145"/>
      <c r="D100" s="145"/>
      <c r="E100" s="145"/>
      <c r="F100" s="415" t="s">
        <v>562</v>
      </c>
      <c r="G100" s="357">
        <f t="shared" si="13"/>
        <v>0</v>
      </c>
      <c r="H100" s="294"/>
      <c r="I100" s="294"/>
      <c r="J100" s="358">
        <f t="shared" si="9"/>
        <v>0</v>
      </c>
      <c r="K100" s="358">
        <f t="shared" si="10"/>
        <v>0</v>
      </c>
      <c r="L100" s="358">
        <f t="shared" si="11"/>
        <v>0</v>
      </c>
      <c r="M100" s="294"/>
      <c r="N100" s="358">
        <f t="shared" si="12"/>
        <v>0</v>
      </c>
    </row>
    <row r="101" spans="1:25">
      <c r="A101" s="145"/>
      <c r="B101" s="145"/>
      <c r="C101" s="145"/>
      <c r="D101" s="145"/>
      <c r="E101" s="145"/>
      <c r="F101" s="415" t="s">
        <v>562</v>
      </c>
      <c r="G101" s="357">
        <f t="shared" si="13"/>
        <v>0</v>
      </c>
      <c r="H101" s="294"/>
      <c r="I101" s="294"/>
      <c r="J101" s="358">
        <f t="shared" si="9"/>
        <v>0</v>
      </c>
      <c r="K101" s="358">
        <f t="shared" si="10"/>
        <v>0</v>
      </c>
      <c r="L101" s="358">
        <f t="shared" si="11"/>
        <v>0</v>
      </c>
      <c r="M101" s="294"/>
      <c r="N101" s="358">
        <f t="shared" si="12"/>
        <v>0</v>
      </c>
    </row>
    <row r="102" spans="1:25" s="303" customFormat="1">
      <c r="A102" s="298"/>
      <c r="B102" s="299"/>
      <c r="C102" s="299"/>
      <c r="D102" s="298"/>
      <c r="E102" s="298"/>
      <c r="F102" s="298"/>
      <c r="G102" s="300"/>
      <c r="H102" s="301"/>
      <c r="I102" s="301">
        <f t="shared" ref="I102:N102" si="14">SUM(I6:I101)</f>
        <v>0</v>
      </c>
      <c r="J102" s="301">
        <f t="shared" si="14"/>
        <v>0</v>
      </c>
      <c r="K102" s="301">
        <f t="shared" si="14"/>
        <v>0</v>
      </c>
      <c r="L102" s="301">
        <f t="shared" si="14"/>
        <v>0</v>
      </c>
      <c r="M102" s="301">
        <f t="shared" si="14"/>
        <v>0</v>
      </c>
      <c r="N102" s="301">
        <f t="shared" si="14"/>
        <v>0</v>
      </c>
      <c r="O102" s="302"/>
      <c r="X102" s="28"/>
      <c r="Y102" s="28"/>
    </row>
    <row r="103" spans="1:25">
      <c r="X103" s="303"/>
      <c r="Y103" s="303"/>
    </row>
    <row r="104" spans="1:25">
      <c r="L104" s="296"/>
    </row>
  </sheetData>
  <autoFilter ref="A5:N102">
    <filterColumn colId="4"/>
    <filterColumn colId="5"/>
  </autoFilter>
  <dataValidations count="2">
    <dataValidation type="list" allowBlank="1" showInputMessage="1" showErrorMessage="1" sqref="A6:A101">
      <formula1>#REF!</formula1>
    </dataValidation>
    <dataValidation type="list" allowBlank="1" showInputMessage="1" showErrorMessage="1" sqref="F6:F101">
      <formula1>$X$6:$X$29</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sheetPr codeName="Sheet15"/>
  <dimension ref="A1:N82"/>
  <sheetViews>
    <sheetView workbookViewId="0"/>
  </sheetViews>
  <sheetFormatPr defaultRowHeight="12.75"/>
  <cols>
    <col min="1" max="1" width="9.140625" style="312"/>
    <col min="2" max="2" width="23.28515625" style="312" customWidth="1"/>
    <col min="3" max="3" width="25" style="312" bestFit="1" customWidth="1"/>
    <col min="4" max="4" width="27.7109375" style="312" customWidth="1"/>
    <col min="5" max="5" width="24.140625" style="312" customWidth="1"/>
    <col min="6" max="6" width="20.5703125" style="312" customWidth="1"/>
    <col min="7" max="7" width="38.7109375" style="312" bestFit="1" customWidth="1"/>
    <col min="8" max="8" width="12.5703125" style="312" customWidth="1"/>
    <col min="9" max="9" width="15" style="312" bestFit="1" customWidth="1"/>
    <col min="10" max="12" width="9.140625" style="312"/>
    <col min="13" max="13" width="12.5703125" style="312" bestFit="1" customWidth="1"/>
    <col min="14" max="16384" width="9.140625" style="312"/>
  </cols>
  <sheetData>
    <row r="1" spans="1:14" ht="15">
      <c r="A1" s="488"/>
      <c r="M1" s="312" t="s">
        <v>261</v>
      </c>
      <c r="N1" s="312" t="s">
        <v>231</v>
      </c>
    </row>
    <row r="2" spans="1:14">
      <c r="B2" s="313" t="s">
        <v>254</v>
      </c>
      <c r="G2" s="313">
        <f>SUBTOTAL(9,G4:G8)</f>
        <v>0</v>
      </c>
      <c r="M2" s="312" t="s">
        <v>262</v>
      </c>
      <c r="N2" s="312" t="s">
        <v>232</v>
      </c>
    </row>
    <row r="3" spans="1:14">
      <c r="B3" s="314" t="s">
        <v>255</v>
      </c>
      <c r="C3" s="314" t="s">
        <v>256</v>
      </c>
      <c r="D3" s="314" t="s">
        <v>257</v>
      </c>
      <c r="E3" s="314" t="s">
        <v>426</v>
      </c>
      <c r="F3" s="314" t="s">
        <v>258</v>
      </c>
      <c r="G3" s="314" t="s">
        <v>259</v>
      </c>
      <c r="H3" s="314" t="s">
        <v>260</v>
      </c>
      <c r="I3" s="314" t="s">
        <v>263</v>
      </c>
    </row>
    <row r="4" spans="1:14">
      <c r="B4" s="315"/>
      <c r="C4" s="356"/>
      <c r="D4" s="316"/>
      <c r="E4" s="316"/>
      <c r="F4" s="317"/>
      <c r="G4" s="318"/>
      <c r="H4" s="315"/>
      <c r="I4" s="315"/>
    </row>
    <row r="5" spans="1:14">
      <c r="B5" s="315"/>
      <c r="C5" s="356"/>
      <c r="D5" s="316"/>
      <c r="E5" s="316"/>
      <c r="F5" s="317"/>
      <c r="G5" s="318"/>
      <c r="H5" s="315"/>
      <c r="I5" s="315"/>
    </row>
    <row r="6" spans="1:14">
      <c r="B6" s="315"/>
      <c r="C6" s="356"/>
      <c r="D6" s="316"/>
      <c r="E6" s="316"/>
      <c r="F6" s="317"/>
      <c r="G6" s="318"/>
      <c r="H6" s="315"/>
      <c r="I6" s="315"/>
    </row>
    <row r="7" spans="1:14">
      <c r="B7" s="315"/>
      <c r="C7" s="356"/>
      <c r="D7" s="316"/>
      <c r="E7" s="316"/>
      <c r="F7" s="317"/>
      <c r="G7" s="318"/>
      <c r="H7" s="315"/>
      <c r="I7" s="315"/>
    </row>
    <row r="8" spans="1:14">
      <c r="B8" s="315"/>
      <c r="C8" s="356"/>
      <c r="D8" s="316"/>
      <c r="E8" s="316"/>
      <c r="F8" s="317"/>
      <c r="G8" s="318"/>
      <c r="H8" s="315"/>
      <c r="I8" s="315"/>
    </row>
    <row r="9" spans="1:14">
      <c r="B9" s="315"/>
      <c r="C9" s="315"/>
      <c r="D9" s="316"/>
      <c r="E9" s="316"/>
      <c r="F9" s="315"/>
      <c r="G9" s="315"/>
      <c r="H9" s="315"/>
      <c r="I9" s="315"/>
    </row>
    <row r="10" spans="1:14">
      <c r="B10" s="315"/>
      <c r="C10" s="315"/>
      <c r="D10" s="315"/>
      <c r="E10" s="315"/>
      <c r="F10" s="315"/>
      <c r="G10" s="315"/>
      <c r="H10" s="315"/>
      <c r="I10" s="315"/>
    </row>
    <row r="11" spans="1:14" s="319" customFormat="1"/>
    <row r="12" spans="1:14" ht="25.5">
      <c r="B12" s="320" t="s">
        <v>26</v>
      </c>
      <c r="C12" s="320" t="s">
        <v>121</v>
      </c>
      <c r="D12" s="320" t="s">
        <v>264</v>
      </c>
      <c r="E12" s="320" t="s">
        <v>265</v>
      </c>
      <c r="F12" s="320" t="s">
        <v>116</v>
      </c>
      <c r="G12" s="321"/>
      <c r="H12" s="321"/>
    </row>
    <row r="13" spans="1:14">
      <c r="B13" s="322">
        <f>'ESI,PF,PT'!A7</f>
        <v>42461</v>
      </c>
      <c r="C13" s="323">
        <f>$C$4</f>
        <v>0</v>
      </c>
      <c r="D13" s="323">
        <f>$G$4</f>
        <v>0</v>
      </c>
      <c r="E13" s="323"/>
      <c r="F13" s="324">
        <f>D13-E13</f>
        <v>0</v>
      </c>
      <c r="G13" s="318"/>
      <c r="H13" s="318"/>
    </row>
    <row r="14" spans="1:14">
      <c r="B14" s="322">
        <f>DATE(YEAR(B13),MONTH(B13)+1,DAY(B13))</f>
        <v>42491</v>
      </c>
      <c r="C14" s="323">
        <f t="shared" ref="C14:C24" si="0">$C$4</f>
        <v>0</v>
      </c>
      <c r="D14" s="323">
        <f t="shared" ref="D14:D24" si="1">$G$4</f>
        <v>0</v>
      </c>
      <c r="E14" s="323"/>
      <c r="F14" s="324">
        <f>D14-E14</f>
        <v>0</v>
      </c>
      <c r="G14" s="318"/>
      <c r="H14" s="318"/>
    </row>
    <row r="15" spans="1:14">
      <c r="B15" s="322">
        <f t="shared" ref="B15:B24" si="2">DATE(YEAR(B14),MONTH(B14)+1,DAY(B14))</f>
        <v>42522</v>
      </c>
      <c r="C15" s="323">
        <f t="shared" si="0"/>
        <v>0</v>
      </c>
      <c r="D15" s="323">
        <f t="shared" si="1"/>
        <v>0</v>
      </c>
      <c r="E15" s="323"/>
      <c r="F15" s="324">
        <f t="shared" ref="F15:F24" si="3">D15-E15</f>
        <v>0</v>
      </c>
      <c r="G15" s="318"/>
      <c r="H15" s="318"/>
    </row>
    <row r="16" spans="1:14">
      <c r="B16" s="322">
        <f t="shared" si="2"/>
        <v>42552</v>
      </c>
      <c r="C16" s="323">
        <f t="shared" si="0"/>
        <v>0</v>
      </c>
      <c r="D16" s="323">
        <f t="shared" si="1"/>
        <v>0</v>
      </c>
      <c r="E16" s="323"/>
      <c r="F16" s="324">
        <f t="shared" si="3"/>
        <v>0</v>
      </c>
      <c r="G16" s="318"/>
      <c r="H16" s="318"/>
    </row>
    <row r="17" spans="2:8">
      <c r="B17" s="322">
        <f t="shared" si="2"/>
        <v>42583</v>
      </c>
      <c r="C17" s="323">
        <f t="shared" si="0"/>
        <v>0</v>
      </c>
      <c r="D17" s="323">
        <f t="shared" si="1"/>
        <v>0</v>
      </c>
      <c r="E17" s="323"/>
      <c r="F17" s="324">
        <f t="shared" si="3"/>
        <v>0</v>
      </c>
      <c r="G17" s="318"/>
      <c r="H17" s="318"/>
    </row>
    <row r="18" spans="2:8">
      <c r="B18" s="322">
        <f t="shared" si="2"/>
        <v>42614</v>
      </c>
      <c r="C18" s="323">
        <f t="shared" si="0"/>
        <v>0</v>
      </c>
      <c r="D18" s="323">
        <f t="shared" si="1"/>
        <v>0</v>
      </c>
      <c r="E18" s="323"/>
      <c r="F18" s="324">
        <f t="shared" si="3"/>
        <v>0</v>
      </c>
      <c r="G18" s="318"/>
      <c r="H18" s="318"/>
    </row>
    <row r="19" spans="2:8">
      <c r="B19" s="322">
        <f t="shared" si="2"/>
        <v>42644</v>
      </c>
      <c r="C19" s="323">
        <f t="shared" si="0"/>
        <v>0</v>
      </c>
      <c r="D19" s="323">
        <f t="shared" si="1"/>
        <v>0</v>
      </c>
      <c r="E19" s="323"/>
      <c r="F19" s="324">
        <f t="shared" si="3"/>
        <v>0</v>
      </c>
      <c r="G19" s="318"/>
      <c r="H19" s="318"/>
    </row>
    <row r="20" spans="2:8">
      <c r="B20" s="322">
        <f t="shared" si="2"/>
        <v>42675</v>
      </c>
      <c r="C20" s="323">
        <f t="shared" si="0"/>
        <v>0</v>
      </c>
      <c r="D20" s="323">
        <f t="shared" si="1"/>
        <v>0</v>
      </c>
      <c r="E20" s="323"/>
      <c r="F20" s="324">
        <f t="shared" si="3"/>
        <v>0</v>
      </c>
      <c r="G20" s="318"/>
      <c r="H20" s="318"/>
    </row>
    <row r="21" spans="2:8">
      <c r="B21" s="322">
        <f t="shared" si="2"/>
        <v>42705</v>
      </c>
      <c r="C21" s="323">
        <f t="shared" si="0"/>
        <v>0</v>
      </c>
      <c r="D21" s="323">
        <f t="shared" si="1"/>
        <v>0</v>
      </c>
      <c r="E21" s="323"/>
      <c r="F21" s="324">
        <f t="shared" si="3"/>
        <v>0</v>
      </c>
      <c r="G21" s="318"/>
      <c r="H21" s="318"/>
    </row>
    <row r="22" spans="2:8">
      <c r="B22" s="322">
        <f t="shared" si="2"/>
        <v>42736</v>
      </c>
      <c r="C22" s="323">
        <f t="shared" si="0"/>
        <v>0</v>
      </c>
      <c r="D22" s="323">
        <f t="shared" si="1"/>
        <v>0</v>
      </c>
      <c r="E22" s="323"/>
      <c r="F22" s="324">
        <f t="shared" si="3"/>
        <v>0</v>
      </c>
      <c r="G22" s="318"/>
      <c r="H22" s="318"/>
    </row>
    <row r="23" spans="2:8">
      <c r="B23" s="322">
        <f t="shared" si="2"/>
        <v>42767</v>
      </c>
      <c r="C23" s="323">
        <f t="shared" si="0"/>
        <v>0</v>
      </c>
      <c r="D23" s="323">
        <f t="shared" si="1"/>
        <v>0</v>
      </c>
      <c r="E23" s="323"/>
      <c r="F23" s="324">
        <f t="shared" si="3"/>
        <v>0</v>
      </c>
      <c r="G23" s="318"/>
      <c r="H23" s="318"/>
    </row>
    <row r="24" spans="2:8">
      <c r="B24" s="322">
        <f t="shared" si="2"/>
        <v>42795</v>
      </c>
      <c r="C24" s="323">
        <f t="shared" si="0"/>
        <v>0</v>
      </c>
      <c r="D24" s="323">
        <f t="shared" si="1"/>
        <v>0</v>
      </c>
      <c r="E24" s="323"/>
      <c r="F24" s="324">
        <f t="shared" si="3"/>
        <v>0</v>
      </c>
      <c r="G24" s="318"/>
      <c r="H24" s="318"/>
    </row>
    <row r="25" spans="2:8" ht="13.5" thickBot="1">
      <c r="B25" s="325"/>
      <c r="C25" s="325"/>
      <c r="D25" s="326">
        <f>SUM(D13:D24)</f>
        <v>0</v>
      </c>
      <c r="E25" s="326">
        <f>SUM(E13:E24)</f>
        <v>0</v>
      </c>
      <c r="F25" s="327">
        <f>SUM(F13:F24)</f>
        <v>0</v>
      </c>
      <c r="G25" s="327">
        <f>SUM(G13:G24)</f>
        <v>0</v>
      </c>
      <c r="H25" s="327">
        <f>SUM(H13:H24)</f>
        <v>0</v>
      </c>
    </row>
    <row r="26" spans="2:8" ht="13.5" thickTop="1">
      <c r="B26" s="328"/>
      <c r="C26" s="328"/>
      <c r="D26" s="329"/>
      <c r="E26" s="329"/>
      <c r="F26" s="329"/>
      <c r="G26" s="329"/>
      <c r="H26" s="329"/>
    </row>
    <row r="27" spans="2:8">
      <c r="B27" s="322">
        <f>$B$13</f>
        <v>42461</v>
      </c>
      <c r="C27" s="323">
        <f>$C$5</f>
        <v>0</v>
      </c>
      <c r="D27" s="323">
        <f>$G$4</f>
        <v>0</v>
      </c>
      <c r="E27" s="323"/>
      <c r="F27" s="324">
        <f t="shared" ref="F27:F38" si="4">D27-E27</f>
        <v>0</v>
      </c>
      <c r="G27" s="318"/>
      <c r="H27" s="318"/>
    </row>
    <row r="28" spans="2:8">
      <c r="B28" s="322">
        <f t="shared" ref="B28:B38" si="5">DATE(YEAR(B27),MONTH(B27)+1,DAY(B27))</f>
        <v>42491</v>
      </c>
      <c r="C28" s="323">
        <f t="shared" ref="C28:C38" si="6">$C$5</f>
        <v>0</v>
      </c>
      <c r="D28" s="323">
        <f t="shared" ref="D28:D38" si="7">$G$4</f>
        <v>0</v>
      </c>
      <c r="E28" s="323"/>
      <c r="F28" s="324">
        <f t="shared" si="4"/>
        <v>0</v>
      </c>
      <c r="G28" s="318"/>
      <c r="H28" s="318"/>
    </row>
    <row r="29" spans="2:8">
      <c r="B29" s="322">
        <f t="shared" si="5"/>
        <v>42522</v>
      </c>
      <c r="C29" s="323">
        <f t="shared" si="6"/>
        <v>0</v>
      </c>
      <c r="D29" s="323">
        <f t="shared" si="7"/>
        <v>0</v>
      </c>
      <c r="E29" s="323"/>
      <c r="F29" s="324">
        <f t="shared" si="4"/>
        <v>0</v>
      </c>
      <c r="G29" s="318"/>
      <c r="H29" s="318"/>
    </row>
    <row r="30" spans="2:8">
      <c r="B30" s="322">
        <f t="shared" si="5"/>
        <v>42552</v>
      </c>
      <c r="C30" s="323">
        <f t="shared" si="6"/>
        <v>0</v>
      </c>
      <c r="D30" s="323">
        <f t="shared" si="7"/>
        <v>0</v>
      </c>
      <c r="E30" s="323"/>
      <c r="F30" s="324">
        <f t="shared" si="4"/>
        <v>0</v>
      </c>
      <c r="G30" s="318"/>
      <c r="H30" s="318"/>
    </row>
    <row r="31" spans="2:8">
      <c r="B31" s="322">
        <f t="shared" si="5"/>
        <v>42583</v>
      </c>
      <c r="C31" s="323">
        <f t="shared" si="6"/>
        <v>0</v>
      </c>
      <c r="D31" s="323">
        <f t="shared" si="7"/>
        <v>0</v>
      </c>
      <c r="E31" s="323"/>
      <c r="F31" s="324">
        <f t="shared" si="4"/>
        <v>0</v>
      </c>
      <c r="G31" s="318"/>
      <c r="H31" s="318"/>
    </row>
    <row r="32" spans="2:8">
      <c r="B32" s="322">
        <f t="shared" si="5"/>
        <v>42614</v>
      </c>
      <c r="C32" s="323">
        <f t="shared" si="6"/>
        <v>0</v>
      </c>
      <c r="D32" s="323">
        <f t="shared" si="7"/>
        <v>0</v>
      </c>
      <c r="E32" s="323"/>
      <c r="F32" s="324">
        <f t="shared" si="4"/>
        <v>0</v>
      </c>
      <c r="G32" s="318"/>
      <c r="H32" s="318"/>
    </row>
    <row r="33" spans="2:8">
      <c r="B33" s="322">
        <f t="shared" si="5"/>
        <v>42644</v>
      </c>
      <c r="C33" s="323">
        <f t="shared" si="6"/>
        <v>0</v>
      </c>
      <c r="D33" s="323">
        <f t="shared" si="7"/>
        <v>0</v>
      </c>
      <c r="E33" s="323"/>
      <c r="F33" s="324">
        <f t="shared" si="4"/>
        <v>0</v>
      </c>
      <c r="G33" s="318"/>
      <c r="H33" s="318"/>
    </row>
    <row r="34" spans="2:8">
      <c r="B34" s="322">
        <f t="shared" si="5"/>
        <v>42675</v>
      </c>
      <c r="C34" s="323">
        <f t="shared" si="6"/>
        <v>0</v>
      </c>
      <c r="D34" s="323">
        <f t="shared" si="7"/>
        <v>0</v>
      </c>
      <c r="E34" s="323"/>
      <c r="F34" s="324">
        <f t="shared" si="4"/>
        <v>0</v>
      </c>
      <c r="G34" s="318"/>
      <c r="H34" s="318"/>
    </row>
    <row r="35" spans="2:8">
      <c r="B35" s="322">
        <f t="shared" si="5"/>
        <v>42705</v>
      </c>
      <c r="C35" s="323">
        <f t="shared" si="6"/>
        <v>0</v>
      </c>
      <c r="D35" s="323">
        <f t="shared" si="7"/>
        <v>0</v>
      </c>
      <c r="E35" s="323"/>
      <c r="F35" s="324">
        <f t="shared" si="4"/>
        <v>0</v>
      </c>
      <c r="G35" s="318"/>
      <c r="H35" s="318"/>
    </row>
    <row r="36" spans="2:8">
      <c r="B36" s="322">
        <f t="shared" si="5"/>
        <v>42736</v>
      </c>
      <c r="C36" s="323">
        <f t="shared" si="6"/>
        <v>0</v>
      </c>
      <c r="D36" s="323">
        <f t="shared" si="7"/>
        <v>0</v>
      </c>
      <c r="E36" s="323"/>
      <c r="F36" s="324">
        <f t="shared" si="4"/>
        <v>0</v>
      </c>
      <c r="G36" s="318"/>
      <c r="H36" s="318"/>
    </row>
    <row r="37" spans="2:8">
      <c r="B37" s="322">
        <f t="shared" si="5"/>
        <v>42767</v>
      </c>
      <c r="C37" s="323">
        <f t="shared" si="6"/>
        <v>0</v>
      </c>
      <c r="D37" s="323">
        <f t="shared" si="7"/>
        <v>0</v>
      </c>
      <c r="E37" s="323"/>
      <c r="F37" s="324">
        <f t="shared" si="4"/>
        <v>0</v>
      </c>
      <c r="G37" s="318"/>
      <c r="H37" s="318"/>
    </row>
    <row r="38" spans="2:8">
      <c r="B38" s="322">
        <f t="shared" si="5"/>
        <v>42795</v>
      </c>
      <c r="C38" s="323">
        <f t="shared" si="6"/>
        <v>0</v>
      </c>
      <c r="D38" s="323">
        <f t="shared" si="7"/>
        <v>0</v>
      </c>
      <c r="E38" s="323"/>
      <c r="F38" s="324">
        <f t="shared" si="4"/>
        <v>0</v>
      </c>
      <c r="G38" s="318"/>
      <c r="H38" s="318"/>
    </row>
    <row r="39" spans="2:8" ht="13.5" thickBot="1">
      <c r="B39" s="330"/>
      <c r="C39" s="330"/>
      <c r="D39" s="326">
        <f>SUM(D27:D38)</f>
        <v>0</v>
      </c>
      <c r="E39" s="326">
        <f>SUM(E27:E38)</f>
        <v>0</v>
      </c>
      <c r="F39" s="326">
        <f>SUM(F27:F38)</f>
        <v>0</v>
      </c>
      <c r="G39" s="326">
        <f>SUM(G27:G38)</f>
        <v>0</v>
      </c>
      <c r="H39" s="326">
        <f>SUM(H27:H38)</f>
        <v>0</v>
      </c>
    </row>
    <row r="40" spans="2:8" ht="13.5" thickTop="1">
      <c r="B40" s="331"/>
      <c r="C40" s="331"/>
      <c r="D40" s="332"/>
      <c r="E40" s="332"/>
      <c r="F40" s="332"/>
      <c r="G40" s="332"/>
      <c r="H40" s="332"/>
    </row>
    <row r="41" spans="2:8">
      <c r="B41" s="322">
        <f>$B$13</f>
        <v>42461</v>
      </c>
      <c r="C41" s="323">
        <f>$C$6</f>
        <v>0</v>
      </c>
      <c r="D41" s="323">
        <f>$G$6</f>
        <v>0</v>
      </c>
      <c r="E41" s="323"/>
      <c r="F41" s="324">
        <f t="shared" ref="F41:F52" si="8">D41-E41</f>
        <v>0</v>
      </c>
      <c r="G41" s="318"/>
      <c r="H41" s="318"/>
    </row>
    <row r="42" spans="2:8">
      <c r="B42" s="322">
        <f t="shared" ref="B42:B52" si="9">DATE(YEAR(B41),MONTH(B41)+1,DAY(B41))</f>
        <v>42491</v>
      </c>
      <c r="C42" s="323">
        <f t="shared" ref="C42:C52" si="10">$C$6</f>
        <v>0</v>
      </c>
      <c r="D42" s="323">
        <f t="shared" ref="D42:D52" si="11">$G$6</f>
        <v>0</v>
      </c>
      <c r="E42" s="323"/>
      <c r="F42" s="324">
        <f t="shared" si="8"/>
        <v>0</v>
      </c>
      <c r="G42" s="318"/>
      <c r="H42" s="318"/>
    </row>
    <row r="43" spans="2:8">
      <c r="B43" s="322">
        <f t="shared" si="9"/>
        <v>42522</v>
      </c>
      <c r="C43" s="323">
        <f t="shared" si="10"/>
        <v>0</v>
      </c>
      <c r="D43" s="323">
        <f t="shared" si="11"/>
        <v>0</v>
      </c>
      <c r="E43" s="323"/>
      <c r="F43" s="324">
        <f t="shared" si="8"/>
        <v>0</v>
      </c>
      <c r="G43" s="318"/>
      <c r="H43" s="318"/>
    </row>
    <row r="44" spans="2:8">
      <c r="B44" s="322">
        <f t="shared" si="9"/>
        <v>42552</v>
      </c>
      <c r="C44" s="323">
        <f t="shared" si="10"/>
        <v>0</v>
      </c>
      <c r="D44" s="323">
        <f t="shared" si="11"/>
        <v>0</v>
      </c>
      <c r="E44" s="323"/>
      <c r="F44" s="324">
        <f t="shared" si="8"/>
        <v>0</v>
      </c>
      <c r="G44" s="318"/>
      <c r="H44" s="318"/>
    </row>
    <row r="45" spans="2:8">
      <c r="B45" s="322">
        <f t="shared" si="9"/>
        <v>42583</v>
      </c>
      <c r="C45" s="323">
        <f t="shared" si="10"/>
        <v>0</v>
      </c>
      <c r="D45" s="323">
        <f t="shared" si="11"/>
        <v>0</v>
      </c>
      <c r="E45" s="323"/>
      <c r="F45" s="324">
        <f t="shared" si="8"/>
        <v>0</v>
      </c>
      <c r="G45" s="318"/>
      <c r="H45" s="318"/>
    </row>
    <row r="46" spans="2:8">
      <c r="B46" s="322">
        <f t="shared" si="9"/>
        <v>42614</v>
      </c>
      <c r="C46" s="323">
        <f t="shared" si="10"/>
        <v>0</v>
      </c>
      <c r="D46" s="323">
        <f t="shared" si="11"/>
        <v>0</v>
      </c>
      <c r="E46" s="323"/>
      <c r="F46" s="324">
        <f t="shared" si="8"/>
        <v>0</v>
      </c>
      <c r="G46" s="318"/>
      <c r="H46" s="318"/>
    </row>
    <row r="47" spans="2:8">
      <c r="B47" s="322">
        <f t="shared" si="9"/>
        <v>42644</v>
      </c>
      <c r="C47" s="323">
        <f t="shared" si="10"/>
        <v>0</v>
      </c>
      <c r="D47" s="323">
        <f t="shared" si="11"/>
        <v>0</v>
      </c>
      <c r="E47" s="323"/>
      <c r="F47" s="324">
        <f t="shared" si="8"/>
        <v>0</v>
      </c>
      <c r="G47" s="318"/>
      <c r="H47" s="318"/>
    </row>
    <row r="48" spans="2:8">
      <c r="B48" s="322">
        <f t="shared" si="9"/>
        <v>42675</v>
      </c>
      <c r="C48" s="323">
        <f t="shared" si="10"/>
        <v>0</v>
      </c>
      <c r="D48" s="323">
        <f t="shared" si="11"/>
        <v>0</v>
      </c>
      <c r="E48" s="323"/>
      <c r="F48" s="324">
        <f t="shared" si="8"/>
        <v>0</v>
      </c>
      <c r="G48" s="318"/>
      <c r="H48" s="318"/>
    </row>
    <row r="49" spans="2:8">
      <c r="B49" s="322">
        <f t="shared" si="9"/>
        <v>42705</v>
      </c>
      <c r="C49" s="323">
        <f t="shared" si="10"/>
        <v>0</v>
      </c>
      <c r="D49" s="323">
        <f t="shared" si="11"/>
        <v>0</v>
      </c>
      <c r="E49" s="323"/>
      <c r="F49" s="324">
        <f t="shared" si="8"/>
        <v>0</v>
      </c>
      <c r="G49" s="318"/>
      <c r="H49" s="318"/>
    </row>
    <row r="50" spans="2:8">
      <c r="B50" s="322">
        <f t="shared" si="9"/>
        <v>42736</v>
      </c>
      <c r="C50" s="323">
        <f t="shared" si="10"/>
        <v>0</v>
      </c>
      <c r="D50" s="323">
        <f t="shared" si="11"/>
        <v>0</v>
      </c>
      <c r="E50" s="323"/>
      <c r="F50" s="324">
        <f t="shared" si="8"/>
        <v>0</v>
      </c>
      <c r="G50" s="318"/>
      <c r="H50" s="318"/>
    </row>
    <row r="51" spans="2:8">
      <c r="B51" s="322">
        <f t="shared" si="9"/>
        <v>42767</v>
      </c>
      <c r="C51" s="323">
        <f t="shared" si="10"/>
        <v>0</v>
      </c>
      <c r="D51" s="323">
        <f t="shared" si="11"/>
        <v>0</v>
      </c>
      <c r="E51" s="323"/>
      <c r="F51" s="324">
        <f t="shared" si="8"/>
        <v>0</v>
      </c>
      <c r="G51" s="318"/>
      <c r="H51" s="318"/>
    </row>
    <row r="52" spans="2:8">
      <c r="B52" s="322">
        <f t="shared" si="9"/>
        <v>42795</v>
      </c>
      <c r="C52" s="323">
        <f t="shared" si="10"/>
        <v>0</v>
      </c>
      <c r="D52" s="323">
        <f t="shared" si="11"/>
        <v>0</v>
      </c>
      <c r="E52" s="323"/>
      <c r="F52" s="324">
        <f t="shared" si="8"/>
        <v>0</v>
      </c>
      <c r="G52" s="318"/>
      <c r="H52" s="318"/>
    </row>
    <row r="53" spans="2:8" ht="13.5" thickBot="1">
      <c r="B53" s="325"/>
      <c r="C53" s="325"/>
      <c r="D53" s="327">
        <f>SUM(D41:D52)</f>
        <v>0</v>
      </c>
      <c r="E53" s="327">
        <f>SUM(E41:E52)</f>
        <v>0</v>
      </c>
      <c r="F53" s="327">
        <f>SUM(F41:F52)</f>
        <v>0</v>
      </c>
      <c r="G53" s="327">
        <f>SUM(G41:G52)</f>
        <v>0</v>
      </c>
      <c r="H53" s="327">
        <f>SUM(H41:H52)</f>
        <v>0</v>
      </c>
    </row>
    <row r="54" spans="2:8" ht="13.5" thickTop="1">
      <c r="B54" s="331"/>
      <c r="C54" s="331"/>
      <c r="D54" s="332"/>
      <c r="E54" s="332"/>
      <c r="F54" s="332"/>
      <c r="G54" s="332"/>
      <c r="H54" s="332"/>
    </row>
    <row r="55" spans="2:8">
      <c r="B55" s="322">
        <f>$B$13</f>
        <v>42461</v>
      </c>
      <c r="C55" s="323">
        <f>$C$7</f>
        <v>0</v>
      </c>
      <c r="D55" s="323">
        <f>$G$7</f>
        <v>0</v>
      </c>
      <c r="E55" s="323"/>
      <c r="F55" s="324">
        <f t="shared" ref="F55:F66" si="12">D55-E55</f>
        <v>0</v>
      </c>
      <c r="G55" s="318"/>
      <c r="H55" s="318"/>
    </row>
    <row r="56" spans="2:8">
      <c r="B56" s="322">
        <f t="shared" ref="B56:B66" si="13">DATE(YEAR(B55),MONTH(B55)+1,DAY(B55))</f>
        <v>42491</v>
      </c>
      <c r="C56" s="323">
        <f t="shared" ref="C56:C66" si="14">$C$7</f>
        <v>0</v>
      </c>
      <c r="D56" s="323">
        <f t="shared" ref="D56:D66" si="15">$G$7</f>
        <v>0</v>
      </c>
      <c r="E56" s="323"/>
      <c r="F56" s="324">
        <f t="shared" si="12"/>
        <v>0</v>
      </c>
      <c r="G56" s="318"/>
      <c r="H56" s="318"/>
    </row>
    <row r="57" spans="2:8">
      <c r="B57" s="322">
        <f t="shared" si="13"/>
        <v>42522</v>
      </c>
      <c r="C57" s="323">
        <f t="shared" si="14"/>
        <v>0</v>
      </c>
      <c r="D57" s="323">
        <f t="shared" si="15"/>
        <v>0</v>
      </c>
      <c r="E57" s="323"/>
      <c r="F57" s="324">
        <f t="shared" si="12"/>
        <v>0</v>
      </c>
      <c r="G57" s="318"/>
      <c r="H57" s="318"/>
    </row>
    <row r="58" spans="2:8">
      <c r="B58" s="322">
        <f t="shared" si="13"/>
        <v>42552</v>
      </c>
      <c r="C58" s="323">
        <f t="shared" si="14"/>
        <v>0</v>
      </c>
      <c r="D58" s="323">
        <f t="shared" si="15"/>
        <v>0</v>
      </c>
      <c r="E58" s="323"/>
      <c r="F58" s="324">
        <f t="shared" si="12"/>
        <v>0</v>
      </c>
      <c r="G58" s="318"/>
      <c r="H58" s="318"/>
    </row>
    <row r="59" spans="2:8">
      <c r="B59" s="322">
        <f t="shared" si="13"/>
        <v>42583</v>
      </c>
      <c r="C59" s="323">
        <f t="shared" si="14"/>
        <v>0</v>
      </c>
      <c r="D59" s="323">
        <f t="shared" si="15"/>
        <v>0</v>
      </c>
      <c r="E59" s="323"/>
      <c r="F59" s="324">
        <f t="shared" si="12"/>
        <v>0</v>
      </c>
      <c r="G59" s="318"/>
      <c r="H59" s="318"/>
    </row>
    <row r="60" spans="2:8">
      <c r="B60" s="322">
        <f t="shared" si="13"/>
        <v>42614</v>
      </c>
      <c r="C60" s="323">
        <f t="shared" si="14"/>
        <v>0</v>
      </c>
      <c r="D60" s="323">
        <f t="shared" si="15"/>
        <v>0</v>
      </c>
      <c r="E60" s="323"/>
      <c r="F60" s="324">
        <f t="shared" si="12"/>
        <v>0</v>
      </c>
      <c r="G60" s="318"/>
      <c r="H60" s="318"/>
    </row>
    <row r="61" spans="2:8">
      <c r="B61" s="322">
        <f t="shared" si="13"/>
        <v>42644</v>
      </c>
      <c r="C61" s="323">
        <f t="shared" si="14"/>
        <v>0</v>
      </c>
      <c r="D61" s="323">
        <f t="shared" si="15"/>
        <v>0</v>
      </c>
      <c r="E61" s="323"/>
      <c r="F61" s="324">
        <f t="shared" si="12"/>
        <v>0</v>
      </c>
      <c r="G61" s="318"/>
      <c r="H61" s="318"/>
    </row>
    <row r="62" spans="2:8">
      <c r="B62" s="322">
        <f t="shared" si="13"/>
        <v>42675</v>
      </c>
      <c r="C62" s="323">
        <f t="shared" si="14"/>
        <v>0</v>
      </c>
      <c r="D62" s="323">
        <f t="shared" si="15"/>
        <v>0</v>
      </c>
      <c r="E62" s="323"/>
      <c r="F62" s="324">
        <f t="shared" si="12"/>
        <v>0</v>
      </c>
      <c r="G62" s="318"/>
      <c r="H62" s="318"/>
    </row>
    <row r="63" spans="2:8">
      <c r="B63" s="322">
        <f t="shared" si="13"/>
        <v>42705</v>
      </c>
      <c r="C63" s="323">
        <f t="shared" si="14"/>
        <v>0</v>
      </c>
      <c r="D63" s="323">
        <f t="shared" si="15"/>
        <v>0</v>
      </c>
      <c r="E63" s="323"/>
      <c r="F63" s="324">
        <f t="shared" si="12"/>
        <v>0</v>
      </c>
      <c r="G63" s="318"/>
      <c r="H63" s="318"/>
    </row>
    <row r="64" spans="2:8">
      <c r="B64" s="322">
        <f t="shared" si="13"/>
        <v>42736</v>
      </c>
      <c r="C64" s="323">
        <f t="shared" si="14"/>
        <v>0</v>
      </c>
      <c r="D64" s="323">
        <f t="shared" si="15"/>
        <v>0</v>
      </c>
      <c r="E64" s="323"/>
      <c r="F64" s="324">
        <f t="shared" si="12"/>
        <v>0</v>
      </c>
      <c r="G64" s="318"/>
      <c r="H64" s="318"/>
    </row>
    <row r="65" spans="2:8">
      <c r="B65" s="322">
        <f t="shared" si="13"/>
        <v>42767</v>
      </c>
      <c r="C65" s="323">
        <f t="shared" si="14"/>
        <v>0</v>
      </c>
      <c r="D65" s="323">
        <f t="shared" si="15"/>
        <v>0</v>
      </c>
      <c r="E65" s="323"/>
      <c r="F65" s="324">
        <f t="shared" si="12"/>
        <v>0</v>
      </c>
      <c r="G65" s="318"/>
      <c r="H65" s="318"/>
    </row>
    <row r="66" spans="2:8">
      <c r="B66" s="322">
        <f t="shared" si="13"/>
        <v>42795</v>
      </c>
      <c r="C66" s="323">
        <f t="shared" si="14"/>
        <v>0</v>
      </c>
      <c r="D66" s="323">
        <f t="shared" si="15"/>
        <v>0</v>
      </c>
      <c r="E66" s="323"/>
      <c r="F66" s="324">
        <f t="shared" si="12"/>
        <v>0</v>
      </c>
      <c r="G66" s="318"/>
      <c r="H66" s="318"/>
    </row>
    <row r="67" spans="2:8" ht="13.5" thickBot="1">
      <c r="B67" s="325"/>
      <c r="C67" s="325"/>
      <c r="D67" s="327">
        <f>SUM(D55:D66)</f>
        <v>0</v>
      </c>
      <c r="E67" s="327">
        <f>SUM(E55:E66)</f>
        <v>0</v>
      </c>
      <c r="F67" s="327">
        <f>SUM(F55:F66)</f>
        <v>0</v>
      </c>
      <c r="G67" s="327">
        <f>SUM(G55:G66)</f>
        <v>0</v>
      </c>
      <c r="H67" s="327">
        <f>SUM(H55:H66)</f>
        <v>0</v>
      </c>
    </row>
    <row r="68" spans="2:8" ht="13.5" thickTop="1">
      <c r="B68" s="331"/>
      <c r="C68" s="331"/>
      <c r="D68" s="332"/>
      <c r="E68" s="332"/>
      <c r="F68" s="332"/>
      <c r="G68" s="332"/>
      <c r="H68" s="332"/>
    </row>
    <row r="69" spans="2:8">
      <c r="B69" s="322">
        <f>$B$13</f>
        <v>42461</v>
      </c>
      <c r="C69" s="323">
        <f>$C$8</f>
        <v>0</v>
      </c>
      <c r="D69" s="323">
        <f>$G$8</f>
        <v>0</v>
      </c>
      <c r="E69" s="323">
        <v>0</v>
      </c>
      <c r="F69" s="324">
        <f t="shared" ref="F69:F80" si="16">D69-E69</f>
        <v>0</v>
      </c>
      <c r="G69" s="318"/>
      <c r="H69" s="318"/>
    </row>
    <row r="70" spans="2:8">
      <c r="B70" s="322">
        <f t="shared" ref="B70:B80" si="17">DATE(YEAR(B69),MONTH(B69)+1,DAY(B69))</f>
        <v>42491</v>
      </c>
      <c r="C70" s="323">
        <f t="shared" ref="C70:C80" si="18">$C$8</f>
        <v>0</v>
      </c>
      <c r="D70" s="323">
        <f t="shared" ref="D70:D80" si="19">$G$8</f>
        <v>0</v>
      </c>
      <c r="E70" s="323">
        <v>0</v>
      </c>
      <c r="F70" s="324">
        <f t="shared" si="16"/>
        <v>0</v>
      </c>
      <c r="G70" s="318"/>
      <c r="H70" s="318"/>
    </row>
    <row r="71" spans="2:8">
      <c r="B71" s="322">
        <f t="shared" si="17"/>
        <v>42522</v>
      </c>
      <c r="C71" s="323">
        <f t="shared" si="18"/>
        <v>0</v>
      </c>
      <c r="D71" s="323">
        <f t="shared" si="19"/>
        <v>0</v>
      </c>
      <c r="E71" s="323">
        <v>0</v>
      </c>
      <c r="F71" s="324">
        <f t="shared" si="16"/>
        <v>0</v>
      </c>
      <c r="G71" s="318"/>
      <c r="H71" s="318"/>
    </row>
    <row r="72" spans="2:8">
      <c r="B72" s="322">
        <f t="shared" si="17"/>
        <v>42552</v>
      </c>
      <c r="C72" s="323">
        <f t="shared" si="18"/>
        <v>0</v>
      </c>
      <c r="D72" s="323">
        <f t="shared" si="19"/>
        <v>0</v>
      </c>
      <c r="E72" s="323">
        <v>0</v>
      </c>
      <c r="F72" s="324">
        <f t="shared" si="16"/>
        <v>0</v>
      </c>
      <c r="G72" s="318"/>
      <c r="H72" s="318"/>
    </row>
    <row r="73" spans="2:8">
      <c r="B73" s="322">
        <f t="shared" si="17"/>
        <v>42583</v>
      </c>
      <c r="C73" s="323">
        <f t="shared" si="18"/>
        <v>0</v>
      </c>
      <c r="D73" s="323">
        <f t="shared" si="19"/>
        <v>0</v>
      </c>
      <c r="E73" s="323">
        <v>0</v>
      </c>
      <c r="F73" s="324">
        <f t="shared" si="16"/>
        <v>0</v>
      </c>
      <c r="G73" s="318"/>
      <c r="H73" s="318"/>
    </row>
    <row r="74" spans="2:8">
      <c r="B74" s="322">
        <f t="shared" si="17"/>
        <v>42614</v>
      </c>
      <c r="C74" s="323">
        <f t="shared" si="18"/>
        <v>0</v>
      </c>
      <c r="D74" s="323">
        <f t="shared" si="19"/>
        <v>0</v>
      </c>
      <c r="E74" s="323">
        <v>0</v>
      </c>
      <c r="F74" s="324">
        <f t="shared" si="16"/>
        <v>0</v>
      </c>
      <c r="G74" s="318"/>
      <c r="H74" s="318"/>
    </row>
    <row r="75" spans="2:8">
      <c r="B75" s="322">
        <f t="shared" si="17"/>
        <v>42644</v>
      </c>
      <c r="C75" s="323">
        <f t="shared" si="18"/>
        <v>0</v>
      </c>
      <c r="D75" s="323">
        <f t="shared" si="19"/>
        <v>0</v>
      </c>
      <c r="E75" s="323">
        <v>0</v>
      </c>
      <c r="F75" s="324">
        <f t="shared" si="16"/>
        <v>0</v>
      </c>
      <c r="G75" s="318"/>
      <c r="H75" s="318"/>
    </row>
    <row r="76" spans="2:8">
      <c r="B76" s="322">
        <f t="shared" si="17"/>
        <v>42675</v>
      </c>
      <c r="C76" s="323">
        <f t="shared" si="18"/>
        <v>0</v>
      </c>
      <c r="D76" s="323">
        <f t="shared" si="19"/>
        <v>0</v>
      </c>
      <c r="E76" s="323">
        <v>0</v>
      </c>
      <c r="F76" s="324">
        <f t="shared" si="16"/>
        <v>0</v>
      </c>
      <c r="G76" s="318"/>
      <c r="H76" s="318"/>
    </row>
    <row r="77" spans="2:8">
      <c r="B77" s="322">
        <f t="shared" si="17"/>
        <v>42705</v>
      </c>
      <c r="C77" s="323">
        <f t="shared" si="18"/>
        <v>0</v>
      </c>
      <c r="D77" s="323">
        <f t="shared" si="19"/>
        <v>0</v>
      </c>
      <c r="E77" s="323">
        <v>0</v>
      </c>
      <c r="F77" s="324">
        <f t="shared" si="16"/>
        <v>0</v>
      </c>
      <c r="G77" s="318"/>
      <c r="H77" s="318"/>
    </row>
    <row r="78" spans="2:8">
      <c r="B78" s="322">
        <f t="shared" si="17"/>
        <v>42736</v>
      </c>
      <c r="C78" s="323">
        <f t="shared" si="18"/>
        <v>0</v>
      </c>
      <c r="D78" s="323">
        <f t="shared" si="19"/>
        <v>0</v>
      </c>
      <c r="E78" s="323">
        <v>0</v>
      </c>
      <c r="F78" s="324">
        <f t="shared" si="16"/>
        <v>0</v>
      </c>
      <c r="G78" s="318"/>
      <c r="H78" s="318"/>
    </row>
    <row r="79" spans="2:8">
      <c r="B79" s="322">
        <f t="shared" si="17"/>
        <v>42767</v>
      </c>
      <c r="C79" s="323">
        <f t="shared" si="18"/>
        <v>0</v>
      </c>
      <c r="D79" s="323">
        <f t="shared" si="19"/>
        <v>0</v>
      </c>
      <c r="E79" s="323">
        <v>0</v>
      </c>
      <c r="F79" s="324">
        <f t="shared" si="16"/>
        <v>0</v>
      </c>
      <c r="G79" s="318"/>
      <c r="H79" s="318"/>
    </row>
    <row r="80" spans="2:8">
      <c r="B80" s="322">
        <f t="shared" si="17"/>
        <v>42795</v>
      </c>
      <c r="C80" s="323">
        <f t="shared" si="18"/>
        <v>0</v>
      </c>
      <c r="D80" s="323">
        <f t="shared" si="19"/>
        <v>0</v>
      </c>
      <c r="E80" s="323">
        <v>0</v>
      </c>
      <c r="F80" s="324">
        <f t="shared" si="16"/>
        <v>0</v>
      </c>
      <c r="G80" s="318"/>
      <c r="H80" s="318"/>
    </row>
    <row r="81" spans="2:8" ht="13.5" thickBot="1">
      <c r="B81" s="325"/>
      <c r="C81" s="325"/>
      <c r="D81" s="327">
        <f>SUM(D69:D80)</f>
        <v>0</v>
      </c>
      <c r="E81" s="327">
        <f>SUM(E69:E80)</f>
        <v>0</v>
      </c>
      <c r="F81" s="327">
        <f>SUM(F69:F80)</f>
        <v>0</v>
      </c>
      <c r="G81" s="327">
        <f>SUM(G69:G80)</f>
        <v>0</v>
      </c>
      <c r="H81" s="327">
        <f>SUM(H69:H80)</f>
        <v>0</v>
      </c>
    </row>
    <row r="82" spans="2:8" ht="13.5" thickTop="1"/>
  </sheetData>
  <dataValidations disablePrompts="1" count="2">
    <dataValidation type="list" allowBlank="1" showInputMessage="1" showErrorMessage="1" sqref="H4:H10">
      <formula1>$M$1:$M$2</formula1>
    </dataValidation>
    <dataValidation type="list" allowBlank="1" showInputMessage="1" showErrorMessage="1" sqref="I4:I10">
      <formula1>$N$1:$N$2</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sheetPr codeName="Sheet16"/>
  <dimension ref="A1:K11"/>
  <sheetViews>
    <sheetView workbookViewId="0">
      <selection activeCell="K6" sqref="K6"/>
    </sheetView>
  </sheetViews>
  <sheetFormatPr defaultRowHeight="12.75"/>
  <cols>
    <col min="1" max="2" width="9.140625" style="28"/>
    <col min="3" max="3" width="24.85546875" style="28" customWidth="1"/>
    <col min="4" max="4" width="13.140625" style="28" customWidth="1"/>
    <col min="5" max="5" width="12.85546875" style="28" customWidth="1"/>
    <col min="6" max="6" width="9.140625" style="28"/>
    <col min="7" max="7" width="14.7109375" style="28" customWidth="1"/>
    <col min="8" max="8" width="14" style="28" customWidth="1"/>
    <col min="9" max="9" width="15.5703125" style="28" customWidth="1"/>
    <col min="10" max="10" width="14.28515625" style="28" customWidth="1"/>
    <col min="11" max="11" width="15.5703125" style="28" customWidth="1"/>
    <col min="12" max="16384" width="9.140625" style="28"/>
  </cols>
  <sheetData>
    <row r="1" spans="1:11" s="155" customFormat="1" ht="15">
      <c r="A1" s="486"/>
      <c r="B1" s="153" t="s">
        <v>122</v>
      </c>
      <c r="C1" s="154"/>
    </row>
    <row r="2" spans="1:11" s="155" customFormat="1">
      <c r="A2" s="153"/>
      <c r="B2" s="153"/>
      <c r="C2" s="154"/>
    </row>
    <row r="3" spans="1:11" s="155" customFormat="1">
      <c r="A3" s="153"/>
      <c r="B3" s="153"/>
      <c r="C3" s="154"/>
    </row>
    <row r="4" spans="1:11" s="155" customFormat="1" ht="14.25">
      <c r="B4" s="608" t="s">
        <v>109</v>
      </c>
      <c r="C4" s="608" t="s">
        <v>123</v>
      </c>
      <c r="D4" s="609" t="s">
        <v>124</v>
      </c>
      <c r="E4" s="608" t="s">
        <v>125</v>
      </c>
      <c r="F4" s="608" t="s">
        <v>126</v>
      </c>
      <c r="G4" s="608"/>
      <c r="H4" s="156"/>
      <c r="I4" s="610" t="s">
        <v>127</v>
      </c>
      <c r="J4" s="608" t="s">
        <v>128</v>
      </c>
      <c r="K4" s="608" t="s">
        <v>267</v>
      </c>
    </row>
    <row r="5" spans="1:11" s="155" customFormat="1" ht="14.25">
      <c r="B5" s="608"/>
      <c r="C5" s="608"/>
      <c r="D5" s="609"/>
      <c r="E5" s="608"/>
      <c r="F5" s="157" t="s">
        <v>129</v>
      </c>
      <c r="G5" s="157" t="s">
        <v>130</v>
      </c>
      <c r="H5" s="156" t="s">
        <v>131</v>
      </c>
      <c r="I5" s="610"/>
      <c r="J5" s="608"/>
      <c r="K5" s="608"/>
    </row>
    <row r="6" spans="1:11" s="155" customFormat="1">
      <c r="B6" s="181"/>
      <c r="C6" s="180"/>
      <c r="D6" s="184"/>
      <c r="E6" s="304"/>
      <c r="F6" s="305"/>
      <c r="G6" s="305"/>
      <c r="H6" s="180"/>
      <c r="I6" s="180"/>
      <c r="J6" s="304"/>
      <c r="K6" s="180"/>
    </row>
    <row r="7" spans="1:11" s="155" customFormat="1">
      <c r="B7" s="181"/>
      <c r="C7" s="180"/>
      <c r="D7" s="184"/>
      <c r="E7" s="304"/>
      <c r="F7" s="305"/>
      <c r="G7" s="305"/>
      <c r="H7" s="180"/>
      <c r="I7" s="180"/>
      <c r="J7" s="304"/>
      <c r="K7" s="180"/>
    </row>
    <row r="8" spans="1:11" s="155" customFormat="1">
      <c r="B8" s="181"/>
      <c r="C8" s="180"/>
      <c r="D8" s="180"/>
      <c r="E8" s="180"/>
      <c r="F8" s="180"/>
      <c r="G8" s="180"/>
      <c r="H8" s="180"/>
      <c r="I8" s="180"/>
      <c r="J8" s="180"/>
      <c r="K8" s="180"/>
    </row>
    <row r="9" spans="1:11" s="155" customFormat="1">
      <c r="B9" s="181"/>
      <c r="C9" s="180"/>
      <c r="D9" s="180"/>
      <c r="E9" s="180"/>
      <c r="F9" s="180"/>
      <c r="G9" s="180"/>
      <c r="H9" s="180"/>
      <c r="I9" s="180"/>
      <c r="J9" s="180"/>
      <c r="K9" s="180"/>
    </row>
    <row r="10" spans="1:11" s="155" customFormat="1">
      <c r="B10" s="181"/>
      <c r="C10" s="180"/>
      <c r="D10" s="180"/>
      <c r="E10" s="180"/>
      <c r="F10" s="180"/>
      <c r="G10" s="180"/>
      <c r="H10" s="180"/>
      <c r="I10" s="180"/>
      <c r="J10" s="180"/>
      <c r="K10" s="180"/>
    </row>
    <row r="11" spans="1:11" s="155" customFormat="1">
      <c r="B11" s="181"/>
      <c r="C11" s="180"/>
      <c r="D11" s="180"/>
      <c r="E11" s="180"/>
      <c r="F11" s="180"/>
      <c r="G11" s="180"/>
      <c r="H11" s="180"/>
      <c r="I11" s="180"/>
      <c r="J11" s="180"/>
      <c r="K11" s="180"/>
    </row>
  </sheetData>
  <mergeCells count="8">
    <mergeCell ref="J4:J5"/>
    <mergeCell ref="K4:K5"/>
    <mergeCell ref="B4:B5"/>
    <mergeCell ref="C4:C5"/>
    <mergeCell ref="D4:D5"/>
    <mergeCell ref="E4:E5"/>
    <mergeCell ref="F4:G4"/>
    <mergeCell ref="I4:I5"/>
  </mergeCell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sheetPr codeName="Sheet17"/>
  <dimension ref="A1:V16"/>
  <sheetViews>
    <sheetView workbookViewId="0">
      <selection activeCell="C18" sqref="C18"/>
    </sheetView>
  </sheetViews>
  <sheetFormatPr defaultRowHeight="12.75"/>
  <cols>
    <col min="1" max="1" width="23.7109375" style="402" bestFit="1" customWidth="1"/>
    <col min="2" max="3" width="20.28515625" style="402" bestFit="1" customWidth="1"/>
    <col min="4" max="21" width="9.140625" style="402"/>
    <col min="22" max="22" width="6.28515625" style="402" bestFit="1" customWidth="1"/>
    <col min="23" max="16384" width="9.140625" style="402"/>
  </cols>
  <sheetData>
    <row r="1" spans="1:22" ht="15">
      <c r="A1" s="487"/>
    </row>
    <row r="2" spans="1:22">
      <c r="A2" s="542" t="s">
        <v>573</v>
      </c>
      <c r="B2" s="543" t="s">
        <v>614</v>
      </c>
      <c r="C2" s="543" t="s">
        <v>615</v>
      </c>
      <c r="D2" s="338"/>
    </row>
    <row r="3" spans="1:22">
      <c r="B3" s="338"/>
      <c r="C3" s="338"/>
      <c r="D3" s="338"/>
      <c r="V3" s="445" t="s">
        <v>562</v>
      </c>
    </row>
    <row r="4" spans="1:22">
      <c r="A4" s="149" t="s">
        <v>574</v>
      </c>
      <c r="B4" s="544" t="s">
        <v>266</v>
      </c>
      <c r="C4" s="380" t="s">
        <v>266</v>
      </c>
      <c r="D4" s="338"/>
      <c r="V4" s="445" t="s">
        <v>231</v>
      </c>
    </row>
    <row r="5" spans="1:22">
      <c r="A5" s="149" t="s">
        <v>575</v>
      </c>
      <c r="B5" s="380" t="s">
        <v>266</v>
      </c>
      <c r="C5" s="380" t="s">
        <v>266</v>
      </c>
      <c r="D5" s="338"/>
      <c r="V5" s="445" t="s">
        <v>266</v>
      </c>
    </row>
    <row r="6" spans="1:22">
      <c r="A6" s="149" t="s">
        <v>576</v>
      </c>
      <c r="B6" s="380" t="s">
        <v>266</v>
      </c>
      <c r="C6" s="380" t="s">
        <v>266</v>
      </c>
      <c r="D6" s="338"/>
    </row>
    <row r="7" spans="1:22">
      <c r="A7" s="149" t="s">
        <v>577</v>
      </c>
      <c r="B7" s="380" t="s">
        <v>266</v>
      </c>
      <c r="C7" s="380" t="s">
        <v>266</v>
      </c>
      <c r="D7" s="338"/>
    </row>
    <row r="8" spans="1:22">
      <c r="A8" s="149" t="s">
        <v>578</v>
      </c>
      <c r="B8" s="380" t="s">
        <v>266</v>
      </c>
      <c r="C8" s="380" t="s">
        <v>266</v>
      </c>
      <c r="D8" s="338"/>
    </row>
    <row r="9" spans="1:22">
      <c r="B9" s="338"/>
      <c r="C9" s="338"/>
      <c r="D9" s="338"/>
    </row>
    <row r="10" spans="1:22">
      <c r="A10" s="134" t="s">
        <v>738</v>
      </c>
      <c r="B10" s="338"/>
      <c r="C10" s="338"/>
      <c r="D10" s="338"/>
    </row>
    <row r="11" spans="1:22">
      <c r="A11" s="135" t="s">
        <v>739</v>
      </c>
      <c r="B11" s="521"/>
      <c r="C11" s="521"/>
      <c r="D11" s="338"/>
    </row>
    <row r="12" spans="1:22">
      <c r="A12" s="135" t="s">
        <v>616</v>
      </c>
      <c r="B12" s="521"/>
      <c r="C12" s="521"/>
      <c r="D12" s="338"/>
    </row>
    <row r="13" spans="1:22">
      <c r="A13" s="402" t="s">
        <v>104</v>
      </c>
      <c r="B13" s="521"/>
      <c r="C13" s="521"/>
      <c r="D13" s="338"/>
    </row>
    <row r="14" spans="1:22">
      <c r="B14" s="338"/>
      <c r="C14" s="338"/>
      <c r="D14" s="338"/>
    </row>
    <row r="15" spans="1:22">
      <c r="A15" s="135" t="s">
        <v>613</v>
      </c>
      <c r="B15" s="380" t="str">
        <f>IF(OR(COUNTIF(B4:B8,"Yes")&gt;0,AND(B11&lt;=5*10^6,B12&lt;=25*10^5,B13&lt;=5*10^7)),"No","Yes")</f>
        <v>No</v>
      </c>
      <c r="C15" s="380" t="str">
        <f>IF(OR(COUNTIF(C4:C8,"Yes")&gt;0,AND(C11&lt;=10^7,C12&lt;=10^7,C13&lt;=10^8)),"No","Yes")</f>
        <v>No</v>
      </c>
      <c r="D15" s="338"/>
    </row>
    <row r="16" spans="1:22">
      <c r="B16" s="380" t="str">
        <f>IF(B15="No","Ok","Please fill CARO sheet")</f>
        <v>Ok</v>
      </c>
      <c r="C16" s="380" t="str">
        <f>IF(C15="No","Ok","Please fill CARO sheet")</f>
        <v>Ok</v>
      </c>
      <c r="D16" s="338"/>
    </row>
  </sheetData>
  <dataValidations count="1">
    <dataValidation type="list" allowBlank="1" showInputMessage="1" showErrorMessage="1" sqref="B4:C8">
      <formula1>$V$3:$V$5</formula1>
    </dataValidation>
  </dataValidations>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sheetPr codeName="Sheet18"/>
  <dimension ref="A1:C36"/>
  <sheetViews>
    <sheetView workbookViewId="0">
      <selection activeCell="B6" sqref="B6"/>
    </sheetView>
  </sheetViews>
  <sheetFormatPr defaultColWidth="44.42578125" defaultRowHeight="12.75"/>
  <cols>
    <col min="1" max="16384" width="44.42578125" style="402"/>
  </cols>
  <sheetData>
    <row r="1" spans="1:3" ht="15">
      <c r="A1" s="487" t="str">
        <f>company!B1</f>
        <v>Check List</v>
      </c>
    </row>
    <row r="2" spans="1:3">
      <c r="A2" s="402" t="str">
        <f>'Audit Program'!B2</f>
        <v>FY 2016-17</v>
      </c>
    </row>
    <row r="4" spans="1:3" s="151" customFormat="1"/>
    <row r="5" spans="1:3" ht="15.75">
      <c r="A5" s="522" t="s">
        <v>579</v>
      </c>
      <c r="B5" s="523" t="s">
        <v>580</v>
      </c>
      <c r="C5" s="523" t="s">
        <v>581</v>
      </c>
    </row>
    <row r="6" spans="1:3" ht="15">
      <c r="A6" s="524" t="s">
        <v>582</v>
      </c>
      <c r="B6" s="525"/>
      <c r="C6" s="525"/>
    </row>
    <row r="7" spans="1:3" ht="15">
      <c r="A7" s="524" t="s">
        <v>583</v>
      </c>
      <c r="B7" s="525"/>
      <c r="C7" s="525"/>
    </row>
    <row r="8" spans="1:3" ht="15">
      <c r="A8" s="524" t="s">
        <v>584</v>
      </c>
      <c r="B8" s="525"/>
      <c r="C8" s="525"/>
    </row>
    <row r="9" spans="1:3" ht="30">
      <c r="A9" s="524" t="s">
        <v>585</v>
      </c>
      <c r="B9" s="525"/>
      <c r="C9" s="525"/>
    </row>
    <row r="10" spans="1:3" ht="45">
      <c r="A10" s="524" t="s">
        <v>586</v>
      </c>
      <c r="B10" s="525"/>
      <c r="C10" s="525"/>
    </row>
    <row r="11" spans="1:3" ht="15">
      <c r="A11" s="524" t="s">
        <v>587</v>
      </c>
      <c r="B11" s="525"/>
      <c r="C11" s="525"/>
    </row>
    <row r="12" spans="1:3" ht="15">
      <c r="A12" s="524" t="s">
        <v>588</v>
      </c>
      <c r="B12" s="525"/>
      <c r="C12" s="525"/>
    </row>
    <row r="13" spans="1:3" ht="15">
      <c r="A13" s="524" t="s">
        <v>589</v>
      </c>
      <c r="B13" s="525"/>
      <c r="C13" s="525"/>
    </row>
    <row r="14" spans="1:3" ht="15">
      <c r="A14" s="524" t="s">
        <v>590</v>
      </c>
      <c r="B14" s="525"/>
      <c r="C14" s="525"/>
    </row>
    <row r="15" spans="1:3" ht="30">
      <c r="A15" s="524" t="s">
        <v>591</v>
      </c>
      <c r="B15" s="525"/>
      <c r="C15" s="525"/>
    </row>
    <row r="16" spans="1:3" ht="15">
      <c r="A16" s="524" t="s">
        <v>592</v>
      </c>
      <c r="B16" s="525"/>
      <c r="C16" s="525"/>
    </row>
    <row r="17" spans="1:3" ht="15">
      <c r="A17" s="524" t="s">
        <v>593</v>
      </c>
      <c r="B17" s="525"/>
      <c r="C17" s="525"/>
    </row>
    <row r="18" spans="1:3" ht="15">
      <c r="A18" s="524" t="s">
        <v>594</v>
      </c>
      <c r="B18" s="525"/>
      <c r="C18" s="525"/>
    </row>
    <row r="19" spans="1:3" ht="15">
      <c r="A19" s="524" t="s">
        <v>595</v>
      </c>
      <c r="B19" s="525"/>
      <c r="C19" s="525"/>
    </row>
    <row r="20" spans="1:3" ht="15">
      <c r="A20" s="524" t="s">
        <v>596</v>
      </c>
      <c r="B20" s="525"/>
      <c r="C20" s="525"/>
    </row>
    <row r="21" spans="1:3" ht="15">
      <c r="A21" s="524" t="s">
        <v>597</v>
      </c>
      <c r="B21" s="525"/>
      <c r="C21" s="525"/>
    </row>
    <row r="22" spans="1:3" ht="15">
      <c r="A22" s="524" t="s">
        <v>598</v>
      </c>
      <c r="B22" s="525"/>
      <c r="C22" s="525"/>
    </row>
    <row r="23" spans="1:3" ht="15">
      <c r="A23" s="524" t="s">
        <v>599</v>
      </c>
      <c r="B23" s="525"/>
      <c r="C23" s="525"/>
    </row>
    <row r="24" spans="1:3" ht="15">
      <c r="A24" s="524" t="s">
        <v>600</v>
      </c>
      <c r="B24" s="525"/>
      <c r="C24" s="525"/>
    </row>
    <row r="25" spans="1:3" ht="15">
      <c r="A25" s="524" t="s">
        <v>601</v>
      </c>
      <c r="B25" s="525"/>
      <c r="C25" s="525"/>
    </row>
    <row r="26" spans="1:3" ht="15">
      <c r="A26" s="524" t="s">
        <v>602</v>
      </c>
      <c r="B26" s="525"/>
      <c r="C26" s="525"/>
    </row>
    <row r="27" spans="1:3" ht="45">
      <c r="A27" s="524" t="s">
        <v>603</v>
      </c>
      <c r="B27" s="525"/>
      <c r="C27" s="525"/>
    </row>
    <row r="28" spans="1:3" ht="15">
      <c r="A28" s="524" t="s">
        <v>604</v>
      </c>
      <c r="B28" s="525"/>
      <c r="C28" s="525"/>
    </row>
    <row r="29" spans="1:3" ht="15">
      <c r="A29" s="524" t="s">
        <v>605</v>
      </c>
      <c r="B29" s="525"/>
      <c r="C29" s="525"/>
    </row>
    <row r="30" spans="1:3" ht="15">
      <c r="A30" s="524" t="s">
        <v>606</v>
      </c>
      <c r="B30" s="525"/>
      <c r="C30" s="525"/>
    </row>
    <row r="31" spans="1:3" ht="30">
      <c r="A31" s="524" t="s">
        <v>607</v>
      </c>
      <c r="B31" s="525"/>
      <c r="C31" s="525"/>
    </row>
    <row r="32" spans="1:3" ht="15">
      <c r="A32" s="524" t="s">
        <v>608</v>
      </c>
      <c r="B32" s="525"/>
      <c r="C32" s="525"/>
    </row>
    <row r="33" spans="1:3" ht="30">
      <c r="A33" s="524" t="s">
        <v>609</v>
      </c>
      <c r="B33" s="525"/>
      <c r="C33" s="525"/>
    </row>
    <row r="34" spans="1:3" ht="15">
      <c r="A34" s="524" t="s">
        <v>610</v>
      </c>
      <c r="B34" s="525"/>
      <c r="C34" s="525"/>
    </row>
    <row r="35" spans="1:3" ht="15">
      <c r="A35" s="524" t="s">
        <v>611</v>
      </c>
      <c r="B35" s="525"/>
      <c r="C35" s="525"/>
    </row>
    <row r="36" spans="1:3" ht="15">
      <c r="A36" s="524" t="s">
        <v>612</v>
      </c>
      <c r="B36" s="525"/>
      <c r="C36" s="52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sheetPr codeName="Sheet19"/>
  <dimension ref="A1:F740"/>
  <sheetViews>
    <sheetView workbookViewId="0">
      <selection activeCell="D8" sqref="D8"/>
    </sheetView>
  </sheetViews>
  <sheetFormatPr defaultRowHeight="12.75"/>
  <cols>
    <col min="1" max="1" width="4" style="28" bestFit="1" customWidth="1"/>
    <col min="2" max="2" width="5.85546875" style="28" customWidth="1"/>
    <col min="3" max="3" width="41.42578125" style="28" customWidth="1"/>
    <col min="4" max="4" width="14.85546875" style="28" customWidth="1"/>
    <col min="5" max="5" width="16.42578125" style="28" customWidth="1"/>
    <col min="6" max="6" width="24" style="28" customWidth="1"/>
    <col min="7" max="16384" width="9.140625" style="363"/>
  </cols>
  <sheetData>
    <row r="1" spans="1:6" ht="15">
      <c r="A1" s="487"/>
    </row>
    <row r="2" spans="1:6" ht="18">
      <c r="B2" s="185" t="str">
        <f>"TDS Receivable for The financial year "&amp;RIGHT('Audit Program'!B2,7)</f>
        <v>TDS Receivable for The financial year 2016-17</v>
      </c>
      <c r="C2" s="135"/>
    </row>
    <row r="4" spans="1:6">
      <c r="B4" s="186" t="s">
        <v>298</v>
      </c>
      <c r="C4" s="186" t="s">
        <v>242</v>
      </c>
      <c r="D4" s="186" t="str">
        <f>RIGHT('Audit Program'!B2,7)</f>
        <v>2016-17</v>
      </c>
      <c r="E4" s="186" t="s">
        <v>541</v>
      </c>
      <c r="F4" s="186" t="s">
        <v>116</v>
      </c>
    </row>
    <row r="5" spans="1:6">
      <c r="B5" s="160">
        <v>1</v>
      </c>
      <c r="C5" s="526"/>
      <c r="D5" s="527"/>
      <c r="E5" s="527"/>
      <c r="F5" s="527"/>
    </row>
    <row r="6" spans="1:6">
      <c r="B6" s="160">
        <f>B5+1</f>
        <v>2</v>
      </c>
      <c r="C6" s="526"/>
      <c r="D6" s="527"/>
      <c r="E6" s="527"/>
      <c r="F6" s="527"/>
    </row>
    <row r="7" spans="1:6">
      <c r="B7" s="160">
        <f t="shared" ref="B7:B16" si="0">B6+1</f>
        <v>3</v>
      </c>
      <c r="C7" s="526"/>
      <c r="D7" s="527"/>
      <c r="E7" s="527"/>
      <c r="F7" s="527"/>
    </row>
    <row r="8" spans="1:6">
      <c r="B8" s="160">
        <f t="shared" si="0"/>
        <v>4</v>
      </c>
      <c r="C8" s="526"/>
      <c r="D8" s="527"/>
      <c r="E8" s="527"/>
      <c r="F8" s="527"/>
    </row>
    <row r="9" spans="1:6">
      <c r="B9" s="160">
        <f t="shared" si="0"/>
        <v>5</v>
      </c>
      <c r="C9" s="526"/>
      <c r="D9" s="527"/>
      <c r="E9" s="527"/>
      <c r="F9" s="527"/>
    </row>
    <row r="10" spans="1:6">
      <c r="B10" s="160">
        <f t="shared" si="0"/>
        <v>6</v>
      </c>
      <c r="C10" s="526"/>
      <c r="D10" s="527"/>
      <c r="E10" s="527"/>
      <c r="F10" s="527"/>
    </row>
    <row r="11" spans="1:6">
      <c r="B11" s="160">
        <f t="shared" si="0"/>
        <v>7</v>
      </c>
      <c r="C11" s="526"/>
      <c r="D11" s="527"/>
      <c r="E11" s="527"/>
      <c r="F11" s="527"/>
    </row>
    <row r="12" spans="1:6">
      <c r="B12" s="160">
        <f t="shared" si="0"/>
        <v>8</v>
      </c>
      <c r="C12" s="526"/>
      <c r="D12" s="527"/>
      <c r="E12" s="527"/>
      <c r="F12" s="527"/>
    </row>
    <row r="13" spans="1:6">
      <c r="B13" s="160">
        <f t="shared" si="0"/>
        <v>9</v>
      </c>
      <c r="C13" s="526"/>
      <c r="D13" s="527"/>
      <c r="E13" s="527"/>
      <c r="F13" s="527"/>
    </row>
    <row r="14" spans="1:6">
      <c r="B14" s="160">
        <f t="shared" si="0"/>
        <v>10</v>
      </c>
      <c r="C14" s="526"/>
      <c r="D14" s="527"/>
      <c r="E14" s="527"/>
      <c r="F14" s="527"/>
    </row>
    <row r="15" spans="1:6">
      <c r="B15" s="160">
        <f t="shared" si="0"/>
        <v>11</v>
      </c>
      <c r="C15" s="526"/>
      <c r="D15" s="527"/>
      <c r="E15" s="527"/>
      <c r="F15" s="527"/>
    </row>
    <row r="16" spans="1:6">
      <c r="B16" s="160">
        <f t="shared" si="0"/>
        <v>12</v>
      </c>
      <c r="C16" s="526"/>
      <c r="D16" s="527"/>
      <c r="E16" s="527"/>
      <c r="F16" s="527"/>
    </row>
    <row r="17" spans="1:6">
      <c r="B17" s="528"/>
      <c r="C17" s="189" t="s">
        <v>115</v>
      </c>
      <c r="D17" s="529">
        <f t="shared" ref="D17:F17" si="1">SUM(D5:D16)</f>
        <v>0</v>
      </c>
      <c r="E17" s="529">
        <f t="shared" si="1"/>
        <v>0</v>
      </c>
      <c r="F17" s="529">
        <f t="shared" si="1"/>
        <v>0</v>
      </c>
    </row>
    <row r="18" spans="1:6">
      <c r="B18" s="390"/>
      <c r="C18" s="151"/>
    </row>
    <row r="19" spans="1:6">
      <c r="B19" s="390"/>
      <c r="C19" s="151"/>
    </row>
    <row r="20" spans="1:6">
      <c r="B20" s="390"/>
      <c r="C20" s="151"/>
    </row>
    <row r="21" spans="1:6">
      <c r="B21" s="390"/>
      <c r="C21" s="151"/>
    </row>
    <row r="22" spans="1:6">
      <c r="B22" s="390"/>
      <c r="C22" s="151"/>
    </row>
    <row r="23" spans="1:6">
      <c r="B23" s="390"/>
      <c r="C23" s="151"/>
    </row>
    <row r="24" spans="1:6">
      <c r="B24" s="390"/>
      <c r="C24" s="151"/>
    </row>
    <row r="25" spans="1:6">
      <c r="B25" s="390"/>
      <c r="C25" s="151"/>
    </row>
    <row r="26" spans="1:6">
      <c r="B26" s="390"/>
      <c r="C26" s="364"/>
    </row>
    <row r="27" spans="1:6">
      <c r="B27" s="390"/>
      <c r="C27" s="151"/>
    </row>
    <row r="28" spans="1:6" s="365" customFormat="1">
      <c r="A28" s="134"/>
      <c r="D28" s="134"/>
      <c r="E28" s="134"/>
      <c r="F28" s="134"/>
    </row>
    <row r="66" spans="6:6">
      <c r="F66" s="135" t="s">
        <v>290</v>
      </c>
    </row>
    <row r="97" spans="6:6">
      <c r="F97" s="135" t="s">
        <v>290</v>
      </c>
    </row>
    <row r="296" spans="6:6" ht="15">
      <c r="F296" s="366">
        <v>1</v>
      </c>
    </row>
    <row r="297" spans="6:6" ht="15">
      <c r="F297" s="367">
        <v>1</v>
      </c>
    </row>
    <row r="298" spans="6:6" ht="15">
      <c r="F298" s="367">
        <v>2</v>
      </c>
    </row>
    <row r="299" spans="6:6" ht="15">
      <c r="F299" s="367">
        <v>3</v>
      </c>
    </row>
    <row r="300" spans="6:6" ht="15">
      <c r="F300" s="367">
        <v>4</v>
      </c>
    </row>
    <row r="301" spans="6:6" ht="15">
      <c r="F301" s="367">
        <v>5</v>
      </c>
    </row>
    <row r="302" spans="6:6" ht="15">
      <c r="F302" s="367">
        <v>6</v>
      </c>
    </row>
    <row r="303" spans="6:6" ht="15">
      <c r="F303" s="367">
        <v>7</v>
      </c>
    </row>
    <row r="304" spans="6:6" ht="15">
      <c r="F304" s="367">
        <v>8</v>
      </c>
    </row>
    <row r="305" spans="6:6" ht="15">
      <c r="F305" s="367">
        <v>9</v>
      </c>
    </row>
    <row r="306" spans="6:6" ht="15">
      <c r="F306" s="367">
        <v>10</v>
      </c>
    </row>
    <row r="307" spans="6:6" ht="15">
      <c r="F307" s="367">
        <v>11</v>
      </c>
    </row>
    <row r="308" spans="6:6" ht="15">
      <c r="F308" s="367">
        <v>12</v>
      </c>
    </row>
    <row r="309" spans="6:6" ht="15">
      <c r="F309" s="367">
        <v>13</v>
      </c>
    </row>
    <row r="310" spans="6:6" ht="15">
      <c r="F310" s="367">
        <v>14</v>
      </c>
    </row>
    <row r="311" spans="6:6" ht="15">
      <c r="F311" s="367">
        <v>15</v>
      </c>
    </row>
    <row r="312" spans="6:6" ht="15">
      <c r="F312" s="367">
        <v>16</v>
      </c>
    </row>
    <row r="313" spans="6:6" ht="15">
      <c r="F313" s="367">
        <v>17</v>
      </c>
    </row>
    <row r="314" spans="6:6" ht="15">
      <c r="F314" s="367">
        <v>18</v>
      </c>
    </row>
    <row r="315" spans="6:6" ht="15">
      <c r="F315" s="367">
        <v>19</v>
      </c>
    </row>
    <row r="316" spans="6:6" ht="15">
      <c r="F316" s="367">
        <v>20</v>
      </c>
    </row>
    <row r="317" spans="6:6" ht="15">
      <c r="F317" s="367">
        <v>21</v>
      </c>
    </row>
    <row r="318" spans="6:6" ht="15">
      <c r="F318" s="367">
        <v>22</v>
      </c>
    </row>
    <row r="319" spans="6:6" ht="15">
      <c r="F319" s="367">
        <v>23</v>
      </c>
    </row>
    <row r="320" spans="6:6" ht="15">
      <c r="F320" s="367">
        <v>24</v>
      </c>
    </row>
    <row r="321" spans="6:6" ht="15">
      <c r="F321" s="367">
        <v>25</v>
      </c>
    </row>
    <row r="322" spans="6:6" ht="15">
      <c r="F322" s="367">
        <v>26</v>
      </c>
    </row>
    <row r="323" spans="6:6" ht="15">
      <c r="F323" s="367">
        <v>27</v>
      </c>
    </row>
    <row r="324" spans="6:6" ht="15">
      <c r="F324" s="367">
        <v>28</v>
      </c>
    </row>
    <row r="325" spans="6:6" ht="15">
      <c r="F325" s="367">
        <v>29</v>
      </c>
    </row>
    <row r="326" spans="6:6" ht="15">
      <c r="F326" s="367">
        <v>30</v>
      </c>
    </row>
    <row r="327" spans="6:6" ht="15">
      <c r="F327" s="367">
        <v>31</v>
      </c>
    </row>
    <row r="328" spans="6:6" ht="15">
      <c r="F328" s="367">
        <v>32</v>
      </c>
    </row>
    <row r="329" spans="6:6" ht="15">
      <c r="F329" s="367">
        <v>33</v>
      </c>
    </row>
    <row r="330" spans="6:6" ht="15">
      <c r="F330" s="367">
        <v>34</v>
      </c>
    </row>
    <row r="331" spans="6:6" ht="15">
      <c r="F331" s="367">
        <v>35</v>
      </c>
    </row>
    <row r="332" spans="6:6" ht="15">
      <c r="F332" s="367">
        <v>36</v>
      </c>
    </row>
    <row r="333" spans="6:6" ht="15">
      <c r="F333" s="367">
        <v>37</v>
      </c>
    </row>
    <row r="334" spans="6:6" ht="15">
      <c r="F334" s="367">
        <v>38</v>
      </c>
    </row>
    <row r="335" spans="6:6" ht="15">
      <c r="F335" s="367">
        <v>39</v>
      </c>
    </row>
    <row r="336" spans="6:6" ht="15">
      <c r="F336" s="367">
        <v>40</v>
      </c>
    </row>
    <row r="337" spans="6:6" ht="15">
      <c r="F337" s="367">
        <v>41</v>
      </c>
    </row>
    <row r="338" spans="6:6" ht="15">
      <c r="F338" s="367">
        <v>42</v>
      </c>
    </row>
    <row r="339" spans="6:6" ht="15">
      <c r="F339" s="367">
        <v>43</v>
      </c>
    </row>
    <row r="340" spans="6:6" ht="15">
      <c r="F340" s="367">
        <v>44</v>
      </c>
    </row>
    <row r="341" spans="6:6" ht="15">
      <c r="F341" s="367">
        <v>45</v>
      </c>
    </row>
    <row r="342" spans="6:6" ht="15">
      <c r="F342" s="367">
        <v>46</v>
      </c>
    </row>
    <row r="343" spans="6:6" ht="15">
      <c r="F343" s="367">
        <v>47</v>
      </c>
    </row>
    <row r="344" spans="6:6" ht="15">
      <c r="F344" s="367">
        <v>48</v>
      </c>
    </row>
    <row r="345" spans="6:6" ht="15">
      <c r="F345" s="367">
        <v>49</v>
      </c>
    </row>
    <row r="346" spans="6:6" ht="15">
      <c r="F346" s="367">
        <v>50</v>
      </c>
    </row>
    <row r="347" spans="6:6" ht="15">
      <c r="F347" s="367">
        <v>51</v>
      </c>
    </row>
    <row r="348" spans="6:6" ht="15">
      <c r="F348" s="367">
        <v>52</v>
      </c>
    </row>
    <row r="349" spans="6:6" ht="15">
      <c r="F349" s="367">
        <v>53</v>
      </c>
    </row>
    <row r="350" spans="6:6" ht="15">
      <c r="F350" s="367">
        <v>54</v>
      </c>
    </row>
    <row r="351" spans="6:6" ht="15">
      <c r="F351" s="367">
        <v>55</v>
      </c>
    </row>
    <row r="352" spans="6:6" ht="15">
      <c r="F352" s="367">
        <v>56</v>
      </c>
    </row>
    <row r="353" spans="6:6" ht="15">
      <c r="F353" s="367">
        <v>57</v>
      </c>
    </row>
    <row r="354" spans="6:6" ht="15">
      <c r="F354" s="367">
        <v>58</v>
      </c>
    </row>
    <row r="355" spans="6:6" ht="15">
      <c r="F355" s="367">
        <v>59</v>
      </c>
    </row>
    <row r="356" spans="6:6" ht="15">
      <c r="F356" s="367">
        <v>60</v>
      </c>
    </row>
    <row r="357" spans="6:6" ht="15">
      <c r="F357" s="367">
        <v>61</v>
      </c>
    </row>
    <row r="358" spans="6:6" ht="15">
      <c r="F358" s="367">
        <v>62</v>
      </c>
    </row>
    <row r="359" spans="6:6" ht="15">
      <c r="F359" s="367">
        <v>63</v>
      </c>
    </row>
    <row r="360" spans="6:6" ht="15">
      <c r="F360" s="367">
        <v>64</v>
      </c>
    </row>
    <row r="361" spans="6:6" ht="15">
      <c r="F361" s="367">
        <v>65</v>
      </c>
    </row>
    <row r="362" spans="6:6" ht="15">
      <c r="F362" s="367">
        <v>66</v>
      </c>
    </row>
    <row r="363" spans="6:6" ht="15">
      <c r="F363" s="367">
        <v>67</v>
      </c>
    </row>
    <row r="364" spans="6:6" ht="15">
      <c r="F364" s="367">
        <v>68</v>
      </c>
    </row>
    <row r="365" spans="6:6" ht="15">
      <c r="F365" s="367">
        <v>69</v>
      </c>
    </row>
    <row r="366" spans="6:6" ht="15">
      <c r="F366" s="367">
        <v>70</v>
      </c>
    </row>
    <row r="367" spans="6:6" ht="15">
      <c r="F367" s="367">
        <v>71</v>
      </c>
    </row>
    <row r="368" spans="6:6" ht="15">
      <c r="F368" s="367">
        <v>72</v>
      </c>
    </row>
    <row r="369" spans="6:6" ht="15">
      <c r="F369" s="367">
        <v>73</v>
      </c>
    </row>
    <row r="370" spans="6:6" ht="15">
      <c r="F370" s="367">
        <v>74</v>
      </c>
    </row>
    <row r="371" spans="6:6" ht="15">
      <c r="F371" s="367">
        <v>75</v>
      </c>
    </row>
    <row r="372" spans="6:6" ht="15">
      <c r="F372" s="367">
        <v>76</v>
      </c>
    </row>
    <row r="373" spans="6:6" ht="15">
      <c r="F373" s="367">
        <v>77</v>
      </c>
    </row>
    <row r="374" spans="6:6" ht="15">
      <c r="F374" s="367">
        <v>78</v>
      </c>
    </row>
    <row r="375" spans="6:6" ht="15">
      <c r="F375" s="367">
        <v>79</v>
      </c>
    </row>
    <row r="376" spans="6:6" ht="15">
      <c r="F376" s="367">
        <v>80</v>
      </c>
    </row>
    <row r="377" spans="6:6" ht="15">
      <c r="F377" s="367">
        <v>81</v>
      </c>
    </row>
    <row r="378" spans="6:6" ht="15">
      <c r="F378" s="367">
        <v>1</v>
      </c>
    </row>
    <row r="379" spans="6:6" ht="15">
      <c r="F379" s="367">
        <v>2</v>
      </c>
    </row>
    <row r="380" spans="6:6" ht="15">
      <c r="F380" s="367">
        <v>3</v>
      </c>
    </row>
    <row r="381" spans="6:6" ht="15">
      <c r="F381" s="367">
        <v>4</v>
      </c>
    </row>
    <row r="382" spans="6:6" ht="15">
      <c r="F382" s="367">
        <v>5</v>
      </c>
    </row>
    <row r="383" spans="6:6" ht="15">
      <c r="F383" s="367">
        <v>6</v>
      </c>
    </row>
    <row r="384" spans="6:6" ht="15">
      <c r="F384" s="367">
        <v>7</v>
      </c>
    </row>
    <row r="385" spans="6:6" ht="15">
      <c r="F385" s="367">
        <v>8</v>
      </c>
    </row>
    <row r="386" spans="6:6" ht="15">
      <c r="F386" s="367">
        <v>9</v>
      </c>
    </row>
    <row r="387" spans="6:6" ht="15">
      <c r="F387" s="367">
        <v>10</v>
      </c>
    </row>
    <row r="388" spans="6:6" ht="15">
      <c r="F388" s="367">
        <v>11</v>
      </c>
    </row>
    <row r="389" spans="6:6" ht="15">
      <c r="F389" s="367">
        <v>12</v>
      </c>
    </row>
    <row r="390" spans="6:6" ht="15">
      <c r="F390" s="367">
        <v>13</v>
      </c>
    </row>
    <row r="391" spans="6:6" ht="15">
      <c r="F391" s="367">
        <v>14</v>
      </c>
    </row>
    <row r="392" spans="6:6" ht="15">
      <c r="F392" s="367">
        <v>15</v>
      </c>
    </row>
    <row r="393" spans="6:6" ht="15">
      <c r="F393" s="367">
        <v>16</v>
      </c>
    </row>
    <row r="394" spans="6:6" ht="15">
      <c r="F394" s="367">
        <v>17</v>
      </c>
    </row>
    <row r="395" spans="6:6" ht="15">
      <c r="F395" s="367">
        <v>18</v>
      </c>
    </row>
    <row r="396" spans="6:6" ht="15">
      <c r="F396" s="367">
        <v>19</v>
      </c>
    </row>
    <row r="397" spans="6:6" ht="15">
      <c r="F397" s="367">
        <v>20</v>
      </c>
    </row>
    <row r="398" spans="6:6" ht="15">
      <c r="F398" s="367">
        <v>21</v>
      </c>
    </row>
    <row r="399" spans="6:6" ht="15">
      <c r="F399" s="367">
        <v>22</v>
      </c>
    </row>
    <row r="400" spans="6:6" ht="15">
      <c r="F400" s="367">
        <v>23</v>
      </c>
    </row>
    <row r="401" spans="6:6" ht="15">
      <c r="F401" s="367">
        <v>24</v>
      </c>
    </row>
    <row r="402" spans="6:6" ht="15">
      <c r="F402" s="367">
        <v>25</v>
      </c>
    </row>
    <row r="403" spans="6:6" ht="15">
      <c r="F403" s="367">
        <v>26</v>
      </c>
    </row>
    <row r="404" spans="6:6" ht="15">
      <c r="F404" s="367">
        <v>27</v>
      </c>
    </row>
    <row r="405" spans="6:6" ht="15">
      <c r="F405" s="367">
        <v>28</v>
      </c>
    </row>
    <row r="406" spans="6:6" ht="15">
      <c r="F406" s="367">
        <v>29</v>
      </c>
    </row>
    <row r="407" spans="6:6" ht="15">
      <c r="F407" s="367">
        <v>30</v>
      </c>
    </row>
    <row r="408" spans="6:6" ht="15">
      <c r="F408" s="367">
        <v>31</v>
      </c>
    </row>
    <row r="409" spans="6:6" ht="15">
      <c r="F409" s="367">
        <v>32</v>
      </c>
    </row>
    <row r="410" spans="6:6" ht="15">
      <c r="F410" s="367">
        <v>33</v>
      </c>
    </row>
    <row r="411" spans="6:6" ht="15">
      <c r="F411" s="367">
        <v>34</v>
      </c>
    </row>
    <row r="412" spans="6:6" ht="15">
      <c r="F412" s="367">
        <v>35</v>
      </c>
    </row>
    <row r="413" spans="6:6" ht="15">
      <c r="F413" s="367">
        <v>36</v>
      </c>
    </row>
    <row r="414" spans="6:6" ht="15">
      <c r="F414" s="367">
        <v>37</v>
      </c>
    </row>
    <row r="415" spans="6:6" ht="15">
      <c r="F415" s="367">
        <v>38</v>
      </c>
    </row>
    <row r="416" spans="6:6" ht="15">
      <c r="F416" s="367">
        <v>39</v>
      </c>
    </row>
    <row r="417" spans="6:6" ht="15">
      <c r="F417" s="367">
        <v>40</v>
      </c>
    </row>
    <row r="418" spans="6:6" ht="15">
      <c r="F418" s="367">
        <v>41</v>
      </c>
    </row>
    <row r="419" spans="6:6" ht="15">
      <c r="F419" s="367">
        <v>42</v>
      </c>
    </row>
    <row r="420" spans="6:6" ht="15">
      <c r="F420" s="367">
        <v>43</v>
      </c>
    </row>
    <row r="421" spans="6:6" ht="15">
      <c r="F421" s="367">
        <v>44</v>
      </c>
    </row>
    <row r="422" spans="6:6" ht="15">
      <c r="F422" s="367">
        <v>45</v>
      </c>
    </row>
    <row r="423" spans="6:6" ht="15">
      <c r="F423" s="367">
        <v>46</v>
      </c>
    </row>
    <row r="424" spans="6:6" ht="15">
      <c r="F424" s="367">
        <v>47</v>
      </c>
    </row>
    <row r="425" spans="6:6" ht="15">
      <c r="F425" s="367">
        <v>48</v>
      </c>
    </row>
    <row r="426" spans="6:6" ht="15">
      <c r="F426" s="367">
        <v>49</v>
      </c>
    </row>
    <row r="427" spans="6:6" ht="15">
      <c r="F427" s="367">
        <v>50</v>
      </c>
    </row>
    <row r="428" spans="6:6" ht="15">
      <c r="F428" s="367">
        <v>51</v>
      </c>
    </row>
    <row r="429" spans="6:6" ht="15">
      <c r="F429" s="367">
        <v>52</v>
      </c>
    </row>
    <row r="430" spans="6:6" ht="15">
      <c r="F430" s="367">
        <v>53</v>
      </c>
    </row>
    <row r="431" spans="6:6" ht="15">
      <c r="F431" s="367">
        <v>54</v>
      </c>
    </row>
    <row r="432" spans="6:6" ht="15">
      <c r="F432" s="367">
        <v>55</v>
      </c>
    </row>
    <row r="433" spans="6:6" ht="15">
      <c r="F433" s="367">
        <v>56</v>
      </c>
    </row>
    <row r="434" spans="6:6" ht="15">
      <c r="F434" s="367">
        <v>57</v>
      </c>
    </row>
    <row r="435" spans="6:6" ht="15">
      <c r="F435" s="367">
        <v>58</v>
      </c>
    </row>
    <row r="436" spans="6:6" ht="15">
      <c r="F436" s="367">
        <v>59</v>
      </c>
    </row>
    <row r="437" spans="6:6" ht="15">
      <c r="F437" s="367">
        <v>60</v>
      </c>
    </row>
    <row r="438" spans="6:6" ht="15">
      <c r="F438" s="367">
        <v>61</v>
      </c>
    </row>
    <row r="439" spans="6:6" ht="15">
      <c r="F439" s="367">
        <v>62</v>
      </c>
    </row>
    <row r="440" spans="6:6" ht="15">
      <c r="F440" s="367">
        <v>63</v>
      </c>
    </row>
    <row r="441" spans="6:6" ht="15">
      <c r="F441" s="367">
        <v>64</v>
      </c>
    </row>
    <row r="442" spans="6:6" ht="15">
      <c r="F442" s="367">
        <v>65</v>
      </c>
    </row>
    <row r="443" spans="6:6" ht="15">
      <c r="F443" s="367">
        <v>66</v>
      </c>
    </row>
    <row r="444" spans="6:6" ht="15">
      <c r="F444" s="367">
        <v>67</v>
      </c>
    </row>
    <row r="445" spans="6:6" ht="15">
      <c r="F445" s="367">
        <v>68</v>
      </c>
    </row>
    <row r="446" spans="6:6" ht="15">
      <c r="F446" s="367">
        <v>69</v>
      </c>
    </row>
    <row r="447" spans="6:6" ht="15">
      <c r="F447" s="367">
        <v>70</v>
      </c>
    </row>
    <row r="448" spans="6:6" ht="15">
      <c r="F448" s="367">
        <v>71</v>
      </c>
    </row>
    <row r="449" spans="6:6" ht="15">
      <c r="F449" s="367">
        <v>72</v>
      </c>
    </row>
    <row r="450" spans="6:6" ht="15">
      <c r="F450" s="367">
        <v>73</v>
      </c>
    </row>
    <row r="451" spans="6:6" ht="15">
      <c r="F451" s="367">
        <v>74</v>
      </c>
    </row>
    <row r="452" spans="6:6" ht="15">
      <c r="F452" s="367">
        <v>75</v>
      </c>
    </row>
    <row r="453" spans="6:6" ht="15">
      <c r="F453" s="367">
        <v>76</v>
      </c>
    </row>
    <row r="454" spans="6:6" ht="15">
      <c r="F454" s="367">
        <v>77</v>
      </c>
    </row>
    <row r="455" spans="6:6" ht="15">
      <c r="F455" s="367">
        <v>78</v>
      </c>
    </row>
    <row r="456" spans="6:6" ht="15">
      <c r="F456" s="367">
        <v>79</v>
      </c>
    </row>
    <row r="457" spans="6:6" ht="15">
      <c r="F457" s="367">
        <v>80</v>
      </c>
    </row>
    <row r="458" spans="6:6" ht="15">
      <c r="F458" s="367">
        <v>81</v>
      </c>
    </row>
    <row r="459" spans="6:6" ht="15">
      <c r="F459" s="367">
        <v>82</v>
      </c>
    </row>
    <row r="460" spans="6:6" ht="15">
      <c r="F460" s="367">
        <v>83</v>
      </c>
    </row>
    <row r="461" spans="6:6" ht="15">
      <c r="F461" s="367">
        <v>84</v>
      </c>
    </row>
    <row r="462" spans="6:6" ht="15">
      <c r="F462" s="367">
        <v>85</v>
      </c>
    </row>
    <row r="463" spans="6:6" ht="15">
      <c r="F463" s="367">
        <v>86</v>
      </c>
    </row>
    <row r="464" spans="6:6" ht="15">
      <c r="F464" s="367">
        <v>87</v>
      </c>
    </row>
    <row r="465" spans="6:6" ht="15">
      <c r="F465" s="367">
        <v>88</v>
      </c>
    </row>
    <row r="466" spans="6:6" ht="15">
      <c r="F466" s="367">
        <v>89</v>
      </c>
    </row>
    <row r="467" spans="6:6" ht="15">
      <c r="F467" s="367">
        <v>90</v>
      </c>
    </row>
    <row r="468" spans="6:6" ht="15">
      <c r="F468" s="367">
        <v>91</v>
      </c>
    </row>
    <row r="469" spans="6:6" ht="15">
      <c r="F469" s="367">
        <v>92</v>
      </c>
    </row>
    <row r="470" spans="6:6" ht="15">
      <c r="F470" s="367">
        <v>93</v>
      </c>
    </row>
    <row r="471" spans="6:6" ht="15">
      <c r="F471" s="367">
        <v>94</v>
      </c>
    </row>
    <row r="472" spans="6:6" ht="15">
      <c r="F472" s="367">
        <v>95</v>
      </c>
    </row>
    <row r="473" spans="6:6" ht="15">
      <c r="F473" s="367">
        <v>96</v>
      </c>
    </row>
    <row r="474" spans="6:6" ht="15">
      <c r="F474" s="367">
        <v>97</v>
      </c>
    </row>
    <row r="475" spans="6:6" ht="15">
      <c r="F475" s="367">
        <v>98</v>
      </c>
    </row>
    <row r="476" spans="6:6" ht="15">
      <c r="F476" s="367">
        <v>99</v>
      </c>
    </row>
    <row r="477" spans="6:6" ht="15">
      <c r="F477" s="367">
        <v>100</v>
      </c>
    </row>
    <row r="478" spans="6:6" ht="15">
      <c r="F478" s="367">
        <v>101</v>
      </c>
    </row>
    <row r="479" spans="6:6" ht="15">
      <c r="F479" s="367">
        <v>102</v>
      </c>
    </row>
    <row r="480" spans="6:6" ht="15">
      <c r="F480" s="367">
        <v>103</v>
      </c>
    </row>
    <row r="481" spans="6:6" ht="15">
      <c r="F481" s="367">
        <v>104</v>
      </c>
    </row>
    <row r="482" spans="6:6" ht="15">
      <c r="F482" s="367">
        <v>105</v>
      </c>
    </row>
    <row r="483" spans="6:6" ht="15">
      <c r="F483" s="367">
        <v>106</v>
      </c>
    </row>
    <row r="484" spans="6:6" ht="15">
      <c r="F484" s="367">
        <v>107</v>
      </c>
    </row>
    <row r="485" spans="6:6" ht="15">
      <c r="F485" s="367">
        <v>108</v>
      </c>
    </row>
    <row r="486" spans="6:6" ht="15">
      <c r="F486" s="367">
        <v>109</v>
      </c>
    </row>
    <row r="487" spans="6:6" ht="15">
      <c r="F487" s="367">
        <v>110</v>
      </c>
    </row>
    <row r="488" spans="6:6" ht="15">
      <c r="F488" s="367">
        <v>111</v>
      </c>
    </row>
    <row r="489" spans="6:6" ht="15">
      <c r="F489" s="367">
        <v>112</v>
      </c>
    </row>
    <row r="490" spans="6:6" ht="15">
      <c r="F490" s="367">
        <v>113</v>
      </c>
    </row>
    <row r="491" spans="6:6" ht="15">
      <c r="F491" s="367">
        <v>114</v>
      </c>
    </row>
    <row r="492" spans="6:6" ht="15">
      <c r="F492" s="367">
        <v>115</v>
      </c>
    </row>
    <row r="493" spans="6:6" ht="15">
      <c r="F493" s="367">
        <v>116</v>
      </c>
    </row>
    <row r="494" spans="6:6" ht="15">
      <c r="F494" s="367">
        <v>117</v>
      </c>
    </row>
    <row r="495" spans="6:6" ht="15">
      <c r="F495" s="367">
        <v>118</v>
      </c>
    </row>
    <row r="496" spans="6:6" ht="15">
      <c r="F496" s="367">
        <v>119</v>
      </c>
    </row>
    <row r="497" spans="6:6" ht="15">
      <c r="F497" s="367">
        <v>120</v>
      </c>
    </row>
    <row r="498" spans="6:6" ht="15">
      <c r="F498" s="367">
        <v>121</v>
      </c>
    </row>
    <row r="499" spans="6:6" ht="15">
      <c r="F499" s="367">
        <v>122</v>
      </c>
    </row>
    <row r="500" spans="6:6" ht="15">
      <c r="F500" s="367">
        <v>123</v>
      </c>
    </row>
    <row r="501" spans="6:6" ht="15">
      <c r="F501" s="367">
        <v>124</v>
      </c>
    </row>
    <row r="502" spans="6:6" ht="15">
      <c r="F502" s="367">
        <v>125</v>
      </c>
    </row>
    <row r="503" spans="6:6" ht="15">
      <c r="F503" s="367">
        <v>126</v>
      </c>
    </row>
    <row r="504" spans="6:6" ht="15">
      <c r="F504" s="367">
        <v>127</v>
      </c>
    </row>
    <row r="505" spans="6:6" ht="15">
      <c r="F505" s="367">
        <v>128</v>
      </c>
    </row>
    <row r="506" spans="6:6" ht="15">
      <c r="F506" s="367">
        <v>129</v>
      </c>
    </row>
    <row r="507" spans="6:6" ht="15">
      <c r="F507" s="367">
        <v>130</v>
      </c>
    </row>
    <row r="508" spans="6:6" ht="15">
      <c r="F508" s="367">
        <v>131</v>
      </c>
    </row>
    <row r="509" spans="6:6" ht="15">
      <c r="F509" s="367">
        <v>132</v>
      </c>
    </row>
    <row r="510" spans="6:6" ht="15">
      <c r="F510" s="367">
        <v>133</v>
      </c>
    </row>
    <row r="511" spans="6:6" ht="15">
      <c r="F511" s="367">
        <v>134</v>
      </c>
    </row>
    <row r="512" spans="6:6" ht="15">
      <c r="F512" s="367">
        <v>135</v>
      </c>
    </row>
    <row r="513" spans="6:6" ht="15">
      <c r="F513" s="367">
        <v>136</v>
      </c>
    </row>
    <row r="514" spans="6:6" ht="15">
      <c r="F514" s="367">
        <v>137</v>
      </c>
    </row>
    <row r="515" spans="6:6" ht="15">
      <c r="F515" s="367">
        <v>138</v>
      </c>
    </row>
    <row r="516" spans="6:6" ht="15">
      <c r="F516" s="367">
        <v>139</v>
      </c>
    </row>
    <row r="517" spans="6:6" ht="15">
      <c r="F517" s="367">
        <v>140</v>
      </c>
    </row>
    <row r="518" spans="6:6" ht="15">
      <c r="F518" s="367">
        <v>141</v>
      </c>
    </row>
    <row r="519" spans="6:6" ht="15">
      <c r="F519" s="367">
        <v>142</v>
      </c>
    </row>
    <row r="520" spans="6:6" ht="15">
      <c r="F520" s="367">
        <v>143</v>
      </c>
    </row>
    <row r="521" spans="6:6" ht="15">
      <c r="F521" s="367">
        <v>144</v>
      </c>
    </row>
    <row r="522" spans="6:6" ht="15">
      <c r="F522" s="367">
        <v>145</v>
      </c>
    </row>
    <row r="523" spans="6:6" ht="15">
      <c r="F523" s="367">
        <v>146</v>
      </c>
    </row>
    <row r="524" spans="6:6" ht="15">
      <c r="F524" s="367">
        <v>147</v>
      </c>
    </row>
    <row r="525" spans="6:6" ht="15">
      <c r="F525" s="367">
        <v>148</v>
      </c>
    </row>
    <row r="526" spans="6:6" ht="15">
      <c r="F526" s="367">
        <v>149</v>
      </c>
    </row>
    <row r="527" spans="6:6" ht="15">
      <c r="F527" s="367">
        <v>150</v>
      </c>
    </row>
    <row r="528" spans="6:6" ht="15">
      <c r="F528" s="367">
        <v>151</v>
      </c>
    </row>
    <row r="529" spans="6:6" ht="15">
      <c r="F529" s="367">
        <v>152</v>
      </c>
    </row>
    <row r="530" spans="6:6" ht="15">
      <c r="F530" s="367">
        <v>153</v>
      </c>
    </row>
    <row r="531" spans="6:6" ht="15">
      <c r="F531" s="367">
        <v>154</v>
      </c>
    </row>
    <row r="532" spans="6:6" ht="15">
      <c r="F532" s="367">
        <v>155</v>
      </c>
    </row>
    <row r="533" spans="6:6" ht="15">
      <c r="F533" s="367">
        <v>156</v>
      </c>
    </row>
    <row r="534" spans="6:6" ht="15">
      <c r="F534" s="367">
        <v>157</v>
      </c>
    </row>
    <row r="535" spans="6:6" ht="15">
      <c r="F535" s="367">
        <v>158</v>
      </c>
    </row>
    <row r="536" spans="6:6" ht="15">
      <c r="F536" s="367">
        <v>159</v>
      </c>
    </row>
    <row r="537" spans="6:6" ht="15">
      <c r="F537" s="367">
        <v>160</v>
      </c>
    </row>
    <row r="538" spans="6:6" ht="15">
      <c r="F538" s="367">
        <v>161</v>
      </c>
    </row>
    <row r="539" spans="6:6" ht="15">
      <c r="F539" s="367">
        <v>162</v>
      </c>
    </row>
    <row r="540" spans="6:6" ht="15">
      <c r="F540" s="367">
        <v>163</v>
      </c>
    </row>
    <row r="541" spans="6:6" ht="15">
      <c r="F541" s="367">
        <v>164</v>
      </c>
    </row>
    <row r="542" spans="6:6" ht="15">
      <c r="F542" s="367">
        <v>165</v>
      </c>
    </row>
    <row r="543" spans="6:6" ht="15">
      <c r="F543" s="367">
        <v>166</v>
      </c>
    </row>
    <row r="544" spans="6:6" ht="15">
      <c r="F544" s="367">
        <v>167</v>
      </c>
    </row>
    <row r="545" spans="6:6" ht="15">
      <c r="F545" s="367">
        <v>168</v>
      </c>
    </row>
    <row r="546" spans="6:6" ht="15">
      <c r="F546" s="367">
        <v>169</v>
      </c>
    </row>
    <row r="547" spans="6:6" ht="15">
      <c r="F547" s="367">
        <v>170</v>
      </c>
    </row>
    <row r="548" spans="6:6" ht="15">
      <c r="F548" s="367">
        <v>171</v>
      </c>
    </row>
    <row r="549" spans="6:6" ht="15">
      <c r="F549" s="367">
        <v>172</v>
      </c>
    </row>
    <row r="550" spans="6:6" ht="15">
      <c r="F550" s="367">
        <v>173</v>
      </c>
    </row>
    <row r="551" spans="6:6" ht="15">
      <c r="F551" s="367">
        <v>174</v>
      </c>
    </row>
    <row r="552" spans="6:6" ht="15">
      <c r="F552" s="367">
        <v>175</v>
      </c>
    </row>
    <row r="553" spans="6:6" ht="15">
      <c r="F553" s="367">
        <v>176</v>
      </c>
    </row>
    <row r="554" spans="6:6" ht="15">
      <c r="F554" s="367">
        <v>177</v>
      </c>
    </row>
    <row r="555" spans="6:6" ht="15">
      <c r="F555" s="367">
        <v>178</v>
      </c>
    </row>
    <row r="556" spans="6:6" ht="15">
      <c r="F556" s="367">
        <v>179</v>
      </c>
    </row>
    <row r="557" spans="6:6" ht="15">
      <c r="F557" s="367">
        <v>180</v>
      </c>
    </row>
    <row r="558" spans="6:6" ht="15">
      <c r="F558" s="367">
        <v>181</v>
      </c>
    </row>
    <row r="559" spans="6:6" ht="15">
      <c r="F559" s="367">
        <v>182</v>
      </c>
    </row>
    <row r="560" spans="6:6" ht="15">
      <c r="F560" s="367">
        <v>183</v>
      </c>
    </row>
    <row r="561" spans="6:6" ht="15">
      <c r="F561" s="367">
        <v>184</v>
      </c>
    </row>
    <row r="562" spans="6:6" ht="15">
      <c r="F562" s="367">
        <v>185</v>
      </c>
    </row>
    <row r="563" spans="6:6" ht="15">
      <c r="F563" s="367">
        <v>186</v>
      </c>
    </row>
    <row r="564" spans="6:6" ht="15">
      <c r="F564" s="367">
        <v>187</v>
      </c>
    </row>
    <row r="565" spans="6:6" ht="15">
      <c r="F565" s="367">
        <v>188</v>
      </c>
    </row>
    <row r="566" spans="6:6" ht="15">
      <c r="F566" s="367">
        <v>189</v>
      </c>
    </row>
    <row r="567" spans="6:6" ht="15">
      <c r="F567" s="367">
        <v>190</v>
      </c>
    </row>
    <row r="568" spans="6:6" ht="15">
      <c r="F568" s="367">
        <v>191</v>
      </c>
    </row>
    <row r="569" spans="6:6" ht="15">
      <c r="F569" s="367">
        <v>192</v>
      </c>
    </row>
    <row r="570" spans="6:6" ht="15">
      <c r="F570" s="367">
        <v>193</v>
      </c>
    </row>
    <row r="571" spans="6:6" ht="15">
      <c r="F571" s="367">
        <v>194</v>
      </c>
    </row>
    <row r="572" spans="6:6" ht="15">
      <c r="F572" s="367">
        <v>195</v>
      </c>
    </row>
    <row r="573" spans="6:6" ht="15">
      <c r="F573" s="367">
        <v>196</v>
      </c>
    </row>
    <row r="574" spans="6:6" ht="15">
      <c r="F574" s="367">
        <v>197</v>
      </c>
    </row>
    <row r="575" spans="6:6" ht="15">
      <c r="F575" s="367">
        <v>198</v>
      </c>
    </row>
    <row r="576" spans="6:6" ht="15">
      <c r="F576" s="367">
        <v>199</v>
      </c>
    </row>
    <row r="577" spans="6:6" ht="15">
      <c r="F577" s="367">
        <v>200</v>
      </c>
    </row>
    <row r="578" spans="6:6" ht="15">
      <c r="F578" s="367">
        <v>201</v>
      </c>
    </row>
    <row r="579" spans="6:6" ht="15">
      <c r="F579" s="367">
        <v>202</v>
      </c>
    </row>
    <row r="580" spans="6:6" ht="15">
      <c r="F580" s="367">
        <v>203</v>
      </c>
    </row>
    <row r="581" spans="6:6" ht="15">
      <c r="F581" s="367">
        <v>204</v>
      </c>
    </row>
    <row r="582" spans="6:6" ht="15">
      <c r="F582" s="367">
        <v>205</v>
      </c>
    </row>
    <row r="583" spans="6:6" ht="15">
      <c r="F583" s="367">
        <v>206</v>
      </c>
    </row>
    <row r="584" spans="6:6" ht="15">
      <c r="F584" s="367">
        <v>207</v>
      </c>
    </row>
    <row r="585" spans="6:6" ht="15">
      <c r="F585" s="367">
        <v>208</v>
      </c>
    </row>
    <row r="586" spans="6:6" ht="15">
      <c r="F586" s="367">
        <v>209</v>
      </c>
    </row>
    <row r="587" spans="6:6" ht="15">
      <c r="F587" s="367">
        <v>210</v>
      </c>
    </row>
    <row r="588" spans="6:6" ht="15">
      <c r="F588" s="367">
        <v>211</v>
      </c>
    </row>
    <row r="589" spans="6:6" ht="15">
      <c r="F589" s="367">
        <v>212</v>
      </c>
    </row>
    <row r="590" spans="6:6" ht="15">
      <c r="F590" s="367">
        <v>213</v>
      </c>
    </row>
    <row r="591" spans="6:6" ht="15">
      <c r="F591" s="367">
        <v>214</v>
      </c>
    </row>
    <row r="592" spans="6:6" ht="15">
      <c r="F592" s="367">
        <v>215</v>
      </c>
    </row>
    <row r="593" spans="6:6" ht="15">
      <c r="F593" s="367">
        <v>216</v>
      </c>
    </row>
    <row r="594" spans="6:6" ht="15">
      <c r="F594" s="367">
        <v>217</v>
      </c>
    </row>
    <row r="595" spans="6:6" ht="15">
      <c r="F595" s="367">
        <v>218</v>
      </c>
    </row>
    <row r="596" spans="6:6" ht="15">
      <c r="F596" s="367">
        <v>219</v>
      </c>
    </row>
    <row r="597" spans="6:6" ht="15">
      <c r="F597" s="367">
        <v>220</v>
      </c>
    </row>
    <row r="598" spans="6:6" ht="15">
      <c r="F598" s="367">
        <v>221</v>
      </c>
    </row>
    <row r="599" spans="6:6" ht="15">
      <c r="F599" s="367">
        <v>222</v>
      </c>
    </row>
    <row r="600" spans="6:6" ht="15">
      <c r="F600" s="367">
        <v>223</v>
      </c>
    </row>
    <row r="601" spans="6:6" ht="15">
      <c r="F601" s="367">
        <v>224</v>
      </c>
    </row>
    <row r="602" spans="6:6" ht="15">
      <c r="F602" s="367">
        <v>225</v>
      </c>
    </row>
    <row r="603" spans="6:6" ht="15">
      <c r="F603" s="367">
        <v>226</v>
      </c>
    </row>
    <row r="604" spans="6:6" ht="15">
      <c r="F604" s="367">
        <v>227</v>
      </c>
    </row>
    <row r="605" spans="6:6" ht="15">
      <c r="F605" s="367">
        <v>228</v>
      </c>
    </row>
    <row r="606" spans="6:6" ht="15">
      <c r="F606" s="367">
        <v>229</v>
      </c>
    </row>
    <row r="607" spans="6:6" ht="15">
      <c r="F607" s="367">
        <v>230</v>
      </c>
    </row>
    <row r="608" spans="6:6" ht="15">
      <c r="F608" s="367">
        <v>231</v>
      </c>
    </row>
    <row r="609" spans="6:6" ht="15">
      <c r="F609" s="367">
        <v>232</v>
      </c>
    </row>
    <row r="610" spans="6:6" ht="15">
      <c r="F610" s="367">
        <v>233</v>
      </c>
    </row>
    <row r="611" spans="6:6" ht="15">
      <c r="F611" s="367">
        <v>234</v>
      </c>
    </row>
    <row r="612" spans="6:6" ht="15">
      <c r="F612" s="367">
        <v>235</v>
      </c>
    </row>
    <row r="613" spans="6:6" ht="15">
      <c r="F613" s="367">
        <v>236</v>
      </c>
    </row>
    <row r="614" spans="6:6" ht="15">
      <c r="F614" s="367">
        <v>237</v>
      </c>
    </row>
    <row r="615" spans="6:6" ht="15">
      <c r="F615" s="367">
        <v>238</v>
      </c>
    </row>
    <row r="616" spans="6:6" ht="15">
      <c r="F616" s="367">
        <v>239</v>
      </c>
    </row>
    <row r="617" spans="6:6" ht="15">
      <c r="F617" s="367">
        <v>240</v>
      </c>
    </row>
    <row r="618" spans="6:6" ht="15">
      <c r="F618" s="367">
        <v>241</v>
      </c>
    </row>
    <row r="619" spans="6:6" ht="15">
      <c r="F619" s="367">
        <v>242</v>
      </c>
    </row>
    <row r="620" spans="6:6" ht="15">
      <c r="F620" s="367">
        <v>243</v>
      </c>
    </row>
    <row r="621" spans="6:6" ht="15">
      <c r="F621" s="367">
        <v>244</v>
      </c>
    </row>
    <row r="622" spans="6:6" ht="15">
      <c r="F622" s="367">
        <v>245</v>
      </c>
    </row>
    <row r="623" spans="6:6" ht="15">
      <c r="F623" s="367">
        <v>246</v>
      </c>
    </row>
    <row r="624" spans="6:6" ht="15">
      <c r="F624" s="367">
        <v>247</v>
      </c>
    </row>
    <row r="625" spans="6:6" ht="15">
      <c r="F625" s="367">
        <v>248</v>
      </c>
    </row>
    <row r="626" spans="6:6" ht="15">
      <c r="F626" s="367">
        <v>249</v>
      </c>
    </row>
    <row r="627" spans="6:6" ht="15">
      <c r="F627" s="367">
        <v>250</v>
      </c>
    </row>
    <row r="628" spans="6:6" ht="15">
      <c r="F628" s="367">
        <v>251</v>
      </c>
    </row>
    <row r="629" spans="6:6" ht="15">
      <c r="F629" s="367">
        <v>252</v>
      </c>
    </row>
    <row r="630" spans="6:6" ht="15">
      <c r="F630" s="367">
        <v>253</v>
      </c>
    </row>
    <row r="631" spans="6:6" ht="15">
      <c r="F631" s="367">
        <v>254</v>
      </c>
    </row>
    <row r="632" spans="6:6" ht="15">
      <c r="F632" s="367">
        <v>255</v>
      </c>
    </row>
    <row r="633" spans="6:6" ht="15">
      <c r="F633" s="367">
        <v>256</v>
      </c>
    </row>
    <row r="634" spans="6:6" ht="15">
      <c r="F634" s="367">
        <v>257</v>
      </c>
    </row>
    <row r="635" spans="6:6" ht="15">
      <c r="F635" s="367">
        <v>258</v>
      </c>
    </row>
    <row r="636" spans="6:6" ht="15">
      <c r="F636" s="367">
        <v>259</v>
      </c>
    </row>
    <row r="637" spans="6:6" ht="15">
      <c r="F637" s="367">
        <v>260</v>
      </c>
    </row>
    <row r="638" spans="6:6" ht="15">
      <c r="F638" s="367">
        <v>261</v>
      </c>
    </row>
    <row r="639" spans="6:6" ht="15">
      <c r="F639" s="367">
        <v>262</v>
      </c>
    </row>
    <row r="640" spans="6:6" ht="15">
      <c r="F640" s="367">
        <v>263</v>
      </c>
    </row>
    <row r="641" spans="6:6" ht="15">
      <c r="F641" s="367">
        <v>264</v>
      </c>
    </row>
    <row r="642" spans="6:6" ht="15">
      <c r="F642" s="367">
        <v>265</v>
      </c>
    </row>
    <row r="643" spans="6:6" ht="15">
      <c r="F643" s="367">
        <v>266</v>
      </c>
    </row>
    <row r="644" spans="6:6" ht="15">
      <c r="F644" s="367">
        <v>267</v>
      </c>
    </row>
    <row r="645" spans="6:6" ht="15">
      <c r="F645" s="367">
        <v>268</v>
      </c>
    </row>
    <row r="646" spans="6:6" ht="15">
      <c r="F646" s="367">
        <v>269</v>
      </c>
    </row>
    <row r="647" spans="6:6" ht="15">
      <c r="F647" s="367">
        <v>270</v>
      </c>
    </row>
    <row r="648" spans="6:6" ht="15">
      <c r="F648" s="367">
        <v>271</v>
      </c>
    </row>
    <row r="649" spans="6:6" ht="15">
      <c r="F649" s="367">
        <v>272</v>
      </c>
    </row>
    <row r="650" spans="6:6" ht="15">
      <c r="F650" s="367">
        <v>273</v>
      </c>
    </row>
    <row r="651" spans="6:6" ht="15">
      <c r="F651" s="367">
        <v>274</v>
      </c>
    </row>
    <row r="652" spans="6:6" ht="15">
      <c r="F652" s="367">
        <v>275</v>
      </c>
    </row>
    <row r="653" spans="6:6" ht="15">
      <c r="F653" s="367">
        <v>276</v>
      </c>
    </row>
    <row r="654" spans="6:6" ht="15">
      <c r="F654" s="367">
        <v>277</v>
      </c>
    </row>
    <row r="655" spans="6:6" ht="15">
      <c r="F655" s="367">
        <v>278</v>
      </c>
    </row>
    <row r="656" spans="6:6" ht="15">
      <c r="F656" s="367">
        <v>279</v>
      </c>
    </row>
    <row r="657" spans="6:6" ht="15">
      <c r="F657" s="367">
        <v>280</v>
      </c>
    </row>
    <row r="658" spans="6:6" ht="15">
      <c r="F658" s="367">
        <v>281</v>
      </c>
    </row>
    <row r="659" spans="6:6" ht="15">
      <c r="F659" s="367">
        <v>282</v>
      </c>
    </row>
    <row r="660" spans="6:6" ht="15">
      <c r="F660" s="367">
        <v>283</v>
      </c>
    </row>
    <row r="661" spans="6:6" ht="15">
      <c r="F661" s="367">
        <v>284</v>
      </c>
    </row>
    <row r="662" spans="6:6" ht="15">
      <c r="F662" s="367">
        <v>285</v>
      </c>
    </row>
    <row r="663" spans="6:6" ht="15">
      <c r="F663" s="367">
        <v>286</v>
      </c>
    </row>
    <row r="664" spans="6:6" ht="15">
      <c r="F664" s="367">
        <v>287</v>
      </c>
    </row>
    <row r="665" spans="6:6" ht="15">
      <c r="F665" s="367">
        <v>288</v>
      </c>
    </row>
    <row r="666" spans="6:6" ht="15">
      <c r="F666" s="367">
        <v>289</v>
      </c>
    </row>
    <row r="667" spans="6:6" ht="15">
      <c r="F667" s="367">
        <v>290</v>
      </c>
    </row>
    <row r="668" spans="6:6" ht="15">
      <c r="F668" s="367">
        <v>291</v>
      </c>
    </row>
    <row r="669" spans="6:6" ht="15">
      <c r="F669" s="367">
        <v>292</v>
      </c>
    </row>
    <row r="670" spans="6:6" ht="15">
      <c r="F670" s="367">
        <v>293</v>
      </c>
    </row>
    <row r="671" spans="6:6" ht="15">
      <c r="F671" s="367">
        <v>294</v>
      </c>
    </row>
    <row r="672" spans="6:6" ht="15">
      <c r="F672" s="367">
        <v>295</v>
      </c>
    </row>
    <row r="673" spans="6:6" ht="15">
      <c r="F673" s="367">
        <v>296</v>
      </c>
    </row>
    <row r="674" spans="6:6" ht="15">
      <c r="F674" s="367">
        <v>297</v>
      </c>
    </row>
    <row r="675" spans="6:6" ht="15">
      <c r="F675" s="367">
        <v>298</v>
      </c>
    </row>
    <row r="676" spans="6:6" ht="15">
      <c r="F676" s="367">
        <v>299</v>
      </c>
    </row>
    <row r="677" spans="6:6" ht="15">
      <c r="F677" s="367">
        <v>300</v>
      </c>
    </row>
    <row r="678" spans="6:6" ht="15">
      <c r="F678" s="367">
        <v>301</v>
      </c>
    </row>
    <row r="679" spans="6:6" ht="15">
      <c r="F679" s="367">
        <v>302</v>
      </c>
    </row>
    <row r="680" spans="6:6" ht="15">
      <c r="F680" s="367">
        <v>303</v>
      </c>
    </row>
    <row r="681" spans="6:6" ht="15">
      <c r="F681" s="367">
        <v>304</v>
      </c>
    </row>
    <row r="682" spans="6:6" ht="15">
      <c r="F682" s="367">
        <v>1</v>
      </c>
    </row>
    <row r="683" spans="6:6" ht="15">
      <c r="F683" s="367">
        <v>2</v>
      </c>
    </row>
    <row r="684" spans="6:6" ht="15">
      <c r="F684" s="367">
        <v>3</v>
      </c>
    </row>
    <row r="685" spans="6:6" ht="15">
      <c r="F685" s="367"/>
    </row>
    <row r="686" spans="6:6" ht="15">
      <c r="F686" s="367">
        <v>1</v>
      </c>
    </row>
    <row r="687" spans="6:6" ht="15">
      <c r="F687" s="367">
        <v>2</v>
      </c>
    </row>
    <row r="688" spans="6:6" ht="15">
      <c r="F688" s="367">
        <v>3</v>
      </c>
    </row>
    <row r="689" spans="6:6" ht="15">
      <c r="F689" s="367">
        <v>4</v>
      </c>
    </row>
    <row r="690" spans="6:6" ht="15">
      <c r="F690" s="367">
        <v>5</v>
      </c>
    </row>
    <row r="691" spans="6:6" ht="15">
      <c r="F691" s="367">
        <v>6</v>
      </c>
    </row>
    <row r="692" spans="6:6" ht="15">
      <c r="F692" s="367">
        <v>7</v>
      </c>
    </row>
    <row r="693" spans="6:6" ht="15">
      <c r="F693" s="367">
        <v>8</v>
      </c>
    </row>
    <row r="694" spans="6:6" ht="15">
      <c r="F694" s="367">
        <v>9</v>
      </c>
    </row>
    <row r="695" spans="6:6" ht="15">
      <c r="F695" s="367">
        <v>10</v>
      </c>
    </row>
    <row r="696" spans="6:6" ht="15">
      <c r="F696" s="367">
        <v>11</v>
      </c>
    </row>
    <row r="697" spans="6:6" ht="15">
      <c r="F697" s="367">
        <v>12</v>
      </c>
    </row>
    <row r="698" spans="6:6" ht="15">
      <c r="F698" s="367">
        <v>13</v>
      </c>
    </row>
    <row r="699" spans="6:6" ht="15">
      <c r="F699" s="367">
        <v>14</v>
      </c>
    </row>
    <row r="700" spans="6:6" ht="15">
      <c r="F700" s="367">
        <v>15</v>
      </c>
    </row>
    <row r="701" spans="6:6" ht="15">
      <c r="F701" s="367">
        <v>16</v>
      </c>
    </row>
    <row r="702" spans="6:6" ht="15">
      <c r="F702" s="367">
        <v>17</v>
      </c>
    </row>
    <row r="703" spans="6:6" ht="15">
      <c r="F703" s="367">
        <v>18</v>
      </c>
    </row>
    <row r="704" spans="6:6" ht="15">
      <c r="F704" s="367">
        <v>19</v>
      </c>
    </row>
    <row r="705" spans="6:6" ht="15">
      <c r="F705" s="367">
        <v>20</v>
      </c>
    </row>
    <row r="706" spans="6:6" ht="15">
      <c r="F706" s="367">
        <v>21</v>
      </c>
    </row>
    <row r="707" spans="6:6" ht="15">
      <c r="F707" s="367">
        <v>22</v>
      </c>
    </row>
    <row r="708" spans="6:6" ht="15">
      <c r="F708" s="367">
        <v>23</v>
      </c>
    </row>
    <row r="709" spans="6:6" ht="15">
      <c r="F709" s="367">
        <v>24</v>
      </c>
    </row>
    <row r="710" spans="6:6" ht="15">
      <c r="F710" s="367">
        <v>25</v>
      </c>
    </row>
    <row r="711" spans="6:6" ht="15">
      <c r="F711" s="367">
        <v>26</v>
      </c>
    </row>
    <row r="712" spans="6:6" ht="15">
      <c r="F712" s="367">
        <v>27</v>
      </c>
    </row>
    <row r="713" spans="6:6" ht="15">
      <c r="F713" s="367">
        <v>28</v>
      </c>
    </row>
    <row r="714" spans="6:6" ht="15">
      <c r="F714" s="367">
        <v>29</v>
      </c>
    </row>
    <row r="715" spans="6:6" ht="15">
      <c r="F715" s="367">
        <v>30</v>
      </c>
    </row>
    <row r="716" spans="6:6" ht="15">
      <c r="F716" s="367">
        <v>31</v>
      </c>
    </row>
    <row r="717" spans="6:6" ht="15">
      <c r="F717" s="367">
        <v>32</v>
      </c>
    </row>
    <row r="718" spans="6:6" ht="15">
      <c r="F718" s="367">
        <v>33</v>
      </c>
    </row>
    <row r="719" spans="6:6" ht="15">
      <c r="F719" s="367">
        <v>34</v>
      </c>
    </row>
    <row r="720" spans="6:6" ht="15">
      <c r="F720" s="367">
        <v>35</v>
      </c>
    </row>
    <row r="721" spans="6:6" ht="15">
      <c r="F721" s="367">
        <v>36</v>
      </c>
    </row>
    <row r="722" spans="6:6" ht="15">
      <c r="F722" s="367">
        <v>37</v>
      </c>
    </row>
    <row r="723" spans="6:6" ht="15">
      <c r="F723" s="367">
        <v>38</v>
      </c>
    </row>
    <row r="724" spans="6:6" ht="15">
      <c r="F724" s="367">
        <v>39</v>
      </c>
    </row>
    <row r="725" spans="6:6" ht="15">
      <c r="F725" s="367">
        <v>40</v>
      </c>
    </row>
    <row r="726" spans="6:6" ht="15">
      <c r="F726" s="367">
        <v>41</v>
      </c>
    </row>
    <row r="740" spans="1:3" ht="15">
      <c r="A740" s="368"/>
      <c r="B740" s="366"/>
      <c r="C740" s="36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A1:P81"/>
  <sheetViews>
    <sheetView tabSelected="1" topLeftCell="A61" workbookViewId="0">
      <pane xSplit="4" topLeftCell="E1" activePane="topRight" state="frozen"/>
      <selection pane="topRight" activeCell="A68" sqref="A68"/>
    </sheetView>
  </sheetViews>
  <sheetFormatPr defaultRowHeight="15"/>
  <cols>
    <col min="1" max="1" width="5.42578125" style="573" bestFit="1" customWidth="1"/>
    <col min="2" max="2" width="4.7109375" style="548" customWidth="1"/>
    <col min="3" max="3" width="20.85546875" style="548" customWidth="1"/>
    <col min="4" max="4" width="36.5703125" style="548" customWidth="1"/>
    <col min="5" max="8" width="10.5703125" style="548" customWidth="1"/>
    <col min="9" max="9" width="12.5703125" style="548" customWidth="1"/>
    <col min="10" max="10" width="15.5703125" style="548" customWidth="1"/>
    <col min="11" max="11" width="12.140625" style="548" customWidth="1"/>
    <col min="12" max="12" width="11.85546875" style="548" customWidth="1"/>
    <col min="13" max="13" width="14.85546875" style="548" customWidth="1"/>
    <col min="14" max="15" width="10.5703125" style="548" customWidth="1"/>
    <col min="16" max="16" width="11" style="548" customWidth="1"/>
    <col min="17" max="16384" width="9.140625" style="548"/>
  </cols>
  <sheetData>
    <row r="1" spans="1:16" ht="15.75" thickBot="1">
      <c r="A1" s="545" t="s">
        <v>740</v>
      </c>
      <c r="B1" s="594" t="s">
        <v>741</v>
      </c>
      <c r="C1" s="595"/>
      <c r="D1" s="546" t="s">
        <v>126</v>
      </c>
      <c r="E1" s="546" t="s">
        <v>180</v>
      </c>
      <c r="F1" s="546" t="s">
        <v>182</v>
      </c>
      <c r="G1" s="546" t="s">
        <v>184</v>
      </c>
      <c r="H1" s="546" t="s">
        <v>186</v>
      </c>
      <c r="I1" s="546" t="s">
        <v>188</v>
      </c>
      <c r="J1" s="546" t="s">
        <v>190</v>
      </c>
      <c r="K1" s="546" t="s">
        <v>192</v>
      </c>
      <c r="L1" s="546" t="s">
        <v>194</v>
      </c>
      <c r="M1" s="546" t="s">
        <v>196</v>
      </c>
      <c r="N1" s="546" t="s">
        <v>198</v>
      </c>
      <c r="O1" s="546" t="s">
        <v>200</v>
      </c>
      <c r="P1" s="547" t="s">
        <v>202</v>
      </c>
    </row>
    <row r="2" spans="1:16">
      <c r="A2" s="549"/>
      <c r="B2" s="550"/>
      <c r="C2" s="550"/>
      <c r="D2" s="550"/>
      <c r="E2" s="550"/>
      <c r="F2" s="550"/>
      <c r="G2" s="550"/>
      <c r="H2" s="550"/>
      <c r="I2" s="550"/>
      <c r="J2" s="550"/>
      <c r="K2" s="550"/>
      <c r="L2" s="550"/>
      <c r="M2" s="550"/>
      <c r="N2" s="550"/>
      <c r="O2" s="550"/>
      <c r="P2" s="550"/>
    </row>
    <row r="3" spans="1:16">
      <c r="A3" s="551" t="s">
        <v>742</v>
      </c>
      <c r="B3" s="552"/>
      <c r="C3" s="552"/>
      <c r="D3" s="552"/>
      <c r="E3" s="552"/>
      <c r="F3" s="552"/>
      <c r="G3" s="552"/>
      <c r="H3" s="552"/>
      <c r="I3" s="552"/>
      <c r="J3" s="552"/>
      <c r="K3" s="552"/>
      <c r="L3" s="552"/>
      <c r="M3" s="552"/>
      <c r="N3" s="552"/>
      <c r="O3" s="552"/>
      <c r="P3" s="552"/>
    </row>
    <row r="4" spans="1:16">
      <c r="A4" s="553">
        <v>1</v>
      </c>
      <c r="B4" s="554" t="s">
        <v>743</v>
      </c>
      <c r="C4" s="554"/>
      <c r="D4" s="555"/>
      <c r="E4" s="555"/>
      <c r="F4" s="555"/>
      <c r="G4" s="555"/>
      <c r="H4" s="555"/>
      <c r="I4" s="555"/>
      <c r="J4" s="555"/>
      <c r="K4" s="555"/>
      <c r="L4" s="555"/>
      <c r="M4" s="555"/>
      <c r="N4" s="555"/>
      <c r="O4" s="555"/>
      <c r="P4" s="555"/>
    </row>
    <row r="5" spans="1:16">
      <c r="A5" s="553"/>
      <c r="B5" s="556"/>
      <c r="C5" s="556" t="s">
        <v>744</v>
      </c>
      <c r="D5" s="555"/>
      <c r="E5" s="555"/>
      <c r="F5" s="555"/>
      <c r="G5" s="555"/>
      <c r="H5" s="555"/>
      <c r="I5" s="555"/>
      <c r="J5" s="555"/>
      <c r="K5" s="555"/>
      <c r="L5" s="555"/>
      <c r="M5" s="555"/>
      <c r="N5" s="555"/>
      <c r="O5" s="555"/>
      <c r="P5" s="555"/>
    </row>
    <row r="6" spans="1:16" ht="30">
      <c r="A6" s="553"/>
      <c r="B6" s="555"/>
      <c r="C6" s="555" t="s">
        <v>543</v>
      </c>
      <c r="D6" s="557" t="s">
        <v>745</v>
      </c>
      <c r="E6" s="555" t="s">
        <v>746</v>
      </c>
      <c r="F6" s="555" t="s">
        <v>747</v>
      </c>
      <c r="G6" s="555" t="s">
        <v>748</v>
      </c>
      <c r="H6" s="555" t="s">
        <v>749</v>
      </c>
      <c r="I6" s="555" t="s">
        <v>750</v>
      </c>
      <c r="J6" s="555" t="s">
        <v>751</v>
      </c>
      <c r="K6" s="555" t="s">
        <v>752</v>
      </c>
      <c r="L6" s="555" t="s">
        <v>753</v>
      </c>
      <c r="M6" s="555" t="s">
        <v>754</v>
      </c>
      <c r="N6" s="555" t="s">
        <v>755</v>
      </c>
      <c r="O6" s="555" t="s">
        <v>756</v>
      </c>
      <c r="P6" s="558">
        <v>42124</v>
      </c>
    </row>
    <row r="7" spans="1:16" ht="30">
      <c r="A7" s="553"/>
      <c r="B7" s="555"/>
      <c r="C7" s="555" t="s">
        <v>757</v>
      </c>
      <c r="D7" s="557" t="s">
        <v>745</v>
      </c>
      <c r="E7" s="555" t="s">
        <v>746</v>
      </c>
      <c r="F7" s="555" t="s">
        <v>747</v>
      </c>
      <c r="G7" s="555" t="s">
        <v>748</v>
      </c>
      <c r="H7" s="555" t="s">
        <v>749</v>
      </c>
      <c r="I7" s="555" t="s">
        <v>750</v>
      </c>
      <c r="J7" s="555" t="s">
        <v>751</v>
      </c>
      <c r="K7" s="555" t="s">
        <v>752</v>
      </c>
      <c r="L7" s="555" t="s">
        <v>753</v>
      </c>
      <c r="M7" s="555" t="s">
        <v>754</v>
      </c>
      <c r="N7" s="555" t="s">
        <v>755</v>
      </c>
      <c r="O7" s="555" t="s">
        <v>756</v>
      </c>
      <c r="P7" s="558">
        <v>42124</v>
      </c>
    </row>
    <row r="8" spans="1:16" ht="30">
      <c r="A8" s="553"/>
      <c r="B8" s="555"/>
      <c r="C8" s="555" t="s">
        <v>758</v>
      </c>
      <c r="D8" s="557" t="s">
        <v>745</v>
      </c>
      <c r="E8" s="555" t="s">
        <v>746</v>
      </c>
      <c r="F8" s="555" t="s">
        <v>747</v>
      </c>
      <c r="G8" s="555" t="s">
        <v>748</v>
      </c>
      <c r="H8" s="555" t="s">
        <v>749</v>
      </c>
      <c r="I8" s="555" t="s">
        <v>750</v>
      </c>
      <c r="J8" s="555" t="s">
        <v>751</v>
      </c>
      <c r="K8" s="555" t="s">
        <v>752</v>
      </c>
      <c r="L8" s="555" t="s">
        <v>753</v>
      </c>
      <c r="M8" s="555" t="s">
        <v>754</v>
      </c>
      <c r="N8" s="555" t="s">
        <v>755</v>
      </c>
      <c r="O8" s="555" t="s">
        <v>756</v>
      </c>
      <c r="P8" s="558">
        <v>42124</v>
      </c>
    </row>
    <row r="9" spans="1:16">
      <c r="A9" s="553">
        <f>A4+1</f>
        <v>2</v>
      </c>
      <c r="B9" s="554" t="s">
        <v>759</v>
      </c>
      <c r="C9" s="554"/>
      <c r="D9" s="555"/>
      <c r="E9" s="555"/>
      <c r="F9" s="555"/>
      <c r="G9" s="555"/>
      <c r="H9" s="555"/>
      <c r="I9" s="555"/>
      <c r="J9" s="555"/>
      <c r="K9" s="555"/>
      <c r="L9" s="555"/>
      <c r="M9" s="555"/>
      <c r="N9" s="555"/>
      <c r="O9" s="555"/>
      <c r="P9" s="555"/>
    </row>
    <row r="10" spans="1:16">
      <c r="A10" s="553"/>
      <c r="B10" s="554"/>
      <c r="C10" s="554"/>
      <c r="D10" s="555"/>
      <c r="E10" s="555"/>
      <c r="F10" s="555"/>
      <c r="G10" s="555"/>
      <c r="H10" s="555"/>
      <c r="I10" s="555"/>
      <c r="J10" s="555"/>
      <c r="K10" s="555"/>
      <c r="L10" s="555"/>
      <c r="M10" s="555"/>
      <c r="N10" s="555"/>
      <c r="O10" s="555"/>
      <c r="P10" s="555"/>
    </row>
    <row r="11" spans="1:16" ht="27" customHeight="1">
      <c r="A11" s="553"/>
      <c r="B11" s="555"/>
      <c r="C11" s="556" t="s">
        <v>744</v>
      </c>
      <c r="D11" s="557" t="s">
        <v>760</v>
      </c>
      <c r="E11" s="558">
        <v>42496</v>
      </c>
      <c r="F11" s="558">
        <v>42527</v>
      </c>
      <c r="G11" s="558">
        <v>42557</v>
      </c>
      <c r="H11" s="558">
        <v>42588</v>
      </c>
      <c r="I11" s="558">
        <v>42619</v>
      </c>
      <c r="J11" s="558">
        <v>42649</v>
      </c>
      <c r="K11" s="558">
        <v>42680</v>
      </c>
      <c r="L11" s="558">
        <v>42710</v>
      </c>
      <c r="M11" s="558">
        <v>42375</v>
      </c>
      <c r="N11" s="555" t="s">
        <v>761</v>
      </c>
      <c r="O11" s="558">
        <v>42435</v>
      </c>
      <c r="P11" s="558">
        <v>42094</v>
      </c>
    </row>
    <row r="12" spans="1:16">
      <c r="A12" s="553"/>
      <c r="B12" s="555"/>
      <c r="C12" s="555"/>
      <c r="D12" s="555"/>
      <c r="E12" s="555"/>
      <c r="F12" s="555"/>
      <c r="G12" s="555"/>
      <c r="H12" s="555"/>
      <c r="I12" s="555"/>
      <c r="J12" s="555"/>
      <c r="K12" s="555"/>
      <c r="L12" s="555"/>
      <c r="M12" s="555"/>
      <c r="N12" s="555"/>
      <c r="O12" s="555"/>
      <c r="P12" s="558"/>
    </row>
    <row r="13" spans="1:16">
      <c r="A13" s="553">
        <f>A9+1</f>
        <v>3</v>
      </c>
      <c r="B13" s="554" t="s">
        <v>526</v>
      </c>
      <c r="C13" s="554"/>
      <c r="D13" s="555"/>
      <c r="E13" s="555"/>
      <c r="F13" s="555"/>
      <c r="G13" s="555"/>
      <c r="H13" s="555"/>
      <c r="I13" s="555"/>
      <c r="J13" s="555"/>
      <c r="K13" s="555"/>
      <c r="L13" s="555"/>
      <c r="M13" s="555"/>
      <c r="N13" s="555"/>
      <c r="O13" s="555"/>
      <c r="P13" s="555"/>
    </row>
    <row r="14" spans="1:16">
      <c r="A14" s="553"/>
      <c r="B14" s="556"/>
      <c r="C14" s="556"/>
      <c r="D14" s="555"/>
      <c r="E14" s="555"/>
      <c r="F14" s="555"/>
      <c r="G14" s="555"/>
      <c r="H14" s="555"/>
      <c r="I14" s="555"/>
      <c r="J14" s="555"/>
      <c r="K14" s="555"/>
      <c r="L14" s="555"/>
      <c r="M14" s="555"/>
      <c r="N14" s="555"/>
      <c r="O14" s="555"/>
      <c r="P14" s="555"/>
    </row>
    <row r="15" spans="1:16">
      <c r="A15" s="553"/>
      <c r="B15" s="555"/>
      <c r="C15" s="556" t="s">
        <v>744</v>
      </c>
      <c r="D15" s="555" t="s">
        <v>762</v>
      </c>
      <c r="E15" s="558">
        <v>42505</v>
      </c>
      <c r="F15" s="558">
        <v>42536</v>
      </c>
      <c r="G15" s="558">
        <v>42566</v>
      </c>
      <c r="H15" s="558">
        <v>42597</v>
      </c>
      <c r="I15" s="558">
        <v>42628</v>
      </c>
      <c r="J15" s="558">
        <v>42658</v>
      </c>
      <c r="K15" s="558">
        <v>42689</v>
      </c>
      <c r="L15" s="558">
        <v>42719</v>
      </c>
      <c r="M15" s="558">
        <v>42384</v>
      </c>
      <c r="N15" s="555" t="s">
        <v>763</v>
      </c>
      <c r="O15" s="558">
        <v>42444</v>
      </c>
      <c r="P15" s="558">
        <v>42109</v>
      </c>
    </row>
    <row r="16" spans="1:16">
      <c r="A16" s="553"/>
      <c r="B16" s="555"/>
      <c r="C16" s="556"/>
      <c r="D16" s="555"/>
      <c r="E16" s="555"/>
      <c r="F16" s="555"/>
      <c r="G16" s="555"/>
      <c r="H16" s="555"/>
      <c r="I16" s="555"/>
      <c r="J16" s="555"/>
      <c r="K16" s="555"/>
      <c r="L16" s="555"/>
      <c r="M16" s="555"/>
      <c r="N16" s="555"/>
      <c r="O16" s="555"/>
      <c r="P16" s="558"/>
    </row>
    <row r="17" spans="1:16">
      <c r="A17" s="553">
        <f>A13+1</f>
        <v>4</v>
      </c>
      <c r="B17" s="554" t="s">
        <v>438</v>
      </c>
      <c r="C17" s="554"/>
      <c r="D17" s="555"/>
      <c r="E17" s="555"/>
      <c r="F17" s="555"/>
      <c r="G17" s="555"/>
      <c r="H17" s="555"/>
      <c r="I17" s="555"/>
      <c r="J17" s="555"/>
      <c r="K17" s="555"/>
      <c r="L17" s="555"/>
      <c r="M17" s="555"/>
      <c r="N17" s="555"/>
      <c r="O17" s="555"/>
      <c r="P17" s="555"/>
    </row>
    <row r="18" spans="1:16">
      <c r="A18" s="553"/>
      <c r="B18" s="556"/>
      <c r="C18" s="556"/>
      <c r="D18" s="555"/>
      <c r="E18" s="555"/>
      <c r="F18" s="555"/>
      <c r="G18" s="555"/>
      <c r="H18" s="555"/>
      <c r="I18" s="555"/>
      <c r="J18" s="555"/>
      <c r="K18" s="555"/>
      <c r="L18" s="555"/>
      <c r="M18" s="555"/>
      <c r="N18" s="555"/>
      <c r="O18" s="555"/>
      <c r="P18" s="555"/>
    </row>
    <row r="19" spans="1:16">
      <c r="A19" s="553"/>
      <c r="B19" s="555"/>
      <c r="C19" s="556" t="s">
        <v>744</v>
      </c>
      <c r="D19" s="555" t="s">
        <v>764</v>
      </c>
      <c r="E19" s="558">
        <v>42511</v>
      </c>
      <c r="F19" s="558">
        <v>42542</v>
      </c>
      <c r="G19" s="558">
        <v>42572</v>
      </c>
      <c r="H19" s="558">
        <v>42603</v>
      </c>
      <c r="I19" s="558">
        <v>42634</v>
      </c>
      <c r="J19" s="558">
        <v>42664</v>
      </c>
      <c r="K19" s="558">
        <v>42695</v>
      </c>
      <c r="L19" s="558">
        <v>42725</v>
      </c>
      <c r="M19" s="558">
        <v>42390</v>
      </c>
      <c r="N19" s="555" t="s">
        <v>765</v>
      </c>
      <c r="O19" s="558">
        <v>42450</v>
      </c>
      <c r="P19" s="558">
        <v>44307</v>
      </c>
    </row>
    <row r="20" spans="1:16">
      <c r="A20" s="553"/>
      <c r="B20" s="555"/>
      <c r="C20" s="556"/>
      <c r="D20" s="555"/>
      <c r="E20" s="558"/>
      <c r="F20" s="558"/>
      <c r="G20" s="558"/>
      <c r="H20" s="558"/>
      <c r="I20" s="558"/>
      <c r="J20" s="558"/>
      <c r="K20" s="558"/>
      <c r="L20" s="558"/>
      <c r="M20" s="558"/>
      <c r="N20" s="555"/>
      <c r="O20" s="558"/>
      <c r="P20" s="558"/>
    </row>
    <row r="21" spans="1:16">
      <c r="A21" s="553">
        <f>A17+1</f>
        <v>5</v>
      </c>
      <c r="B21" s="559" t="s">
        <v>766</v>
      </c>
      <c r="C21" s="554"/>
      <c r="D21" s="555"/>
      <c r="E21" s="555"/>
      <c r="F21" s="555"/>
      <c r="G21" s="555"/>
      <c r="H21" s="555"/>
      <c r="I21" s="555"/>
      <c r="J21" s="555"/>
      <c r="K21" s="555"/>
      <c r="L21" s="555"/>
      <c r="M21" s="555"/>
      <c r="N21" s="555"/>
      <c r="O21" s="555"/>
      <c r="P21" s="555"/>
    </row>
    <row r="22" spans="1:16">
      <c r="A22" s="553"/>
      <c r="B22" s="556"/>
      <c r="C22" s="556"/>
      <c r="D22" s="555"/>
      <c r="E22" s="555"/>
      <c r="F22" s="555"/>
      <c r="G22" s="555"/>
      <c r="H22" s="555"/>
      <c r="I22" s="555"/>
      <c r="J22" s="555"/>
      <c r="K22" s="555"/>
      <c r="L22" s="555"/>
      <c r="M22" s="555"/>
      <c r="N22" s="555"/>
      <c r="O22" s="555"/>
      <c r="P22" s="555"/>
    </row>
    <row r="23" spans="1:16">
      <c r="A23" s="553"/>
      <c r="B23" s="555"/>
      <c r="C23" s="556" t="s">
        <v>744</v>
      </c>
      <c r="D23" s="555" t="s">
        <v>767</v>
      </c>
      <c r="E23" s="558">
        <v>42510</v>
      </c>
      <c r="F23" s="558">
        <v>42541</v>
      </c>
      <c r="G23" s="558">
        <v>42571</v>
      </c>
      <c r="H23" s="558">
        <v>42602</v>
      </c>
      <c r="I23" s="558">
        <v>42633</v>
      </c>
      <c r="J23" s="558">
        <v>42663</v>
      </c>
      <c r="K23" s="558">
        <v>42694</v>
      </c>
      <c r="L23" s="558">
        <v>42724</v>
      </c>
      <c r="M23" s="558">
        <v>42389</v>
      </c>
      <c r="N23" s="555" t="s">
        <v>768</v>
      </c>
      <c r="O23" s="558">
        <v>42449</v>
      </c>
      <c r="P23" s="558">
        <v>43941</v>
      </c>
    </row>
    <row r="24" spans="1:16">
      <c r="A24" s="553"/>
      <c r="B24" s="555"/>
      <c r="C24" s="556"/>
      <c r="D24" s="555"/>
      <c r="E24" s="555"/>
      <c r="F24" s="555"/>
      <c r="G24" s="555"/>
      <c r="H24" s="555"/>
      <c r="I24" s="555"/>
      <c r="J24" s="555"/>
      <c r="K24" s="555"/>
      <c r="L24" s="555"/>
      <c r="M24" s="555"/>
      <c r="N24" s="555"/>
      <c r="O24" s="555"/>
      <c r="P24" s="558"/>
    </row>
    <row r="25" spans="1:16">
      <c r="A25" s="551" t="s">
        <v>769</v>
      </c>
      <c r="B25" s="560"/>
      <c r="C25" s="560"/>
      <c r="D25" s="560"/>
      <c r="E25" s="560"/>
      <c r="F25" s="560"/>
      <c r="G25" s="560"/>
      <c r="H25" s="560"/>
      <c r="I25" s="560"/>
      <c r="J25" s="560"/>
      <c r="K25" s="560"/>
      <c r="L25" s="560"/>
      <c r="M25" s="560"/>
      <c r="N25" s="560"/>
      <c r="O25" s="560"/>
      <c r="P25" s="560"/>
    </row>
    <row r="26" spans="1:16">
      <c r="A26" s="553">
        <f>A21+1</f>
        <v>6</v>
      </c>
      <c r="B26" s="554" t="s">
        <v>770</v>
      </c>
      <c r="C26" s="556"/>
      <c r="D26" s="555"/>
      <c r="E26" s="555"/>
      <c r="F26" s="555"/>
      <c r="G26" s="555"/>
      <c r="H26" s="555"/>
      <c r="I26" s="555"/>
      <c r="J26" s="555"/>
      <c r="K26" s="555"/>
      <c r="L26" s="555"/>
      <c r="M26" s="555"/>
      <c r="N26" s="555"/>
      <c r="O26" s="555"/>
      <c r="P26" s="555"/>
    </row>
    <row r="27" spans="1:16">
      <c r="A27" s="553"/>
      <c r="B27" s="556"/>
      <c r="C27" s="556" t="s">
        <v>771</v>
      </c>
      <c r="D27" s="555"/>
      <c r="E27" s="555"/>
      <c r="F27" s="555"/>
      <c r="G27" s="555"/>
      <c r="H27" s="555"/>
      <c r="I27" s="555"/>
      <c r="J27" s="555"/>
      <c r="K27" s="555"/>
      <c r="L27" s="555"/>
      <c r="M27" s="555"/>
      <c r="N27" s="555"/>
      <c r="O27" s="555"/>
      <c r="P27" s="555"/>
    </row>
    <row r="28" spans="1:16">
      <c r="A28" s="553"/>
      <c r="B28" s="555"/>
      <c r="C28" s="555" t="s">
        <v>772</v>
      </c>
      <c r="D28" s="555" t="s">
        <v>817</v>
      </c>
      <c r="E28" s="591" t="s">
        <v>818</v>
      </c>
      <c r="F28" s="592"/>
      <c r="G28" s="593"/>
      <c r="H28" s="591" t="s">
        <v>819</v>
      </c>
      <c r="I28" s="592"/>
      <c r="J28" s="593"/>
      <c r="K28" s="591" t="s">
        <v>820</v>
      </c>
      <c r="L28" s="592"/>
      <c r="M28" s="593"/>
      <c r="N28" s="591" t="s">
        <v>821</v>
      </c>
      <c r="O28" s="592"/>
      <c r="P28" s="593"/>
    </row>
    <row r="29" spans="1:16">
      <c r="A29" s="553"/>
      <c r="B29" s="555"/>
      <c r="C29" s="555" t="s">
        <v>773</v>
      </c>
      <c r="D29" s="555" t="s">
        <v>817</v>
      </c>
      <c r="E29" s="591" t="s">
        <v>818</v>
      </c>
      <c r="F29" s="592"/>
      <c r="G29" s="593"/>
      <c r="H29" s="591" t="s">
        <v>819</v>
      </c>
      <c r="I29" s="592"/>
      <c r="J29" s="593"/>
      <c r="K29" s="591" t="s">
        <v>820</v>
      </c>
      <c r="L29" s="592"/>
      <c r="M29" s="593"/>
      <c r="N29" s="591" t="s">
        <v>821</v>
      </c>
      <c r="O29" s="592"/>
      <c r="P29" s="593"/>
    </row>
    <row r="30" spans="1:16">
      <c r="A30" s="553"/>
      <c r="B30" s="555"/>
      <c r="C30" s="555" t="s">
        <v>774</v>
      </c>
      <c r="D30" s="555" t="s">
        <v>817</v>
      </c>
      <c r="E30" s="591" t="s">
        <v>818</v>
      </c>
      <c r="F30" s="592"/>
      <c r="G30" s="593"/>
      <c r="H30" s="591" t="s">
        <v>819</v>
      </c>
      <c r="I30" s="592"/>
      <c r="J30" s="593"/>
      <c r="K30" s="591" t="s">
        <v>820</v>
      </c>
      <c r="L30" s="592"/>
      <c r="M30" s="593"/>
      <c r="N30" s="591" t="s">
        <v>821</v>
      </c>
      <c r="O30" s="592"/>
      <c r="P30" s="593"/>
    </row>
    <row r="31" spans="1:16">
      <c r="A31" s="553"/>
      <c r="B31" s="555"/>
      <c r="C31" s="555" t="s">
        <v>775</v>
      </c>
      <c r="D31" s="555" t="s">
        <v>817</v>
      </c>
      <c r="E31" s="591" t="s">
        <v>818</v>
      </c>
      <c r="F31" s="592"/>
      <c r="G31" s="593"/>
      <c r="H31" s="591" t="s">
        <v>819</v>
      </c>
      <c r="I31" s="592"/>
      <c r="J31" s="593"/>
      <c r="K31" s="591" t="s">
        <v>820</v>
      </c>
      <c r="L31" s="592"/>
      <c r="M31" s="593"/>
      <c r="N31" s="591" t="s">
        <v>821</v>
      </c>
      <c r="O31" s="592"/>
      <c r="P31" s="593"/>
    </row>
    <row r="32" spans="1:16">
      <c r="A32" s="553"/>
      <c r="B32" s="555"/>
      <c r="C32" s="555"/>
      <c r="D32" s="555"/>
      <c r="E32" s="561"/>
      <c r="F32" s="562"/>
      <c r="G32" s="563"/>
      <c r="H32" s="561"/>
      <c r="I32" s="562"/>
      <c r="J32" s="563"/>
      <c r="K32" s="561"/>
      <c r="L32" s="562"/>
      <c r="M32" s="563"/>
      <c r="N32" s="561"/>
      <c r="O32" s="562"/>
      <c r="P32" s="563"/>
    </row>
    <row r="33" spans="1:16">
      <c r="A33" s="553">
        <f>A26+1</f>
        <v>7</v>
      </c>
      <c r="B33" s="554" t="s">
        <v>776</v>
      </c>
      <c r="C33" s="556"/>
      <c r="D33" s="555"/>
      <c r="E33" s="555"/>
      <c r="F33" s="555"/>
      <c r="G33" s="555"/>
      <c r="H33" s="555"/>
      <c r="I33" s="555"/>
      <c r="J33" s="555"/>
      <c r="K33" s="555"/>
      <c r="L33" s="555"/>
      <c r="M33" s="555"/>
      <c r="N33" s="555"/>
      <c r="O33" s="555"/>
      <c r="P33" s="555"/>
    </row>
    <row r="34" spans="1:16">
      <c r="A34" s="553"/>
      <c r="B34" s="554"/>
      <c r="C34" s="556"/>
      <c r="D34" s="555"/>
      <c r="E34" s="591" t="s">
        <v>777</v>
      </c>
      <c r="F34" s="592"/>
      <c r="G34" s="593"/>
      <c r="H34" s="591" t="s">
        <v>778</v>
      </c>
      <c r="I34" s="592"/>
      <c r="J34" s="593"/>
      <c r="K34" s="591" t="s">
        <v>779</v>
      </c>
      <c r="L34" s="592"/>
      <c r="M34" s="593"/>
      <c r="N34" s="591" t="s">
        <v>780</v>
      </c>
      <c r="O34" s="592"/>
      <c r="P34" s="593"/>
    </row>
    <row r="35" spans="1:16">
      <c r="A35" s="553"/>
      <c r="B35" s="556"/>
      <c r="C35" s="556"/>
      <c r="D35" s="555"/>
      <c r="E35" s="591" t="s">
        <v>781</v>
      </c>
      <c r="F35" s="592"/>
      <c r="G35" s="593"/>
      <c r="H35" s="591" t="s">
        <v>782</v>
      </c>
      <c r="I35" s="592"/>
      <c r="J35" s="593"/>
      <c r="K35" s="591" t="s">
        <v>783</v>
      </c>
      <c r="L35" s="592"/>
      <c r="M35" s="593"/>
      <c r="N35" s="591" t="s">
        <v>784</v>
      </c>
      <c r="O35" s="592"/>
      <c r="P35" s="593"/>
    </row>
    <row r="36" spans="1:16">
      <c r="A36" s="553"/>
      <c r="B36" s="556"/>
      <c r="C36" s="556"/>
      <c r="D36" s="555"/>
      <c r="E36" s="555"/>
      <c r="F36" s="555"/>
      <c r="G36" s="555"/>
      <c r="H36" s="555"/>
      <c r="I36" s="555"/>
      <c r="J36" s="555"/>
      <c r="K36" s="555"/>
      <c r="L36" s="555"/>
      <c r="M36" s="555"/>
      <c r="N36" s="555"/>
      <c r="O36" s="555"/>
      <c r="P36" s="555"/>
    </row>
    <row r="37" spans="1:16">
      <c r="A37" s="564" t="s">
        <v>785</v>
      </c>
      <c r="B37" s="565"/>
      <c r="C37" s="565"/>
      <c r="D37" s="560"/>
      <c r="E37" s="560"/>
      <c r="F37" s="560"/>
      <c r="G37" s="560"/>
      <c r="H37" s="560"/>
      <c r="I37" s="560"/>
      <c r="J37" s="560"/>
      <c r="K37" s="560"/>
      <c r="L37" s="560"/>
      <c r="M37" s="560"/>
      <c r="N37" s="560"/>
      <c r="O37" s="560"/>
      <c r="P37" s="560"/>
    </row>
    <row r="38" spans="1:16">
      <c r="A38" s="553"/>
      <c r="B38" s="556"/>
      <c r="C38" s="556"/>
      <c r="D38" s="555"/>
      <c r="E38" s="555"/>
      <c r="F38" s="558"/>
      <c r="G38" s="555"/>
      <c r="H38" s="555"/>
      <c r="I38" s="558"/>
      <c r="J38" s="558"/>
      <c r="K38" s="555"/>
      <c r="L38" s="558"/>
      <c r="M38" s="555"/>
      <c r="N38" s="555"/>
      <c r="O38" s="555"/>
      <c r="P38" s="558"/>
    </row>
    <row r="39" spans="1:16">
      <c r="A39" s="553">
        <f>A33+1</f>
        <v>8</v>
      </c>
      <c r="B39" s="554" t="str">
        <f>B9</f>
        <v>Service tax</v>
      </c>
      <c r="C39" s="556"/>
      <c r="D39" s="555"/>
      <c r="E39" s="555"/>
      <c r="F39" s="555"/>
      <c r="G39" s="555"/>
      <c r="H39" s="555"/>
      <c r="I39" s="555"/>
      <c r="J39" s="555"/>
      <c r="K39" s="555"/>
      <c r="L39" s="555"/>
      <c r="M39" s="555"/>
      <c r="N39" s="555"/>
      <c r="O39" s="555"/>
      <c r="P39" s="555"/>
    </row>
    <row r="40" spans="1:16">
      <c r="A40" s="553"/>
      <c r="B40" s="556"/>
      <c r="C40" s="556" t="s">
        <v>771</v>
      </c>
      <c r="D40" s="555" t="s">
        <v>786</v>
      </c>
      <c r="E40" s="585">
        <v>42668</v>
      </c>
      <c r="F40" s="586"/>
      <c r="G40" s="586"/>
      <c r="H40" s="586"/>
      <c r="I40" s="586"/>
      <c r="J40" s="587"/>
      <c r="K40" s="585">
        <v>42485</v>
      </c>
      <c r="L40" s="586"/>
      <c r="M40" s="586"/>
      <c r="N40" s="586"/>
      <c r="O40" s="586"/>
      <c r="P40" s="587"/>
    </row>
    <row r="41" spans="1:16">
      <c r="A41" s="553"/>
      <c r="B41" s="556"/>
      <c r="C41" s="556"/>
      <c r="D41" s="555"/>
      <c r="E41" s="555"/>
      <c r="F41" s="558"/>
      <c r="G41" s="555"/>
      <c r="H41" s="555"/>
      <c r="I41" s="558"/>
      <c r="J41" s="558"/>
      <c r="K41" s="555"/>
      <c r="L41" s="558"/>
      <c r="M41" s="555"/>
      <c r="N41" s="555"/>
      <c r="O41" s="555"/>
      <c r="P41" s="558"/>
    </row>
    <row r="42" spans="1:16">
      <c r="A42" s="564" t="s">
        <v>787</v>
      </c>
      <c r="B42" s="565"/>
      <c r="C42" s="565"/>
      <c r="D42" s="560"/>
      <c r="E42" s="560"/>
      <c r="F42" s="560"/>
      <c r="G42" s="560"/>
      <c r="H42" s="560"/>
      <c r="I42" s="560"/>
      <c r="J42" s="560"/>
      <c r="K42" s="560"/>
      <c r="L42" s="560"/>
      <c r="M42" s="560"/>
      <c r="N42" s="560"/>
      <c r="O42" s="560"/>
      <c r="P42" s="560"/>
    </row>
    <row r="43" spans="1:16">
      <c r="A43" s="553">
        <f>A39+1</f>
        <v>9</v>
      </c>
      <c r="B43" s="554" t="s">
        <v>672</v>
      </c>
      <c r="C43" s="556"/>
      <c r="D43" s="555"/>
      <c r="E43" s="555"/>
      <c r="F43" s="555"/>
      <c r="G43" s="555"/>
      <c r="H43" s="555"/>
      <c r="I43" s="555"/>
      <c r="J43" s="555"/>
      <c r="K43" s="555"/>
      <c r="L43" s="555"/>
      <c r="M43" s="555"/>
      <c r="N43" s="555"/>
      <c r="O43" s="555"/>
      <c r="P43" s="555"/>
    </row>
    <row r="44" spans="1:16" ht="30">
      <c r="A44" s="553"/>
      <c r="B44" s="555"/>
      <c r="C44" s="555" t="s">
        <v>788</v>
      </c>
      <c r="D44" s="557" t="s">
        <v>789</v>
      </c>
      <c r="E44" s="555"/>
      <c r="F44" s="555"/>
      <c r="G44" s="555"/>
      <c r="H44" s="555"/>
      <c r="I44" s="555"/>
      <c r="J44" s="555"/>
      <c r="K44" s="555"/>
      <c r="L44" s="555"/>
      <c r="M44" s="555"/>
      <c r="N44" s="555"/>
      <c r="O44" s="555"/>
      <c r="P44" s="555"/>
    </row>
    <row r="45" spans="1:16">
      <c r="A45" s="553"/>
      <c r="B45" s="555"/>
      <c r="C45" s="555" t="s">
        <v>790</v>
      </c>
      <c r="D45" s="555"/>
      <c r="E45" s="555"/>
      <c r="F45" s="555"/>
      <c r="G45" s="555"/>
      <c r="H45" s="555"/>
      <c r="I45" s="555"/>
      <c r="J45" s="555"/>
      <c r="K45" s="555"/>
      <c r="L45" s="555"/>
      <c r="M45" s="555"/>
      <c r="N45" s="555"/>
      <c r="O45" s="555"/>
      <c r="P45" s="555"/>
    </row>
    <row r="46" spans="1:16">
      <c r="A46" s="553"/>
      <c r="B46" s="555"/>
      <c r="C46" s="555" t="s">
        <v>791</v>
      </c>
      <c r="D46" s="555"/>
      <c r="E46" s="555"/>
      <c r="F46" s="555"/>
      <c r="G46" s="555"/>
      <c r="H46" s="555"/>
      <c r="I46" s="555"/>
      <c r="J46" s="555"/>
      <c r="K46" s="555"/>
      <c r="L46" s="555"/>
      <c r="M46" s="555"/>
      <c r="N46" s="555"/>
      <c r="O46" s="555"/>
      <c r="P46" s="555"/>
    </row>
    <row r="47" spans="1:16">
      <c r="A47" s="553"/>
      <c r="B47" s="555"/>
      <c r="C47" s="555"/>
      <c r="D47" s="555"/>
      <c r="E47" s="555"/>
      <c r="F47" s="555"/>
      <c r="G47" s="555"/>
      <c r="H47" s="555"/>
      <c r="I47" s="555"/>
      <c r="J47" s="555"/>
      <c r="K47" s="555"/>
      <c r="L47" s="555"/>
      <c r="M47" s="555"/>
      <c r="N47" s="555"/>
      <c r="O47" s="555"/>
      <c r="P47" s="555"/>
    </row>
    <row r="48" spans="1:16">
      <c r="A48" s="553">
        <f>A43+1</f>
        <v>10</v>
      </c>
      <c r="B48" s="554" t="s">
        <v>792</v>
      </c>
      <c r="C48" s="556"/>
      <c r="D48" s="557"/>
      <c r="E48" s="555"/>
      <c r="F48" s="555"/>
      <c r="G48" s="555"/>
      <c r="H48" s="555"/>
      <c r="I48" s="555"/>
      <c r="J48" s="555"/>
      <c r="K48" s="555"/>
      <c r="L48" s="555"/>
      <c r="M48" s="555"/>
      <c r="N48" s="555"/>
      <c r="O48" s="555"/>
      <c r="P48" s="555"/>
    </row>
    <row r="49" spans="1:16" ht="30">
      <c r="A49" s="553"/>
      <c r="B49" s="555"/>
      <c r="C49" s="555" t="s">
        <v>793</v>
      </c>
      <c r="D49" s="557" t="s">
        <v>794</v>
      </c>
      <c r="E49" s="555"/>
      <c r="F49" s="555"/>
      <c r="G49" s="555"/>
      <c r="H49" s="555"/>
      <c r="I49" s="555"/>
      <c r="J49" s="555"/>
      <c r="K49" s="555"/>
      <c r="L49" s="555"/>
      <c r="M49" s="555"/>
      <c r="N49" s="555"/>
      <c r="O49" s="555"/>
      <c r="P49" s="555"/>
    </row>
    <row r="50" spans="1:16">
      <c r="A50" s="553"/>
      <c r="B50" s="555"/>
      <c r="C50" s="555"/>
      <c r="D50" s="557"/>
      <c r="E50" s="555"/>
      <c r="F50" s="555"/>
      <c r="G50" s="555"/>
      <c r="H50" s="555"/>
      <c r="I50" s="555"/>
      <c r="J50" s="555"/>
      <c r="K50" s="555"/>
      <c r="L50" s="555"/>
      <c r="M50" s="555"/>
      <c r="N50" s="555"/>
      <c r="O50" s="555"/>
      <c r="P50" s="555"/>
    </row>
    <row r="51" spans="1:16">
      <c r="A51" s="553"/>
      <c r="B51" s="566"/>
      <c r="C51" s="556" t="s">
        <v>795</v>
      </c>
      <c r="D51" s="557" t="s">
        <v>796</v>
      </c>
      <c r="E51" s="555"/>
      <c r="F51" s="555"/>
      <c r="G51" s="555"/>
      <c r="H51" s="555"/>
      <c r="I51" s="555"/>
      <c r="J51" s="555"/>
      <c r="K51" s="555"/>
      <c r="L51" s="555"/>
      <c r="M51" s="555"/>
      <c r="N51" s="555"/>
      <c r="O51" s="555"/>
      <c r="P51" s="555"/>
    </row>
    <row r="52" spans="1:16">
      <c r="A52" s="553"/>
      <c r="B52" s="555"/>
      <c r="C52" s="555"/>
      <c r="D52" s="557"/>
      <c r="E52" s="555"/>
      <c r="F52" s="555"/>
      <c r="G52" s="555"/>
      <c r="H52" s="555"/>
      <c r="I52" s="555"/>
      <c r="J52" s="555"/>
      <c r="K52" s="555"/>
      <c r="L52" s="555"/>
      <c r="M52" s="555"/>
      <c r="N52" s="555"/>
      <c r="O52" s="555"/>
      <c r="P52" s="555"/>
    </row>
    <row r="53" spans="1:16">
      <c r="A53" s="553">
        <f>A48+1</f>
        <v>11</v>
      </c>
      <c r="B53" s="554" t="s">
        <v>797</v>
      </c>
      <c r="C53" s="556"/>
      <c r="D53" s="555"/>
      <c r="E53" s="555"/>
      <c r="F53" s="555"/>
      <c r="G53" s="555"/>
      <c r="H53" s="555"/>
      <c r="I53" s="555"/>
      <c r="J53" s="555"/>
      <c r="K53" s="555"/>
      <c r="L53" s="555"/>
      <c r="M53" s="555"/>
      <c r="N53" s="555"/>
      <c r="O53" s="555"/>
      <c r="P53" s="555"/>
    </row>
    <row r="54" spans="1:16" ht="30">
      <c r="A54" s="553"/>
      <c r="B54" s="566"/>
      <c r="C54" s="566" t="s">
        <v>798</v>
      </c>
      <c r="D54" s="557" t="s">
        <v>789</v>
      </c>
      <c r="E54" s="555"/>
      <c r="F54" s="555"/>
      <c r="G54" s="555"/>
      <c r="H54" s="555"/>
      <c r="I54" s="555"/>
      <c r="J54" s="555"/>
      <c r="K54" s="555"/>
      <c r="L54" s="555"/>
      <c r="M54" s="555"/>
      <c r="N54" s="555"/>
      <c r="O54" s="555"/>
      <c r="P54" s="555"/>
    </row>
    <row r="55" spans="1:16">
      <c r="A55" s="553"/>
      <c r="B55" s="555"/>
      <c r="C55" s="555"/>
      <c r="D55" s="555"/>
      <c r="E55" s="555"/>
      <c r="F55" s="555"/>
      <c r="G55" s="555"/>
      <c r="H55" s="555"/>
      <c r="I55" s="555"/>
      <c r="J55" s="555"/>
      <c r="K55" s="555"/>
      <c r="L55" s="555"/>
      <c r="M55" s="555"/>
      <c r="N55" s="555"/>
      <c r="O55" s="555"/>
      <c r="P55" s="555"/>
    </row>
    <row r="56" spans="1:16">
      <c r="A56" s="553">
        <f>A53+1</f>
        <v>12</v>
      </c>
      <c r="B56" s="554" t="s">
        <v>799</v>
      </c>
      <c r="C56" s="556"/>
      <c r="D56" s="557"/>
      <c r="E56" s="555"/>
      <c r="F56" s="555"/>
      <c r="G56" s="555"/>
      <c r="H56" s="555"/>
      <c r="I56" s="555"/>
      <c r="J56" s="555"/>
      <c r="K56" s="555"/>
      <c r="L56" s="555"/>
      <c r="M56" s="555"/>
      <c r="N56" s="555"/>
      <c r="O56" s="555"/>
      <c r="P56" s="555"/>
    </row>
    <row r="57" spans="1:16" ht="30">
      <c r="A57" s="567"/>
      <c r="B57" s="555"/>
      <c r="C57" s="555" t="s">
        <v>800</v>
      </c>
      <c r="D57" s="557" t="s">
        <v>789</v>
      </c>
      <c r="E57" s="555"/>
      <c r="F57" s="555"/>
      <c r="G57" s="555"/>
      <c r="H57" s="555"/>
      <c r="I57" s="555"/>
      <c r="J57" s="555"/>
      <c r="K57" s="555"/>
      <c r="L57" s="555"/>
      <c r="M57" s="555"/>
      <c r="N57" s="555"/>
      <c r="O57" s="555"/>
      <c r="P57" s="555"/>
    </row>
    <row r="58" spans="1:16">
      <c r="A58" s="567"/>
      <c r="B58" s="555"/>
      <c r="C58" s="555"/>
      <c r="D58" s="555"/>
      <c r="E58" s="555"/>
      <c r="F58" s="555"/>
      <c r="G58" s="555"/>
      <c r="H58" s="555"/>
      <c r="I58" s="555"/>
      <c r="J58" s="555"/>
      <c r="K58" s="555"/>
      <c r="L58" s="555"/>
      <c r="M58" s="555"/>
      <c r="N58" s="555"/>
      <c r="O58" s="555"/>
      <c r="P58" s="555"/>
    </row>
    <row r="59" spans="1:16" s="569" customFormat="1">
      <c r="A59" s="568" t="s">
        <v>801</v>
      </c>
      <c r="B59" s="565"/>
      <c r="C59" s="565"/>
      <c r="D59" s="565"/>
      <c r="E59" s="565"/>
      <c r="F59" s="565"/>
      <c r="G59" s="565"/>
      <c r="H59" s="565"/>
      <c r="I59" s="565"/>
      <c r="J59" s="565"/>
      <c r="K59" s="565"/>
      <c r="L59" s="565"/>
      <c r="M59" s="565"/>
      <c r="N59" s="565"/>
      <c r="O59" s="565"/>
      <c r="P59" s="565"/>
    </row>
    <row r="60" spans="1:16">
      <c r="A60" s="567"/>
      <c r="B60" s="555"/>
      <c r="C60" s="555"/>
      <c r="D60" s="555"/>
      <c r="E60" s="555"/>
      <c r="F60" s="555"/>
      <c r="G60" s="555"/>
      <c r="H60" s="555"/>
      <c r="I60" s="555"/>
      <c r="J60" s="555"/>
      <c r="K60" s="555"/>
      <c r="L60" s="555"/>
      <c r="M60" s="555"/>
      <c r="N60" s="555"/>
      <c r="O60" s="555"/>
      <c r="P60" s="555"/>
    </row>
    <row r="61" spans="1:16">
      <c r="A61" s="553">
        <f>A56+1</f>
        <v>13</v>
      </c>
      <c r="B61" s="554" t="s">
        <v>802</v>
      </c>
      <c r="C61" s="555"/>
      <c r="D61" s="555"/>
      <c r="E61" s="555"/>
      <c r="F61" s="555"/>
      <c r="G61" s="555"/>
      <c r="H61" s="555"/>
      <c r="I61" s="555"/>
      <c r="J61" s="555"/>
      <c r="K61" s="555"/>
      <c r="L61" s="555"/>
      <c r="M61" s="555"/>
      <c r="N61" s="555"/>
      <c r="O61" s="555"/>
      <c r="P61" s="555"/>
    </row>
    <row r="62" spans="1:16" ht="30">
      <c r="A62" s="567"/>
      <c r="B62" s="555"/>
      <c r="C62" s="570" t="s">
        <v>803</v>
      </c>
      <c r="D62" s="557" t="s">
        <v>789</v>
      </c>
      <c r="E62" s="555"/>
      <c r="F62" s="555"/>
      <c r="G62" s="555"/>
      <c r="H62" s="555"/>
      <c r="I62" s="555"/>
      <c r="J62" s="555"/>
      <c r="K62" s="555"/>
      <c r="L62" s="555"/>
      <c r="M62" s="555"/>
      <c r="N62" s="555"/>
      <c r="O62" s="555"/>
      <c r="P62" s="555"/>
    </row>
    <row r="63" spans="1:16">
      <c r="A63" s="567"/>
      <c r="B63" s="555"/>
      <c r="C63" s="555" t="s">
        <v>804</v>
      </c>
      <c r="D63" s="555"/>
      <c r="E63" s="555"/>
      <c r="F63" s="555"/>
      <c r="G63" s="555"/>
      <c r="H63" s="555"/>
      <c r="I63" s="555"/>
      <c r="J63" s="555"/>
      <c r="K63" s="555"/>
      <c r="L63" s="555"/>
      <c r="M63" s="555"/>
      <c r="N63" s="555"/>
      <c r="O63" s="555"/>
      <c r="P63" s="555"/>
    </row>
    <row r="64" spans="1:16">
      <c r="A64" s="567"/>
      <c r="B64" s="555"/>
      <c r="C64" s="555"/>
      <c r="D64" s="555"/>
      <c r="E64" s="555"/>
      <c r="F64" s="555"/>
      <c r="G64" s="555"/>
      <c r="H64" s="555"/>
      <c r="I64" s="555"/>
      <c r="J64" s="555"/>
      <c r="K64" s="555"/>
      <c r="L64" s="555"/>
      <c r="M64" s="555"/>
      <c r="N64" s="555"/>
      <c r="O64" s="555"/>
      <c r="P64" s="555"/>
    </row>
    <row r="65" spans="1:16" s="572" customFormat="1">
      <c r="A65" s="553">
        <f>A61+1</f>
        <v>14</v>
      </c>
      <c r="B65" s="556" t="s">
        <v>805</v>
      </c>
      <c r="C65" s="556"/>
      <c r="D65" s="571"/>
      <c r="E65" s="556"/>
      <c r="F65" s="556"/>
      <c r="G65" s="556"/>
      <c r="H65" s="556"/>
      <c r="I65" s="556"/>
      <c r="J65" s="556"/>
      <c r="K65" s="556"/>
      <c r="L65" s="556"/>
      <c r="M65" s="556"/>
      <c r="N65" s="556"/>
      <c r="O65" s="556"/>
      <c r="P65" s="556"/>
    </row>
    <row r="66" spans="1:16">
      <c r="A66" s="567"/>
      <c r="B66" s="555"/>
      <c r="C66" s="555" t="s">
        <v>806</v>
      </c>
      <c r="D66" s="588" t="s">
        <v>807</v>
      </c>
      <c r="E66" s="589"/>
      <c r="F66" s="589"/>
      <c r="G66" s="589"/>
      <c r="H66" s="589"/>
      <c r="I66" s="589"/>
      <c r="J66" s="590"/>
      <c r="K66" s="555"/>
      <c r="L66" s="555"/>
      <c r="M66" s="555"/>
      <c r="N66" s="555"/>
      <c r="O66" s="555"/>
      <c r="P66" s="555"/>
    </row>
    <row r="67" spans="1:16">
      <c r="A67" s="567"/>
      <c r="B67" s="555"/>
      <c r="C67" s="555"/>
      <c r="D67" s="557"/>
      <c r="E67" s="555"/>
      <c r="F67" s="555"/>
      <c r="G67" s="555"/>
      <c r="H67" s="555"/>
      <c r="I67" s="555"/>
      <c r="J67" s="555"/>
      <c r="K67" s="555"/>
      <c r="L67" s="555"/>
      <c r="M67" s="555"/>
      <c r="N67" s="555"/>
      <c r="O67" s="555"/>
      <c r="P67" s="555"/>
    </row>
    <row r="68" spans="1:16" s="572" customFormat="1">
      <c r="A68" s="553">
        <f>A65+1</f>
        <v>15</v>
      </c>
      <c r="B68" s="556" t="s">
        <v>808</v>
      </c>
      <c r="C68" s="556"/>
      <c r="D68" s="571"/>
      <c r="E68" s="556"/>
      <c r="F68" s="556"/>
      <c r="G68" s="556"/>
      <c r="H68" s="556"/>
      <c r="I68" s="556"/>
      <c r="J68" s="556"/>
      <c r="K68" s="556"/>
      <c r="L68" s="556"/>
      <c r="M68" s="556"/>
      <c r="N68" s="556"/>
      <c r="O68" s="556"/>
      <c r="P68" s="556"/>
    </row>
    <row r="69" spans="1:16">
      <c r="A69" s="567"/>
      <c r="B69" s="555"/>
      <c r="C69" s="555" t="s">
        <v>809</v>
      </c>
      <c r="E69" s="555"/>
      <c r="F69" s="555"/>
      <c r="G69" s="555"/>
      <c r="H69" s="555"/>
      <c r="I69" s="555"/>
      <c r="J69" s="555"/>
      <c r="K69" s="555"/>
      <c r="L69" s="555"/>
      <c r="M69" s="555"/>
      <c r="N69" s="555"/>
      <c r="O69" s="555"/>
      <c r="P69" s="555"/>
    </row>
    <row r="70" spans="1:16">
      <c r="A70" s="567"/>
      <c r="B70" s="555"/>
      <c r="C70" s="555" t="s">
        <v>810</v>
      </c>
      <c r="D70" s="557"/>
      <c r="E70" s="555"/>
      <c r="F70" s="555"/>
      <c r="G70" s="555"/>
      <c r="H70" s="555"/>
      <c r="I70" s="555"/>
      <c r="J70" s="555"/>
      <c r="K70" s="555"/>
      <c r="L70" s="555"/>
      <c r="M70" s="555"/>
      <c r="N70" s="555"/>
      <c r="O70" s="555"/>
      <c r="P70" s="555"/>
    </row>
    <row r="71" spans="1:16">
      <c r="A71" s="567"/>
      <c r="B71" s="555"/>
      <c r="C71" s="555"/>
      <c r="D71" s="555"/>
      <c r="E71" s="555"/>
      <c r="F71" s="555"/>
      <c r="G71" s="555"/>
      <c r="H71" s="555"/>
      <c r="I71" s="555"/>
      <c r="J71" s="555"/>
      <c r="K71" s="555"/>
      <c r="L71" s="555"/>
      <c r="M71" s="555"/>
      <c r="N71" s="555"/>
      <c r="O71" s="555"/>
      <c r="P71" s="555"/>
    </row>
    <row r="72" spans="1:16" s="572" customFormat="1">
      <c r="A72" s="553">
        <f>A68+1</f>
        <v>16</v>
      </c>
      <c r="B72" s="556" t="s">
        <v>811</v>
      </c>
      <c r="C72" s="556"/>
      <c r="D72" s="571"/>
      <c r="E72" s="556"/>
      <c r="F72" s="556"/>
      <c r="G72" s="556"/>
      <c r="H72" s="556"/>
      <c r="I72" s="556"/>
      <c r="J72" s="556"/>
      <c r="K72" s="556"/>
      <c r="L72" s="556"/>
      <c r="M72" s="556"/>
      <c r="N72" s="556"/>
      <c r="O72" s="556"/>
      <c r="P72" s="556"/>
    </row>
    <row r="73" spans="1:16">
      <c r="A73" s="567"/>
      <c r="B73" s="555"/>
      <c r="C73" s="555" t="s">
        <v>812</v>
      </c>
      <c r="E73" s="555"/>
      <c r="F73" s="555"/>
      <c r="G73" s="555"/>
      <c r="H73" s="555"/>
      <c r="I73" s="555"/>
      <c r="J73" s="555"/>
      <c r="K73" s="555"/>
      <c r="L73" s="555"/>
      <c r="M73" s="555"/>
      <c r="N73" s="555"/>
      <c r="O73" s="555"/>
      <c r="P73" s="555"/>
    </row>
    <row r="74" spans="1:16">
      <c r="A74" s="567"/>
      <c r="B74" s="555"/>
      <c r="C74" s="555"/>
      <c r="D74" s="588" t="s">
        <v>813</v>
      </c>
      <c r="E74" s="590"/>
      <c r="F74" s="555"/>
      <c r="G74" s="555"/>
      <c r="H74" s="555"/>
      <c r="I74" s="555"/>
      <c r="J74" s="555"/>
      <c r="K74" s="555"/>
      <c r="L74" s="555"/>
      <c r="M74" s="555"/>
      <c r="N74" s="555"/>
      <c r="O74" s="555"/>
      <c r="P74" s="555"/>
    </row>
    <row r="75" spans="1:16">
      <c r="A75" s="567"/>
      <c r="B75" s="555"/>
      <c r="C75" s="555"/>
      <c r="D75" s="555" t="s">
        <v>814</v>
      </c>
      <c r="F75" s="555"/>
      <c r="G75" s="555"/>
      <c r="H75" s="555"/>
      <c r="I75" s="555"/>
      <c r="J75" s="555"/>
      <c r="K75" s="555"/>
      <c r="L75" s="555"/>
      <c r="M75" s="555"/>
      <c r="N75" s="555"/>
      <c r="O75" s="555"/>
      <c r="P75" s="555"/>
    </row>
    <row r="76" spans="1:16">
      <c r="A76" s="567"/>
      <c r="B76" s="555"/>
      <c r="C76" s="555"/>
      <c r="D76" s="557" t="s">
        <v>815</v>
      </c>
      <c r="E76" s="555"/>
      <c r="F76" s="555"/>
      <c r="G76" s="555"/>
      <c r="H76" s="555"/>
      <c r="I76" s="555"/>
      <c r="J76" s="555"/>
      <c r="K76" s="555"/>
      <c r="L76" s="555"/>
      <c r="M76" s="555"/>
      <c r="N76" s="555"/>
      <c r="O76" s="555"/>
      <c r="P76" s="555"/>
    </row>
    <row r="77" spans="1:16">
      <c r="A77" s="567"/>
      <c r="B77" s="555"/>
      <c r="C77" s="555"/>
      <c r="D77" s="555"/>
      <c r="E77" s="555"/>
      <c r="F77" s="555"/>
      <c r="G77" s="555"/>
      <c r="H77" s="555"/>
      <c r="I77" s="555"/>
      <c r="J77" s="555"/>
      <c r="K77" s="555"/>
      <c r="L77" s="555"/>
      <c r="M77" s="555"/>
      <c r="N77" s="555"/>
      <c r="O77" s="555"/>
      <c r="P77" s="555"/>
    </row>
    <row r="78" spans="1:16" s="572" customFormat="1">
      <c r="A78" s="553">
        <f>A72+1</f>
        <v>17</v>
      </c>
      <c r="B78" s="556" t="s">
        <v>816</v>
      </c>
      <c r="D78" s="556"/>
      <c r="E78" s="556"/>
      <c r="F78" s="556"/>
      <c r="G78" s="556"/>
      <c r="H78" s="556"/>
      <c r="I78" s="556"/>
      <c r="J78" s="556"/>
      <c r="K78" s="556"/>
      <c r="L78" s="556"/>
      <c r="M78" s="556"/>
      <c r="N78" s="556"/>
      <c r="O78" s="556"/>
      <c r="P78" s="556"/>
    </row>
    <row r="79" spans="1:16">
      <c r="A79" s="567"/>
      <c r="B79" s="555"/>
      <c r="C79" s="555"/>
      <c r="D79" s="555"/>
      <c r="E79" s="555"/>
      <c r="F79" s="555"/>
      <c r="G79" s="555"/>
      <c r="H79" s="555"/>
      <c r="I79" s="555"/>
      <c r="J79" s="555"/>
      <c r="K79" s="555"/>
      <c r="L79" s="555"/>
      <c r="M79" s="555"/>
      <c r="N79" s="555"/>
      <c r="O79" s="555"/>
      <c r="P79" s="555"/>
    </row>
    <row r="81" spans="1:2">
      <c r="A81" s="573">
        <v>18</v>
      </c>
      <c r="B81" s="584" t="s">
        <v>839</v>
      </c>
    </row>
  </sheetData>
  <mergeCells count="29">
    <mergeCell ref="E29:G29"/>
    <mergeCell ref="H29:J29"/>
    <mergeCell ref="K29:M29"/>
    <mergeCell ref="N29:P29"/>
    <mergeCell ref="B1:C1"/>
    <mergeCell ref="E28:G28"/>
    <mergeCell ref="H28:J28"/>
    <mergeCell ref="K28:M28"/>
    <mergeCell ref="N28:P28"/>
    <mergeCell ref="E30:G30"/>
    <mergeCell ref="H30:J30"/>
    <mergeCell ref="K30:M30"/>
    <mergeCell ref="N30:P30"/>
    <mergeCell ref="E31:G31"/>
    <mergeCell ref="H31:J31"/>
    <mergeCell ref="K31:M31"/>
    <mergeCell ref="N31:P31"/>
    <mergeCell ref="E40:J40"/>
    <mergeCell ref="K40:P40"/>
    <mergeCell ref="D66:J66"/>
    <mergeCell ref="D74:E74"/>
    <mergeCell ref="E34:G34"/>
    <mergeCell ref="H34:J34"/>
    <mergeCell ref="K34:M34"/>
    <mergeCell ref="N34:P34"/>
    <mergeCell ref="E35:G35"/>
    <mergeCell ref="H35:J35"/>
    <mergeCell ref="K35:M35"/>
    <mergeCell ref="N35:P35"/>
  </mergeCells>
  <pageMargins left="0.35" right="0.25" top="0.48" bottom="0.42" header="0.3" footer="0.3"/>
  <pageSetup paperSize="9" scale="70" orientation="landscape" verticalDpi="0" r:id="rId1"/>
</worksheet>
</file>

<file path=xl/worksheets/sheet20.xml><?xml version="1.0" encoding="utf-8"?>
<worksheet xmlns="http://schemas.openxmlformats.org/spreadsheetml/2006/main" xmlns:r="http://schemas.openxmlformats.org/officeDocument/2006/relationships">
  <sheetPr codeName="Sheet20"/>
  <dimension ref="A1:J54"/>
  <sheetViews>
    <sheetView workbookViewId="0">
      <pane xSplit="3" ySplit="7" topLeftCell="D8" activePane="bottomRight" state="frozen"/>
      <selection pane="topRight"/>
      <selection pane="bottomLeft"/>
      <selection pane="bottomRight" activeCell="E8" sqref="E8"/>
    </sheetView>
  </sheetViews>
  <sheetFormatPr defaultRowHeight="12.75"/>
  <cols>
    <col min="1" max="1" width="9.140625" style="28"/>
    <col min="2" max="2" width="19.42578125" style="28" bestFit="1" customWidth="1"/>
    <col min="3" max="3" width="43.140625" style="28" bestFit="1" customWidth="1"/>
    <col min="4" max="4" width="19" style="28" customWidth="1"/>
    <col min="5" max="5" width="27.28515625" style="28" bestFit="1" customWidth="1"/>
    <col min="6" max="16384" width="9.140625" style="28"/>
  </cols>
  <sheetData>
    <row r="1" spans="1:10" ht="18">
      <c r="A1" s="487"/>
      <c r="B1" s="185" t="s">
        <v>299</v>
      </c>
      <c r="J1" s="136"/>
    </row>
    <row r="2" spans="1:10" ht="18">
      <c r="B2" s="185"/>
      <c r="J2" s="136"/>
    </row>
    <row r="3" spans="1:10">
      <c r="J3" s="136" t="s">
        <v>427</v>
      </c>
    </row>
    <row r="4" spans="1:10">
      <c r="J4" s="136" t="s">
        <v>431</v>
      </c>
    </row>
    <row r="5" spans="1:10">
      <c r="J5" s="136" t="s">
        <v>432</v>
      </c>
    </row>
    <row r="6" spans="1:10">
      <c r="J6" s="136" t="s">
        <v>428</v>
      </c>
    </row>
    <row r="7" spans="1:10" ht="25.5">
      <c r="B7" s="186" t="s">
        <v>298</v>
      </c>
      <c r="C7" s="186" t="s">
        <v>242</v>
      </c>
      <c r="D7" s="187" t="s">
        <v>300</v>
      </c>
      <c r="E7" s="186" t="s">
        <v>301</v>
      </c>
      <c r="J7" s="136" t="s">
        <v>266</v>
      </c>
    </row>
    <row r="8" spans="1:10">
      <c r="B8" s="160">
        <v>1</v>
      </c>
      <c r="C8" s="526"/>
      <c r="D8" s="527"/>
      <c r="E8" s="526"/>
    </row>
    <row r="9" spans="1:10">
      <c r="B9" s="160">
        <f>B8+1</f>
        <v>2</v>
      </c>
      <c r="C9" s="526"/>
      <c r="D9" s="527"/>
      <c r="E9" s="526"/>
    </row>
    <row r="10" spans="1:10">
      <c r="B10" s="160">
        <f t="shared" ref="B10:B52" si="0">B9+1</f>
        <v>3</v>
      </c>
      <c r="C10" s="526"/>
      <c r="D10" s="527"/>
      <c r="E10" s="526"/>
    </row>
    <row r="11" spans="1:10">
      <c r="B11" s="160">
        <f t="shared" si="0"/>
        <v>4</v>
      </c>
      <c r="C11" s="526"/>
      <c r="D11" s="527"/>
      <c r="E11" s="526"/>
    </row>
    <row r="12" spans="1:10">
      <c r="B12" s="160">
        <f t="shared" si="0"/>
        <v>5</v>
      </c>
      <c r="C12" s="526"/>
      <c r="D12" s="527"/>
      <c r="E12" s="526"/>
    </row>
    <row r="13" spans="1:10">
      <c r="B13" s="160">
        <f t="shared" si="0"/>
        <v>6</v>
      </c>
      <c r="C13" s="526"/>
      <c r="D13" s="527"/>
      <c r="E13" s="526"/>
    </row>
    <row r="14" spans="1:10">
      <c r="B14" s="160">
        <f t="shared" si="0"/>
        <v>7</v>
      </c>
      <c r="C14" s="526"/>
      <c r="D14" s="527"/>
      <c r="E14" s="526"/>
    </row>
    <row r="15" spans="1:10">
      <c r="B15" s="160">
        <f t="shared" si="0"/>
        <v>8</v>
      </c>
      <c r="C15" s="526"/>
      <c r="D15" s="527"/>
      <c r="E15" s="526"/>
    </row>
    <row r="16" spans="1:10">
      <c r="B16" s="160">
        <f t="shared" si="0"/>
        <v>9</v>
      </c>
      <c r="C16" s="526"/>
      <c r="D16" s="527"/>
      <c r="E16" s="526"/>
    </row>
    <row r="17" spans="2:5">
      <c r="B17" s="160">
        <f t="shared" si="0"/>
        <v>10</v>
      </c>
      <c r="C17" s="526"/>
      <c r="D17" s="527"/>
      <c r="E17" s="526"/>
    </row>
    <row r="18" spans="2:5">
      <c r="B18" s="160">
        <f t="shared" si="0"/>
        <v>11</v>
      </c>
      <c r="C18" s="526"/>
      <c r="D18" s="527"/>
      <c r="E18" s="526"/>
    </row>
    <row r="19" spans="2:5">
      <c r="B19" s="160">
        <f t="shared" si="0"/>
        <v>12</v>
      </c>
      <c r="C19" s="526"/>
      <c r="D19" s="527"/>
      <c r="E19" s="526"/>
    </row>
    <row r="20" spans="2:5">
      <c r="B20" s="160">
        <f t="shared" si="0"/>
        <v>13</v>
      </c>
      <c r="C20" s="526"/>
      <c r="D20" s="527"/>
      <c r="E20" s="526"/>
    </row>
    <row r="21" spans="2:5">
      <c r="B21" s="160">
        <f t="shared" si="0"/>
        <v>14</v>
      </c>
      <c r="C21" s="526"/>
      <c r="D21" s="527"/>
      <c r="E21" s="526"/>
    </row>
    <row r="22" spans="2:5">
      <c r="B22" s="160">
        <f t="shared" si="0"/>
        <v>15</v>
      </c>
      <c r="C22" s="526"/>
      <c r="D22" s="527"/>
      <c r="E22" s="526"/>
    </row>
    <row r="23" spans="2:5">
      <c r="B23" s="160">
        <f t="shared" si="0"/>
        <v>16</v>
      </c>
      <c r="C23" s="526"/>
      <c r="D23" s="527"/>
      <c r="E23" s="526"/>
    </row>
    <row r="24" spans="2:5">
      <c r="B24" s="160">
        <f t="shared" si="0"/>
        <v>17</v>
      </c>
      <c r="C24" s="526"/>
      <c r="D24" s="527"/>
      <c r="E24" s="526"/>
    </row>
    <row r="25" spans="2:5">
      <c r="B25" s="160">
        <f t="shared" si="0"/>
        <v>18</v>
      </c>
      <c r="C25" s="526"/>
      <c r="D25" s="527"/>
      <c r="E25" s="526"/>
    </row>
    <row r="26" spans="2:5">
      <c r="B26" s="160">
        <f t="shared" si="0"/>
        <v>19</v>
      </c>
      <c r="C26" s="526"/>
      <c r="D26" s="527"/>
      <c r="E26" s="526"/>
    </row>
    <row r="27" spans="2:5">
      <c r="B27" s="160">
        <f t="shared" si="0"/>
        <v>20</v>
      </c>
      <c r="C27" s="526"/>
      <c r="D27" s="527"/>
      <c r="E27" s="526"/>
    </row>
    <row r="28" spans="2:5">
      <c r="B28" s="160">
        <f t="shared" si="0"/>
        <v>21</v>
      </c>
      <c r="C28" s="526"/>
      <c r="D28" s="527"/>
      <c r="E28" s="526"/>
    </row>
    <row r="29" spans="2:5">
      <c r="B29" s="160">
        <f t="shared" si="0"/>
        <v>22</v>
      </c>
      <c r="C29" s="526"/>
      <c r="D29" s="527"/>
      <c r="E29" s="526"/>
    </row>
    <row r="30" spans="2:5">
      <c r="B30" s="160">
        <f t="shared" si="0"/>
        <v>23</v>
      </c>
      <c r="C30" s="526"/>
      <c r="D30" s="527"/>
      <c r="E30" s="526"/>
    </row>
    <row r="31" spans="2:5">
      <c r="B31" s="160">
        <f t="shared" si="0"/>
        <v>24</v>
      </c>
      <c r="C31" s="526"/>
      <c r="D31" s="527"/>
      <c r="E31" s="526"/>
    </row>
    <row r="32" spans="2:5">
      <c r="B32" s="160">
        <f t="shared" si="0"/>
        <v>25</v>
      </c>
      <c r="C32" s="526"/>
      <c r="D32" s="527"/>
      <c r="E32" s="526"/>
    </row>
    <row r="33" spans="2:5">
      <c r="B33" s="160">
        <f t="shared" si="0"/>
        <v>26</v>
      </c>
      <c r="C33" s="526"/>
      <c r="D33" s="527"/>
      <c r="E33" s="526"/>
    </row>
    <row r="34" spans="2:5">
      <c r="B34" s="160">
        <f t="shared" si="0"/>
        <v>27</v>
      </c>
      <c r="C34" s="526"/>
      <c r="D34" s="527"/>
      <c r="E34" s="526"/>
    </row>
    <row r="35" spans="2:5">
      <c r="B35" s="160">
        <f t="shared" si="0"/>
        <v>28</v>
      </c>
      <c r="C35" s="526"/>
      <c r="D35" s="527"/>
      <c r="E35" s="526"/>
    </row>
    <row r="36" spans="2:5">
      <c r="B36" s="160">
        <f>B35+1</f>
        <v>29</v>
      </c>
      <c r="C36" s="526"/>
      <c r="D36" s="527"/>
      <c r="E36" s="526"/>
    </row>
    <row r="37" spans="2:5">
      <c r="B37" s="160">
        <f t="shared" si="0"/>
        <v>30</v>
      </c>
      <c r="C37" s="526"/>
      <c r="D37" s="527"/>
      <c r="E37" s="526"/>
    </row>
    <row r="38" spans="2:5">
      <c r="B38" s="160">
        <f t="shared" si="0"/>
        <v>31</v>
      </c>
      <c r="C38" s="526"/>
      <c r="D38" s="527"/>
      <c r="E38" s="526"/>
    </row>
    <row r="39" spans="2:5">
      <c r="B39" s="160">
        <f t="shared" si="0"/>
        <v>32</v>
      </c>
      <c r="C39" s="526"/>
      <c r="D39" s="527"/>
      <c r="E39" s="526"/>
    </row>
    <row r="40" spans="2:5">
      <c r="B40" s="160">
        <f t="shared" si="0"/>
        <v>33</v>
      </c>
      <c r="C40" s="526"/>
      <c r="D40" s="527"/>
      <c r="E40" s="526"/>
    </row>
    <row r="41" spans="2:5">
      <c r="B41" s="160">
        <f t="shared" si="0"/>
        <v>34</v>
      </c>
      <c r="C41" s="526"/>
      <c r="D41" s="527"/>
      <c r="E41" s="526"/>
    </row>
    <row r="42" spans="2:5">
      <c r="B42" s="160">
        <f t="shared" si="0"/>
        <v>35</v>
      </c>
      <c r="C42" s="526"/>
      <c r="D42" s="527"/>
      <c r="E42" s="526"/>
    </row>
    <row r="43" spans="2:5">
      <c r="B43" s="160">
        <f t="shared" si="0"/>
        <v>36</v>
      </c>
      <c r="C43" s="526"/>
      <c r="D43" s="527"/>
      <c r="E43" s="526"/>
    </row>
    <row r="44" spans="2:5">
      <c r="B44" s="160">
        <f t="shared" si="0"/>
        <v>37</v>
      </c>
      <c r="C44" s="526"/>
      <c r="D44" s="527"/>
      <c r="E44" s="526"/>
    </row>
    <row r="45" spans="2:5">
      <c r="B45" s="160">
        <f t="shared" si="0"/>
        <v>38</v>
      </c>
      <c r="C45" s="526"/>
      <c r="D45" s="527"/>
      <c r="E45" s="526"/>
    </row>
    <row r="46" spans="2:5">
      <c r="B46" s="160">
        <f t="shared" si="0"/>
        <v>39</v>
      </c>
      <c r="C46" s="526"/>
      <c r="D46" s="527"/>
      <c r="E46" s="526"/>
    </row>
    <row r="47" spans="2:5">
      <c r="B47" s="160">
        <f t="shared" si="0"/>
        <v>40</v>
      </c>
      <c r="C47" s="526"/>
      <c r="D47" s="527"/>
      <c r="E47" s="526"/>
    </row>
    <row r="48" spans="2:5">
      <c r="B48" s="160">
        <f t="shared" si="0"/>
        <v>41</v>
      </c>
      <c r="C48" s="526"/>
      <c r="D48" s="527"/>
      <c r="E48" s="526"/>
    </row>
    <row r="49" spans="2:5">
      <c r="B49" s="160">
        <f t="shared" si="0"/>
        <v>42</v>
      </c>
      <c r="C49" s="526"/>
      <c r="D49" s="527"/>
      <c r="E49" s="526"/>
    </row>
    <row r="50" spans="2:5">
      <c r="B50" s="160">
        <f t="shared" si="0"/>
        <v>43</v>
      </c>
      <c r="C50" s="526"/>
      <c r="D50" s="527"/>
      <c r="E50" s="526"/>
    </row>
    <row r="51" spans="2:5">
      <c r="B51" s="160">
        <f t="shared" si="0"/>
        <v>44</v>
      </c>
      <c r="C51" s="526"/>
      <c r="D51" s="527"/>
      <c r="E51" s="526"/>
    </row>
    <row r="52" spans="2:5">
      <c r="B52" s="160">
        <f t="shared" si="0"/>
        <v>45</v>
      </c>
      <c r="C52" s="526"/>
      <c r="D52" s="527"/>
      <c r="E52" s="530"/>
    </row>
    <row r="53" spans="2:5">
      <c r="B53" s="528"/>
      <c r="C53" s="189"/>
      <c r="D53" s="529"/>
      <c r="E53" s="189"/>
    </row>
    <row r="54" spans="2:5" s="134" customFormat="1">
      <c r="B54" s="160"/>
      <c r="C54" s="189"/>
      <c r="D54" s="189"/>
      <c r="E54" s="149"/>
    </row>
  </sheetData>
  <autoFilter ref="B7:E53"/>
  <dataValidations count="1">
    <dataValidation type="list" allowBlank="1" showInputMessage="1" showErrorMessage="1" sqref="E8:E51 E53">
      <formula1>$J$3:$J$7</formula1>
    </dataValidation>
  </dataValidation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sheetPr codeName="Sheet21"/>
  <dimension ref="A1:J22"/>
  <sheetViews>
    <sheetView workbookViewId="0">
      <pane xSplit="3" ySplit="4" topLeftCell="D5" activePane="bottomRight" state="frozen"/>
      <selection pane="topRight"/>
      <selection pane="bottomLeft"/>
      <selection pane="bottomRight" activeCell="F6" sqref="F6"/>
    </sheetView>
  </sheetViews>
  <sheetFormatPr defaultRowHeight="12.75"/>
  <cols>
    <col min="1" max="1" width="9.140625" style="28"/>
    <col min="2" max="2" width="5.85546875" style="28" customWidth="1"/>
    <col min="3" max="3" width="42.7109375" style="28" bestFit="1" customWidth="1"/>
    <col min="4" max="4" width="26.5703125" style="28" bestFit="1" customWidth="1"/>
    <col min="5" max="5" width="27.28515625" style="28" bestFit="1" customWidth="1"/>
    <col min="6" max="16384" width="9.140625" style="28"/>
  </cols>
  <sheetData>
    <row r="1" spans="1:10" ht="18">
      <c r="A1" s="487"/>
      <c r="B1" s="185" t="s">
        <v>302</v>
      </c>
    </row>
    <row r="2" spans="1:10">
      <c r="J2" s="136" t="s">
        <v>427</v>
      </c>
    </row>
    <row r="3" spans="1:10">
      <c r="J3" s="136" t="s">
        <v>231</v>
      </c>
    </row>
    <row r="4" spans="1:10">
      <c r="B4" s="186" t="s">
        <v>298</v>
      </c>
      <c r="C4" s="186" t="s">
        <v>242</v>
      </c>
      <c r="D4" s="186" t="s">
        <v>303</v>
      </c>
      <c r="E4" s="186" t="s">
        <v>301</v>
      </c>
      <c r="J4" s="136" t="s">
        <v>266</v>
      </c>
    </row>
    <row r="5" spans="1:10">
      <c r="B5" s="160">
        <v>1</v>
      </c>
      <c r="C5" s="526"/>
      <c r="D5" s="527"/>
      <c r="E5" s="526"/>
    </row>
    <row r="6" spans="1:10">
      <c r="B6" s="160">
        <f>B5+1</f>
        <v>2</v>
      </c>
      <c r="C6" s="526"/>
      <c r="D6" s="527"/>
      <c r="E6" s="526"/>
    </row>
    <row r="7" spans="1:10">
      <c r="B7" s="160">
        <f t="shared" ref="B7:B21" si="0">B6+1</f>
        <v>3</v>
      </c>
      <c r="C7" s="526"/>
      <c r="D7" s="527"/>
      <c r="E7" s="526"/>
    </row>
    <row r="8" spans="1:10">
      <c r="B8" s="160">
        <f t="shared" si="0"/>
        <v>4</v>
      </c>
      <c r="C8" s="526"/>
      <c r="D8" s="527"/>
      <c r="E8" s="526"/>
    </row>
    <row r="9" spans="1:10">
      <c r="B9" s="160">
        <f t="shared" si="0"/>
        <v>5</v>
      </c>
      <c r="C9" s="526"/>
      <c r="D9" s="527"/>
      <c r="E9" s="526"/>
    </row>
    <row r="10" spans="1:10">
      <c r="B10" s="160">
        <f t="shared" si="0"/>
        <v>6</v>
      </c>
      <c r="C10" s="526"/>
      <c r="D10" s="527"/>
      <c r="E10" s="526"/>
    </row>
    <row r="11" spans="1:10">
      <c r="B11" s="160">
        <f t="shared" si="0"/>
        <v>7</v>
      </c>
      <c r="C11" s="526"/>
      <c r="D11" s="527"/>
      <c r="E11" s="526"/>
    </row>
    <row r="12" spans="1:10">
      <c r="B12" s="160">
        <f t="shared" si="0"/>
        <v>8</v>
      </c>
      <c r="C12" s="526"/>
      <c r="D12" s="527"/>
      <c r="E12" s="526"/>
    </row>
    <row r="13" spans="1:10">
      <c r="B13" s="160">
        <f t="shared" si="0"/>
        <v>9</v>
      </c>
      <c r="C13" s="526"/>
      <c r="D13" s="527"/>
      <c r="E13" s="526"/>
    </row>
    <row r="14" spans="1:10">
      <c r="B14" s="160">
        <f t="shared" si="0"/>
        <v>10</v>
      </c>
      <c r="C14" s="526"/>
      <c r="D14" s="527"/>
      <c r="E14" s="526"/>
    </row>
    <row r="15" spans="1:10">
      <c r="B15" s="160">
        <f t="shared" si="0"/>
        <v>11</v>
      </c>
      <c r="C15" s="526"/>
      <c r="D15" s="527"/>
      <c r="E15" s="526"/>
    </row>
    <row r="16" spans="1:10">
      <c r="B16" s="160">
        <f t="shared" si="0"/>
        <v>12</v>
      </c>
      <c r="C16" s="526"/>
      <c r="D16" s="527"/>
      <c r="E16" s="526"/>
    </row>
    <row r="17" spans="2:5">
      <c r="B17" s="160">
        <f t="shared" si="0"/>
        <v>13</v>
      </c>
      <c r="C17" s="526"/>
      <c r="D17" s="527"/>
      <c r="E17" s="526"/>
    </row>
    <row r="18" spans="2:5">
      <c r="B18" s="160">
        <f t="shared" si="0"/>
        <v>14</v>
      </c>
      <c r="C18" s="526"/>
      <c r="D18" s="527"/>
      <c r="E18" s="526"/>
    </row>
    <row r="19" spans="2:5">
      <c r="B19" s="160">
        <f t="shared" si="0"/>
        <v>15</v>
      </c>
      <c r="C19" s="526"/>
      <c r="D19" s="527"/>
      <c r="E19" s="526"/>
    </row>
    <row r="20" spans="2:5">
      <c r="B20" s="160">
        <f t="shared" si="0"/>
        <v>16</v>
      </c>
      <c r="C20" s="526"/>
      <c r="D20" s="527"/>
      <c r="E20" s="526"/>
    </row>
    <row r="21" spans="2:5">
      <c r="B21" s="160">
        <f t="shared" si="0"/>
        <v>17</v>
      </c>
      <c r="C21" s="526"/>
      <c r="D21" s="532"/>
      <c r="E21" s="526"/>
    </row>
    <row r="22" spans="2:5">
      <c r="B22" s="528" t="s">
        <v>115</v>
      </c>
      <c r="C22" s="149"/>
      <c r="D22" s="531">
        <f>SUM(D5:D21)</f>
        <v>0</v>
      </c>
      <c r="E22" s="149"/>
    </row>
  </sheetData>
  <dataValidations count="1">
    <dataValidation type="list" allowBlank="1" showInputMessage="1" showErrorMessage="1" sqref="E5:E22">
      <formula1>$J$2:$J$4</formula1>
    </dataValidation>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sheetPr codeName="Sheet22"/>
  <dimension ref="A1:M34"/>
  <sheetViews>
    <sheetView workbookViewId="0">
      <selection activeCell="J5" sqref="J5"/>
    </sheetView>
  </sheetViews>
  <sheetFormatPr defaultRowHeight="12.75"/>
  <cols>
    <col min="1" max="1" width="9.140625" style="28"/>
    <col min="2" max="2" width="5.85546875" style="28" customWidth="1"/>
    <col min="3" max="3" width="20.28515625" style="28" customWidth="1"/>
    <col min="4" max="4" width="19.5703125" style="28" customWidth="1"/>
    <col min="5" max="5" width="14.85546875" style="28" customWidth="1"/>
    <col min="6" max="7" width="15.5703125" style="28" customWidth="1"/>
    <col min="8" max="8" width="14.42578125" style="28" customWidth="1"/>
    <col min="9" max="9" width="23.28515625" style="28" customWidth="1"/>
    <col min="10" max="10" width="23.5703125" style="28" customWidth="1"/>
    <col min="11" max="16384" width="9.140625" style="28"/>
  </cols>
  <sheetData>
    <row r="1" spans="1:10" ht="18">
      <c r="A1" s="487"/>
      <c r="B1" s="185" t="s">
        <v>304</v>
      </c>
    </row>
    <row r="3" spans="1:10" ht="38.25">
      <c r="B3" s="186" t="s">
        <v>298</v>
      </c>
      <c r="C3" s="186" t="s">
        <v>305</v>
      </c>
      <c r="D3" s="187" t="s">
        <v>306</v>
      </c>
      <c r="E3" s="187" t="s">
        <v>307</v>
      </c>
      <c r="F3" s="187" t="s">
        <v>309</v>
      </c>
      <c r="G3" s="187" t="s">
        <v>310</v>
      </c>
      <c r="H3" s="186" t="s">
        <v>308</v>
      </c>
      <c r="I3" s="187" t="str">
        <f>"Principal due with in 1st April "&amp;MID('Audit Program'!B2,4,4)&amp;" to 31st March 20"&amp;RIGHT('Audit Program'!B2,2)</f>
        <v>Principal due with in 1st April 2016 to 31st March 2017</v>
      </c>
      <c r="J3" s="419" t="str">
        <f>"Interest due with in 1st April "&amp;MID('Audit Program'!B2,4,4)&amp;" to 31st March 20"&amp;RIGHT('Audit Program'!B2,2)</f>
        <v>Interest due with in 1st April 2016 to 31st March 2017</v>
      </c>
    </row>
    <row r="4" spans="1:10">
      <c r="B4" s="160">
        <v>1</v>
      </c>
      <c r="C4" s="533"/>
      <c r="D4" s="533"/>
      <c r="E4" s="534"/>
      <c r="F4" s="527"/>
      <c r="G4" s="535"/>
      <c r="H4" s="526"/>
      <c r="I4" s="527"/>
      <c r="J4" s="527"/>
    </row>
    <row r="5" spans="1:10">
      <c r="B5" s="160">
        <f>B4+1</f>
        <v>2</v>
      </c>
      <c r="C5" s="533"/>
      <c r="D5" s="533"/>
      <c r="E5" s="534"/>
      <c r="F5" s="527"/>
      <c r="G5" s="535"/>
      <c r="H5" s="526"/>
      <c r="I5" s="527"/>
      <c r="J5" s="527"/>
    </row>
    <row r="6" spans="1:10">
      <c r="B6" s="160">
        <f t="shared" ref="B6:B13" si="0">B5+1</f>
        <v>3</v>
      </c>
      <c r="C6" s="526"/>
      <c r="D6" s="526"/>
      <c r="E6" s="526"/>
      <c r="F6" s="526"/>
      <c r="G6" s="526"/>
      <c r="H6" s="526"/>
      <c r="I6" s="526"/>
      <c r="J6" s="526"/>
    </row>
    <row r="7" spans="1:10">
      <c r="B7" s="160">
        <f t="shared" si="0"/>
        <v>4</v>
      </c>
      <c r="C7" s="526"/>
      <c r="D7" s="526"/>
      <c r="E7" s="526"/>
      <c r="F7" s="526"/>
      <c r="G7" s="526"/>
      <c r="H7" s="526"/>
      <c r="I7" s="526"/>
      <c r="J7" s="526"/>
    </row>
    <row r="8" spans="1:10">
      <c r="B8" s="160">
        <f t="shared" si="0"/>
        <v>5</v>
      </c>
      <c r="C8" s="526"/>
      <c r="D8" s="526"/>
      <c r="E8" s="526"/>
      <c r="F8" s="526"/>
      <c r="G8" s="526"/>
      <c r="H8" s="526"/>
      <c r="I8" s="526"/>
      <c r="J8" s="526"/>
    </row>
    <row r="9" spans="1:10">
      <c r="B9" s="160">
        <f t="shared" si="0"/>
        <v>6</v>
      </c>
      <c r="C9" s="526"/>
      <c r="D9" s="526"/>
      <c r="E9" s="526"/>
      <c r="F9" s="526"/>
      <c r="G9" s="526"/>
      <c r="H9" s="526"/>
      <c r="I9" s="526"/>
      <c r="J9" s="526"/>
    </row>
    <row r="10" spans="1:10">
      <c r="B10" s="160">
        <f t="shared" si="0"/>
        <v>7</v>
      </c>
      <c r="C10" s="526"/>
      <c r="D10" s="526"/>
      <c r="E10" s="526"/>
      <c r="F10" s="526"/>
      <c r="G10" s="526"/>
      <c r="H10" s="526"/>
      <c r="I10" s="526"/>
      <c r="J10" s="526"/>
    </row>
    <row r="11" spans="1:10">
      <c r="B11" s="160">
        <f t="shared" si="0"/>
        <v>8</v>
      </c>
      <c r="C11" s="526"/>
      <c r="D11" s="526"/>
      <c r="E11" s="526"/>
      <c r="F11" s="526"/>
      <c r="G11" s="526"/>
      <c r="H11" s="526"/>
      <c r="I11" s="526"/>
      <c r="J11" s="526"/>
    </row>
    <row r="12" spans="1:10">
      <c r="B12" s="160">
        <f t="shared" si="0"/>
        <v>9</v>
      </c>
      <c r="C12" s="526"/>
      <c r="D12" s="526"/>
      <c r="E12" s="526"/>
      <c r="F12" s="526"/>
      <c r="G12" s="526"/>
      <c r="H12" s="526"/>
      <c r="I12" s="526"/>
      <c r="J12" s="526"/>
    </row>
    <row r="13" spans="1:10">
      <c r="B13" s="160">
        <f t="shared" si="0"/>
        <v>10</v>
      </c>
      <c r="C13" s="526"/>
      <c r="D13" s="526"/>
      <c r="E13" s="526"/>
      <c r="F13" s="526"/>
      <c r="G13" s="526"/>
      <c r="H13" s="526"/>
      <c r="I13" s="526"/>
      <c r="J13" s="526"/>
    </row>
    <row r="20" spans="10:13">
      <c r="M20" s="333"/>
    </row>
    <row r="23" spans="10:13">
      <c r="J23" s="333"/>
    </row>
    <row r="25" spans="10:13">
      <c r="J25" s="333"/>
      <c r="K25" s="135"/>
    </row>
    <row r="34" spans="9:9">
      <c r="I34" s="134"/>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codeName="Sheet23"/>
  <dimension ref="A1:F11"/>
  <sheetViews>
    <sheetView workbookViewId="0">
      <selection activeCell="F5" sqref="F5"/>
    </sheetView>
  </sheetViews>
  <sheetFormatPr defaultRowHeight="12.75"/>
  <cols>
    <col min="1" max="1" width="9.140625" style="28"/>
    <col min="2" max="2" width="5.28515625" style="28" customWidth="1"/>
    <col min="3" max="3" width="23" style="28" bestFit="1" customWidth="1"/>
    <col min="4" max="4" width="19.28515625" style="28" bestFit="1" customWidth="1"/>
    <col min="5" max="5" width="19.85546875" style="28" bestFit="1" customWidth="1"/>
    <col min="6" max="6" width="22.28515625" style="28" bestFit="1" customWidth="1"/>
    <col min="7" max="16384" width="9.140625" style="28"/>
  </cols>
  <sheetData>
    <row r="1" spans="1:6" ht="15">
      <c r="A1" s="487"/>
    </row>
    <row r="2" spans="1:6" ht="18">
      <c r="B2" s="188" t="str">
        <f>"Bank &amp; Cash Balance as on 31st March, 20"&amp;RIGHT('Audit Program'!B2,2)</f>
        <v>Bank &amp; Cash Balance as on 31st March, 2017</v>
      </c>
    </row>
    <row r="4" spans="1:6">
      <c r="B4" s="189" t="s">
        <v>109</v>
      </c>
      <c r="C4" s="189" t="s">
        <v>312</v>
      </c>
      <c r="D4" s="189" t="s">
        <v>314</v>
      </c>
      <c r="E4" s="189" t="s">
        <v>315</v>
      </c>
      <c r="F4" s="189" t="s">
        <v>313</v>
      </c>
    </row>
    <row r="5" spans="1:6">
      <c r="B5" s="160">
        <v>1</v>
      </c>
      <c r="C5" s="149"/>
      <c r="D5" s="306"/>
      <c r="E5" s="306"/>
      <c r="F5" s="306">
        <f>D5-E5</f>
        <v>0</v>
      </c>
    </row>
    <row r="6" spans="1:6">
      <c r="B6" s="160">
        <v>2</v>
      </c>
      <c r="C6" s="149"/>
      <c r="D6" s="306"/>
      <c r="E6" s="306"/>
      <c r="F6" s="306">
        <f>D6-E6</f>
        <v>0</v>
      </c>
    </row>
    <row r="7" spans="1:6">
      <c r="B7" s="160">
        <v>3</v>
      </c>
      <c r="C7" s="149"/>
      <c r="D7" s="306"/>
      <c r="E7" s="306"/>
      <c r="F7" s="306">
        <f>D7-E7</f>
        <v>0</v>
      </c>
    </row>
    <row r="8" spans="1:6">
      <c r="B8" s="149"/>
      <c r="C8" s="149"/>
      <c r="D8" s="149"/>
      <c r="E8" s="149"/>
      <c r="F8" s="149"/>
    </row>
    <row r="9" spans="1:6">
      <c r="B9" s="149"/>
      <c r="C9" s="149"/>
      <c r="D9" s="149"/>
      <c r="E9" s="149"/>
      <c r="F9" s="149"/>
    </row>
    <row r="10" spans="1:6">
      <c r="B10" s="149"/>
      <c r="C10" s="149"/>
      <c r="D10" s="149"/>
      <c r="E10" s="149"/>
      <c r="F10" s="149"/>
    </row>
    <row r="11" spans="1:6">
      <c r="B11" s="149"/>
      <c r="C11" s="149"/>
      <c r="D11" s="149"/>
      <c r="E11" s="149"/>
      <c r="F11" s="149"/>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sheetPr codeName="Sheet24"/>
  <dimension ref="A1:AI142"/>
  <sheetViews>
    <sheetView zoomScale="90" zoomScaleNormal="90" workbookViewId="0">
      <pane xSplit="2" ySplit="4" topLeftCell="E5" activePane="bottomRight" state="frozen"/>
      <selection pane="topRight"/>
      <selection pane="bottomLeft"/>
      <selection pane="bottomRight" activeCell="H27" sqref="H27"/>
    </sheetView>
  </sheetViews>
  <sheetFormatPr defaultRowHeight="12.75" outlineLevelRow="1"/>
  <cols>
    <col min="1" max="1" width="7.85546875" style="402" customWidth="1"/>
    <col min="2" max="2" width="55.42578125" style="402" customWidth="1"/>
    <col min="3" max="3" width="31.7109375" style="402" customWidth="1"/>
    <col min="4" max="4" width="16.85546875" style="402" customWidth="1"/>
    <col min="5" max="5" width="27.7109375" style="402" customWidth="1"/>
    <col min="6" max="6" width="8.5703125" style="402" customWidth="1"/>
    <col min="7" max="7" width="11.85546875" style="402" customWidth="1"/>
    <col min="8" max="8" width="10.42578125" style="402" customWidth="1"/>
    <col min="9" max="9" width="14.5703125" style="402" bestFit="1" customWidth="1"/>
    <col min="10" max="10" width="15" style="402" customWidth="1"/>
    <col min="11" max="11" width="17.42578125" style="402" customWidth="1"/>
    <col min="12" max="12" width="11.7109375" style="402" customWidth="1"/>
    <col min="13" max="13" width="12.42578125" style="402" customWidth="1"/>
    <col min="14" max="14" width="12.28515625" style="402" customWidth="1"/>
    <col min="15" max="15" width="15.5703125" style="402" customWidth="1"/>
    <col min="16" max="16" width="19.28515625" style="402" bestFit="1" customWidth="1"/>
    <col min="17" max="17" width="15" style="402" customWidth="1"/>
    <col min="18" max="18" width="12.42578125" style="402" customWidth="1"/>
    <col min="19" max="19" width="14.5703125" style="402" bestFit="1" customWidth="1"/>
    <col min="20" max="20" width="15" style="402" customWidth="1"/>
    <col min="21" max="21" width="0.42578125" style="440" customWidth="1"/>
    <col min="22" max="34" width="15" style="402" customWidth="1"/>
    <col min="35" max="35" width="10" style="402" bestFit="1" customWidth="1"/>
    <col min="36" max="16384" width="9.140625" style="402"/>
  </cols>
  <sheetData>
    <row r="1" spans="1:35" ht="15">
      <c r="A1" s="482" t="s">
        <v>321</v>
      </c>
      <c r="C1" s="191"/>
    </row>
    <row r="2" spans="1:35" ht="15">
      <c r="A2" s="190" t="s">
        <v>322</v>
      </c>
      <c r="C2" s="191" t="str">
        <f>RIGHT('Audit Program'!B2,7)</f>
        <v>2016-17</v>
      </c>
      <c r="P2" s="192" t="s">
        <v>323</v>
      </c>
      <c r="Q2" s="192" t="s">
        <v>324</v>
      </c>
    </row>
    <row r="3" spans="1:35" ht="15">
      <c r="A3" s="190"/>
      <c r="C3" s="191"/>
      <c r="P3" s="192" t="s">
        <v>617</v>
      </c>
      <c r="Q3" s="192"/>
    </row>
    <row r="4" spans="1:35" ht="15">
      <c r="A4" s="190" t="s">
        <v>325</v>
      </c>
      <c r="C4" s="193" t="s">
        <v>324</v>
      </c>
      <c r="N4" s="362">
        <f>DATE(LEFT(C2,4)+1,3,31)</f>
        <v>42825</v>
      </c>
      <c r="P4" s="192" t="s">
        <v>165</v>
      </c>
      <c r="Q4" s="192" t="s">
        <v>326</v>
      </c>
    </row>
    <row r="5" spans="1:35" ht="45">
      <c r="A5" s="194" t="s">
        <v>109</v>
      </c>
      <c r="B5" s="194" t="s">
        <v>327</v>
      </c>
      <c r="C5" s="194" t="s">
        <v>328</v>
      </c>
      <c r="D5" s="194" t="s">
        <v>329</v>
      </c>
      <c r="E5" s="194" t="s">
        <v>330</v>
      </c>
      <c r="F5" s="194" t="s">
        <v>331</v>
      </c>
      <c r="G5" s="194" t="str">
        <f>"Life used till 31-03-"&amp;LEFT(C2,4)</f>
        <v>Life used till 31-03-2016</v>
      </c>
      <c r="H5" s="194" t="s">
        <v>332</v>
      </c>
      <c r="I5" s="194" t="s">
        <v>694</v>
      </c>
      <c r="J5" s="194" t="s">
        <v>695</v>
      </c>
      <c r="K5" s="194" t="s">
        <v>333</v>
      </c>
      <c r="L5" s="194" t="s">
        <v>334</v>
      </c>
      <c r="M5" s="194" t="s">
        <v>335</v>
      </c>
      <c r="N5" s="194" t="s">
        <v>336</v>
      </c>
      <c r="O5" s="194" t="s">
        <v>337</v>
      </c>
      <c r="P5" s="194" t="s">
        <v>338</v>
      </c>
      <c r="Q5" s="194" t="s">
        <v>339</v>
      </c>
      <c r="R5" s="194" t="s">
        <v>696</v>
      </c>
      <c r="S5" s="194" t="s">
        <v>697</v>
      </c>
      <c r="T5" s="194" t="s">
        <v>698</v>
      </c>
      <c r="U5" s="441"/>
      <c r="V5" s="438">
        <f>DATE(LEFT($C$2,4),5,1)-1</f>
        <v>42490</v>
      </c>
      <c r="W5" s="438">
        <f>DATE(LEFT($C$2,4),6,1)-1</f>
        <v>42521</v>
      </c>
      <c r="X5" s="438">
        <f>DATE(LEFT($C$2,4),7,1)-1</f>
        <v>42551</v>
      </c>
      <c r="Y5" s="438">
        <f>DATE(LEFT($C$2,4),8,1)-1</f>
        <v>42582</v>
      </c>
      <c r="Z5" s="438">
        <f>DATE(LEFT($C$2,4),9,1)-1</f>
        <v>42613</v>
      </c>
      <c r="AA5" s="438">
        <f>DATE(LEFT($C$2,4),10,1)-1</f>
        <v>42643</v>
      </c>
      <c r="AB5" s="438">
        <f>DATE(LEFT($C$2,4),11,1)-1</f>
        <v>42674</v>
      </c>
      <c r="AC5" s="438">
        <f>DATE(LEFT($C$2,4),12,1)-1</f>
        <v>42704</v>
      </c>
      <c r="AD5" s="438">
        <f>DATE(LEFT($C$2,4),13,1)-1</f>
        <v>42735</v>
      </c>
      <c r="AE5" s="438">
        <f>DATE(LEFT($C$2,4),14,1)-1</f>
        <v>42766</v>
      </c>
      <c r="AF5" s="438">
        <f>DATE(LEFT($C$2,4),15,1)-1</f>
        <v>42794</v>
      </c>
      <c r="AG5" s="438">
        <f>DATE(LEFT($C$2,4),16,1)-1</f>
        <v>42825</v>
      </c>
      <c r="AH5" s="438" t="s">
        <v>115</v>
      </c>
      <c r="AI5" s="135"/>
    </row>
    <row r="6" spans="1:35" s="197" customFormat="1" ht="15">
      <c r="A6" s="195"/>
      <c r="B6" s="195">
        <f>B7</f>
        <v>0</v>
      </c>
      <c r="C6" s="195"/>
      <c r="D6" s="195"/>
      <c r="E6" s="195"/>
      <c r="F6" s="195"/>
      <c r="G6" s="195"/>
      <c r="H6" s="195"/>
      <c r="I6" s="196">
        <f>SUM(I7:I14)</f>
        <v>0</v>
      </c>
      <c r="J6" s="196">
        <f t="shared" ref="J6:L6" si="0">SUM(J7:J14)</f>
        <v>0</v>
      </c>
      <c r="K6" s="196">
        <f t="shared" si="0"/>
        <v>0</v>
      </c>
      <c r="L6" s="196">
        <f t="shared" si="0"/>
        <v>0</v>
      </c>
      <c r="M6" s="195"/>
      <c r="N6" s="195"/>
      <c r="O6" s="195"/>
      <c r="P6" s="196">
        <f>SUM(P7:P14)</f>
        <v>0</v>
      </c>
      <c r="Q6" s="196">
        <f>SUM(Q7:Q14)</f>
        <v>0</v>
      </c>
      <c r="R6" s="195"/>
      <c r="S6" s="196">
        <f>SUM(S7:S14)</f>
        <v>0</v>
      </c>
      <c r="T6" s="196">
        <f t="shared" ref="T6:V6" si="1">SUM(T7:T14)</f>
        <v>0</v>
      </c>
      <c r="U6" s="442"/>
      <c r="V6" s="196">
        <f t="shared" si="1"/>
        <v>0</v>
      </c>
      <c r="W6" s="196">
        <f t="shared" ref="W6:AG6" si="2">SUM(W7:W14)</f>
        <v>0</v>
      </c>
      <c r="X6" s="196">
        <f t="shared" si="2"/>
        <v>0</v>
      </c>
      <c r="Y6" s="196">
        <f t="shared" si="2"/>
        <v>0</v>
      </c>
      <c r="Z6" s="196">
        <f t="shared" si="2"/>
        <v>0</v>
      </c>
      <c r="AA6" s="196">
        <f t="shared" si="2"/>
        <v>0</v>
      </c>
      <c r="AB6" s="196">
        <f t="shared" si="2"/>
        <v>0</v>
      </c>
      <c r="AC6" s="196">
        <f t="shared" si="2"/>
        <v>0</v>
      </c>
      <c r="AD6" s="196">
        <f t="shared" si="2"/>
        <v>0</v>
      </c>
      <c r="AE6" s="196">
        <f t="shared" si="2"/>
        <v>0</v>
      </c>
      <c r="AF6" s="196">
        <f t="shared" si="2"/>
        <v>0</v>
      </c>
      <c r="AG6" s="196">
        <f t="shared" si="2"/>
        <v>0</v>
      </c>
      <c r="AH6" s="196">
        <f t="shared" ref="AH6" si="3">SUM(AH7:AH14)</f>
        <v>0</v>
      </c>
    </row>
    <row r="7" spans="1:35" s="197" customFormat="1" ht="15" outlineLevel="1">
      <c r="A7" s="198">
        <v>1</v>
      </c>
      <c r="B7" s="536"/>
      <c r="C7" s="536"/>
      <c r="D7" s="199"/>
      <c r="E7" s="206"/>
      <c r="F7" s="199"/>
      <c r="G7" s="200">
        <f t="shared" ref="G7:G12" si="4">IF(D7="opening",IF((RIGHT($G$5,10)-E7&lt;0),0,(RIGHT($G$5,10)-E7)/365),0)</f>
        <v>0</v>
      </c>
      <c r="H7" s="201">
        <f t="shared" ref="H7:H14" si="5">IF(G7&gt;F7,0,(F7-G7))</f>
        <v>0</v>
      </c>
      <c r="I7" s="420"/>
      <c r="J7" s="420"/>
      <c r="K7" s="203">
        <f t="shared" ref="K7:K14" si="6">I7-J7</f>
        <v>0</v>
      </c>
      <c r="L7" s="203">
        <f>ROUND(I7*5%,0)</f>
        <v>0</v>
      </c>
      <c r="M7" s="421">
        <f t="shared" ref="M7:M14" si="7">IF(H7&lt;=0,0,IF($C$4="SLM",(100-5)%/H7,(1-((L7/K7)^(1/H7)))))</f>
        <v>0</v>
      </c>
      <c r="N7" s="422">
        <f t="shared" ref="N7:N14" si="8">$N$4</f>
        <v>42825</v>
      </c>
      <c r="O7" s="205">
        <f>IF(AND(R7&gt;0,R7&lt;=DATE(LEFT($C$2,4),3,31)),0,MIN(R7,N7)-MAX(DATE(LEFT($C$2,4),3,31),E7-1))</f>
        <v>0</v>
      </c>
      <c r="P7" s="203">
        <f t="shared" ref="P7:P14" si="9">IF(F7-G7&lt;0,K7-L7,MIN(IF($C$4="SLM",I7,K7)*M7*O7/(DATE(LEFT($C$2,4)+1,3,31)-DATE(LEFT($C$2,4),3,31)),K7-L7))</f>
        <v>0</v>
      </c>
      <c r="Q7" s="203">
        <f t="shared" ref="Q7:Q14" si="10">IF(AND(R7&gt;0,R7&lt;=N7),0,K7-P7)</f>
        <v>0</v>
      </c>
      <c r="R7" s="435">
        <v>41927</v>
      </c>
      <c r="S7" s="420"/>
      <c r="T7" s="437">
        <f>IF(R7&gt;0,S7+P7-K7,"")</f>
        <v>0</v>
      </c>
      <c r="U7" s="436"/>
      <c r="V7" s="437">
        <f>IFERROR($P7*IF(AND($R7&gt;0,$R7&lt;=DATE(LEFT($C$2,4),3,31)),0,MAX(MIN($R7,V$5)-MAX(DATE(LEFT($C$2,4),3,31),$E7-1),0))/$O7,0)</f>
        <v>0</v>
      </c>
      <c r="W7" s="437">
        <f>IFERROR($P7*IF(AND($R7&gt;0,$R7&lt;=V$5),0,MAX(MIN($R7,W$5)-MAX(V$5,$E7-1),0))/$O7,0)</f>
        <v>0</v>
      </c>
      <c r="X7" s="437">
        <f t="shared" ref="X7:AG7" si="11">IFERROR($P7*IF(AND($R7&gt;0,$R7&lt;=W$5),0,MAX(MIN($R7,X$5)-MAX(W$5,$E7-1),0))/$O7,0)</f>
        <v>0</v>
      </c>
      <c r="Y7" s="437">
        <f t="shared" si="11"/>
        <v>0</v>
      </c>
      <c r="Z7" s="437">
        <f t="shared" si="11"/>
        <v>0</v>
      </c>
      <c r="AA7" s="437">
        <f t="shared" si="11"/>
        <v>0</v>
      </c>
      <c r="AB7" s="437">
        <f t="shared" si="11"/>
        <v>0</v>
      </c>
      <c r="AC7" s="437">
        <f t="shared" si="11"/>
        <v>0</v>
      </c>
      <c r="AD7" s="437">
        <f t="shared" si="11"/>
        <v>0</v>
      </c>
      <c r="AE7" s="437">
        <f t="shared" si="11"/>
        <v>0</v>
      </c>
      <c r="AF7" s="437">
        <f t="shared" si="11"/>
        <v>0</v>
      </c>
      <c r="AG7" s="437">
        <f t="shared" si="11"/>
        <v>0</v>
      </c>
      <c r="AH7" s="437">
        <f>SUM(V7:AG7)</f>
        <v>0</v>
      </c>
      <c r="AI7" s="439">
        <f>P7-AH7</f>
        <v>0</v>
      </c>
    </row>
    <row r="8" spans="1:35" s="197" customFormat="1" ht="15" outlineLevel="1">
      <c r="A8" s="198">
        <f>A7+1</f>
        <v>2</v>
      </c>
      <c r="B8" s="536"/>
      <c r="C8" s="536"/>
      <c r="D8" s="199"/>
      <c r="E8" s="206"/>
      <c r="F8" s="199"/>
      <c r="G8" s="200">
        <f t="shared" si="4"/>
        <v>0</v>
      </c>
      <c r="H8" s="201">
        <f t="shared" si="5"/>
        <v>0</v>
      </c>
      <c r="I8" s="420"/>
      <c r="J8" s="420"/>
      <c r="K8" s="203">
        <f t="shared" si="6"/>
        <v>0</v>
      </c>
      <c r="L8" s="203">
        <f t="shared" ref="L8:L14" si="12">ROUND(I8*5%,0)</f>
        <v>0</v>
      </c>
      <c r="M8" s="421">
        <f t="shared" si="7"/>
        <v>0</v>
      </c>
      <c r="N8" s="422">
        <f t="shared" si="8"/>
        <v>42825</v>
      </c>
      <c r="O8" s="205">
        <f t="shared" ref="O8:O14" si="13">IF(AND(R8&gt;0,R8&lt;DATE(LEFT($C$2,4),3,31)),0,MIN(R8,N8)-MAX(DATE(LEFT($C$2,4),3,31),E8-1))</f>
        <v>365</v>
      </c>
      <c r="P8" s="203">
        <f t="shared" si="9"/>
        <v>0</v>
      </c>
      <c r="Q8" s="203">
        <f t="shared" si="10"/>
        <v>0</v>
      </c>
      <c r="R8" s="435">
        <v>43023</v>
      </c>
      <c r="S8" s="420"/>
      <c r="T8" s="437">
        <f t="shared" ref="T8:T14" si="14">IF(R8&gt;0,S8+P8-K8,"")</f>
        <v>0</v>
      </c>
      <c r="U8" s="436"/>
      <c r="V8" s="437">
        <f t="shared" ref="V8:V57" si="15">IFERROR($P8*IF(AND($R8&gt;0,$R8&lt;=DATE(LEFT($C$2,4),3,31)),0,MAX(MIN($R8,V$5)-MAX(DATE(LEFT($C$2,4),3,31),$E8-1),0))/$O8,0)</f>
        <v>0</v>
      </c>
      <c r="W8" s="437">
        <f t="shared" ref="W8:AG8" si="16">IFERROR($P8*IF(AND($R8&gt;0,$R8&lt;=V$5),0,MAX(MIN($R8,W$5)-MAX(V$5,$E8-1),0))/$O8,0)</f>
        <v>0</v>
      </c>
      <c r="X8" s="437">
        <f t="shared" si="16"/>
        <v>0</v>
      </c>
      <c r="Y8" s="437">
        <f t="shared" si="16"/>
        <v>0</v>
      </c>
      <c r="Z8" s="437">
        <f t="shared" si="16"/>
        <v>0</v>
      </c>
      <c r="AA8" s="437">
        <f t="shared" si="16"/>
        <v>0</v>
      </c>
      <c r="AB8" s="437">
        <f t="shared" si="16"/>
        <v>0</v>
      </c>
      <c r="AC8" s="437">
        <f t="shared" si="16"/>
        <v>0</v>
      </c>
      <c r="AD8" s="437">
        <f t="shared" si="16"/>
        <v>0</v>
      </c>
      <c r="AE8" s="437">
        <f t="shared" si="16"/>
        <v>0</v>
      </c>
      <c r="AF8" s="437">
        <f t="shared" si="16"/>
        <v>0</v>
      </c>
      <c r="AG8" s="437">
        <f t="shared" si="16"/>
        <v>0</v>
      </c>
      <c r="AH8" s="437">
        <f t="shared" ref="AH8:AH14" si="17">SUM(V8:AG8)</f>
        <v>0</v>
      </c>
      <c r="AI8" s="439">
        <f t="shared" ref="AI8:AI14" si="18">P8-AH8</f>
        <v>0</v>
      </c>
    </row>
    <row r="9" spans="1:35" s="197" customFormat="1" ht="15" outlineLevel="1">
      <c r="A9" s="198">
        <f t="shared" ref="A9:A14" si="19">A8+1</f>
        <v>3</v>
      </c>
      <c r="B9" s="536"/>
      <c r="C9" s="536"/>
      <c r="D9" s="199"/>
      <c r="E9" s="206"/>
      <c r="F9" s="199"/>
      <c r="G9" s="200">
        <f t="shared" si="4"/>
        <v>0</v>
      </c>
      <c r="H9" s="201">
        <f t="shared" si="5"/>
        <v>0</v>
      </c>
      <c r="I9" s="420"/>
      <c r="J9" s="420"/>
      <c r="K9" s="203">
        <f t="shared" si="6"/>
        <v>0</v>
      </c>
      <c r="L9" s="203">
        <f t="shared" si="12"/>
        <v>0</v>
      </c>
      <c r="M9" s="421">
        <f t="shared" si="7"/>
        <v>0</v>
      </c>
      <c r="N9" s="422">
        <f t="shared" si="8"/>
        <v>42825</v>
      </c>
      <c r="O9" s="205">
        <f t="shared" si="13"/>
        <v>365</v>
      </c>
      <c r="P9" s="203">
        <f t="shared" si="9"/>
        <v>0</v>
      </c>
      <c r="Q9" s="203">
        <f t="shared" si="10"/>
        <v>0</v>
      </c>
      <c r="R9" s="422"/>
      <c r="S9" s="420"/>
      <c r="T9" s="437" t="str">
        <f t="shared" si="14"/>
        <v/>
      </c>
      <c r="U9" s="436"/>
      <c r="V9" s="437">
        <f t="shared" si="15"/>
        <v>0</v>
      </c>
      <c r="W9" s="437">
        <f t="shared" ref="W9:AG9" si="20">IFERROR($P9*IF(AND($R9&gt;0,$R9&lt;=V$5),0,MAX(MIN($R9,W$5)-MAX(V$5,$E9-1),0))/$O9,0)</f>
        <v>0</v>
      </c>
      <c r="X9" s="437">
        <f t="shared" si="20"/>
        <v>0</v>
      </c>
      <c r="Y9" s="437">
        <f t="shared" si="20"/>
        <v>0</v>
      </c>
      <c r="Z9" s="437">
        <f t="shared" si="20"/>
        <v>0</v>
      </c>
      <c r="AA9" s="437">
        <f t="shared" si="20"/>
        <v>0</v>
      </c>
      <c r="AB9" s="437">
        <f t="shared" si="20"/>
        <v>0</v>
      </c>
      <c r="AC9" s="437">
        <f t="shared" si="20"/>
        <v>0</v>
      </c>
      <c r="AD9" s="437">
        <f t="shared" si="20"/>
        <v>0</v>
      </c>
      <c r="AE9" s="437">
        <f t="shared" si="20"/>
        <v>0</v>
      </c>
      <c r="AF9" s="437">
        <f t="shared" si="20"/>
        <v>0</v>
      </c>
      <c r="AG9" s="437">
        <f t="shared" si="20"/>
        <v>0</v>
      </c>
      <c r="AH9" s="437">
        <f t="shared" si="17"/>
        <v>0</v>
      </c>
      <c r="AI9" s="439">
        <f t="shared" si="18"/>
        <v>0</v>
      </c>
    </row>
    <row r="10" spans="1:35" s="197" customFormat="1" ht="15" outlineLevel="1">
      <c r="A10" s="198">
        <f t="shared" si="19"/>
        <v>4</v>
      </c>
      <c r="B10" s="536"/>
      <c r="C10" s="536"/>
      <c r="D10" s="199"/>
      <c r="E10" s="206"/>
      <c r="F10" s="199"/>
      <c r="G10" s="200">
        <f t="shared" si="4"/>
        <v>0</v>
      </c>
      <c r="H10" s="201">
        <f t="shared" si="5"/>
        <v>0</v>
      </c>
      <c r="I10" s="420"/>
      <c r="J10" s="420"/>
      <c r="K10" s="203">
        <f t="shared" si="6"/>
        <v>0</v>
      </c>
      <c r="L10" s="203">
        <f t="shared" si="12"/>
        <v>0</v>
      </c>
      <c r="M10" s="421">
        <f t="shared" si="7"/>
        <v>0</v>
      </c>
      <c r="N10" s="422">
        <f t="shared" si="8"/>
        <v>42825</v>
      </c>
      <c r="O10" s="205">
        <f t="shared" si="13"/>
        <v>365</v>
      </c>
      <c r="P10" s="203">
        <f t="shared" si="9"/>
        <v>0</v>
      </c>
      <c r="Q10" s="203">
        <f t="shared" si="10"/>
        <v>0</v>
      </c>
      <c r="R10" s="422"/>
      <c r="S10" s="420"/>
      <c r="T10" s="437" t="str">
        <f t="shared" si="14"/>
        <v/>
      </c>
      <c r="U10" s="436"/>
      <c r="V10" s="437">
        <f t="shared" si="15"/>
        <v>0</v>
      </c>
      <c r="W10" s="437">
        <f t="shared" ref="W10:AG10" si="21">IFERROR($P10*IF(AND($R10&gt;0,$R10&lt;=V$5),0,MAX(MIN($R10,W$5)-MAX(V$5,$E10-1),0))/$O10,0)</f>
        <v>0</v>
      </c>
      <c r="X10" s="437">
        <f t="shared" si="21"/>
        <v>0</v>
      </c>
      <c r="Y10" s="437">
        <f t="shared" si="21"/>
        <v>0</v>
      </c>
      <c r="Z10" s="437">
        <f t="shared" si="21"/>
        <v>0</v>
      </c>
      <c r="AA10" s="437">
        <f t="shared" si="21"/>
        <v>0</v>
      </c>
      <c r="AB10" s="437">
        <f t="shared" si="21"/>
        <v>0</v>
      </c>
      <c r="AC10" s="437">
        <f t="shared" si="21"/>
        <v>0</v>
      </c>
      <c r="AD10" s="437">
        <f t="shared" si="21"/>
        <v>0</v>
      </c>
      <c r="AE10" s="437">
        <f t="shared" si="21"/>
        <v>0</v>
      </c>
      <c r="AF10" s="437">
        <f t="shared" si="21"/>
        <v>0</v>
      </c>
      <c r="AG10" s="437">
        <f t="shared" si="21"/>
        <v>0</v>
      </c>
      <c r="AH10" s="437">
        <f t="shared" si="17"/>
        <v>0</v>
      </c>
      <c r="AI10" s="439">
        <f t="shared" si="18"/>
        <v>0</v>
      </c>
    </row>
    <row r="11" spans="1:35" s="197" customFormat="1" ht="15" outlineLevel="1">
      <c r="A11" s="198">
        <f t="shared" si="19"/>
        <v>5</v>
      </c>
      <c r="B11" s="536"/>
      <c r="C11" s="536"/>
      <c r="D11" s="199"/>
      <c r="E11" s="206"/>
      <c r="F11" s="199"/>
      <c r="G11" s="200">
        <f t="shared" si="4"/>
        <v>0</v>
      </c>
      <c r="H11" s="201">
        <f t="shared" si="5"/>
        <v>0</v>
      </c>
      <c r="I11" s="420"/>
      <c r="J11" s="420"/>
      <c r="K11" s="203">
        <f t="shared" si="6"/>
        <v>0</v>
      </c>
      <c r="L11" s="203">
        <f t="shared" si="12"/>
        <v>0</v>
      </c>
      <c r="M11" s="421">
        <f t="shared" si="7"/>
        <v>0</v>
      </c>
      <c r="N11" s="422">
        <f t="shared" si="8"/>
        <v>42825</v>
      </c>
      <c r="O11" s="205">
        <f t="shared" si="13"/>
        <v>365</v>
      </c>
      <c r="P11" s="203">
        <f t="shared" si="9"/>
        <v>0</v>
      </c>
      <c r="Q11" s="203">
        <f t="shared" si="10"/>
        <v>0</v>
      </c>
      <c r="R11" s="422"/>
      <c r="S11" s="420"/>
      <c r="T11" s="437" t="str">
        <f t="shared" si="14"/>
        <v/>
      </c>
      <c r="U11" s="436"/>
      <c r="V11" s="437">
        <f t="shared" si="15"/>
        <v>0</v>
      </c>
      <c r="W11" s="437">
        <f t="shared" ref="W11:AG11" si="22">IFERROR($P11*IF(AND($R11&gt;0,$R11&lt;=V$5),0,MAX(MIN($R11,W$5)-MAX(V$5,$E11-1),0))/$O11,0)</f>
        <v>0</v>
      </c>
      <c r="X11" s="437">
        <f t="shared" si="22"/>
        <v>0</v>
      </c>
      <c r="Y11" s="437">
        <f t="shared" si="22"/>
        <v>0</v>
      </c>
      <c r="Z11" s="437">
        <f t="shared" si="22"/>
        <v>0</v>
      </c>
      <c r="AA11" s="437">
        <f t="shared" si="22"/>
        <v>0</v>
      </c>
      <c r="AB11" s="437">
        <f t="shared" si="22"/>
        <v>0</v>
      </c>
      <c r="AC11" s="437">
        <f t="shared" si="22"/>
        <v>0</v>
      </c>
      <c r="AD11" s="437">
        <f t="shared" si="22"/>
        <v>0</v>
      </c>
      <c r="AE11" s="437">
        <f t="shared" si="22"/>
        <v>0</v>
      </c>
      <c r="AF11" s="437">
        <f t="shared" si="22"/>
        <v>0</v>
      </c>
      <c r="AG11" s="437">
        <f t="shared" si="22"/>
        <v>0</v>
      </c>
      <c r="AH11" s="437">
        <f t="shared" si="17"/>
        <v>0</v>
      </c>
      <c r="AI11" s="439">
        <f t="shared" si="18"/>
        <v>0</v>
      </c>
    </row>
    <row r="12" spans="1:35" s="197" customFormat="1" ht="15" outlineLevel="1">
      <c r="A12" s="198">
        <f t="shared" si="19"/>
        <v>6</v>
      </c>
      <c r="B12" s="536"/>
      <c r="C12" s="536"/>
      <c r="D12" s="199"/>
      <c r="E12" s="206"/>
      <c r="F12" s="199"/>
      <c r="G12" s="200">
        <f t="shared" si="4"/>
        <v>0</v>
      </c>
      <c r="H12" s="201">
        <f t="shared" si="5"/>
        <v>0</v>
      </c>
      <c r="I12" s="420"/>
      <c r="J12" s="420"/>
      <c r="K12" s="203">
        <f t="shared" si="6"/>
        <v>0</v>
      </c>
      <c r="L12" s="203">
        <f t="shared" si="12"/>
        <v>0</v>
      </c>
      <c r="M12" s="421">
        <f t="shared" si="7"/>
        <v>0</v>
      </c>
      <c r="N12" s="422">
        <f t="shared" si="8"/>
        <v>42825</v>
      </c>
      <c r="O12" s="205">
        <f t="shared" si="13"/>
        <v>0</v>
      </c>
      <c r="P12" s="203">
        <f t="shared" si="9"/>
        <v>0</v>
      </c>
      <c r="Q12" s="203">
        <f t="shared" si="10"/>
        <v>0</v>
      </c>
      <c r="R12" s="422">
        <v>42379</v>
      </c>
      <c r="S12" s="420"/>
      <c r="T12" s="437">
        <f t="shared" si="14"/>
        <v>0</v>
      </c>
      <c r="U12" s="436"/>
      <c r="V12" s="437">
        <f t="shared" si="15"/>
        <v>0</v>
      </c>
      <c r="W12" s="437">
        <f t="shared" ref="W12:AG12" si="23">IFERROR($P12*IF(AND($R12&gt;0,$R12&lt;=V$5),0,MAX(MIN($R12,W$5)-MAX(V$5,$E12-1),0))/$O12,0)</f>
        <v>0</v>
      </c>
      <c r="X12" s="437">
        <f t="shared" si="23"/>
        <v>0</v>
      </c>
      <c r="Y12" s="437">
        <f t="shared" si="23"/>
        <v>0</v>
      </c>
      <c r="Z12" s="437">
        <f t="shared" si="23"/>
        <v>0</v>
      </c>
      <c r="AA12" s="437">
        <f t="shared" si="23"/>
        <v>0</v>
      </c>
      <c r="AB12" s="437">
        <f t="shared" si="23"/>
        <v>0</v>
      </c>
      <c r="AC12" s="437">
        <f t="shared" si="23"/>
        <v>0</v>
      </c>
      <c r="AD12" s="437">
        <f t="shared" si="23"/>
        <v>0</v>
      </c>
      <c r="AE12" s="437">
        <f t="shared" si="23"/>
        <v>0</v>
      </c>
      <c r="AF12" s="437">
        <f t="shared" si="23"/>
        <v>0</v>
      </c>
      <c r="AG12" s="437">
        <f t="shared" si="23"/>
        <v>0</v>
      </c>
      <c r="AH12" s="437">
        <f t="shared" si="17"/>
        <v>0</v>
      </c>
      <c r="AI12" s="439">
        <f t="shared" si="18"/>
        <v>0</v>
      </c>
    </row>
    <row r="13" spans="1:35" s="197" customFormat="1" ht="15" outlineLevel="1">
      <c r="A13" s="198">
        <f t="shared" si="19"/>
        <v>7</v>
      </c>
      <c r="B13" s="536"/>
      <c r="C13" s="536"/>
      <c r="D13" s="199"/>
      <c r="E13" s="206"/>
      <c r="F13" s="199"/>
      <c r="G13" s="200">
        <v>0</v>
      </c>
      <c r="H13" s="201">
        <f t="shared" si="5"/>
        <v>0</v>
      </c>
      <c r="I13" s="202"/>
      <c r="J13" s="420"/>
      <c r="K13" s="203">
        <f t="shared" si="6"/>
        <v>0</v>
      </c>
      <c r="L13" s="203">
        <f t="shared" si="12"/>
        <v>0</v>
      </c>
      <c r="M13" s="421">
        <f t="shared" si="7"/>
        <v>0</v>
      </c>
      <c r="N13" s="422">
        <f t="shared" si="8"/>
        <v>42825</v>
      </c>
      <c r="O13" s="205">
        <f t="shared" si="13"/>
        <v>365</v>
      </c>
      <c r="P13" s="203">
        <f t="shared" si="9"/>
        <v>0</v>
      </c>
      <c r="Q13" s="203">
        <f t="shared" si="10"/>
        <v>0</v>
      </c>
      <c r="R13" s="422"/>
      <c r="S13" s="202"/>
      <c r="T13" s="437" t="str">
        <f t="shared" si="14"/>
        <v/>
      </c>
      <c r="U13" s="436"/>
      <c r="V13" s="437">
        <f t="shared" si="15"/>
        <v>0</v>
      </c>
      <c r="W13" s="437">
        <f t="shared" ref="W13:AG13" si="24">IFERROR($P13*IF(AND($R13&gt;0,$R13&lt;=V$5),0,MAX(MIN($R13,W$5)-MAX(V$5,$E13-1),0))/$O13,0)</f>
        <v>0</v>
      </c>
      <c r="X13" s="437">
        <f t="shared" si="24"/>
        <v>0</v>
      </c>
      <c r="Y13" s="437">
        <f t="shared" si="24"/>
        <v>0</v>
      </c>
      <c r="Z13" s="437">
        <f t="shared" si="24"/>
        <v>0</v>
      </c>
      <c r="AA13" s="437">
        <f t="shared" si="24"/>
        <v>0</v>
      </c>
      <c r="AB13" s="437">
        <f t="shared" si="24"/>
        <v>0</v>
      </c>
      <c r="AC13" s="437">
        <f t="shared" si="24"/>
        <v>0</v>
      </c>
      <c r="AD13" s="437">
        <f t="shared" si="24"/>
        <v>0</v>
      </c>
      <c r="AE13" s="437">
        <f t="shared" si="24"/>
        <v>0</v>
      </c>
      <c r="AF13" s="437">
        <f t="shared" si="24"/>
        <v>0</v>
      </c>
      <c r="AG13" s="437">
        <f t="shared" si="24"/>
        <v>0</v>
      </c>
      <c r="AH13" s="437">
        <f t="shared" si="17"/>
        <v>0</v>
      </c>
      <c r="AI13" s="439">
        <f t="shared" si="18"/>
        <v>0</v>
      </c>
    </row>
    <row r="14" spans="1:35" s="197" customFormat="1" ht="15" outlineLevel="1">
      <c r="A14" s="198">
        <f t="shared" si="19"/>
        <v>8</v>
      </c>
      <c r="B14" s="536"/>
      <c r="C14" s="536"/>
      <c r="D14" s="199"/>
      <c r="E14" s="206"/>
      <c r="F14" s="199"/>
      <c r="G14" s="200">
        <v>0</v>
      </c>
      <c r="H14" s="201">
        <f t="shared" si="5"/>
        <v>0</v>
      </c>
      <c r="I14" s="202"/>
      <c r="J14" s="420"/>
      <c r="K14" s="203">
        <f t="shared" si="6"/>
        <v>0</v>
      </c>
      <c r="L14" s="203">
        <f t="shared" si="12"/>
        <v>0</v>
      </c>
      <c r="M14" s="421">
        <f t="shared" si="7"/>
        <v>0</v>
      </c>
      <c r="N14" s="422">
        <f t="shared" si="8"/>
        <v>42825</v>
      </c>
      <c r="O14" s="205">
        <f t="shared" si="13"/>
        <v>365</v>
      </c>
      <c r="P14" s="203">
        <f t="shared" si="9"/>
        <v>0</v>
      </c>
      <c r="Q14" s="203">
        <f t="shared" si="10"/>
        <v>0</v>
      </c>
      <c r="R14" s="422"/>
      <c r="S14" s="202"/>
      <c r="T14" s="437" t="str">
        <f t="shared" si="14"/>
        <v/>
      </c>
      <c r="U14" s="436"/>
      <c r="V14" s="437">
        <f t="shared" si="15"/>
        <v>0</v>
      </c>
      <c r="W14" s="437">
        <f t="shared" ref="W14:AG14" si="25">IFERROR($P14*IF(AND($R14&gt;0,$R14&lt;=V$5),0,MAX(MIN($R14,W$5)-MAX(V$5,$E14-1),0))/$O14,0)</f>
        <v>0</v>
      </c>
      <c r="X14" s="437">
        <f t="shared" si="25"/>
        <v>0</v>
      </c>
      <c r="Y14" s="437">
        <f t="shared" si="25"/>
        <v>0</v>
      </c>
      <c r="Z14" s="437">
        <f t="shared" si="25"/>
        <v>0</v>
      </c>
      <c r="AA14" s="437">
        <f t="shared" si="25"/>
        <v>0</v>
      </c>
      <c r="AB14" s="437">
        <f t="shared" si="25"/>
        <v>0</v>
      </c>
      <c r="AC14" s="437">
        <f t="shared" si="25"/>
        <v>0</v>
      </c>
      <c r="AD14" s="437">
        <f t="shared" si="25"/>
        <v>0</v>
      </c>
      <c r="AE14" s="437">
        <f t="shared" si="25"/>
        <v>0</v>
      </c>
      <c r="AF14" s="437">
        <f t="shared" si="25"/>
        <v>0</v>
      </c>
      <c r="AG14" s="437">
        <f t="shared" si="25"/>
        <v>0</v>
      </c>
      <c r="AH14" s="437">
        <f t="shared" si="17"/>
        <v>0</v>
      </c>
      <c r="AI14" s="439">
        <f t="shared" si="18"/>
        <v>0</v>
      </c>
    </row>
    <row r="15" spans="1:35" s="197" customFormat="1" ht="15">
      <c r="A15" s="195"/>
      <c r="B15" s="195">
        <f>B16</f>
        <v>0</v>
      </c>
      <c r="C15" s="195"/>
      <c r="D15" s="195"/>
      <c r="E15" s="195"/>
      <c r="F15" s="195"/>
      <c r="G15" s="195"/>
      <c r="H15" s="195"/>
      <c r="I15" s="196">
        <f>SUM(I16:I58)</f>
        <v>0</v>
      </c>
      <c r="J15" s="196">
        <f>SUM(J16:J58)</f>
        <v>0</v>
      </c>
      <c r="K15" s="196">
        <f>SUM(K16:K58)</f>
        <v>0</v>
      </c>
      <c r="L15" s="196">
        <f>SUM(L16:L58)</f>
        <v>0</v>
      </c>
      <c r="M15" s="195"/>
      <c r="N15" s="195"/>
      <c r="O15" s="195"/>
      <c r="P15" s="196">
        <f>SUM(P16:P58)</f>
        <v>0</v>
      </c>
      <c r="Q15" s="196">
        <f>SUM(Q16:Q58)</f>
        <v>0</v>
      </c>
      <c r="R15" s="195"/>
      <c r="S15" s="196">
        <f>SUM(S16:S58)</f>
        <v>0</v>
      </c>
      <c r="T15" s="196">
        <f>SUM(T16:T58)</f>
        <v>0</v>
      </c>
      <c r="U15" s="442"/>
      <c r="V15" s="196">
        <f>SUM(V16:V58)</f>
        <v>0</v>
      </c>
      <c r="W15" s="196">
        <f t="shared" ref="W15:AH15" si="26">SUM(W16:W58)</f>
        <v>0</v>
      </c>
      <c r="X15" s="196">
        <f t="shared" si="26"/>
        <v>0</v>
      </c>
      <c r="Y15" s="196">
        <f t="shared" si="26"/>
        <v>0</v>
      </c>
      <c r="Z15" s="196">
        <f t="shared" si="26"/>
        <v>0</v>
      </c>
      <c r="AA15" s="196">
        <f t="shared" si="26"/>
        <v>0</v>
      </c>
      <c r="AB15" s="196">
        <f t="shared" si="26"/>
        <v>0</v>
      </c>
      <c r="AC15" s="196">
        <f t="shared" si="26"/>
        <v>0</v>
      </c>
      <c r="AD15" s="196">
        <f t="shared" si="26"/>
        <v>0</v>
      </c>
      <c r="AE15" s="196">
        <f t="shared" si="26"/>
        <v>0</v>
      </c>
      <c r="AF15" s="196">
        <f t="shared" si="26"/>
        <v>0</v>
      </c>
      <c r="AG15" s="196">
        <f t="shared" si="26"/>
        <v>0</v>
      </c>
      <c r="AH15" s="196">
        <f t="shared" si="26"/>
        <v>0</v>
      </c>
      <c r="AI15" s="439"/>
    </row>
    <row r="16" spans="1:35" s="197" customFormat="1" ht="15" outlineLevel="1">
      <c r="A16" s="198">
        <v>1</v>
      </c>
      <c r="B16" s="536"/>
      <c r="C16" s="536"/>
      <c r="D16" s="199"/>
      <c r="E16" s="206"/>
      <c r="F16" s="199"/>
      <c r="G16" s="200">
        <f t="shared" ref="G16:G52" si="27">IF(D16="opening",IF((RIGHT($G$5,10)-E16&lt;0),0,(RIGHT($G$5,10)-E16)/365),0)</f>
        <v>0</v>
      </c>
      <c r="H16" s="201">
        <f t="shared" ref="H16:H49" si="28">IF(G16&gt;F16,0,(F16-G16))</f>
        <v>0</v>
      </c>
      <c r="I16" s="420"/>
      <c r="J16" s="420"/>
      <c r="K16" s="203">
        <f t="shared" ref="K16:K29" si="29">I16-J16</f>
        <v>0</v>
      </c>
      <c r="L16" s="203">
        <f t="shared" ref="L16:L57" si="30">ROUND(I16*5%,0)</f>
        <v>0</v>
      </c>
      <c r="M16" s="421">
        <f t="shared" ref="M16:M57" si="31">IF(H16&lt;=0,0,IF($C$4="SLM",(100-5)%/H16,(1-((L16/K16)^(1/H16)))))</f>
        <v>0</v>
      </c>
      <c r="N16" s="422">
        <f t="shared" ref="N16:N57" si="32">$N$4</f>
        <v>42825</v>
      </c>
      <c r="O16" s="205">
        <f t="shared" ref="O16:O57" si="33">IF(AND(R16&gt;0,R16&lt;DATE(LEFT($C$2,4),3,31)),0,MIN(R16,N16)-MAX(DATE(LEFT($C$2,4),3,31),E16-1))</f>
        <v>365</v>
      </c>
      <c r="P16" s="203">
        <f t="shared" ref="P16:P58" si="34">IF(F16-G16&lt;0,K16-L16,MIN(IF($C$4="SLM",I16,K16)*M16*O16/(DATE(LEFT($C$2,4)+1,3,31)-DATE(LEFT($C$2,4),3,31)),K16-L16))</f>
        <v>0</v>
      </c>
      <c r="Q16" s="203">
        <f t="shared" ref="Q16:Q58" si="35">IF(AND(R16&gt;0,R16&lt;=N16),0,K16-P16)</f>
        <v>0</v>
      </c>
      <c r="R16" s="422"/>
      <c r="S16" s="420"/>
      <c r="T16" s="437" t="str">
        <f t="shared" ref="T16:T58" si="36">IF(R16&gt;0,S16+P16-K16,"")</f>
        <v/>
      </c>
      <c r="U16" s="436"/>
      <c r="V16" s="437">
        <f t="shared" si="15"/>
        <v>0</v>
      </c>
      <c r="W16" s="437">
        <f t="shared" ref="W16:AG16" si="37">IFERROR($P16*IF(AND($R16&gt;0,$R16&lt;=V$5),0,MAX(MIN($R16,W$5)-MAX(V$5,$E16-1),0))/$O16,0)</f>
        <v>0</v>
      </c>
      <c r="X16" s="437">
        <f t="shared" si="37"/>
        <v>0</v>
      </c>
      <c r="Y16" s="437">
        <f t="shared" si="37"/>
        <v>0</v>
      </c>
      <c r="Z16" s="437">
        <f t="shared" si="37"/>
        <v>0</v>
      </c>
      <c r="AA16" s="437">
        <f t="shared" si="37"/>
        <v>0</v>
      </c>
      <c r="AB16" s="437">
        <f t="shared" si="37"/>
        <v>0</v>
      </c>
      <c r="AC16" s="437">
        <f t="shared" si="37"/>
        <v>0</v>
      </c>
      <c r="AD16" s="437">
        <f t="shared" si="37"/>
        <v>0</v>
      </c>
      <c r="AE16" s="437">
        <f t="shared" si="37"/>
        <v>0</v>
      </c>
      <c r="AF16" s="437">
        <f t="shared" si="37"/>
        <v>0</v>
      </c>
      <c r="AG16" s="437">
        <f t="shared" si="37"/>
        <v>0</v>
      </c>
      <c r="AH16" s="437">
        <f t="shared" ref="AH16:AH57" si="38">SUM(V16:AG16)</f>
        <v>0</v>
      </c>
      <c r="AI16" s="439">
        <f t="shared" ref="AI16:AI57" si="39">P16-AH16</f>
        <v>0</v>
      </c>
    </row>
    <row r="17" spans="1:35" s="197" customFormat="1" ht="15" outlineLevel="1">
      <c r="A17" s="198">
        <f>A16+1</f>
        <v>2</v>
      </c>
      <c r="B17" s="536"/>
      <c r="C17" s="536"/>
      <c r="D17" s="199"/>
      <c r="E17" s="206"/>
      <c r="F17" s="199"/>
      <c r="G17" s="200">
        <f t="shared" si="27"/>
        <v>0</v>
      </c>
      <c r="H17" s="201">
        <f t="shared" si="28"/>
        <v>0</v>
      </c>
      <c r="I17" s="420"/>
      <c r="J17" s="420"/>
      <c r="K17" s="203">
        <f t="shared" si="29"/>
        <v>0</v>
      </c>
      <c r="L17" s="203">
        <f t="shared" si="30"/>
        <v>0</v>
      </c>
      <c r="M17" s="421">
        <f t="shared" si="31"/>
        <v>0</v>
      </c>
      <c r="N17" s="422">
        <f t="shared" si="32"/>
        <v>42825</v>
      </c>
      <c r="O17" s="205">
        <f t="shared" si="33"/>
        <v>365</v>
      </c>
      <c r="P17" s="203">
        <f t="shared" si="34"/>
        <v>0</v>
      </c>
      <c r="Q17" s="203">
        <f t="shared" si="35"/>
        <v>0</v>
      </c>
      <c r="R17" s="422"/>
      <c r="S17" s="420"/>
      <c r="T17" s="437" t="str">
        <f t="shared" si="36"/>
        <v/>
      </c>
      <c r="U17" s="436"/>
      <c r="V17" s="437">
        <f t="shared" si="15"/>
        <v>0</v>
      </c>
      <c r="W17" s="437">
        <f t="shared" ref="W17:AG17" si="40">IFERROR($P17*IF(AND($R17&gt;0,$R17&lt;=V$5),0,MAX(MIN($R17,W$5)-MAX(V$5,$E17-1),0))/$O17,0)</f>
        <v>0</v>
      </c>
      <c r="X17" s="437">
        <f t="shared" si="40"/>
        <v>0</v>
      </c>
      <c r="Y17" s="437">
        <f t="shared" si="40"/>
        <v>0</v>
      </c>
      <c r="Z17" s="437">
        <f t="shared" si="40"/>
        <v>0</v>
      </c>
      <c r="AA17" s="437">
        <f t="shared" si="40"/>
        <v>0</v>
      </c>
      <c r="AB17" s="437">
        <f t="shared" si="40"/>
        <v>0</v>
      </c>
      <c r="AC17" s="437">
        <f t="shared" si="40"/>
        <v>0</v>
      </c>
      <c r="AD17" s="437">
        <f t="shared" si="40"/>
        <v>0</v>
      </c>
      <c r="AE17" s="437">
        <f t="shared" si="40"/>
        <v>0</v>
      </c>
      <c r="AF17" s="437">
        <f t="shared" si="40"/>
        <v>0</v>
      </c>
      <c r="AG17" s="437">
        <f t="shared" si="40"/>
        <v>0</v>
      </c>
      <c r="AH17" s="437">
        <f t="shared" si="38"/>
        <v>0</v>
      </c>
      <c r="AI17" s="439">
        <f t="shared" si="39"/>
        <v>0</v>
      </c>
    </row>
    <row r="18" spans="1:35" s="197" customFormat="1" ht="15" outlineLevel="1">
      <c r="A18" s="198">
        <f t="shared" ref="A18:A57" si="41">A17+1</f>
        <v>3</v>
      </c>
      <c r="B18" s="536"/>
      <c r="C18" s="536"/>
      <c r="D18" s="199"/>
      <c r="E18" s="206"/>
      <c r="F18" s="199"/>
      <c r="G18" s="200">
        <f t="shared" si="27"/>
        <v>0</v>
      </c>
      <c r="H18" s="201">
        <f t="shared" si="28"/>
        <v>0</v>
      </c>
      <c r="I18" s="420"/>
      <c r="J18" s="420"/>
      <c r="K18" s="203">
        <f t="shared" si="29"/>
        <v>0</v>
      </c>
      <c r="L18" s="203">
        <f t="shared" si="30"/>
        <v>0</v>
      </c>
      <c r="M18" s="421">
        <f t="shared" si="31"/>
        <v>0</v>
      </c>
      <c r="N18" s="422">
        <f t="shared" si="32"/>
        <v>42825</v>
      </c>
      <c r="O18" s="205">
        <f t="shared" si="33"/>
        <v>365</v>
      </c>
      <c r="P18" s="203">
        <f t="shared" si="34"/>
        <v>0</v>
      </c>
      <c r="Q18" s="203">
        <f t="shared" si="35"/>
        <v>0</v>
      </c>
      <c r="R18" s="422"/>
      <c r="S18" s="420"/>
      <c r="T18" s="437" t="str">
        <f t="shared" si="36"/>
        <v/>
      </c>
      <c r="U18" s="436"/>
      <c r="V18" s="437">
        <f t="shared" si="15"/>
        <v>0</v>
      </c>
      <c r="W18" s="437">
        <f t="shared" ref="W18:AG18" si="42">IFERROR($P18*IF(AND($R18&gt;0,$R18&lt;=V$5),0,MAX(MIN($R18,W$5)-MAX(V$5,$E18-1),0))/$O18,0)</f>
        <v>0</v>
      </c>
      <c r="X18" s="437">
        <f t="shared" si="42"/>
        <v>0</v>
      </c>
      <c r="Y18" s="437">
        <f t="shared" si="42"/>
        <v>0</v>
      </c>
      <c r="Z18" s="437">
        <f t="shared" si="42"/>
        <v>0</v>
      </c>
      <c r="AA18" s="437">
        <f t="shared" si="42"/>
        <v>0</v>
      </c>
      <c r="AB18" s="437">
        <f t="shared" si="42"/>
        <v>0</v>
      </c>
      <c r="AC18" s="437">
        <f t="shared" si="42"/>
        <v>0</v>
      </c>
      <c r="AD18" s="437">
        <f t="shared" si="42"/>
        <v>0</v>
      </c>
      <c r="AE18" s="437">
        <f t="shared" si="42"/>
        <v>0</v>
      </c>
      <c r="AF18" s="437">
        <f t="shared" si="42"/>
        <v>0</v>
      </c>
      <c r="AG18" s="437">
        <f t="shared" si="42"/>
        <v>0</v>
      </c>
      <c r="AH18" s="437">
        <f t="shared" si="38"/>
        <v>0</v>
      </c>
      <c r="AI18" s="439">
        <f t="shared" si="39"/>
        <v>0</v>
      </c>
    </row>
    <row r="19" spans="1:35" s="197" customFormat="1" ht="15" outlineLevel="1">
      <c r="A19" s="198">
        <f t="shared" si="41"/>
        <v>4</v>
      </c>
      <c r="B19" s="536"/>
      <c r="C19" s="536"/>
      <c r="D19" s="199"/>
      <c r="E19" s="206"/>
      <c r="F19" s="199"/>
      <c r="G19" s="200">
        <f t="shared" si="27"/>
        <v>0</v>
      </c>
      <c r="H19" s="201">
        <f t="shared" si="28"/>
        <v>0</v>
      </c>
      <c r="I19" s="420"/>
      <c r="J19" s="420"/>
      <c r="K19" s="203">
        <f t="shared" si="29"/>
        <v>0</v>
      </c>
      <c r="L19" s="203">
        <f t="shared" si="30"/>
        <v>0</v>
      </c>
      <c r="M19" s="421">
        <f t="shared" si="31"/>
        <v>0</v>
      </c>
      <c r="N19" s="422">
        <f t="shared" si="32"/>
        <v>42825</v>
      </c>
      <c r="O19" s="205">
        <f t="shared" si="33"/>
        <v>365</v>
      </c>
      <c r="P19" s="203">
        <f t="shared" si="34"/>
        <v>0</v>
      </c>
      <c r="Q19" s="203">
        <f t="shared" si="35"/>
        <v>0</v>
      </c>
      <c r="R19" s="422"/>
      <c r="S19" s="420"/>
      <c r="T19" s="437" t="str">
        <f t="shared" si="36"/>
        <v/>
      </c>
      <c r="U19" s="436"/>
      <c r="V19" s="437">
        <f t="shared" si="15"/>
        <v>0</v>
      </c>
      <c r="W19" s="437">
        <f t="shared" ref="W19:AG19" si="43">IFERROR($P19*IF(AND($R19&gt;0,$R19&lt;=V$5),0,MAX(MIN($R19,W$5)-MAX(V$5,$E19-1),0))/$O19,0)</f>
        <v>0</v>
      </c>
      <c r="X19" s="437">
        <f t="shared" si="43"/>
        <v>0</v>
      </c>
      <c r="Y19" s="437">
        <f t="shared" si="43"/>
        <v>0</v>
      </c>
      <c r="Z19" s="437">
        <f t="shared" si="43"/>
        <v>0</v>
      </c>
      <c r="AA19" s="437">
        <f t="shared" si="43"/>
        <v>0</v>
      </c>
      <c r="AB19" s="437">
        <f t="shared" si="43"/>
        <v>0</v>
      </c>
      <c r="AC19" s="437">
        <f t="shared" si="43"/>
        <v>0</v>
      </c>
      <c r="AD19" s="437">
        <f t="shared" si="43"/>
        <v>0</v>
      </c>
      <c r="AE19" s="437">
        <f t="shared" si="43"/>
        <v>0</v>
      </c>
      <c r="AF19" s="437">
        <f t="shared" si="43"/>
        <v>0</v>
      </c>
      <c r="AG19" s="437">
        <f t="shared" si="43"/>
        <v>0</v>
      </c>
      <c r="AH19" s="437">
        <f t="shared" si="38"/>
        <v>0</v>
      </c>
      <c r="AI19" s="439">
        <f t="shared" si="39"/>
        <v>0</v>
      </c>
    </row>
    <row r="20" spans="1:35" s="197" customFormat="1" ht="15" outlineLevel="1">
      <c r="A20" s="198">
        <f t="shared" si="41"/>
        <v>5</v>
      </c>
      <c r="B20" s="536"/>
      <c r="C20" s="536"/>
      <c r="D20" s="199"/>
      <c r="E20" s="206"/>
      <c r="F20" s="199"/>
      <c r="G20" s="200">
        <f t="shared" si="27"/>
        <v>0</v>
      </c>
      <c r="H20" s="201">
        <f t="shared" si="28"/>
        <v>0</v>
      </c>
      <c r="I20" s="420"/>
      <c r="J20" s="420"/>
      <c r="K20" s="203">
        <f t="shared" si="29"/>
        <v>0</v>
      </c>
      <c r="L20" s="203">
        <f t="shared" si="30"/>
        <v>0</v>
      </c>
      <c r="M20" s="421">
        <f t="shared" si="31"/>
        <v>0</v>
      </c>
      <c r="N20" s="422">
        <f t="shared" si="32"/>
        <v>42825</v>
      </c>
      <c r="O20" s="205">
        <f t="shared" si="33"/>
        <v>365</v>
      </c>
      <c r="P20" s="203">
        <f t="shared" si="34"/>
        <v>0</v>
      </c>
      <c r="Q20" s="203">
        <f t="shared" si="35"/>
        <v>0</v>
      </c>
      <c r="R20" s="422"/>
      <c r="S20" s="420"/>
      <c r="T20" s="437" t="str">
        <f t="shared" si="36"/>
        <v/>
      </c>
      <c r="U20" s="436"/>
      <c r="V20" s="437">
        <f t="shared" si="15"/>
        <v>0</v>
      </c>
      <c r="W20" s="437">
        <f t="shared" ref="W20:AG20" si="44">IFERROR($P20*IF(AND($R20&gt;0,$R20&lt;=V$5),0,MAX(MIN($R20,W$5)-MAX(V$5,$E20-1),0))/$O20,0)</f>
        <v>0</v>
      </c>
      <c r="X20" s="437">
        <f t="shared" si="44"/>
        <v>0</v>
      </c>
      <c r="Y20" s="437">
        <f t="shared" si="44"/>
        <v>0</v>
      </c>
      <c r="Z20" s="437">
        <f t="shared" si="44"/>
        <v>0</v>
      </c>
      <c r="AA20" s="437">
        <f t="shared" si="44"/>
        <v>0</v>
      </c>
      <c r="AB20" s="437">
        <f t="shared" si="44"/>
        <v>0</v>
      </c>
      <c r="AC20" s="437">
        <f t="shared" si="44"/>
        <v>0</v>
      </c>
      <c r="AD20" s="437">
        <f t="shared" si="44"/>
        <v>0</v>
      </c>
      <c r="AE20" s="437">
        <f t="shared" si="44"/>
        <v>0</v>
      </c>
      <c r="AF20" s="437">
        <f t="shared" si="44"/>
        <v>0</v>
      </c>
      <c r="AG20" s="437">
        <f t="shared" si="44"/>
        <v>0</v>
      </c>
      <c r="AH20" s="437">
        <f t="shared" si="38"/>
        <v>0</v>
      </c>
      <c r="AI20" s="439">
        <f t="shared" si="39"/>
        <v>0</v>
      </c>
    </row>
    <row r="21" spans="1:35" s="197" customFormat="1" ht="15" outlineLevel="1">
      <c r="A21" s="198">
        <f t="shared" si="41"/>
        <v>6</v>
      </c>
      <c r="B21" s="536"/>
      <c r="C21" s="536"/>
      <c r="D21" s="199"/>
      <c r="E21" s="206"/>
      <c r="F21" s="199"/>
      <c r="G21" s="200">
        <f t="shared" si="27"/>
        <v>0</v>
      </c>
      <c r="H21" s="201">
        <f t="shared" si="28"/>
        <v>0</v>
      </c>
      <c r="I21" s="420"/>
      <c r="J21" s="420"/>
      <c r="K21" s="203">
        <f t="shared" si="29"/>
        <v>0</v>
      </c>
      <c r="L21" s="203">
        <f t="shared" si="30"/>
        <v>0</v>
      </c>
      <c r="M21" s="421">
        <f t="shared" si="31"/>
        <v>0</v>
      </c>
      <c r="N21" s="422">
        <f t="shared" si="32"/>
        <v>42825</v>
      </c>
      <c r="O21" s="205">
        <f t="shared" si="33"/>
        <v>365</v>
      </c>
      <c r="P21" s="203">
        <f t="shared" si="34"/>
        <v>0</v>
      </c>
      <c r="Q21" s="203">
        <f t="shared" si="35"/>
        <v>0</v>
      </c>
      <c r="R21" s="422"/>
      <c r="S21" s="420"/>
      <c r="T21" s="437" t="str">
        <f t="shared" si="36"/>
        <v/>
      </c>
      <c r="U21" s="436"/>
      <c r="V21" s="437">
        <f t="shared" si="15"/>
        <v>0</v>
      </c>
      <c r="W21" s="437">
        <f t="shared" ref="W21:AG21" si="45">IFERROR($P21*IF(AND($R21&gt;0,$R21&lt;=V$5),0,MAX(MIN($R21,W$5)-MAX(V$5,$E21-1),0))/$O21,0)</f>
        <v>0</v>
      </c>
      <c r="X21" s="437">
        <f t="shared" si="45"/>
        <v>0</v>
      </c>
      <c r="Y21" s="437">
        <f t="shared" si="45"/>
        <v>0</v>
      </c>
      <c r="Z21" s="437">
        <f t="shared" si="45"/>
        <v>0</v>
      </c>
      <c r="AA21" s="437">
        <f t="shared" si="45"/>
        <v>0</v>
      </c>
      <c r="AB21" s="437">
        <f t="shared" si="45"/>
        <v>0</v>
      </c>
      <c r="AC21" s="437">
        <f t="shared" si="45"/>
        <v>0</v>
      </c>
      <c r="AD21" s="437">
        <f t="shared" si="45"/>
        <v>0</v>
      </c>
      <c r="AE21" s="437">
        <f t="shared" si="45"/>
        <v>0</v>
      </c>
      <c r="AF21" s="437">
        <f t="shared" si="45"/>
        <v>0</v>
      </c>
      <c r="AG21" s="437">
        <f t="shared" si="45"/>
        <v>0</v>
      </c>
      <c r="AH21" s="437">
        <f t="shared" si="38"/>
        <v>0</v>
      </c>
      <c r="AI21" s="439">
        <f t="shared" si="39"/>
        <v>0</v>
      </c>
    </row>
    <row r="22" spans="1:35" s="197" customFormat="1" ht="15" outlineLevel="1">
      <c r="A22" s="198">
        <f t="shared" si="41"/>
        <v>7</v>
      </c>
      <c r="B22" s="536"/>
      <c r="C22" s="536"/>
      <c r="D22" s="199"/>
      <c r="E22" s="206"/>
      <c r="F22" s="199"/>
      <c r="G22" s="200">
        <f t="shared" si="27"/>
        <v>0</v>
      </c>
      <c r="H22" s="201">
        <f t="shared" si="28"/>
        <v>0</v>
      </c>
      <c r="I22" s="420"/>
      <c r="J22" s="420"/>
      <c r="K22" s="203">
        <f t="shared" si="29"/>
        <v>0</v>
      </c>
      <c r="L22" s="203">
        <f t="shared" si="30"/>
        <v>0</v>
      </c>
      <c r="M22" s="421">
        <f t="shared" si="31"/>
        <v>0</v>
      </c>
      <c r="N22" s="422">
        <f t="shared" si="32"/>
        <v>42825</v>
      </c>
      <c r="O22" s="205">
        <f t="shared" si="33"/>
        <v>365</v>
      </c>
      <c r="P22" s="203">
        <f t="shared" si="34"/>
        <v>0</v>
      </c>
      <c r="Q22" s="203">
        <f t="shared" si="35"/>
        <v>0</v>
      </c>
      <c r="R22" s="422"/>
      <c r="S22" s="420"/>
      <c r="T22" s="437" t="str">
        <f t="shared" si="36"/>
        <v/>
      </c>
      <c r="U22" s="436"/>
      <c r="V22" s="437">
        <f t="shared" si="15"/>
        <v>0</v>
      </c>
      <c r="W22" s="437">
        <f t="shared" ref="W22:AG22" si="46">IFERROR($P22*IF(AND($R22&gt;0,$R22&lt;=V$5),0,MAX(MIN($R22,W$5)-MAX(V$5,$E22-1),0))/$O22,0)</f>
        <v>0</v>
      </c>
      <c r="X22" s="437">
        <f t="shared" si="46"/>
        <v>0</v>
      </c>
      <c r="Y22" s="437">
        <f t="shared" si="46"/>
        <v>0</v>
      </c>
      <c r="Z22" s="437">
        <f t="shared" si="46"/>
        <v>0</v>
      </c>
      <c r="AA22" s="437">
        <f t="shared" si="46"/>
        <v>0</v>
      </c>
      <c r="AB22" s="437">
        <f t="shared" si="46"/>
        <v>0</v>
      </c>
      <c r="AC22" s="437">
        <f t="shared" si="46"/>
        <v>0</v>
      </c>
      <c r="AD22" s="437">
        <f t="shared" si="46"/>
        <v>0</v>
      </c>
      <c r="AE22" s="437">
        <f t="shared" si="46"/>
        <v>0</v>
      </c>
      <c r="AF22" s="437">
        <f t="shared" si="46"/>
        <v>0</v>
      </c>
      <c r="AG22" s="437">
        <f t="shared" si="46"/>
        <v>0</v>
      </c>
      <c r="AH22" s="437">
        <f t="shared" si="38"/>
        <v>0</v>
      </c>
      <c r="AI22" s="439">
        <f t="shared" si="39"/>
        <v>0</v>
      </c>
    </row>
    <row r="23" spans="1:35" s="197" customFormat="1" ht="15" outlineLevel="1">
      <c r="A23" s="198">
        <f t="shared" si="41"/>
        <v>8</v>
      </c>
      <c r="B23" s="536"/>
      <c r="C23" s="536"/>
      <c r="D23" s="199"/>
      <c r="E23" s="206"/>
      <c r="F23" s="199"/>
      <c r="G23" s="200">
        <f t="shared" si="27"/>
        <v>0</v>
      </c>
      <c r="H23" s="201">
        <f t="shared" si="28"/>
        <v>0</v>
      </c>
      <c r="I23" s="420"/>
      <c r="J23" s="420"/>
      <c r="K23" s="203">
        <f t="shared" si="29"/>
        <v>0</v>
      </c>
      <c r="L23" s="203">
        <f t="shared" si="30"/>
        <v>0</v>
      </c>
      <c r="M23" s="421">
        <f t="shared" si="31"/>
        <v>0</v>
      </c>
      <c r="N23" s="422">
        <f t="shared" si="32"/>
        <v>42825</v>
      </c>
      <c r="O23" s="205">
        <f t="shared" si="33"/>
        <v>365</v>
      </c>
      <c r="P23" s="203">
        <f t="shared" si="34"/>
        <v>0</v>
      </c>
      <c r="Q23" s="203">
        <f t="shared" si="35"/>
        <v>0</v>
      </c>
      <c r="R23" s="422"/>
      <c r="S23" s="420"/>
      <c r="T23" s="437" t="str">
        <f t="shared" si="36"/>
        <v/>
      </c>
      <c r="U23" s="436"/>
      <c r="V23" s="437">
        <f t="shared" si="15"/>
        <v>0</v>
      </c>
      <c r="W23" s="437">
        <f t="shared" ref="W23:AG23" si="47">IFERROR($P23*IF(AND($R23&gt;0,$R23&lt;=V$5),0,MAX(MIN($R23,W$5)-MAX(V$5,$E23-1),0))/$O23,0)</f>
        <v>0</v>
      </c>
      <c r="X23" s="437">
        <f t="shared" si="47"/>
        <v>0</v>
      </c>
      <c r="Y23" s="437">
        <f t="shared" si="47"/>
        <v>0</v>
      </c>
      <c r="Z23" s="437">
        <f t="shared" si="47"/>
        <v>0</v>
      </c>
      <c r="AA23" s="437">
        <f t="shared" si="47"/>
        <v>0</v>
      </c>
      <c r="AB23" s="437">
        <f t="shared" si="47"/>
        <v>0</v>
      </c>
      <c r="AC23" s="437">
        <f t="shared" si="47"/>
        <v>0</v>
      </c>
      <c r="AD23" s="437">
        <f t="shared" si="47"/>
        <v>0</v>
      </c>
      <c r="AE23" s="437">
        <f t="shared" si="47"/>
        <v>0</v>
      </c>
      <c r="AF23" s="437">
        <f t="shared" si="47"/>
        <v>0</v>
      </c>
      <c r="AG23" s="437">
        <f t="shared" si="47"/>
        <v>0</v>
      </c>
      <c r="AH23" s="437">
        <f t="shared" si="38"/>
        <v>0</v>
      </c>
      <c r="AI23" s="439">
        <f t="shared" si="39"/>
        <v>0</v>
      </c>
    </row>
    <row r="24" spans="1:35" s="197" customFormat="1" ht="15" outlineLevel="1">
      <c r="A24" s="198">
        <f t="shared" si="41"/>
        <v>9</v>
      </c>
      <c r="B24" s="536"/>
      <c r="C24" s="536"/>
      <c r="D24" s="199"/>
      <c r="E24" s="206"/>
      <c r="F24" s="199"/>
      <c r="G24" s="200">
        <f t="shared" si="27"/>
        <v>0</v>
      </c>
      <c r="H24" s="201">
        <f t="shared" si="28"/>
        <v>0</v>
      </c>
      <c r="I24" s="420"/>
      <c r="J24" s="420"/>
      <c r="K24" s="203">
        <f t="shared" si="29"/>
        <v>0</v>
      </c>
      <c r="L24" s="203">
        <f t="shared" si="30"/>
        <v>0</v>
      </c>
      <c r="M24" s="421">
        <f t="shared" si="31"/>
        <v>0</v>
      </c>
      <c r="N24" s="422">
        <f t="shared" si="32"/>
        <v>42825</v>
      </c>
      <c r="O24" s="205">
        <f t="shared" si="33"/>
        <v>365</v>
      </c>
      <c r="P24" s="203">
        <f t="shared" si="34"/>
        <v>0</v>
      </c>
      <c r="Q24" s="203">
        <f t="shared" si="35"/>
        <v>0</v>
      </c>
      <c r="R24" s="422"/>
      <c r="S24" s="420"/>
      <c r="T24" s="437" t="str">
        <f t="shared" si="36"/>
        <v/>
      </c>
      <c r="U24" s="436"/>
      <c r="V24" s="437">
        <f t="shared" si="15"/>
        <v>0</v>
      </c>
      <c r="W24" s="437">
        <f t="shared" ref="W24:AG24" si="48">IFERROR($P24*IF(AND($R24&gt;0,$R24&lt;=V$5),0,MAX(MIN($R24,W$5)-MAX(V$5,$E24-1),0))/$O24,0)</f>
        <v>0</v>
      </c>
      <c r="X24" s="437">
        <f t="shared" si="48"/>
        <v>0</v>
      </c>
      <c r="Y24" s="437">
        <f t="shared" si="48"/>
        <v>0</v>
      </c>
      <c r="Z24" s="437">
        <f t="shared" si="48"/>
        <v>0</v>
      </c>
      <c r="AA24" s="437">
        <f t="shared" si="48"/>
        <v>0</v>
      </c>
      <c r="AB24" s="437">
        <f t="shared" si="48"/>
        <v>0</v>
      </c>
      <c r="AC24" s="437">
        <f t="shared" si="48"/>
        <v>0</v>
      </c>
      <c r="AD24" s="437">
        <f t="shared" si="48"/>
        <v>0</v>
      </c>
      <c r="AE24" s="437">
        <f t="shared" si="48"/>
        <v>0</v>
      </c>
      <c r="AF24" s="437">
        <f t="shared" si="48"/>
        <v>0</v>
      </c>
      <c r="AG24" s="437">
        <f t="shared" si="48"/>
        <v>0</v>
      </c>
      <c r="AH24" s="437">
        <f t="shared" si="38"/>
        <v>0</v>
      </c>
      <c r="AI24" s="439">
        <f t="shared" si="39"/>
        <v>0</v>
      </c>
    </row>
    <row r="25" spans="1:35" s="197" customFormat="1" ht="15" outlineLevel="1">
      <c r="A25" s="198">
        <f t="shared" si="41"/>
        <v>10</v>
      </c>
      <c r="B25" s="536"/>
      <c r="C25" s="536"/>
      <c r="D25" s="199"/>
      <c r="E25" s="206"/>
      <c r="F25" s="199"/>
      <c r="G25" s="200">
        <f t="shared" si="27"/>
        <v>0</v>
      </c>
      <c r="H25" s="201">
        <f t="shared" si="28"/>
        <v>0</v>
      </c>
      <c r="I25" s="420"/>
      <c r="J25" s="420"/>
      <c r="K25" s="203">
        <f t="shared" si="29"/>
        <v>0</v>
      </c>
      <c r="L25" s="203">
        <f t="shared" si="30"/>
        <v>0</v>
      </c>
      <c r="M25" s="421">
        <f t="shared" si="31"/>
        <v>0</v>
      </c>
      <c r="N25" s="422">
        <f t="shared" si="32"/>
        <v>42825</v>
      </c>
      <c r="O25" s="205">
        <f t="shared" si="33"/>
        <v>365</v>
      </c>
      <c r="P25" s="203">
        <f t="shared" si="34"/>
        <v>0</v>
      </c>
      <c r="Q25" s="203">
        <f t="shared" si="35"/>
        <v>0</v>
      </c>
      <c r="R25" s="422"/>
      <c r="S25" s="420"/>
      <c r="T25" s="437" t="str">
        <f t="shared" si="36"/>
        <v/>
      </c>
      <c r="U25" s="436"/>
      <c r="V25" s="437">
        <f t="shared" si="15"/>
        <v>0</v>
      </c>
      <c r="W25" s="437">
        <f t="shared" ref="W25:AG25" si="49">IFERROR($P25*IF(AND($R25&gt;0,$R25&lt;=V$5),0,MAX(MIN($R25,W$5)-MAX(V$5,$E25-1),0))/$O25,0)</f>
        <v>0</v>
      </c>
      <c r="X25" s="437">
        <f t="shared" si="49"/>
        <v>0</v>
      </c>
      <c r="Y25" s="437">
        <f t="shared" si="49"/>
        <v>0</v>
      </c>
      <c r="Z25" s="437">
        <f t="shared" si="49"/>
        <v>0</v>
      </c>
      <c r="AA25" s="437">
        <f t="shared" si="49"/>
        <v>0</v>
      </c>
      <c r="AB25" s="437">
        <f t="shared" si="49"/>
        <v>0</v>
      </c>
      <c r="AC25" s="437">
        <f t="shared" si="49"/>
        <v>0</v>
      </c>
      <c r="AD25" s="437">
        <f t="shared" si="49"/>
        <v>0</v>
      </c>
      <c r="AE25" s="437">
        <f t="shared" si="49"/>
        <v>0</v>
      </c>
      <c r="AF25" s="437">
        <f t="shared" si="49"/>
        <v>0</v>
      </c>
      <c r="AG25" s="437">
        <f t="shared" si="49"/>
        <v>0</v>
      </c>
      <c r="AH25" s="437">
        <f t="shared" si="38"/>
        <v>0</v>
      </c>
      <c r="AI25" s="439">
        <f t="shared" si="39"/>
        <v>0</v>
      </c>
    </row>
    <row r="26" spans="1:35" s="197" customFormat="1" ht="15" outlineLevel="1">
      <c r="A26" s="198">
        <f t="shared" si="41"/>
        <v>11</v>
      </c>
      <c r="B26" s="536"/>
      <c r="C26" s="536"/>
      <c r="D26" s="199"/>
      <c r="E26" s="206"/>
      <c r="F26" s="199"/>
      <c r="G26" s="200">
        <f t="shared" si="27"/>
        <v>0</v>
      </c>
      <c r="H26" s="201">
        <f t="shared" si="28"/>
        <v>0</v>
      </c>
      <c r="I26" s="420"/>
      <c r="J26" s="420"/>
      <c r="K26" s="203">
        <f t="shared" si="29"/>
        <v>0</v>
      </c>
      <c r="L26" s="203">
        <f t="shared" si="30"/>
        <v>0</v>
      </c>
      <c r="M26" s="421">
        <f t="shared" si="31"/>
        <v>0</v>
      </c>
      <c r="N26" s="422">
        <f t="shared" si="32"/>
        <v>42825</v>
      </c>
      <c r="O26" s="205">
        <f t="shared" si="33"/>
        <v>365</v>
      </c>
      <c r="P26" s="203">
        <f t="shared" si="34"/>
        <v>0</v>
      </c>
      <c r="Q26" s="203">
        <f t="shared" si="35"/>
        <v>0</v>
      </c>
      <c r="R26" s="422"/>
      <c r="S26" s="420"/>
      <c r="T26" s="437" t="str">
        <f t="shared" si="36"/>
        <v/>
      </c>
      <c r="U26" s="436"/>
      <c r="V26" s="437">
        <f t="shared" si="15"/>
        <v>0</v>
      </c>
      <c r="W26" s="437">
        <f t="shared" ref="W26:AG26" si="50">IFERROR($P26*IF(AND($R26&gt;0,$R26&lt;=V$5),0,MAX(MIN($R26,W$5)-MAX(V$5,$E26-1),0))/$O26,0)</f>
        <v>0</v>
      </c>
      <c r="X26" s="437">
        <f t="shared" si="50"/>
        <v>0</v>
      </c>
      <c r="Y26" s="437">
        <f t="shared" si="50"/>
        <v>0</v>
      </c>
      <c r="Z26" s="437">
        <f t="shared" si="50"/>
        <v>0</v>
      </c>
      <c r="AA26" s="437">
        <f t="shared" si="50"/>
        <v>0</v>
      </c>
      <c r="AB26" s="437">
        <f t="shared" si="50"/>
        <v>0</v>
      </c>
      <c r="AC26" s="437">
        <f t="shared" si="50"/>
        <v>0</v>
      </c>
      <c r="AD26" s="437">
        <f t="shared" si="50"/>
        <v>0</v>
      </c>
      <c r="AE26" s="437">
        <f t="shared" si="50"/>
        <v>0</v>
      </c>
      <c r="AF26" s="437">
        <f t="shared" si="50"/>
        <v>0</v>
      </c>
      <c r="AG26" s="437">
        <f t="shared" si="50"/>
        <v>0</v>
      </c>
      <c r="AH26" s="437">
        <f t="shared" si="38"/>
        <v>0</v>
      </c>
      <c r="AI26" s="439">
        <f t="shared" si="39"/>
        <v>0</v>
      </c>
    </row>
    <row r="27" spans="1:35" s="197" customFormat="1" ht="15" outlineLevel="1">
      <c r="A27" s="198">
        <f t="shared" si="41"/>
        <v>12</v>
      </c>
      <c r="B27" s="536"/>
      <c r="C27" s="536"/>
      <c r="D27" s="199"/>
      <c r="E27" s="206"/>
      <c r="F27" s="199"/>
      <c r="G27" s="200">
        <f t="shared" si="27"/>
        <v>0</v>
      </c>
      <c r="H27" s="201">
        <f t="shared" si="28"/>
        <v>0</v>
      </c>
      <c r="I27" s="420"/>
      <c r="J27" s="420"/>
      <c r="K27" s="203">
        <f t="shared" si="29"/>
        <v>0</v>
      </c>
      <c r="L27" s="203">
        <f t="shared" si="30"/>
        <v>0</v>
      </c>
      <c r="M27" s="421">
        <f t="shared" si="31"/>
        <v>0</v>
      </c>
      <c r="N27" s="422">
        <f t="shared" si="32"/>
        <v>42825</v>
      </c>
      <c r="O27" s="205">
        <f t="shared" si="33"/>
        <v>365</v>
      </c>
      <c r="P27" s="203">
        <f t="shared" si="34"/>
        <v>0</v>
      </c>
      <c r="Q27" s="203">
        <f t="shared" si="35"/>
        <v>0</v>
      </c>
      <c r="R27" s="422"/>
      <c r="S27" s="420"/>
      <c r="T27" s="437" t="str">
        <f t="shared" si="36"/>
        <v/>
      </c>
      <c r="U27" s="436"/>
      <c r="V27" s="437">
        <f t="shared" si="15"/>
        <v>0</v>
      </c>
      <c r="W27" s="437">
        <f t="shared" ref="W27:AG27" si="51">IFERROR($P27*IF(AND($R27&gt;0,$R27&lt;=V$5),0,MAX(MIN($R27,W$5)-MAX(V$5,$E27-1),0))/$O27,0)</f>
        <v>0</v>
      </c>
      <c r="X27" s="437">
        <f t="shared" si="51"/>
        <v>0</v>
      </c>
      <c r="Y27" s="437">
        <f t="shared" si="51"/>
        <v>0</v>
      </c>
      <c r="Z27" s="437">
        <f t="shared" si="51"/>
        <v>0</v>
      </c>
      <c r="AA27" s="437">
        <f t="shared" si="51"/>
        <v>0</v>
      </c>
      <c r="AB27" s="437">
        <f t="shared" si="51"/>
        <v>0</v>
      </c>
      <c r="AC27" s="437">
        <f t="shared" si="51"/>
        <v>0</v>
      </c>
      <c r="AD27" s="437">
        <f t="shared" si="51"/>
        <v>0</v>
      </c>
      <c r="AE27" s="437">
        <f t="shared" si="51"/>
        <v>0</v>
      </c>
      <c r="AF27" s="437">
        <f t="shared" si="51"/>
        <v>0</v>
      </c>
      <c r="AG27" s="437">
        <f t="shared" si="51"/>
        <v>0</v>
      </c>
      <c r="AH27" s="437">
        <f t="shared" si="38"/>
        <v>0</v>
      </c>
      <c r="AI27" s="439">
        <f t="shared" si="39"/>
        <v>0</v>
      </c>
    </row>
    <row r="28" spans="1:35" s="197" customFormat="1" ht="15" outlineLevel="1">
      <c r="A28" s="198">
        <f t="shared" si="41"/>
        <v>13</v>
      </c>
      <c r="B28" s="536"/>
      <c r="C28" s="536"/>
      <c r="D28" s="199"/>
      <c r="E28" s="206"/>
      <c r="F28" s="199"/>
      <c r="G28" s="200">
        <f t="shared" si="27"/>
        <v>0</v>
      </c>
      <c r="H28" s="201">
        <f t="shared" si="28"/>
        <v>0</v>
      </c>
      <c r="I28" s="420"/>
      <c r="J28" s="420"/>
      <c r="K28" s="203">
        <f t="shared" si="29"/>
        <v>0</v>
      </c>
      <c r="L28" s="203">
        <f t="shared" si="30"/>
        <v>0</v>
      </c>
      <c r="M28" s="421">
        <f t="shared" si="31"/>
        <v>0</v>
      </c>
      <c r="N28" s="422">
        <f t="shared" si="32"/>
        <v>42825</v>
      </c>
      <c r="O28" s="205">
        <f t="shared" si="33"/>
        <v>365</v>
      </c>
      <c r="P28" s="203">
        <f t="shared" si="34"/>
        <v>0</v>
      </c>
      <c r="Q28" s="203">
        <f t="shared" si="35"/>
        <v>0</v>
      </c>
      <c r="R28" s="422"/>
      <c r="S28" s="420"/>
      <c r="T28" s="437" t="str">
        <f t="shared" si="36"/>
        <v/>
      </c>
      <c r="U28" s="436"/>
      <c r="V28" s="437">
        <f t="shared" si="15"/>
        <v>0</v>
      </c>
      <c r="W28" s="437">
        <f t="shared" ref="W28:AG28" si="52">IFERROR($P28*IF(AND($R28&gt;0,$R28&lt;=V$5),0,MAX(MIN($R28,W$5)-MAX(V$5,$E28-1),0))/$O28,0)</f>
        <v>0</v>
      </c>
      <c r="X28" s="437">
        <f t="shared" si="52"/>
        <v>0</v>
      </c>
      <c r="Y28" s="437">
        <f t="shared" si="52"/>
        <v>0</v>
      </c>
      <c r="Z28" s="437">
        <f t="shared" si="52"/>
        <v>0</v>
      </c>
      <c r="AA28" s="437">
        <f t="shared" si="52"/>
        <v>0</v>
      </c>
      <c r="AB28" s="437">
        <f t="shared" si="52"/>
        <v>0</v>
      </c>
      <c r="AC28" s="437">
        <f t="shared" si="52"/>
        <v>0</v>
      </c>
      <c r="AD28" s="437">
        <f t="shared" si="52"/>
        <v>0</v>
      </c>
      <c r="AE28" s="437">
        <f t="shared" si="52"/>
        <v>0</v>
      </c>
      <c r="AF28" s="437">
        <f t="shared" si="52"/>
        <v>0</v>
      </c>
      <c r="AG28" s="437">
        <f t="shared" si="52"/>
        <v>0</v>
      </c>
      <c r="AH28" s="437">
        <f t="shared" si="38"/>
        <v>0</v>
      </c>
      <c r="AI28" s="439">
        <f t="shared" si="39"/>
        <v>0</v>
      </c>
    </row>
    <row r="29" spans="1:35" s="197" customFormat="1" ht="15" outlineLevel="1">
      <c r="A29" s="198">
        <f t="shared" si="41"/>
        <v>14</v>
      </c>
      <c r="B29" s="536"/>
      <c r="C29" s="536"/>
      <c r="D29" s="199"/>
      <c r="E29" s="206"/>
      <c r="F29" s="199"/>
      <c r="G29" s="200">
        <f t="shared" si="27"/>
        <v>0</v>
      </c>
      <c r="H29" s="201">
        <f t="shared" si="28"/>
        <v>0</v>
      </c>
      <c r="I29" s="420"/>
      <c r="J29" s="420"/>
      <c r="K29" s="203">
        <f t="shared" si="29"/>
        <v>0</v>
      </c>
      <c r="L29" s="203">
        <f t="shared" si="30"/>
        <v>0</v>
      </c>
      <c r="M29" s="421">
        <f t="shared" si="31"/>
        <v>0</v>
      </c>
      <c r="N29" s="422">
        <f t="shared" si="32"/>
        <v>42825</v>
      </c>
      <c r="O29" s="205">
        <f t="shared" si="33"/>
        <v>365</v>
      </c>
      <c r="P29" s="203">
        <f t="shared" si="34"/>
        <v>0</v>
      </c>
      <c r="Q29" s="203">
        <f t="shared" si="35"/>
        <v>0</v>
      </c>
      <c r="R29" s="422"/>
      <c r="S29" s="420"/>
      <c r="T29" s="437" t="str">
        <f t="shared" si="36"/>
        <v/>
      </c>
      <c r="U29" s="436"/>
      <c r="V29" s="437">
        <f t="shared" si="15"/>
        <v>0</v>
      </c>
      <c r="W29" s="437">
        <f t="shared" ref="W29:AG29" si="53">IFERROR($P29*IF(AND($R29&gt;0,$R29&lt;=V$5),0,MAX(MIN($R29,W$5)-MAX(V$5,$E29-1),0))/$O29,0)</f>
        <v>0</v>
      </c>
      <c r="X29" s="437">
        <f t="shared" si="53"/>
        <v>0</v>
      </c>
      <c r="Y29" s="437">
        <f t="shared" si="53"/>
        <v>0</v>
      </c>
      <c r="Z29" s="437">
        <f t="shared" si="53"/>
        <v>0</v>
      </c>
      <c r="AA29" s="437">
        <f t="shared" si="53"/>
        <v>0</v>
      </c>
      <c r="AB29" s="437">
        <f t="shared" si="53"/>
        <v>0</v>
      </c>
      <c r="AC29" s="437">
        <f t="shared" si="53"/>
        <v>0</v>
      </c>
      <c r="AD29" s="437">
        <f t="shared" si="53"/>
        <v>0</v>
      </c>
      <c r="AE29" s="437">
        <f t="shared" si="53"/>
        <v>0</v>
      </c>
      <c r="AF29" s="437">
        <f t="shared" si="53"/>
        <v>0</v>
      </c>
      <c r="AG29" s="437">
        <f t="shared" si="53"/>
        <v>0</v>
      </c>
      <c r="AH29" s="437">
        <f t="shared" si="38"/>
        <v>0</v>
      </c>
      <c r="AI29" s="439">
        <f t="shared" si="39"/>
        <v>0</v>
      </c>
    </row>
    <row r="30" spans="1:35" s="197" customFormat="1" ht="15" outlineLevel="1">
      <c r="A30" s="198">
        <f t="shared" si="41"/>
        <v>15</v>
      </c>
      <c r="B30" s="536"/>
      <c r="C30" s="536"/>
      <c r="D30" s="199"/>
      <c r="E30" s="206"/>
      <c r="F30" s="199"/>
      <c r="G30" s="200">
        <f t="shared" si="27"/>
        <v>0</v>
      </c>
      <c r="H30" s="201">
        <f t="shared" si="28"/>
        <v>0</v>
      </c>
      <c r="I30" s="420"/>
      <c r="J30" s="420"/>
      <c r="K30" s="203">
        <f t="shared" ref="K30:K57" si="54">I30-J30</f>
        <v>0</v>
      </c>
      <c r="L30" s="203">
        <f t="shared" si="30"/>
        <v>0</v>
      </c>
      <c r="M30" s="421">
        <f t="shared" si="31"/>
        <v>0</v>
      </c>
      <c r="N30" s="422">
        <f t="shared" si="32"/>
        <v>42825</v>
      </c>
      <c r="O30" s="205">
        <f t="shared" si="33"/>
        <v>365</v>
      </c>
      <c r="P30" s="203">
        <f t="shared" si="34"/>
        <v>0</v>
      </c>
      <c r="Q30" s="203">
        <f t="shared" si="35"/>
        <v>0</v>
      </c>
      <c r="R30" s="422"/>
      <c r="S30" s="420"/>
      <c r="T30" s="437" t="str">
        <f t="shared" si="36"/>
        <v/>
      </c>
      <c r="U30" s="436"/>
      <c r="V30" s="437">
        <f t="shared" si="15"/>
        <v>0</v>
      </c>
      <c r="W30" s="437">
        <f t="shared" ref="W30:AG30" si="55">IFERROR($P30*IF(AND($R30&gt;0,$R30&lt;=V$5),0,MAX(MIN($R30,W$5)-MAX(V$5,$E30-1),0))/$O30,0)</f>
        <v>0</v>
      </c>
      <c r="X30" s="437">
        <f t="shared" si="55"/>
        <v>0</v>
      </c>
      <c r="Y30" s="437">
        <f t="shared" si="55"/>
        <v>0</v>
      </c>
      <c r="Z30" s="437">
        <f t="shared" si="55"/>
        <v>0</v>
      </c>
      <c r="AA30" s="437">
        <f t="shared" si="55"/>
        <v>0</v>
      </c>
      <c r="AB30" s="437">
        <f t="shared" si="55"/>
        <v>0</v>
      </c>
      <c r="AC30" s="437">
        <f t="shared" si="55"/>
        <v>0</v>
      </c>
      <c r="AD30" s="437">
        <f t="shared" si="55"/>
        <v>0</v>
      </c>
      <c r="AE30" s="437">
        <f t="shared" si="55"/>
        <v>0</v>
      </c>
      <c r="AF30" s="437">
        <f t="shared" si="55"/>
        <v>0</v>
      </c>
      <c r="AG30" s="437">
        <f t="shared" si="55"/>
        <v>0</v>
      </c>
      <c r="AH30" s="437">
        <f t="shared" si="38"/>
        <v>0</v>
      </c>
      <c r="AI30" s="439">
        <f t="shared" si="39"/>
        <v>0</v>
      </c>
    </row>
    <row r="31" spans="1:35" s="197" customFormat="1" ht="15" outlineLevel="1">
      <c r="A31" s="198">
        <f t="shared" si="41"/>
        <v>16</v>
      </c>
      <c r="B31" s="536"/>
      <c r="C31" s="536"/>
      <c r="D31" s="199"/>
      <c r="E31" s="206"/>
      <c r="F31" s="199"/>
      <c r="G31" s="200">
        <f t="shared" si="27"/>
        <v>0</v>
      </c>
      <c r="H31" s="201">
        <f t="shared" si="28"/>
        <v>0</v>
      </c>
      <c r="I31" s="420"/>
      <c r="J31" s="420"/>
      <c r="K31" s="203">
        <f t="shared" si="54"/>
        <v>0</v>
      </c>
      <c r="L31" s="203">
        <f t="shared" si="30"/>
        <v>0</v>
      </c>
      <c r="M31" s="421">
        <f t="shared" si="31"/>
        <v>0</v>
      </c>
      <c r="N31" s="422">
        <f t="shared" si="32"/>
        <v>42825</v>
      </c>
      <c r="O31" s="205">
        <f t="shared" si="33"/>
        <v>365</v>
      </c>
      <c r="P31" s="203">
        <f t="shared" si="34"/>
        <v>0</v>
      </c>
      <c r="Q31" s="203">
        <f t="shared" si="35"/>
        <v>0</v>
      </c>
      <c r="R31" s="422"/>
      <c r="S31" s="420"/>
      <c r="T31" s="437" t="str">
        <f t="shared" si="36"/>
        <v/>
      </c>
      <c r="U31" s="436"/>
      <c r="V31" s="437">
        <f t="shared" si="15"/>
        <v>0</v>
      </c>
      <c r="W31" s="437">
        <f t="shared" ref="W31:AG31" si="56">IFERROR($P31*IF(AND($R31&gt;0,$R31&lt;=V$5),0,MAX(MIN($R31,W$5)-MAX(V$5,$E31-1),0))/$O31,0)</f>
        <v>0</v>
      </c>
      <c r="X31" s="437">
        <f t="shared" si="56"/>
        <v>0</v>
      </c>
      <c r="Y31" s="437">
        <f t="shared" si="56"/>
        <v>0</v>
      </c>
      <c r="Z31" s="437">
        <f t="shared" si="56"/>
        <v>0</v>
      </c>
      <c r="AA31" s="437">
        <f t="shared" si="56"/>
        <v>0</v>
      </c>
      <c r="AB31" s="437">
        <f t="shared" si="56"/>
        <v>0</v>
      </c>
      <c r="AC31" s="437">
        <f t="shared" si="56"/>
        <v>0</v>
      </c>
      <c r="AD31" s="437">
        <f t="shared" si="56"/>
        <v>0</v>
      </c>
      <c r="AE31" s="437">
        <f t="shared" si="56"/>
        <v>0</v>
      </c>
      <c r="AF31" s="437">
        <f t="shared" si="56"/>
        <v>0</v>
      </c>
      <c r="AG31" s="437">
        <f t="shared" si="56"/>
        <v>0</v>
      </c>
      <c r="AH31" s="437">
        <f t="shared" si="38"/>
        <v>0</v>
      </c>
      <c r="AI31" s="439">
        <f t="shared" si="39"/>
        <v>0</v>
      </c>
    </row>
    <row r="32" spans="1:35" s="197" customFormat="1" ht="15" outlineLevel="1">
      <c r="A32" s="198">
        <f t="shared" si="41"/>
        <v>17</v>
      </c>
      <c r="B32" s="536"/>
      <c r="C32" s="536"/>
      <c r="D32" s="199"/>
      <c r="E32" s="206"/>
      <c r="F32" s="199"/>
      <c r="G32" s="200">
        <f t="shared" si="27"/>
        <v>0</v>
      </c>
      <c r="H32" s="201">
        <f t="shared" si="28"/>
        <v>0</v>
      </c>
      <c r="I32" s="420"/>
      <c r="J32" s="420"/>
      <c r="K32" s="203">
        <f t="shared" si="54"/>
        <v>0</v>
      </c>
      <c r="L32" s="203">
        <f t="shared" si="30"/>
        <v>0</v>
      </c>
      <c r="M32" s="421">
        <f t="shared" si="31"/>
        <v>0</v>
      </c>
      <c r="N32" s="422">
        <f t="shared" si="32"/>
        <v>42825</v>
      </c>
      <c r="O32" s="205">
        <f t="shared" si="33"/>
        <v>365</v>
      </c>
      <c r="P32" s="203">
        <f t="shared" si="34"/>
        <v>0</v>
      </c>
      <c r="Q32" s="203">
        <f t="shared" si="35"/>
        <v>0</v>
      </c>
      <c r="R32" s="422"/>
      <c r="S32" s="420"/>
      <c r="T32" s="437" t="str">
        <f t="shared" si="36"/>
        <v/>
      </c>
      <c r="U32" s="436"/>
      <c r="V32" s="437">
        <f t="shared" si="15"/>
        <v>0</v>
      </c>
      <c r="W32" s="437">
        <f t="shared" ref="W32:AG32" si="57">IFERROR($P32*IF(AND($R32&gt;0,$R32&lt;=V$5),0,MAX(MIN($R32,W$5)-MAX(V$5,$E32-1),0))/$O32,0)</f>
        <v>0</v>
      </c>
      <c r="X32" s="437">
        <f t="shared" si="57"/>
        <v>0</v>
      </c>
      <c r="Y32" s="437">
        <f t="shared" si="57"/>
        <v>0</v>
      </c>
      <c r="Z32" s="437">
        <f t="shared" si="57"/>
        <v>0</v>
      </c>
      <c r="AA32" s="437">
        <f t="shared" si="57"/>
        <v>0</v>
      </c>
      <c r="AB32" s="437">
        <f t="shared" si="57"/>
        <v>0</v>
      </c>
      <c r="AC32" s="437">
        <f t="shared" si="57"/>
        <v>0</v>
      </c>
      <c r="AD32" s="437">
        <f t="shared" si="57"/>
        <v>0</v>
      </c>
      <c r="AE32" s="437">
        <f t="shared" si="57"/>
        <v>0</v>
      </c>
      <c r="AF32" s="437">
        <f t="shared" si="57"/>
        <v>0</v>
      </c>
      <c r="AG32" s="437">
        <f t="shared" si="57"/>
        <v>0</v>
      </c>
      <c r="AH32" s="437">
        <f t="shared" si="38"/>
        <v>0</v>
      </c>
      <c r="AI32" s="439">
        <f t="shared" si="39"/>
        <v>0</v>
      </c>
    </row>
    <row r="33" spans="1:35" s="197" customFormat="1" ht="15" outlineLevel="1">
      <c r="A33" s="198">
        <f t="shared" si="41"/>
        <v>18</v>
      </c>
      <c r="B33" s="536"/>
      <c r="C33" s="536"/>
      <c r="D33" s="199"/>
      <c r="E33" s="206"/>
      <c r="F33" s="199"/>
      <c r="G33" s="200">
        <f t="shared" si="27"/>
        <v>0</v>
      </c>
      <c r="H33" s="201">
        <f t="shared" si="28"/>
        <v>0</v>
      </c>
      <c r="I33" s="420"/>
      <c r="J33" s="420"/>
      <c r="K33" s="203">
        <f t="shared" si="54"/>
        <v>0</v>
      </c>
      <c r="L33" s="203">
        <f t="shared" si="30"/>
        <v>0</v>
      </c>
      <c r="M33" s="421">
        <f t="shared" si="31"/>
        <v>0</v>
      </c>
      <c r="N33" s="422">
        <f t="shared" si="32"/>
        <v>42825</v>
      </c>
      <c r="O33" s="205">
        <f t="shared" si="33"/>
        <v>365</v>
      </c>
      <c r="P33" s="203">
        <f t="shared" si="34"/>
        <v>0</v>
      </c>
      <c r="Q33" s="203">
        <f t="shared" si="35"/>
        <v>0</v>
      </c>
      <c r="R33" s="422"/>
      <c r="S33" s="420"/>
      <c r="T33" s="437" t="str">
        <f t="shared" si="36"/>
        <v/>
      </c>
      <c r="U33" s="436"/>
      <c r="V33" s="437">
        <f t="shared" si="15"/>
        <v>0</v>
      </c>
      <c r="W33" s="437">
        <f t="shared" ref="W33:AG33" si="58">IFERROR($P33*IF(AND($R33&gt;0,$R33&lt;=V$5),0,MAX(MIN($R33,W$5)-MAX(V$5,$E33-1),0))/$O33,0)</f>
        <v>0</v>
      </c>
      <c r="X33" s="437">
        <f t="shared" si="58"/>
        <v>0</v>
      </c>
      <c r="Y33" s="437">
        <f t="shared" si="58"/>
        <v>0</v>
      </c>
      <c r="Z33" s="437">
        <f t="shared" si="58"/>
        <v>0</v>
      </c>
      <c r="AA33" s="437">
        <f t="shared" si="58"/>
        <v>0</v>
      </c>
      <c r="AB33" s="437">
        <f t="shared" si="58"/>
        <v>0</v>
      </c>
      <c r="AC33" s="437">
        <f t="shared" si="58"/>
        <v>0</v>
      </c>
      <c r="AD33" s="437">
        <f t="shared" si="58"/>
        <v>0</v>
      </c>
      <c r="AE33" s="437">
        <f t="shared" si="58"/>
        <v>0</v>
      </c>
      <c r="AF33" s="437">
        <f t="shared" si="58"/>
        <v>0</v>
      </c>
      <c r="AG33" s="437">
        <f t="shared" si="58"/>
        <v>0</v>
      </c>
      <c r="AH33" s="437">
        <f t="shared" si="38"/>
        <v>0</v>
      </c>
      <c r="AI33" s="439">
        <f t="shared" si="39"/>
        <v>0</v>
      </c>
    </row>
    <row r="34" spans="1:35" s="197" customFormat="1" ht="15" outlineLevel="1">
      <c r="A34" s="198">
        <f t="shared" si="41"/>
        <v>19</v>
      </c>
      <c r="B34" s="536"/>
      <c r="C34" s="536"/>
      <c r="D34" s="199"/>
      <c r="E34" s="206"/>
      <c r="F34" s="199"/>
      <c r="G34" s="200">
        <f t="shared" si="27"/>
        <v>0</v>
      </c>
      <c r="H34" s="201">
        <f t="shared" si="28"/>
        <v>0</v>
      </c>
      <c r="I34" s="420"/>
      <c r="J34" s="420"/>
      <c r="K34" s="203">
        <f t="shared" si="54"/>
        <v>0</v>
      </c>
      <c r="L34" s="203">
        <f t="shared" si="30"/>
        <v>0</v>
      </c>
      <c r="M34" s="421">
        <f t="shared" si="31"/>
        <v>0</v>
      </c>
      <c r="N34" s="422">
        <f t="shared" si="32"/>
        <v>42825</v>
      </c>
      <c r="O34" s="205">
        <f t="shared" si="33"/>
        <v>365</v>
      </c>
      <c r="P34" s="203">
        <f t="shared" si="34"/>
        <v>0</v>
      </c>
      <c r="Q34" s="203">
        <f t="shared" si="35"/>
        <v>0</v>
      </c>
      <c r="R34" s="422"/>
      <c r="S34" s="420"/>
      <c r="T34" s="437" t="str">
        <f t="shared" si="36"/>
        <v/>
      </c>
      <c r="U34" s="436"/>
      <c r="V34" s="437">
        <f t="shared" si="15"/>
        <v>0</v>
      </c>
      <c r="W34" s="437">
        <f t="shared" ref="W34:AG34" si="59">IFERROR($P34*IF(AND($R34&gt;0,$R34&lt;=V$5),0,MAX(MIN($R34,W$5)-MAX(V$5,$E34-1),0))/$O34,0)</f>
        <v>0</v>
      </c>
      <c r="X34" s="437">
        <f t="shared" si="59"/>
        <v>0</v>
      </c>
      <c r="Y34" s="437">
        <f t="shared" si="59"/>
        <v>0</v>
      </c>
      <c r="Z34" s="437">
        <f t="shared" si="59"/>
        <v>0</v>
      </c>
      <c r="AA34" s="437">
        <f t="shared" si="59"/>
        <v>0</v>
      </c>
      <c r="AB34" s="437">
        <f t="shared" si="59"/>
        <v>0</v>
      </c>
      <c r="AC34" s="437">
        <f t="shared" si="59"/>
        <v>0</v>
      </c>
      <c r="AD34" s="437">
        <f t="shared" si="59"/>
        <v>0</v>
      </c>
      <c r="AE34" s="437">
        <f t="shared" si="59"/>
        <v>0</v>
      </c>
      <c r="AF34" s="437">
        <f t="shared" si="59"/>
        <v>0</v>
      </c>
      <c r="AG34" s="437">
        <f t="shared" si="59"/>
        <v>0</v>
      </c>
      <c r="AH34" s="437">
        <f t="shared" si="38"/>
        <v>0</v>
      </c>
      <c r="AI34" s="439">
        <f t="shared" si="39"/>
        <v>0</v>
      </c>
    </row>
    <row r="35" spans="1:35" s="197" customFormat="1" ht="15" outlineLevel="1">
      <c r="A35" s="198">
        <f t="shared" si="41"/>
        <v>20</v>
      </c>
      <c r="B35" s="536"/>
      <c r="C35" s="536"/>
      <c r="D35" s="199"/>
      <c r="E35" s="206"/>
      <c r="F35" s="199"/>
      <c r="G35" s="200">
        <f t="shared" si="27"/>
        <v>0</v>
      </c>
      <c r="H35" s="201">
        <f t="shared" si="28"/>
        <v>0</v>
      </c>
      <c r="I35" s="420"/>
      <c r="J35" s="420"/>
      <c r="K35" s="203">
        <f t="shared" si="54"/>
        <v>0</v>
      </c>
      <c r="L35" s="203">
        <f t="shared" si="30"/>
        <v>0</v>
      </c>
      <c r="M35" s="421">
        <f t="shared" si="31"/>
        <v>0</v>
      </c>
      <c r="N35" s="422">
        <f t="shared" si="32"/>
        <v>42825</v>
      </c>
      <c r="O35" s="205">
        <f t="shared" si="33"/>
        <v>365</v>
      </c>
      <c r="P35" s="203">
        <f t="shared" si="34"/>
        <v>0</v>
      </c>
      <c r="Q35" s="203">
        <f t="shared" si="35"/>
        <v>0</v>
      </c>
      <c r="R35" s="422"/>
      <c r="S35" s="420"/>
      <c r="T35" s="437" t="str">
        <f t="shared" si="36"/>
        <v/>
      </c>
      <c r="U35" s="436"/>
      <c r="V35" s="437">
        <f t="shared" si="15"/>
        <v>0</v>
      </c>
      <c r="W35" s="437">
        <f t="shared" ref="W35:AG35" si="60">IFERROR($P35*IF(AND($R35&gt;0,$R35&lt;=V$5),0,MAX(MIN($R35,W$5)-MAX(V$5,$E35-1),0))/$O35,0)</f>
        <v>0</v>
      </c>
      <c r="X35" s="437">
        <f t="shared" si="60"/>
        <v>0</v>
      </c>
      <c r="Y35" s="437">
        <f t="shared" si="60"/>
        <v>0</v>
      </c>
      <c r="Z35" s="437">
        <f t="shared" si="60"/>
        <v>0</v>
      </c>
      <c r="AA35" s="437">
        <f t="shared" si="60"/>
        <v>0</v>
      </c>
      <c r="AB35" s="437">
        <f t="shared" si="60"/>
        <v>0</v>
      </c>
      <c r="AC35" s="437">
        <f t="shared" si="60"/>
        <v>0</v>
      </c>
      <c r="AD35" s="437">
        <f t="shared" si="60"/>
        <v>0</v>
      </c>
      <c r="AE35" s="437">
        <f t="shared" si="60"/>
        <v>0</v>
      </c>
      <c r="AF35" s="437">
        <f t="shared" si="60"/>
        <v>0</v>
      </c>
      <c r="AG35" s="437">
        <f t="shared" si="60"/>
        <v>0</v>
      </c>
      <c r="AH35" s="437">
        <f t="shared" si="38"/>
        <v>0</v>
      </c>
      <c r="AI35" s="439">
        <f t="shared" si="39"/>
        <v>0</v>
      </c>
    </row>
    <row r="36" spans="1:35" s="197" customFormat="1" ht="15" outlineLevel="1">
      <c r="A36" s="198">
        <f t="shared" si="41"/>
        <v>21</v>
      </c>
      <c r="B36" s="536"/>
      <c r="C36" s="536"/>
      <c r="D36" s="199"/>
      <c r="E36" s="206"/>
      <c r="F36" s="199"/>
      <c r="G36" s="200">
        <f t="shared" si="27"/>
        <v>0</v>
      </c>
      <c r="H36" s="201">
        <f t="shared" si="28"/>
        <v>0</v>
      </c>
      <c r="I36" s="420"/>
      <c r="J36" s="420"/>
      <c r="K36" s="203">
        <f t="shared" si="54"/>
        <v>0</v>
      </c>
      <c r="L36" s="203">
        <f t="shared" si="30"/>
        <v>0</v>
      </c>
      <c r="M36" s="421">
        <f t="shared" si="31"/>
        <v>0</v>
      </c>
      <c r="N36" s="422">
        <f t="shared" si="32"/>
        <v>42825</v>
      </c>
      <c r="O36" s="205">
        <f t="shared" si="33"/>
        <v>365</v>
      </c>
      <c r="P36" s="203">
        <f t="shared" si="34"/>
        <v>0</v>
      </c>
      <c r="Q36" s="203">
        <f t="shared" si="35"/>
        <v>0</v>
      </c>
      <c r="R36" s="422"/>
      <c r="S36" s="420"/>
      <c r="T36" s="437" t="str">
        <f t="shared" si="36"/>
        <v/>
      </c>
      <c r="U36" s="436"/>
      <c r="V36" s="437">
        <f t="shared" si="15"/>
        <v>0</v>
      </c>
      <c r="W36" s="437">
        <f t="shared" ref="W36:AG36" si="61">IFERROR($P36*IF(AND($R36&gt;0,$R36&lt;=V$5),0,MAX(MIN($R36,W$5)-MAX(V$5,$E36-1),0))/$O36,0)</f>
        <v>0</v>
      </c>
      <c r="X36" s="437">
        <f t="shared" si="61"/>
        <v>0</v>
      </c>
      <c r="Y36" s="437">
        <f t="shared" si="61"/>
        <v>0</v>
      </c>
      <c r="Z36" s="437">
        <f t="shared" si="61"/>
        <v>0</v>
      </c>
      <c r="AA36" s="437">
        <f t="shared" si="61"/>
        <v>0</v>
      </c>
      <c r="AB36" s="437">
        <f t="shared" si="61"/>
        <v>0</v>
      </c>
      <c r="AC36" s="437">
        <f t="shared" si="61"/>
        <v>0</v>
      </c>
      <c r="AD36" s="437">
        <f t="shared" si="61"/>
        <v>0</v>
      </c>
      <c r="AE36" s="437">
        <f t="shared" si="61"/>
        <v>0</v>
      </c>
      <c r="AF36" s="437">
        <f t="shared" si="61"/>
        <v>0</v>
      </c>
      <c r="AG36" s="437">
        <f t="shared" si="61"/>
        <v>0</v>
      </c>
      <c r="AH36" s="437">
        <f t="shared" si="38"/>
        <v>0</v>
      </c>
      <c r="AI36" s="439">
        <f t="shared" si="39"/>
        <v>0</v>
      </c>
    </row>
    <row r="37" spans="1:35" s="197" customFormat="1" ht="15" outlineLevel="1">
      <c r="A37" s="198">
        <f t="shared" si="41"/>
        <v>22</v>
      </c>
      <c r="B37" s="536"/>
      <c r="C37" s="536"/>
      <c r="D37" s="199"/>
      <c r="E37" s="206"/>
      <c r="F37" s="199"/>
      <c r="G37" s="200">
        <f t="shared" si="27"/>
        <v>0</v>
      </c>
      <c r="H37" s="201">
        <f t="shared" si="28"/>
        <v>0</v>
      </c>
      <c r="I37" s="420"/>
      <c r="J37" s="420"/>
      <c r="K37" s="203">
        <f t="shared" si="54"/>
        <v>0</v>
      </c>
      <c r="L37" s="203">
        <f t="shared" si="30"/>
        <v>0</v>
      </c>
      <c r="M37" s="421">
        <f t="shared" si="31"/>
        <v>0</v>
      </c>
      <c r="N37" s="422">
        <f t="shared" si="32"/>
        <v>42825</v>
      </c>
      <c r="O37" s="205">
        <f t="shared" si="33"/>
        <v>365</v>
      </c>
      <c r="P37" s="203">
        <f t="shared" si="34"/>
        <v>0</v>
      </c>
      <c r="Q37" s="203">
        <f t="shared" si="35"/>
        <v>0</v>
      </c>
      <c r="R37" s="422"/>
      <c r="S37" s="420"/>
      <c r="T37" s="437" t="str">
        <f t="shared" si="36"/>
        <v/>
      </c>
      <c r="U37" s="436"/>
      <c r="V37" s="437">
        <f t="shared" si="15"/>
        <v>0</v>
      </c>
      <c r="W37" s="437">
        <f t="shared" ref="W37:AG37" si="62">IFERROR($P37*IF(AND($R37&gt;0,$R37&lt;=V$5),0,MAX(MIN($R37,W$5)-MAX(V$5,$E37-1),0))/$O37,0)</f>
        <v>0</v>
      </c>
      <c r="X37" s="437">
        <f t="shared" si="62"/>
        <v>0</v>
      </c>
      <c r="Y37" s="437">
        <f t="shared" si="62"/>
        <v>0</v>
      </c>
      <c r="Z37" s="437">
        <f t="shared" si="62"/>
        <v>0</v>
      </c>
      <c r="AA37" s="437">
        <f t="shared" si="62"/>
        <v>0</v>
      </c>
      <c r="AB37" s="437">
        <f t="shared" si="62"/>
        <v>0</v>
      </c>
      <c r="AC37" s="437">
        <f t="shared" si="62"/>
        <v>0</v>
      </c>
      <c r="AD37" s="437">
        <f t="shared" si="62"/>
        <v>0</v>
      </c>
      <c r="AE37" s="437">
        <f t="shared" si="62"/>
        <v>0</v>
      </c>
      <c r="AF37" s="437">
        <f t="shared" si="62"/>
        <v>0</v>
      </c>
      <c r="AG37" s="437">
        <f t="shared" si="62"/>
        <v>0</v>
      </c>
      <c r="AH37" s="437">
        <f t="shared" si="38"/>
        <v>0</v>
      </c>
      <c r="AI37" s="439">
        <f t="shared" si="39"/>
        <v>0</v>
      </c>
    </row>
    <row r="38" spans="1:35" s="197" customFormat="1" ht="15" outlineLevel="1">
      <c r="A38" s="198">
        <f t="shared" si="41"/>
        <v>23</v>
      </c>
      <c r="B38" s="536"/>
      <c r="C38" s="536"/>
      <c r="D38" s="199"/>
      <c r="E38" s="206"/>
      <c r="F38" s="199"/>
      <c r="G38" s="200">
        <f t="shared" si="27"/>
        <v>0</v>
      </c>
      <c r="H38" s="201">
        <f t="shared" si="28"/>
        <v>0</v>
      </c>
      <c r="I38" s="420"/>
      <c r="J38" s="420"/>
      <c r="K38" s="203">
        <f t="shared" si="54"/>
        <v>0</v>
      </c>
      <c r="L38" s="203">
        <f t="shared" si="30"/>
        <v>0</v>
      </c>
      <c r="M38" s="204">
        <f t="shared" si="31"/>
        <v>0</v>
      </c>
      <c r="N38" s="422">
        <f t="shared" si="32"/>
        <v>42825</v>
      </c>
      <c r="O38" s="205">
        <f t="shared" si="33"/>
        <v>365</v>
      </c>
      <c r="P38" s="203">
        <f t="shared" si="34"/>
        <v>0</v>
      </c>
      <c r="Q38" s="203">
        <f t="shared" si="35"/>
        <v>0</v>
      </c>
      <c r="R38" s="422"/>
      <c r="S38" s="420"/>
      <c r="T38" s="437" t="str">
        <f t="shared" si="36"/>
        <v/>
      </c>
      <c r="U38" s="436"/>
      <c r="V38" s="437">
        <f t="shared" si="15"/>
        <v>0</v>
      </c>
      <c r="W38" s="437">
        <f t="shared" ref="W38:AG38" si="63">IFERROR($P38*IF(AND($R38&gt;0,$R38&lt;=V$5),0,MAX(MIN($R38,W$5)-MAX(V$5,$E38-1),0))/$O38,0)</f>
        <v>0</v>
      </c>
      <c r="X38" s="437">
        <f t="shared" si="63"/>
        <v>0</v>
      </c>
      <c r="Y38" s="437">
        <f t="shared" si="63"/>
        <v>0</v>
      </c>
      <c r="Z38" s="437">
        <f t="shared" si="63"/>
        <v>0</v>
      </c>
      <c r="AA38" s="437">
        <f t="shared" si="63"/>
        <v>0</v>
      </c>
      <c r="AB38" s="437">
        <f t="shared" si="63"/>
        <v>0</v>
      </c>
      <c r="AC38" s="437">
        <f t="shared" si="63"/>
        <v>0</v>
      </c>
      <c r="AD38" s="437">
        <f t="shared" si="63"/>
        <v>0</v>
      </c>
      <c r="AE38" s="437">
        <f t="shared" si="63"/>
        <v>0</v>
      </c>
      <c r="AF38" s="437">
        <f t="shared" si="63"/>
        <v>0</v>
      </c>
      <c r="AG38" s="437">
        <f t="shared" si="63"/>
        <v>0</v>
      </c>
      <c r="AH38" s="437">
        <f t="shared" si="38"/>
        <v>0</v>
      </c>
      <c r="AI38" s="439">
        <f t="shared" si="39"/>
        <v>0</v>
      </c>
    </row>
    <row r="39" spans="1:35" s="197" customFormat="1" ht="15" outlineLevel="1">
      <c r="A39" s="198">
        <f t="shared" si="41"/>
        <v>24</v>
      </c>
      <c r="B39" s="536"/>
      <c r="C39" s="536"/>
      <c r="D39" s="199"/>
      <c r="E39" s="206"/>
      <c r="F39" s="199"/>
      <c r="G39" s="200">
        <f t="shared" si="27"/>
        <v>0</v>
      </c>
      <c r="H39" s="201">
        <f t="shared" si="28"/>
        <v>0</v>
      </c>
      <c r="I39" s="420"/>
      <c r="J39" s="420"/>
      <c r="K39" s="203">
        <f t="shared" si="54"/>
        <v>0</v>
      </c>
      <c r="L39" s="203">
        <f t="shared" si="30"/>
        <v>0</v>
      </c>
      <c r="M39" s="204">
        <f t="shared" si="31"/>
        <v>0</v>
      </c>
      <c r="N39" s="422">
        <f t="shared" si="32"/>
        <v>42825</v>
      </c>
      <c r="O39" s="205">
        <f t="shared" si="33"/>
        <v>365</v>
      </c>
      <c r="P39" s="203">
        <f t="shared" si="34"/>
        <v>0</v>
      </c>
      <c r="Q39" s="203">
        <f t="shared" si="35"/>
        <v>0</v>
      </c>
      <c r="R39" s="422"/>
      <c r="S39" s="420"/>
      <c r="T39" s="437" t="str">
        <f t="shared" si="36"/>
        <v/>
      </c>
      <c r="U39" s="436"/>
      <c r="V39" s="437">
        <f t="shared" si="15"/>
        <v>0</v>
      </c>
      <c r="W39" s="437">
        <f t="shared" ref="W39:AG39" si="64">IFERROR($P39*IF(AND($R39&gt;0,$R39&lt;=V$5),0,MAX(MIN($R39,W$5)-MAX(V$5,$E39-1),0))/$O39,0)</f>
        <v>0</v>
      </c>
      <c r="X39" s="437">
        <f t="shared" si="64"/>
        <v>0</v>
      </c>
      <c r="Y39" s="437">
        <f t="shared" si="64"/>
        <v>0</v>
      </c>
      <c r="Z39" s="437">
        <f t="shared" si="64"/>
        <v>0</v>
      </c>
      <c r="AA39" s="437">
        <f t="shared" si="64"/>
        <v>0</v>
      </c>
      <c r="AB39" s="437">
        <f t="shared" si="64"/>
        <v>0</v>
      </c>
      <c r="AC39" s="437">
        <f t="shared" si="64"/>
        <v>0</v>
      </c>
      <c r="AD39" s="437">
        <f t="shared" si="64"/>
        <v>0</v>
      </c>
      <c r="AE39" s="437">
        <f t="shared" si="64"/>
        <v>0</v>
      </c>
      <c r="AF39" s="437">
        <f t="shared" si="64"/>
        <v>0</v>
      </c>
      <c r="AG39" s="437">
        <f t="shared" si="64"/>
        <v>0</v>
      </c>
      <c r="AH39" s="437">
        <f t="shared" si="38"/>
        <v>0</v>
      </c>
      <c r="AI39" s="439">
        <f t="shared" si="39"/>
        <v>0</v>
      </c>
    </row>
    <row r="40" spans="1:35" s="197" customFormat="1" ht="15" outlineLevel="1">
      <c r="A40" s="198">
        <f t="shared" si="41"/>
        <v>25</v>
      </c>
      <c r="B40" s="536"/>
      <c r="C40" s="536"/>
      <c r="D40" s="199"/>
      <c r="E40" s="206"/>
      <c r="F40" s="199"/>
      <c r="G40" s="200">
        <f t="shared" si="27"/>
        <v>0</v>
      </c>
      <c r="H40" s="201">
        <f t="shared" si="28"/>
        <v>0</v>
      </c>
      <c r="I40" s="420"/>
      <c r="J40" s="420"/>
      <c r="K40" s="203">
        <f t="shared" si="54"/>
        <v>0</v>
      </c>
      <c r="L40" s="203">
        <f t="shared" si="30"/>
        <v>0</v>
      </c>
      <c r="M40" s="204">
        <f t="shared" si="31"/>
        <v>0</v>
      </c>
      <c r="N40" s="422">
        <f t="shared" si="32"/>
        <v>42825</v>
      </c>
      <c r="O40" s="205">
        <f t="shared" si="33"/>
        <v>365</v>
      </c>
      <c r="P40" s="203">
        <f t="shared" si="34"/>
        <v>0</v>
      </c>
      <c r="Q40" s="203">
        <f t="shared" si="35"/>
        <v>0</v>
      </c>
      <c r="R40" s="422"/>
      <c r="S40" s="420"/>
      <c r="T40" s="437" t="str">
        <f t="shared" si="36"/>
        <v/>
      </c>
      <c r="U40" s="436"/>
      <c r="V40" s="437">
        <f t="shared" si="15"/>
        <v>0</v>
      </c>
      <c r="W40" s="437">
        <f t="shared" ref="W40:AG40" si="65">IFERROR($P40*IF(AND($R40&gt;0,$R40&lt;=V$5),0,MAX(MIN($R40,W$5)-MAX(V$5,$E40-1),0))/$O40,0)</f>
        <v>0</v>
      </c>
      <c r="X40" s="437">
        <f t="shared" si="65"/>
        <v>0</v>
      </c>
      <c r="Y40" s="437">
        <f t="shared" si="65"/>
        <v>0</v>
      </c>
      <c r="Z40" s="437">
        <f t="shared" si="65"/>
        <v>0</v>
      </c>
      <c r="AA40" s="437">
        <f t="shared" si="65"/>
        <v>0</v>
      </c>
      <c r="AB40" s="437">
        <f t="shared" si="65"/>
        <v>0</v>
      </c>
      <c r="AC40" s="437">
        <f t="shared" si="65"/>
        <v>0</v>
      </c>
      <c r="AD40" s="437">
        <f t="shared" si="65"/>
        <v>0</v>
      </c>
      <c r="AE40" s="437">
        <f t="shared" si="65"/>
        <v>0</v>
      </c>
      <c r="AF40" s="437">
        <f t="shared" si="65"/>
        <v>0</v>
      </c>
      <c r="AG40" s="437">
        <f t="shared" si="65"/>
        <v>0</v>
      </c>
      <c r="AH40" s="437">
        <f t="shared" si="38"/>
        <v>0</v>
      </c>
      <c r="AI40" s="439">
        <f t="shared" si="39"/>
        <v>0</v>
      </c>
    </row>
    <row r="41" spans="1:35" s="197" customFormat="1" ht="15" outlineLevel="1">
      <c r="A41" s="198">
        <f t="shared" si="41"/>
        <v>26</v>
      </c>
      <c r="B41" s="536"/>
      <c r="C41" s="536"/>
      <c r="D41" s="199"/>
      <c r="E41" s="206"/>
      <c r="F41" s="199"/>
      <c r="G41" s="200">
        <f t="shared" si="27"/>
        <v>0</v>
      </c>
      <c r="H41" s="201">
        <f t="shared" si="28"/>
        <v>0</v>
      </c>
      <c r="I41" s="420"/>
      <c r="J41" s="420"/>
      <c r="K41" s="203">
        <f t="shared" si="54"/>
        <v>0</v>
      </c>
      <c r="L41" s="203">
        <f t="shared" si="30"/>
        <v>0</v>
      </c>
      <c r="M41" s="421">
        <f t="shared" si="31"/>
        <v>0</v>
      </c>
      <c r="N41" s="422">
        <f t="shared" si="32"/>
        <v>42825</v>
      </c>
      <c r="O41" s="205">
        <f t="shared" si="33"/>
        <v>365</v>
      </c>
      <c r="P41" s="203">
        <f t="shared" si="34"/>
        <v>0</v>
      </c>
      <c r="Q41" s="203">
        <f t="shared" si="35"/>
        <v>0</v>
      </c>
      <c r="R41" s="422"/>
      <c r="S41" s="420"/>
      <c r="T41" s="437" t="str">
        <f t="shared" si="36"/>
        <v/>
      </c>
      <c r="U41" s="436"/>
      <c r="V41" s="437">
        <f t="shared" si="15"/>
        <v>0</v>
      </c>
      <c r="W41" s="437">
        <f t="shared" ref="W41:AG41" si="66">IFERROR($P41*IF(AND($R41&gt;0,$R41&lt;=V$5),0,MAX(MIN($R41,W$5)-MAX(V$5,$E41-1),0))/$O41,0)</f>
        <v>0</v>
      </c>
      <c r="X41" s="437">
        <f t="shared" si="66"/>
        <v>0</v>
      </c>
      <c r="Y41" s="437">
        <f t="shared" si="66"/>
        <v>0</v>
      </c>
      <c r="Z41" s="437">
        <f t="shared" si="66"/>
        <v>0</v>
      </c>
      <c r="AA41" s="437">
        <f t="shared" si="66"/>
        <v>0</v>
      </c>
      <c r="AB41" s="437">
        <f t="shared" si="66"/>
        <v>0</v>
      </c>
      <c r="AC41" s="437">
        <f t="shared" si="66"/>
        <v>0</v>
      </c>
      <c r="AD41" s="437">
        <f t="shared" si="66"/>
        <v>0</v>
      </c>
      <c r="AE41" s="437">
        <f t="shared" si="66"/>
        <v>0</v>
      </c>
      <c r="AF41" s="437">
        <f t="shared" si="66"/>
        <v>0</v>
      </c>
      <c r="AG41" s="437">
        <f t="shared" si="66"/>
        <v>0</v>
      </c>
      <c r="AH41" s="437">
        <f t="shared" si="38"/>
        <v>0</v>
      </c>
      <c r="AI41" s="439">
        <f t="shared" si="39"/>
        <v>0</v>
      </c>
    </row>
    <row r="42" spans="1:35" s="197" customFormat="1" ht="15" outlineLevel="1">
      <c r="A42" s="198">
        <f t="shared" si="41"/>
        <v>27</v>
      </c>
      <c r="B42" s="536"/>
      <c r="C42" s="536"/>
      <c r="D42" s="199"/>
      <c r="E42" s="206"/>
      <c r="F42" s="199"/>
      <c r="G42" s="200">
        <f t="shared" si="27"/>
        <v>0</v>
      </c>
      <c r="H42" s="201">
        <f t="shared" si="28"/>
        <v>0</v>
      </c>
      <c r="I42" s="420"/>
      <c r="J42" s="420"/>
      <c r="K42" s="203">
        <f t="shared" si="54"/>
        <v>0</v>
      </c>
      <c r="L42" s="203">
        <f t="shared" si="30"/>
        <v>0</v>
      </c>
      <c r="M42" s="421">
        <f t="shared" si="31"/>
        <v>0</v>
      </c>
      <c r="N42" s="422">
        <f t="shared" si="32"/>
        <v>42825</v>
      </c>
      <c r="O42" s="205">
        <f t="shared" si="33"/>
        <v>365</v>
      </c>
      <c r="P42" s="203">
        <f t="shared" si="34"/>
        <v>0</v>
      </c>
      <c r="Q42" s="203">
        <f t="shared" si="35"/>
        <v>0</v>
      </c>
      <c r="R42" s="422"/>
      <c r="S42" s="420"/>
      <c r="T42" s="437" t="str">
        <f t="shared" si="36"/>
        <v/>
      </c>
      <c r="U42" s="436"/>
      <c r="V42" s="437">
        <f t="shared" si="15"/>
        <v>0</v>
      </c>
      <c r="W42" s="437">
        <f t="shared" ref="W42:AG42" si="67">IFERROR($P42*IF(AND($R42&gt;0,$R42&lt;=V$5),0,MAX(MIN($R42,W$5)-MAX(V$5,$E42-1),0))/$O42,0)</f>
        <v>0</v>
      </c>
      <c r="X42" s="437">
        <f t="shared" si="67"/>
        <v>0</v>
      </c>
      <c r="Y42" s="437">
        <f t="shared" si="67"/>
        <v>0</v>
      </c>
      <c r="Z42" s="437">
        <f t="shared" si="67"/>
        <v>0</v>
      </c>
      <c r="AA42" s="437">
        <f t="shared" si="67"/>
        <v>0</v>
      </c>
      <c r="AB42" s="437">
        <f t="shared" si="67"/>
        <v>0</v>
      </c>
      <c r="AC42" s="437">
        <f t="shared" si="67"/>
        <v>0</v>
      </c>
      <c r="AD42" s="437">
        <f t="shared" si="67"/>
        <v>0</v>
      </c>
      <c r="AE42" s="437">
        <f t="shared" si="67"/>
        <v>0</v>
      </c>
      <c r="AF42" s="437">
        <f t="shared" si="67"/>
        <v>0</v>
      </c>
      <c r="AG42" s="437">
        <f t="shared" si="67"/>
        <v>0</v>
      </c>
      <c r="AH42" s="437">
        <f t="shared" si="38"/>
        <v>0</v>
      </c>
      <c r="AI42" s="439">
        <f t="shared" si="39"/>
        <v>0</v>
      </c>
    </row>
    <row r="43" spans="1:35" s="197" customFormat="1" ht="15" outlineLevel="1">
      <c r="A43" s="198">
        <f t="shared" si="41"/>
        <v>28</v>
      </c>
      <c r="B43" s="536"/>
      <c r="C43" s="536"/>
      <c r="D43" s="199"/>
      <c r="E43" s="206"/>
      <c r="F43" s="199"/>
      <c r="G43" s="200">
        <f t="shared" si="27"/>
        <v>0</v>
      </c>
      <c r="H43" s="201">
        <f t="shared" si="28"/>
        <v>0</v>
      </c>
      <c r="I43" s="420"/>
      <c r="J43" s="420"/>
      <c r="K43" s="203">
        <f t="shared" si="54"/>
        <v>0</v>
      </c>
      <c r="L43" s="203">
        <f t="shared" si="30"/>
        <v>0</v>
      </c>
      <c r="M43" s="421">
        <f t="shared" si="31"/>
        <v>0</v>
      </c>
      <c r="N43" s="422">
        <f t="shared" si="32"/>
        <v>42825</v>
      </c>
      <c r="O43" s="205">
        <f t="shared" si="33"/>
        <v>365</v>
      </c>
      <c r="P43" s="203">
        <f t="shared" si="34"/>
        <v>0</v>
      </c>
      <c r="Q43" s="203">
        <f t="shared" si="35"/>
        <v>0</v>
      </c>
      <c r="R43" s="422"/>
      <c r="S43" s="420"/>
      <c r="T43" s="437" t="str">
        <f t="shared" si="36"/>
        <v/>
      </c>
      <c r="U43" s="436"/>
      <c r="V43" s="437">
        <f t="shared" si="15"/>
        <v>0</v>
      </c>
      <c r="W43" s="437">
        <f t="shared" ref="W43:AG43" si="68">IFERROR($P43*IF(AND($R43&gt;0,$R43&lt;=V$5),0,MAX(MIN($R43,W$5)-MAX(V$5,$E43-1),0))/$O43,0)</f>
        <v>0</v>
      </c>
      <c r="X43" s="437">
        <f t="shared" si="68"/>
        <v>0</v>
      </c>
      <c r="Y43" s="437">
        <f t="shared" si="68"/>
        <v>0</v>
      </c>
      <c r="Z43" s="437">
        <f t="shared" si="68"/>
        <v>0</v>
      </c>
      <c r="AA43" s="437">
        <f t="shared" si="68"/>
        <v>0</v>
      </c>
      <c r="AB43" s="437">
        <f t="shared" si="68"/>
        <v>0</v>
      </c>
      <c r="AC43" s="437">
        <f t="shared" si="68"/>
        <v>0</v>
      </c>
      <c r="AD43" s="437">
        <f t="shared" si="68"/>
        <v>0</v>
      </c>
      <c r="AE43" s="437">
        <f t="shared" si="68"/>
        <v>0</v>
      </c>
      <c r="AF43" s="437">
        <f t="shared" si="68"/>
        <v>0</v>
      </c>
      <c r="AG43" s="437">
        <f t="shared" si="68"/>
        <v>0</v>
      </c>
      <c r="AH43" s="437">
        <f t="shared" si="38"/>
        <v>0</v>
      </c>
      <c r="AI43" s="439">
        <f t="shared" si="39"/>
        <v>0</v>
      </c>
    </row>
    <row r="44" spans="1:35" s="197" customFormat="1" ht="15" outlineLevel="1">
      <c r="A44" s="198">
        <f t="shared" si="41"/>
        <v>29</v>
      </c>
      <c r="B44" s="536"/>
      <c r="C44" s="536"/>
      <c r="D44" s="199"/>
      <c r="E44" s="206"/>
      <c r="F44" s="199"/>
      <c r="G44" s="200">
        <f t="shared" si="27"/>
        <v>0</v>
      </c>
      <c r="H44" s="201">
        <f t="shared" si="28"/>
        <v>0</v>
      </c>
      <c r="I44" s="420"/>
      <c r="J44" s="420"/>
      <c r="K44" s="203">
        <f t="shared" si="54"/>
        <v>0</v>
      </c>
      <c r="L44" s="203">
        <f t="shared" si="30"/>
        <v>0</v>
      </c>
      <c r="M44" s="421">
        <f t="shared" si="31"/>
        <v>0</v>
      </c>
      <c r="N44" s="422">
        <f t="shared" si="32"/>
        <v>42825</v>
      </c>
      <c r="O44" s="205">
        <f t="shared" si="33"/>
        <v>365</v>
      </c>
      <c r="P44" s="203">
        <f t="shared" si="34"/>
        <v>0</v>
      </c>
      <c r="Q44" s="203">
        <f t="shared" si="35"/>
        <v>0</v>
      </c>
      <c r="R44" s="422"/>
      <c r="S44" s="420"/>
      <c r="T44" s="437" t="str">
        <f t="shared" si="36"/>
        <v/>
      </c>
      <c r="U44" s="436"/>
      <c r="V44" s="437">
        <f t="shared" si="15"/>
        <v>0</v>
      </c>
      <c r="W44" s="437">
        <f t="shared" ref="W44:AG44" si="69">IFERROR($P44*IF(AND($R44&gt;0,$R44&lt;=V$5),0,MAX(MIN($R44,W$5)-MAX(V$5,$E44-1),0))/$O44,0)</f>
        <v>0</v>
      </c>
      <c r="X44" s="437">
        <f t="shared" si="69"/>
        <v>0</v>
      </c>
      <c r="Y44" s="437">
        <f t="shared" si="69"/>
        <v>0</v>
      </c>
      <c r="Z44" s="437">
        <f t="shared" si="69"/>
        <v>0</v>
      </c>
      <c r="AA44" s="437">
        <f t="shared" si="69"/>
        <v>0</v>
      </c>
      <c r="AB44" s="437">
        <f t="shared" si="69"/>
        <v>0</v>
      </c>
      <c r="AC44" s="437">
        <f t="shared" si="69"/>
        <v>0</v>
      </c>
      <c r="AD44" s="437">
        <f t="shared" si="69"/>
        <v>0</v>
      </c>
      <c r="AE44" s="437">
        <f t="shared" si="69"/>
        <v>0</v>
      </c>
      <c r="AF44" s="437">
        <f t="shared" si="69"/>
        <v>0</v>
      </c>
      <c r="AG44" s="437">
        <f t="shared" si="69"/>
        <v>0</v>
      </c>
      <c r="AH44" s="437">
        <f t="shared" si="38"/>
        <v>0</v>
      </c>
      <c r="AI44" s="439">
        <f t="shared" si="39"/>
        <v>0</v>
      </c>
    </row>
    <row r="45" spans="1:35" s="197" customFormat="1" ht="15" outlineLevel="1">
      <c r="A45" s="198">
        <f t="shared" si="41"/>
        <v>30</v>
      </c>
      <c r="B45" s="536"/>
      <c r="C45" s="536"/>
      <c r="D45" s="199"/>
      <c r="E45" s="206"/>
      <c r="F45" s="199"/>
      <c r="G45" s="200">
        <f t="shared" si="27"/>
        <v>0</v>
      </c>
      <c r="H45" s="201">
        <f t="shared" si="28"/>
        <v>0</v>
      </c>
      <c r="I45" s="420"/>
      <c r="J45" s="420"/>
      <c r="K45" s="203">
        <f t="shared" si="54"/>
        <v>0</v>
      </c>
      <c r="L45" s="203">
        <f t="shared" si="30"/>
        <v>0</v>
      </c>
      <c r="M45" s="421">
        <f t="shared" si="31"/>
        <v>0</v>
      </c>
      <c r="N45" s="422">
        <f t="shared" si="32"/>
        <v>42825</v>
      </c>
      <c r="O45" s="205">
        <f t="shared" si="33"/>
        <v>365</v>
      </c>
      <c r="P45" s="203">
        <f t="shared" si="34"/>
        <v>0</v>
      </c>
      <c r="Q45" s="203">
        <f t="shared" si="35"/>
        <v>0</v>
      </c>
      <c r="R45" s="422"/>
      <c r="S45" s="420"/>
      <c r="T45" s="437" t="str">
        <f t="shared" si="36"/>
        <v/>
      </c>
      <c r="U45" s="436"/>
      <c r="V45" s="437">
        <f t="shared" si="15"/>
        <v>0</v>
      </c>
      <c r="W45" s="437">
        <f t="shared" ref="W45:AG45" si="70">IFERROR($P45*IF(AND($R45&gt;0,$R45&lt;=V$5),0,MAX(MIN($R45,W$5)-MAX(V$5,$E45-1),0))/$O45,0)</f>
        <v>0</v>
      </c>
      <c r="X45" s="437">
        <f t="shared" si="70"/>
        <v>0</v>
      </c>
      <c r="Y45" s="437">
        <f t="shared" si="70"/>
        <v>0</v>
      </c>
      <c r="Z45" s="437">
        <f t="shared" si="70"/>
        <v>0</v>
      </c>
      <c r="AA45" s="437">
        <f t="shared" si="70"/>
        <v>0</v>
      </c>
      <c r="AB45" s="437">
        <f t="shared" si="70"/>
        <v>0</v>
      </c>
      <c r="AC45" s="437">
        <f t="shared" si="70"/>
        <v>0</v>
      </c>
      <c r="AD45" s="437">
        <f t="shared" si="70"/>
        <v>0</v>
      </c>
      <c r="AE45" s="437">
        <f t="shared" si="70"/>
        <v>0</v>
      </c>
      <c r="AF45" s="437">
        <f t="shared" si="70"/>
        <v>0</v>
      </c>
      <c r="AG45" s="437">
        <f t="shared" si="70"/>
        <v>0</v>
      </c>
      <c r="AH45" s="437">
        <f t="shared" si="38"/>
        <v>0</v>
      </c>
      <c r="AI45" s="439">
        <f t="shared" si="39"/>
        <v>0</v>
      </c>
    </row>
    <row r="46" spans="1:35" s="197" customFormat="1" ht="15" outlineLevel="1">
      <c r="A46" s="198">
        <f t="shared" si="41"/>
        <v>31</v>
      </c>
      <c r="B46" s="536"/>
      <c r="C46" s="536"/>
      <c r="D46" s="199"/>
      <c r="E46" s="206"/>
      <c r="F46" s="199"/>
      <c r="G46" s="200">
        <f t="shared" si="27"/>
        <v>0</v>
      </c>
      <c r="H46" s="201">
        <f t="shared" si="28"/>
        <v>0</v>
      </c>
      <c r="I46" s="420"/>
      <c r="J46" s="420"/>
      <c r="K46" s="203">
        <f t="shared" si="54"/>
        <v>0</v>
      </c>
      <c r="L46" s="203">
        <f t="shared" si="30"/>
        <v>0</v>
      </c>
      <c r="M46" s="421">
        <f t="shared" si="31"/>
        <v>0</v>
      </c>
      <c r="N46" s="422">
        <f t="shared" si="32"/>
        <v>42825</v>
      </c>
      <c r="O46" s="205">
        <f t="shared" si="33"/>
        <v>365</v>
      </c>
      <c r="P46" s="203">
        <f t="shared" si="34"/>
        <v>0</v>
      </c>
      <c r="Q46" s="203">
        <f t="shared" si="35"/>
        <v>0</v>
      </c>
      <c r="R46" s="422"/>
      <c r="S46" s="420"/>
      <c r="T46" s="437" t="str">
        <f t="shared" si="36"/>
        <v/>
      </c>
      <c r="U46" s="436"/>
      <c r="V46" s="437">
        <f t="shared" si="15"/>
        <v>0</v>
      </c>
      <c r="W46" s="437">
        <f t="shared" ref="W46:AG46" si="71">IFERROR($P46*IF(AND($R46&gt;0,$R46&lt;=V$5),0,MAX(MIN($R46,W$5)-MAX(V$5,$E46-1),0))/$O46,0)</f>
        <v>0</v>
      </c>
      <c r="X46" s="437">
        <f t="shared" si="71"/>
        <v>0</v>
      </c>
      <c r="Y46" s="437">
        <f t="shared" si="71"/>
        <v>0</v>
      </c>
      <c r="Z46" s="437">
        <f t="shared" si="71"/>
        <v>0</v>
      </c>
      <c r="AA46" s="437">
        <f t="shared" si="71"/>
        <v>0</v>
      </c>
      <c r="AB46" s="437">
        <f t="shared" si="71"/>
        <v>0</v>
      </c>
      <c r="AC46" s="437">
        <f t="shared" si="71"/>
        <v>0</v>
      </c>
      <c r="AD46" s="437">
        <f t="shared" si="71"/>
        <v>0</v>
      </c>
      <c r="AE46" s="437">
        <f t="shared" si="71"/>
        <v>0</v>
      </c>
      <c r="AF46" s="437">
        <f t="shared" si="71"/>
        <v>0</v>
      </c>
      <c r="AG46" s="437">
        <f t="shared" si="71"/>
        <v>0</v>
      </c>
      <c r="AH46" s="437">
        <f t="shared" si="38"/>
        <v>0</v>
      </c>
      <c r="AI46" s="439">
        <f t="shared" si="39"/>
        <v>0</v>
      </c>
    </row>
    <row r="47" spans="1:35" s="197" customFormat="1" ht="15" outlineLevel="1">
      <c r="A47" s="198">
        <f t="shared" si="41"/>
        <v>32</v>
      </c>
      <c r="B47" s="536"/>
      <c r="C47" s="536"/>
      <c r="D47" s="199"/>
      <c r="E47" s="206"/>
      <c r="F47" s="199"/>
      <c r="G47" s="200">
        <f t="shared" si="27"/>
        <v>0</v>
      </c>
      <c r="H47" s="201">
        <f t="shared" si="28"/>
        <v>0</v>
      </c>
      <c r="I47" s="420"/>
      <c r="J47" s="420"/>
      <c r="K47" s="203">
        <f t="shared" si="54"/>
        <v>0</v>
      </c>
      <c r="L47" s="203">
        <f t="shared" si="30"/>
        <v>0</v>
      </c>
      <c r="M47" s="421">
        <f t="shared" si="31"/>
        <v>0</v>
      </c>
      <c r="N47" s="422">
        <f t="shared" si="32"/>
        <v>42825</v>
      </c>
      <c r="O47" s="205">
        <f t="shared" si="33"/>
        <v>365</v>
      </c>
      <c r="P47" s="203">
        <f t="shared" si="34"/>
        <v>0</v>
      </c>
      <c r="Q47" s="203">
        <f t="shared" si="35"/>
        <v>0</v>
      </c>
      <c r="R47" s="422"/>
      <c r="S47" s="420"/>
      <c r="T47" s="437" t="str">
        <f t="shared" si="36"/>
        <v/>
      </c>
      <c r="U47" s="436"/>
      <c r="V47" s="437">
        <f t="shared" si="15"/>
        <v>0</v>
      </c>
      <c r="W47" s="437">
        <f t="shared" ref="W47:AG47" si="72">IFERROR($P47*IF(AND($R47&gt;0,$R47&lt;=V$5),0,MAX(MIN($R47,W$5)-MAX(V$5,$E47-1),0))/$O47,0)</f>
        <v>0</v>
      </c>
      <c r="X47" s="437">
        <f t="shared" si="72"/>
        <v>0</v>
      </c>
      <c r="Y47" s="437">
        <f t="shared" si="72"/>
        <v>0</v>
      </c>
      <c r="Z47" s="437">
        <f t="shared" si="72"/>
        <v>0</v>
      </c>
      <c r="AA47" s="437">
        <f t="shared" si="72"/>
        <v>0</v>
      </c>
      <c r="AB47" s="437">
        <f t="shared" si="72"/>
        <v>0</v>
      </c>
      <c r="AC47" s="437">
        <f t="shared" si="72"/>
        <v>0</v>
      </c>
      <c r="AD47" s="437">
        <f t="shared" si="72"/>
        <v>0</v>
      </c>
      <c r="AE47" s="437">
        <f t="shared" si="72"/>
        <v>0</v>
      </c>
      <c r="AF47" s="437">
        <f t="shared" si="72"/>
        <v>0</v>
      </c>
      <c r="AG47" s="437">
        <f t="shared" si="72"/>
        <v>0</v>
      </c>
      <c r="AH47" s="437">
        <f t="shared" si="38"/>
        <v>0</v>
      </c>
      <c r="AI47" s="439">
        <f t="shared" si="39"/>
        <v>0</v>
      </c>
    </row>
    <row r="48" spans="1:35" s="197" customFormat="1" ht="15" outlineLevel="1">
      <c r="A48" s="198">
        <f t="shared" si="41"/>
        <v>33</v>
      </c>
      <c r="B48" s="536"/>
      <c r="C48" s="536"/>
      <c r="D48" s="199"/>
      <c r="E48" s="206"/>
      <c r="F48" s="199"/>
      <c r="G48" s="200">
        <f t="shared" si="27"/>
        <v>0</v>
      </c>
      <c r="H48" s="201">
        <f t="shared" si="28"/>
        <v>0</v>
      </c>
      <c r="I48" s="420"/>
      <c r="J48" s="420"/>
      <c r="K48" s="203">
        <f t="shared" si="54"/>
        <v>0</v>
      </c>
      <c r="L48" s="203">
        <f t="shared" si="30"/>
        <v>0</v>
      </c>
      <c r="M48" s="421">
        <f t="shared" si="31"/>
        <v>0</v>
      </c>
      <c r="N48" s="422">
        <f t="shared" si="32"/>
        <v>42825</v>
      </c>
      <c r="O48" s="205">
        <f t="shared" si="33"/>
        <v>365</v>
      </c>
      <c r="P48" s="203">
        <f t="shared" si="34"/>
        <v>0</v>
      </c>
      <c r="Q48" s="203">
        <f t="shared" si="35"/>
        <v>0</v>
      </c>
      <c r="R48" s="422"/>
      <c r="S48" s="420"/>
      <c r="T48" s="437" t="str">
        <f t="shared" si="36"/>
        <v/>
      </c>
      <c r="U48" s="436"/>
      <c r="V48" s="437">
        <f t="shared" si="15"/>
        <v>0</v>
      </c>
      <c r="W48" s="437">
        <f t="shared" ref="W48:AG48" si="73">IFERROR($P48*IF(AND($R48&gt;0,$R48&lt;=V$5),0,MAX(MIN($R48,W$5)-MAX(V$5,$E48-1),0))/$O48,0)</f>
        <v>0</v>
      </c>
      <c r="X48" s="437">
        <f t="shared" si="73"/>
        <v>0</v>
      </c>
      <c r="Y48" s="437">
        <f t="shared" si="73"/>
        <v>0</v>
      </c>
      <c r="Z48" s="437">
        <f t="shared" si="73"/>
        <v>0</v>
      </c>
      <c r="AA48" s="437">
        <f t="shared" si="73"/>
        <v>0</v>
      </c>
      <c r="AB48" s="437">
        <f t="shared" si="73"/>
        <v>0</v>
      </c>
      <c r="AC48" s="437">
        <f t="shared" si="73"/>
        <v>0</v>
      </c>
      <c r="AD48" s="437">
        <f t="shared" si="73"/>
        <v>0</v>
      </c>
      <c r="AE48" s="437">
        <f t="shared" si="73"/>
        <v>0</v>
      </c>
      <c r="AF48" s="437">
        <f t="shared" si="73"/>
        <v>0</v>
      </c>
      <c r="AG48" s="437">
        <f t="shared" si="73"/>
        <v>0</v>
      </c>
      <c r="AH48" s="437">
        <f t="shared" si="38"/>
        <v>0</v>
      </c>
      <c r="AI48" s="439">
        <f t="shared" si="39"/>
        <v>0</v>
      </c>
    </row>
    <row r="49" spans="1:35" s="197" customFormat="1" ht="15" outlineLevel="1">
      <c r="A49" s="198">
        <f t="shared" si="41"/>
        <v>34</v>
      </c>
      <c r="B49" s="536"/>
      <c r="C49" s="536"/>
      <c r="D49" s="199"/>
      <c r="E49" s="206"/>
      <c r="F49" s="199"/>
      <c r="G49" s="200">
        <f t="shared" si="27"/>
        <v>0</v>
      </c>
      <c r="H49" s="201">
        <f t="shared" si="28"/>
        <v>0</v>
      </c>
      <c r="I49" s="420"/>
      <c r="J49" s="420"/>
      <c r="K49" s="203">
        <f t="shared" si="54"/>
        <v>0</v>
      </c>
      <c r="L49" s="203">
        <f t="shared" si="30"/>
        <v>0</v>
      </c>
      <c r="M49" s="421">
        <f t="shared" si="31"/>
        <v>0</v>
      </c>
      <c r="N49" s="422">
        <f t="shared" si="32"/>
        <v>42825</v>
      </c>
      <c r="O49" s="205">
        <f t="shared" si="33"/>
        <v>365</v>
      </c>
      <c r="P49" s="203">
        <f t="shared" si="34"/>
        <v>0</v>
      </c>
      <c r="Q49" s="203">
        <f t="shared" si="35"/>
        <v>0</v>
      </c>
      <c r="R49" s="422"/>
      <c r="S49" s="420"/>
      <c r="T49" s="437" t="str">
        <f t="shared" si="36"/>
        <v/>
      </c>
      <c r="U49" s="436"/>
      <c r="V49" s="437">
        <f t="shared" si="15"/>
        <v>0</v>
      </c>
      <c r="W49" s="437">
        <f t="shared" ref="W49:AG49" si="74">IFERROR($P49*IF(AND($R49&gt;0,$R49&lt;=V$5),0,MAX(MIN($R49,W$5)-MAX(V$5,$E49-1),0))/$O49,0)</f>
        <v>0</v>
      </c>
      <c r="X49" s="437">
        <f t="shared" si="74"/>
        <v>0</v>
      </c>
      <c r="Y49" s="437">
        <f t="shared" si="74"/>
        <v>0</v>
      </c>
      <c r="Z49" s="437">
        <f t="shared" si="74"/>
        <v>0</v>
      </c>
      <c r="AA49" s="437">
        <f t="shared" si="74"/>
        <v>0</v>
      </c>
      <c r="AB49" s="437">
        <f t="shared" si="74"/>
        <v>0</v>
      </c>
      <c r="AC49" s="437">
        <f t="shared" si="74"/>
        <v>0</v>
      </c>
      <c r="AD49" s="437">
        <f t="shared" si="74"/>
        <v>0</v>
      </c>
      <c r="AE49" s="437">
        <f t="shared" si="74"/>
        <v>0</v>
      </c>
      <c r="AF49" s="437">
        <f t="shared" si="74"/>
        <v>0</v>
      </c>
      <c r="AG49" s="437">
        <f t="shared" si="74"/>
        <v>0</v>
      </c>
      <c r="AH49" s="437">
        <f t="shared" si="38"/>
        <v>0</v>
      </c>
      <c r="AI49" s="439">
        <f t="shared" si="39"/>
        <v>0</v>
      </c>
    </row>
    <row r="50" spans="1:35" s="197" customFormat="1" ht="15" outlineLevel="1">
      <c r="A50" s="198">
        <f t="shared" si="41"/>
        <v>35</v>
      </c>
      <c r="B50" s="536"/>
      <c r="C50" s="536"/>
      <c r="D50" s="199"/>
      <c r="E50" s="206"/>
      <c r="F50" s="199"/>
      <c r="G50" s="200">
        <f t="shared" si="27"/>
        <v>0</v>
      </c>
      <c r="H50" s="201">
        <f>IF(G50&gt;F50,0,(F50-G50))</f>
        <v>0</v>
      </c>
      <c r="I50" s="420"/>
      <c r="J50" s="420"/>
      <c r="K50" s="203">
        <f t="shared" si="54"/>
        <v>0</v>
      </c>
      <c r="L50" s="203">
        <f t="shared" si="30"/>
        <v>0</v>
      </c>
      <c r="M50" s="421">
        <f t="shared" si="31"/>
        <v>0</v>
      </c>
      <c r="N50" s="422">
        <f t="shared" si="32"/>
        <v>42825</v>
      </c>
      <c r="O50" s="205">
        <f t="shared" si="33"/>
        <v>365</v>
      </c>
      <c r="P50" s="203">
        <f t="shared" si="34"/>
        <v>0</v>
      </c>
      <c r="Q50" s="203">
        <f t="shared" si="35"/>
        <v>0</v>
      </c>
      <c r="R50" s="422"/>
      <c r="S50" s="420"/>
      <c r="T50" s="437" t="str">
        <f t="shared" si="36"/>
        <v/>
      </c>
      <c r="U50" s="436"/>
      <c r="V50" s="437">
        <f t="shared" si="15"/>
        <v>0</v>
      </c>
      <c r="W50" s="437">
        <f t="shared" ref="W50:AG50" si="75">IFERROR($P50*IF(AND($R50&gt;0,$R50&lt;=V$5),0,MAX(MIN($R50,W$5)-MAX(V$5,$E50-1),0))/$O50,0)</f>
        <v>0</v>
      </c>
      <c r="X50" s="437">
        <f t="shared" si="75"/>
        <v>0</v>
      </c>
      <c r="Y50" s="437">
        <f t="shared" si="75"/>
        <v>0</v>
      </c>
      <c r="Z50" s="437">
        <f t="shared" si="75"/>
        <v>0</v>
      </c>
      <c r="AA50" s="437">
        <f t="shared" si="75"/>
        <v>0</v>
      </c>
      <c r="AB50" s="437">
        <f t="shared" si="75"/>
        <v>0</v>
      </c>
      <c r="AC50" s="437">
        <f t="shared" si="75"/>
        <v>0</v>
      </c>
      <c r="AD50" s="437">
        <f t="shared" si="75"/>
        <v>0</v>
      </c>
      <c r="AE50" s="437">
        <f t="shared" si="75"/>
        <v>0</v>
      </c>
      <c r="AF50" s="437">
        <f t="shared" si="75"/>
        <v>0</v>
      </c>
      <c r="AG50" s="437">
        <f t="shared" si="75"/>
        <v>0</v>
      </c>
      <c r="AH50" s="437">
        <f t="shared" si="38"/>
        <v>0</v>
      </c>
      <c r="AI50" s="439">
        <f t="shared" si="39"/>
        <v>0</v>
      </c>
    </row>
    <row r="51" spans="1:35" s="197" customFormat="1" ht="15" outlineLevel="1">
      <c r="A51" s="198">
        <f t="shared" si="41"/>
        <v>36</v>
      </c>
      <c r="B51" s="536"/>
      <c r="C51" s="536"/>
      <c r="D51" s="199"/>
      <c r="E51" s="206"/>
      <c r="F51" s="199"/>
      <c r="G51" s="200">
        <f t="shared" si="27"/>
        <v>0</v>
      </c>
      <c r="H51" s="201">
        <f>IF(G51&gt;F51,0,(F51-G51))</f>
        <v>0</v>
      </c>
      <c r="I51" s="420"/>
      <c r="J51" s="420"/>
      <c r="K51" s="203">
        <f t="shared" si="54"/>
        <v>0</v>
      </c>
      <c r="L51" s="203">
        <f t="shared" si="30"/>
        <v>0</v>
      </c>
      <c r="M51" s="421">
        <f t="shared" si="31"/>
        <v>0</v>
      </c>
      <c r="N51" s="422">
        <f t="shared" si="32"/>
        <v>42825</v>
      </c>
      <c r="O51" s="205">
        <f t="shared" si="33"/>
        <v>365</v>
      </c>
      <c r="P51" s="203">
        <f t="shared" si="34"/>
        <v>0</v>
      </c>
      <c r="Q51" s="203">
        <f t="shared" si="35"/>
        <v>0</v>
      </c>
      <c r="R51" s="422"/>
      <c r="S51" s="420"/>
      <c r="T51" s="437" t="str">
        <f t="shared" si="36"/>
        <v/>
      </c>
      <c r="U51" s="436"/>
      <c r="V51" s="437">
        <f t="shared" si="15"/>
        <v>0</v>
      </c>
      <c r="W51" s="437">
        <f t="shared" ref="W51:AG51" si="76">IFERROR($P51*IF(AND($R51&gt;0,$R51&lt;=V$5),0,MAX(MIN($R51,W$5)-MAX(V$5,$E51-1),0))/$O51,0)</f>
        <v>0</v>
      </c>
      <c r="X51" s="437">
        <f t="shared" si="76"/>
        <v>0</v>
      </c>
      <c r="Y51" s="437">
        <f t="shared" si="76"/>
        <v>0</v>
      </c>
      <c r="Z51" s="437">
        <f t="shared" si="76"/>
        <v>0</v>
      </c>
      <c r="AA51" s="437">
        <f t="shared" si="76"/>
        <v>0</v>
      </c>
      <c r="AB51" s="437">
        <f t="shared" si="76"/>
        <v>0</v>
      </c>
      <c r="AC51" s="437">
        <f t="shared" si="76"/>
        <v>0</v>
      </c>
      <c r="AD51" s="437">
        <f t="shared" si="76"/>
        <v>0</v>
      </c>
      <c r="AE51" s="437">
        <f t="shared" si="76"/>
        <v>0</v>
      </c>
      <c r="AF51" s="437">
        <f t="shared" si="76"/>
        <v>0</v>
      </c>
      <c r="AG51" s="437">
        <f t="shared" si="76"/>
        <v>0</v>
      </c>
      <c r="AH51" s="437">
        <f t="shared" si="38"/>
        <v>0</v>
      </c>
      <c r="AI51" s="439">
        <f t="shared" si="39"/>
        <v>0</v>
      </c>
    </row>
    <row r="52" spans="1:35" s="197" customFormat="1" ht="15" outlineLevel="1">
      <c r="A52" s="198">
        <f t="shared" si="41"/>
        <v>37</v>
      </c>
      <c r="B52" s="536"/>
      <c r="C52" s="536"/>
      <c r="D52" s="199"/>
      <c r="E52" s="206"/>
      <c r="F52" s="199"/>
      <c r="G52" s="200">
        <f t="shared" si="27"/>
        <v>0</v>
      </c>
      <c r="H52" s="201">
        <f>IF(G52&gt;F52,0,(F52-G52))</f>
        <v>0</v>
      </c>
      <c r="I52" s="420"/>
      <c r="J52" s="420"/>
      <c r="K52" s="203">
        <f t="shared" si="54"/>
        <v>0</v>
      </c>
      <c r="L52" s="203">
        <f t="shared" si="30"/>
        <v>0</v>
      </c>
      <c r="M52" s="421">
        <f t="shared" si="31"/>
        <v>0</v>
      </c>
      <c r="N52" s="422">
        <f t="shared" si="32"/>
        <v>42825</v>
      </c>
      <c r="O52" s="205">
        <f t="shared" si="33"/>
        <v>365</v>
      </c>
      <c r="P52" s="203">
        <f t="shared" si="34"/>
        <v>0</v>
      </c>
      <c r="Q52" s="203">
        <f t="shared" si="35"/>
        <v>0</v>
      </c>
      <c r="R52" s="422"/>
      <c r="S52" s="420"/>
      <c r="T52" s="437" t="str">
        <f t="shared" si="36"/>
        <v/>
      </c>
      <c r="U52" s="436"/>
      <c r="V52" s="437">
        <f t="shared" si="15"/>
        <v>0</v>
      </c>
      <c r="W52" s="437">
        <f t="shared" ref="W52:AG52" si="77">IFERROR($P52*IF(AND($R52&gt;0,$R52&lt;=V$5),0,MAX(MIN($R52,W$5)-MAX(V$5,$E52-1),0))/$O52,0)</f>
        <v>0</v>
      </c>
      <c r="X52" s="437">
        <f t="shared" si="77"/>
        <v>0</v>
      </c>
      <c r="Y52" s="437">
        <f t="shared" si="77"/>
        <v>0</v>
      </c>
      <c r="Z52" s="437">
        <f t="shared" si="77"/>
        <v>0</v>
      </c>
      <c r="AA52" s="437">
        <f t="shared" si="77"/>
        <v>0</v>
      </c>
      <c r="AB52" s="437">
        <f t="shared" si="77"/>
        <v>0</v>
      </c>
      <c r="AC52" s="437">
        <f t="shared" si="77"/>
        <v>0</v>
      </c>
      <c r="AD52" s="437">
        <f t="shared" si="77"/>
        <v>0</v>
      </c>
      <c r="AE52" s="437">
        <f t="shared" si="77"/>
        <v>0</v>
      </c>
      <c r="AF52" s="437">
        <f t="shared" si="77"/>
        <v>0</v>
      </c>
      <c r="AG52" s="437">
        <f t="shared" si="77"/>
        <v>0</v>
      </c>
      <c r="AH52" s="437">
        <f t="shared" si="38"/>
        <v>0</v>
      </c>
      <c r="AI52" s="439">
        <f t="shared" si="39"/>
        <v>0</v>
      </c>
    </row>
    <row r="53" spans="1:35" s="197" customFormat="1" ht="15" outlineLevel="1">
      <c r="A53" s="198">
        <f t="shared" si="41"/>
        <v>38</v>
      </c>
      <c r="B53" s="536"/>
      <c r="C53" s="536"/>
      <c r="D53" s="199"/>
      <c r="E53" s="206"/>
      <c r="F53" s="199"/>
      <c r="G53" s="200">
        <f>IF(D53="opening",IF((RIGHT($G$5,10)-E53&lt;0),0,(RIGHT($G$5,10)-E53)/365),0)</f>
        <v>0</v>
      </c>
      <c r="H53" s="201">
        <f>IF(G53&gt;F53,0,(F53-G53))</f>
        <v>0</v>
      </c>
      <c r="I53" s="420"/>
      <c r="J53" s="420"/>
      <c r="K53" s="203">
        <f t="shared" si="54"/>
        <v>0</v>
      </c>
      <c r="L53" s="203">
        <f t="shared" si="30"/>
        <v>0</v>
      </c>
      <c r="M53" s="421">
        <f t="shared" si="31"/>
        <v>0</v>
      </c>
      <c r="N53" s="422">
        <f t="shared" si="32"/>
        <v>42825</v>
      </c>
      <c r="O53" s="205">
        <f t="shared" si="33"/>
        <v>365</v>
      </c>
      <c r="P53" s="203">
        <f t="shared" si="34"/>
        <v>0</v>
      </c>
      <c r="Q53" s="203">
        <f t="shared" si="35"/>
        <v>0</v>
      </c>
      <c r="R53" s="422"/>
      <c r="S53" s="420"/>
      <c r="T53" s="437" t="str">
        <f t="shared" si="36"/>
        <v/>
      </c>
      <c r="U53" s="436"/>
      <c r="V53" s="437">
        <f t="shared" si="15"/>
        <v>0</v>
      </c>
      <c r="W53" s="437">
        <f t="shared" ref="W53:AG53" si="78">IFERROR($P53*IF(AND($R53&gt;0,$R53&lt;=V$5),0,MAX(MIN($R53,W$5)-MAX(V$5,$E53-1),0))/$O53,0)</f>
        <v>0</v>
      </c>
      <c r="X53" s="437">
        <f t="shared" si="78"/>
        <v>0</v>
      </c>
      <c r="Y53" s="437">
        <f t="shared" si="78"/>
        <v>0</v>
      </c>
      <c r="Z53" s="437">
        <f t="shared" si="78"/>
        <v>0</v>
      </c>
      <c r="AA53" s="437">
        <f t="shared" si="78"/>
        <v>0</v>
      </c>
      <c r="AB53" s="437">
        <f t="shared" si="78"/>
        <v>0</v>
      </c>
      <c r="AC53" s="437">
        <f t="shared" si="78"/>
        <v>0</v>
      </c>
      <c r="AD53" s="437">
        <f t="shared" si="78"/>
        <v>0</v>
      </c>
      <c r="AE53" s="437">
        <f t="shared" si="78"/>
        <v>0</v>
      </c>
      <c r="AF53" s="437">
        <f t="shared" si="78"/>
        <v>0</v>
      </c>
      <c r="AG53" s="437">
        <f t="shared" si="78"/>
        <v>0</v>
      </c>
      <c r="AH53" s="437">
        <f t="shared" si="38"/>
        <v>0</v>
      </c>
      <c r="AI53" s="439">
        <f t="shared" si="39"/>
        <v>0</v>
      </c>
    </row>
    <row r="54" spans="1:35" s="197" customFormat="1" ht="15" outlineLevel="1">
      <c r="A54" s="198">
        <f t="shared" si="41"/>
        <v>39</v>
      </c>
      <c r="B54" s="536"/>
      <c r="C54" s="536"/>
      <c r="D54" s="199"/>
      <c r="E54" s="206"/>
      <c r="F54" s="199"/>
      <c r="G54" s="200">
        <f t="shared" ref="G54:G57" si="79">IF(D54="opening",IF((RIGHT($G$5,10)-E54&lt;0),0,(RIGHT($G$5,10)-E54)/365),0)</f>
        <v>0</v>
      </c>
      <c r="H54" s="201">
        <f t="shared" ref="H54:H57" si="80">IF(G54&gt;F54,0,(F54-G54))</f>
        <v>0</v>
      </c>
      <c r="I54" s="420"/>
      <c r="J54" s="420"/>
      <c r="K54" s="203">
        <f t="shared" si="54"/>
        <v>0</v>
      </c>
      <c r="L54" s="203">
        <f t="shared" si="30"/>
        <v>0</v>
      </c>
      <c r="M54" s="421">
        <f t="shared" si="31"/>
        <v>0</v>
      </c>
      <c r="N54" s="422">
        <f t="shared" si="32"/>
        <v>42825</v>
      </c>
      <c r="O54" s="205">
        <f t="shared" si="33"/>
        <v>365</v>
      </c>
      <c r="P54" s="203">
        <f t="shared" si="34"/>
        <v>0</v>
      </c>
      <c r="Q54" s="203">
        <f t="shared" si="35"/>
        <v>0</v>
      </c>
      <c r="R54" s="422"/>
      <c r="S54" s="420"/>
      <c r="T54" s="437" t="str">
        <f t="shared" si="36"/>
        <v/>
      </c>
      <c r="U54" s="436"/>
      <c r="V54" s="437">
        <f t="shared" si="15"/>
        <v>0</v>
      </c>
      <c r="W54" s="437">
        <f t="shared" ref="W54:AG54" si="81">IFERROR($P54*IF(AND($R54&gt;0,$R54&lt;=V$5),0,MAX(MIN($R54,W$5)-MAX(V$5,$E54-1),0))/$O54,0)</f>
        <v>0</v>
      </c>
      <c r="X54" s="437">
        <f t="shared" si="81"/>
        <v>0</v>
      </c>
      <c r="Y54" s="437">
        <f t="shared" si="81"/>
        <v>0</v>
      </c>
      <c r="Z54" s="437">
        <f t="shared" si="81"/>
        <v>0</v>
      </c>
      <c r="AA54" s="437">
        <f t="shared" si="81"/>
        <v>0</v>
      </c>
      <c r="AB54" s="437">
        <f t="shared" si="81"/>
        <v>0</v>
      </c>
      <c r="AC54" s="437">
        <f t="shared" si="81"/>
        <v>0</v>
      </c>
      <c r="AD54" s="437">
        <f t="shared" si="81"/>
        <v>0</v>
      </c>
      <c r="AE54" s="437">
        <f t="shared" si="81"/>
        <v>0</v>
      </c>
      <c r="AF54" s="437">
        <f t="shared" si="81"/>
        <v>0</v>
      </c>
      <c r="AG54" s="437">
        <f t="shared" si="81"/>
        <v>0</v>
      </c>
      <c r="AH54" s="437">
        <f t="shared" si="38"/>
        <v>0</v>
      </c>
      <c r="AI54" s="439">
        <f t="shared" si="39"/>
        <v>0</v>
      </c>
    </row>
    <row r="55" spans="1:35" s="197" customFormat="1" ht="15" outlineLevel="1">
      <c r="A55" s="198">
        <f t="shared" si="41"/>
        <v>40</v>
      </c>
      <c r="B55" s="536"/>
      <c r="C55" s="536"/>
      <c r="D55" s="199"/>
      <c r="E55" s="206"/>
      <c r="F55" s="199"/>
      <c r="G55" s="200">
        <f t="shared" si="79"/>
        <v>0</v>
      </c>
      <c r="H55" s="201">
        <f t="shared" si="80"/>
        <v>0</v>
      </c>
      <c r="I55" s="420"/>
      <c r="J55" s="420"/>
      <c r="K55" s="203">
        <f t="shared" si="54"/>
        <v>0</v>
      </c>
      <c r="L55" s="203">
        <f t="shared" si="30"/>
        <v>0</v>
      </c>
      <c r="M55" s="421">
        <f t="shared" si="31"/>
        <v>0</v>
      </c>
      <c r="N55" s="422">
        <f t="shared" si="32"/>
        <v>42825</v>
      </c>
      <c r="O55" s="205">
        <f t="shared" si="33"/>
        <v>365</v>
      </c>
      <c r="P55" s="203">
        <f t="shared" si="34"/>
        <v>0</v>
      </c>
      <c r="Q55" s="203">
        <f t="shared" si="35"/>
        <v>0</v>
      </c>
      <c r="R55" s="422"/>
      <c r="S55" s="420"/>
      <c r="T55" s="437" t="str">
        <f t="shared" si="36"/>
        <v/>
      </c>
      <c r="U55" s="436"/>
      <c r="V55" s="437">
        <f t="shared" si="15"/>
        <v>0</v>
      </c>
      <c r="W55" s="437">
        <f t="shared" ref="W55:AG55" si="82">IFERROR($P55*IF(AND($R55&gt;0,$R55&lt;=V$5),0,MAX(MIN($R55,W$5)-MAX(V$5,$E55-1),0))/$O55,0)</f>
        <v>0</v>
      </c>
      <c r="X55" s="437">
        <f t="shared" si="82"/>
        <v>0</v>
      </c>
      <c r="Y55" s="437">
        <f t="shared" si="82"/>
        <v>0</v>
      </c>
      <c r="Z55" s="437">
        <f t="shared" si="82"/>
        <v>0</v>
      </c>
      <c r="AA55" s="437">
        <f t="shared" si="82"/>
        <v>0</v>
      </c>
      <c r="AB55" s="437">
        <f t="shared" si="82"/>
        <v>0</v>
      </c>
      <c r="AC55" s="437">
        <f t="shared" si="82"/>
        <v>0</v>
      </c>
      <c r="AD55" s="437">
        <f t="shared" si="82"/>
        <v>0</v>
      </c>
      <c r="AE55" s="437">
        <f t="shared" si="82"/>
        <v>0</v>
      </c>
      <c r="AF55" s="437">
        <f t="shared" si="82"/>
        <v>0</v>
      </c>
      <c r="AG55" s="437">
        <f t="shared" si="82"/>
        <v>0</v>
      </c>
      <c r="AH55" s="437">
        <f t="shared" si="38"/>
        <v>0</v>
      </c>
      <c r="AI55" s="439">
        <f t="shared" si="39"/>
        <v>0</v>
      </c>
    </row>
    <row r="56" spans="1:35" s="197" customFormat="1" ht="15" outlineLevel="1">
      <c r="A56" s="198">
        <f t="shared" si="41"/>
        <v>41</v>
      </c>
      <c r="B56" s="536"/>
      <c r="C56" s="536"/>
      <c r="D56" s="199"/>
      <c r="E56" s="206"/>
      <c r="F56" s="199"/>
      <c r="G56" s="200">
        <f t="shared" si="79"/>
        <v>0</v>
      </c>
      <c r="H56" s="201">
        <f t="shared" si="80"/>
        <v>0</v>
      </c>
      <c r="I56" s="420"/>
      <c r="J56" s="420"/>
      <c r="K56" s="203">
        <f t="shared" si="54"/>
        <v>0</v>
      </c>
      <c r="L56" s="203">
        <f t="shared" si="30"/>
        <v>0</v>
      </c>
      <c r="M56" s="421">
        <f t="shared" si="31"/>
        <v>0</v>
      </c>
      <c r="N56" s="422">
        <f t="shared" si="32"/>
        <v>42825</v>
      </c>
      <c r="O56" s="205">
        <f t="shared" si="33"/>
        <v>365</v>
      </c>
      <c r="P56" s="203">
        <f t="shared" si="34"/>
        <v>0</v>
      </c>
      <c r="Q56" s="203">
        <f t="shared" si="35"/>
        <v>0</v>
      </c>
      <c r="R56" s="422"/>
      <c r="S56" s="420"/>
      <c r="T56" s="437" t="str">
        <f t="shared" si="36"/>
        <v/>
      </c>
      <c r="U56" s="436"/>
      <c r="V56" s="437">
        <f t="shared" si="15"/>
        <v>0</v>
      </c>
      <c r="W56" s="437">
        <f t="shared" ref="W56:AG56" si="83">IFERROR($P56*IF(AND($R56&gt;0,$R56&lt;=V$5),0,MAX(MIN($R56,W$5)-MAX(V$5,$E56-1),0))/$O56,0)</f>
        <v>0</v>
      </c>
      <c r="X56" s="437">
        <f t="shared" si="83"/>
        <v>0</v>
      </c>
      <c r="Y56" s="437">
        <f t="shared" si="83"/>
        <v>0</v>
      </c>
      <c r="Z56" s="437">
        <f t="shared" si="83"/>
        <v>0</v>
      </c>
      <c r="AA56" s="437">
        <f t="shared" si="83"/>
        <v>0</v>
      </c>
      <c r="AB56" s="437">
        <f t="shared" si="83"/>
        <v>0</v>
      </c>
      <c r="AC56" s="437">
        <f t="shared" si="83"/>
        <v>0</v>
      </c>
      <c r="AD56" s="437">
        <f t="shared" si="83"/>
        <v>0</v>
      </c>
      <c r="AE56" s="437">
        <f t="shared" si="83"/>
        <v>0</v>
      </c>
      <c r="AF56" s="437">
        <f t="shared" si="83"/>
        <v>0</v>
      </c>
      <c r="AG56" s="437">
        <f t="shared" si="83"/>
        <v>0</v>
      </c>
      <c r="AH56" s="437">
        <f t="shared" si="38"/>
        <v>0</v>
      </c>
      <c r="AI56" s="439">
        <f t="shared" si="39"/>
        <v>0</v>
      </c>
    </row>
    <row r="57" spans="1:35" s="197" customFormat="1" ht="15" outlineLevel="1">
      <c r="A57" s="198">
        <f t="shared" si="41"/>
        <v>42</v>
      </c>
      <c r="B57" s="536"/>
      <c r="C57" s="536"/>
      <c r="D57" s="199"/>
      <c r="E57" s="206"/>
      <c r="F57" s="199"/>
      <c r="G57" s="200">
        <f t="shared" si="79"/>
        <v>0</v>
      </c>
      <c r="H57" s="201">
        <f t="shared" si="80"/>
        <v>0</v>
      </c>
      <c r="I57" s="420"/>
      <c r="J57" s="420"/>
      <c r="K57" s="203">
        <f t="shared" si="54"/>
        <v>0</v>
      </c>
      <c r="L57" s="203">
        <f t="shared" si="30"/>
        <v>0</v>
      </c>
      <c r="M57" s="421">
        <f t="shared" si="31"/>
        <v>0</v>
      </c>
      <c r="N57" s="422">
        <f t="shared" si="32"/>
        <v>42825</v>
      </c>
      <c r="O57" s="205">
        <f t="shared" si="33"/>
        <v>365</v>
      </c>
      <c r="P57" s="203">
        <f t="shared" si="34"/>
        <v>0</v>
      </c>
      <c r="Q57" s="203">
        <f t="shared" si="35"/>
        <v>0</v>
      </c>
      <c r="R57" s="422"/>
      <c r="S57" s="420"/>
      <c r="T57" s="437" t="str">
        <f t="shared" si="36"/>
        <v/>
      </c>
      <c r="U57" s="436"/>
      <c r="V57" s="437">
        <f t="shared" si="15"/>
        <v>0</v>
      </c>
      <c r="W57" s="437">
        <f t="shared" ref="W57:AG57" si="84">IFERROR($P57*IF(AND($R57&gt;0,$R57&lt;=V$5),0,MAX(MIN($R57,W$5)-MAX(V$5,$E57-1),0))/$O57,0)</f>
        <v>0</v>
      </c>
      <c r="X57" s="437">
        <f t="shared" si="84"/>
        <v>0</v>
      </c>
      <c r="Y57" s="437">
        <f t="shared" si="84"/>
        <v>0</v>
      </c>
      <c r="Z57" s="437">
        <f t="shared" si="84"/>
        <v>0</v>
      </c>
      <c r="AA57" s="437">
        <f t="shared" si="84"/>
        <v>0</v>
      </c>
      <c r="AB57" s="437">
        <f t="shared" si="84"/>
        <v>0</v>
      </c>
      <c r="AC57" s="437">
        <f t="shared" si="84"/>
        <v>0</v>
      </c>
      <c r="AD57" s="437">
        <f t="shared" si="84"/>
        <v>0</v>
      </c>
      <c r="AE57" s="437">
        <f t="shared" si="84"/>
        <v>0</v>
      </c>
      <c r="AF57" s="437">
        <f t="shared" si="84"/>
        <v>0</v>
      </c>
      <c r="AG57" s="437">
        <f t="shared" si="84"/>
        <v>0</v>
      </c>
      <c r="AH57" s="437">
        <f t="shared" si="38"/>
        <v>0</v>
      </c>
      <c r="AI57" s="439">
        <f t="shared" si="39"/>
        <v>0</v>
      </c>
    </row>
    <row r="58" spans="1:35" s="197" customFormat="1" ht="15" outlineLevel="1">
      <c r="A58" s="198"/>
      <c r="B58" s="536"/>
      <c r="C58" s="536"/>
      <c r="D58" s="199"/>
      <c r="E58" s="206"/>
      <c r="F58" s="199"/>
      <c r="G58" s="200"/>
      <c r="H58" s="201"/>
      <c r="I58" s="202"/>
      <c r="J58" s="202"/>
      <c r="K58" s="203"/>
      <c r="L58" s="203"/>
      <c r="M58" s="421">
        <f>IF(D58="Purchase",IF($C$4="SLM",(100-5)%/H58,(1-((L58/#REF!)^(1/H58)))),IF(H58&lt;=0,0,IF($C$4="SLM",(100-5)%/H58,(1-((L58/K58)^(1/H58))))))</f>
        <v>0</v>
      </c>
      <c r="N58" s="422"/>
      <c r="O58" s="205">
        <f>IF(D58="opening",N58-DATE(LEFT($C$2,4),3,31),N58-E58+1)</f>
        <v>1</v>
      </c>
      <c r="P58" s="203">
        <f t="shared" si="34"/>
        <v>0</v>
      </c>
      <c r="Q58" s="203">
        <f t="shared" si="35"/>
        <v>0</v>
      </c>
      <c r="R58" s="422"/>
      <c r="S58" s="420"/>
      <c r="T58" s="437" t="str">
        <f t="shared" si="36"/>
        <v/>
      </c>
      <c r="U58" s="436"/>
      <c r="V58" s="437"/>
      <c r="W58" s="437"/>
      <c r="X58" s="437"/>
      <c r="Y58" s="437"/>
      <c r="Z58" s="437"/>
      <c r="AA58" s="437"/>
      <c r="AB58" s="437"/>
      <c r="AC58" s="437"/>
      <c r="AD58" s="437"/>
      <c r="AE58" s="437"/>
      <c r="AF58" s="437"/>
      <c r="AG58" s="437"/>
      <c r="AH58" s="437"/>
      <c r="AI58" s="439"/>
    </row>
    <row r="59" spans="1:35" s="197" customFormat="1" ht="15">
      <c r="A59" s="195"/>
      <c r="B59" s="195">
        <f>B60</f>
        <v>0</v>
      </c>
      <c r="C59" s="195"/>
      <c r="D59" s="195"/>
      <c r="E59" s="195"/>
      <c r="F59" s="195"/>
      <c r="G59" s="195"/>
      <c r="H59" s="195"/>
      <c r="I59" s="196">
        <f>SUM(I60:I63)</f>
        <v>0</v>
      </c>
      <c r="J59" s="196">
        <f>SUM(J60:J63)</f>
        <v>0</v>
      </c>
      <c r="K59" s="196">
        <f>SUM(K60:K63)</f>
        <v>0</v>
      </c>
      <c r="L59" s="196">
        <f>SUM(L60:L63)</f>
        <v>0</v>
      </c>
      <c r="M59" s="195"/>
      <c r="N59" s="195"/>
      <c r="O59" s="195"/>
      <c r="P59" s="196">
        <f>SUM(P60:P63)</f>
        <v>0</v>
      </c>
      <c r="Q59" s="196">
        <f>SUM(Q60:Q63)</f>
        <v>0</v>
      </c>
      <c r="R59" s="195"/>
      <c r="S59" s="196">
        <f>SUM(S60:S63)</f>
        <v>0</v>
      </c>
      <c r="T59" s="196">
        <f>SUM(T60:T63)</f>
        <v>0</v>
      </c>
      <c r="U59" s="442"/>
      <c r="V59" s="196">
        <f>SUM(V60:V63)</f>
        <v>0</v>
      </c>
      <c r="W59" s="196">
        <f t="shared" ref="W59:AH59" si="85">SUM(W60:W63)</f>
        <v>0</v>
      </c>
      <c r="X59" s="196">
        <f t="shared" si="85"/>
        <v>0</v>
      </c>
      <c r="Y59" s="196">
        <f t="shared" si="85"/>
        <v>0</v>
      </c>
      <c r="Z59" s="196">
        <f t="shared" si="85"/>
        <v>0</v>
      </c>
      <c r="AA59" s="196">
        <f t="shared" si="85"/>
        <v>0</v>
      </c>
      <c r="AB59" s="196">
        <f t="shared" si="85"/>
        <v>0</v>
      </c>
      <c r="AC59" s="196">
        <f t="shared" si="85"/>
        <v>0</v>
      </c>
      <c r="AD59" s="196">
        <f t="shared" si="85"/>
        <v>0</v>
      </c>
      <c r="AE59" s="196">
        <f t="shared" si="85"/>
        <v>0</v>
      </c>
      <c r="AF59" s="196">
        <f t="shared" si="85"/>
        <v>0</v>
      </c>
      <c r="AG59" s="196">
        <f t="shared" si="85"/>
        <v>0</v>
      </c>
      <c r="AH59" s="196">
        <f t="shared" si="85"/>
        <v>0</v>
      </c>
      <c r="AI59" s="439"/>
    </row>
    <row r="60" spans="1:35" s="197" customFormat="1" ht="15" outlineLevel="1">
      <c r="A60" s="198">
        <v>1</v>
      </c>
      <c r="B60" s="536"/>
      <c r="C60" s="536"/>
      <c r="D60" s="199"/>
      <c r="E60" s="206"/>
      <c r="F60" s="199"/>
      <c r="G60" s="200">
        <f t="shared" ref="G60:G62" si="86">IF(D60="opening",IF((RIGHT($G$5,10)-E60&lt;0),0,(RIGHT($G$5,10)-E60)/365),0)</f>
        <v>0</v>
      </c>
      <c r="H60" s="201">
        <f t="shared" ref="H60:H62" si="87">IF(G60&gt;F60,0,(F60-G60))</f>
        <v>0</v>
      </c>
      <c r="I60" s="420"/>
      <c r="J60" s="420"/>
      <c r="K60" s="203">
        <f t="shared" ref="K60:K62" si="88">I60-J60</f>
        <v>0</v>
      </c>
      <c r="L60" s="203">
        <f t="shared" ref="L60:L62" si="89">ROUND(I60*5%,0)</f>
        <v>0</v>
      </c>
      <c r="M60" s="421">
        <f t="shared" ref="M60:M62" si="90">IF(H60&lt;=0,0,IF($C$4="SLM",(100-5)%/H60,(1-((L60/K60)^(1/H60)))))</f>
        <v>0</v>
      </c>
      <c r="N60" s="422">
        <f>$N$4</f>
        <v>42825</v>
      </c>
      <c r="O60" s="205">
        <f>IF(AND(R60&gt;0,R60&lt;DATE(LEFT($C$2,4),3,31)),0,MIN(R60,N60)-MAX(DATE(LEFT($C$2,4),3,31),E60-1))</f>
        <v>365</v>
      </c>
      <c r="P60" s="203">
        <f>IF(F60-G60&lt;0,K60-L60,MIN(IF($C$4="SLM",I60,K60)*M60*O60/(DATE(LEFT($C$2,4)+1,3,31)-DATE(LEFT($C$2,4),3,31)),K60-L60))</f>
        <v>0</v>
      </c>
      <c r="Q60" s="203">
        <f>IF(AND(R60&gt;0,R60&lt;=N60),0,K60-P60)</f>
        <v>0</v>
      </c>
      <c r="R60" s="422"/>
      <c r="S60" s="420"/>
      <c r="T60" s="437" t="str">
        <f t="shared" ref="T60:T63" si="91">IF(R60&gt;0,S60+P60-K60,"")</f>
        <v/>
      </c>
      <c r="U60" s="436"/>
      <c r="V60" s="437">
        <f t="shared" ref="V60:V62" si="92">IFERROR($P60*IF(AND($R60&gt;0,$R60&lt;=DATE(LEFT($C$2,4),3,31)),0,MAX(MIN($R60,V$5)-MAX(DATE(LEFT($C$2,4),3,31),$E60-1),0))/$O60,0)</f>
        <v>0</v>
      </c>
      <c r="W60" s="437">
        <f t="shared" ref="W60:AG60" si="93">IFERROR($P60*IF(AND($R60&gt;0,$R60&lt;=V$5),0,MAX(MIN($R60,W$5)-MAX(V$5,$E60-1),0))/$O60,0)</f>
        <v>0</v>
      </c>
      <c r="X60" s="437">
        <f t="shared" si="93"/>
        <v>0</v>
      </c>
      <c r="Y60" s="437">
        <f t="shared" si="93"/>
        <v>0</v>
      </c>
      <c r="Z60" s="437">
        <f t="shared" si="93"/>
        <v>0</v>
      </c>
      <c r="AA60" s="437">
        <f t="shared" si="93"/>
        <v>0</v>
      </c>
      <c r="AB60" s="437">
        <f t="shared" si="93"/>
        <v>0</v>
      </c>
      <c r="AC60" s="437">
        <f t="shared" si="93"/>
        <v>0</v>
      </c>
      <c r="AD60" s="437">
        <f t="shared" si="93"/>
        <v>0</v>
      </c>
      <c r="AE60" s="437">
        <f t="shared" si="93"/>
        <v>0</v>
      </c>
      <c r="AF60" s="437">
        <f t="shared" si="93"/>
        <v>0</v>
      </c>
      <c r="AG60" s="437">
        <f t="shared" si="93"/>
        <v>0</v>
      </c>
      <c r="AH60" s="437">
        <f t="shared" ref="AH60:AH62" si="94">SUM(V60:AG60)</f>
        <v>0</v>
      </c>
      <c r="AI60" s="439">
        <f t="shared" ref="AI60:AI62" si="95">P60-AH60</f>
        <v>0</v>
      </c>
    </row>
    <row r="61" spans="1:35" s="197" customFormat="1" ht="15" outlineLevel="1">
      <c r="A61" s="198">
        <f>A60+1</f>
        <v>2</v>
      </c>
      <c r="B61" s="536"/>
      <c r="C61" s="536"/>
      <c r="D61" s="199"/>
      <c r="E61" s="206"/>
      <c r="F61" s="199"/>
      <c r="G61" s="200">
        <f t="shared" si="86"/>
        <v>0</v>
      </c>
      <c r="H61" s="201">
        <f t="shared" si="87"/>
        <v>0</v>
      </c>
      <c r="I61" s="420"/>
      <c r="J61" s="420"/>
      <c r="K61" s="203">
        <f t="shared" si="88"/>
        <v>0</v>
      </c>
      <c r="L61" s="203">
        <f t="shared" si="89"/>
        <v>0</v>
      </c>
      <c r="M61" s="421">
        <f t="shared" si="90"/>
        <v>0</v>
      </c>
      <c r="N61" s="422">
        <f>$N$4</f>
        <v>42825</v>
      </c>
      <c r="O61" s="205">
        <f>IF(AND(R61&gt;0,R61&lt;DATE(LEFT($C$2,4),3,31)),0,MIN(R61,N61)-MAX(DATE(LEFT($C$2,4),3,31),E61-1))</f>
        <v>365</v>
      </c>
      <c r="P61" s="203">
        <f>IF(F61-G61&lt;0,K61-L61,MIN(IF($C$4="SLM",I61,K61)*M61*O61/(DATE(LEFT($C$2,4)+1,3,31)-DATE(LEFT($C$2,4),3,31)),K61-L61))</f>
        <v>0</v>
      </c>
      <c r="Q61" s="203">
        <f>IF(AND(R61&gt;0,R61&lt;=N61),0,K61-P61)</f>
        <v>0</v>
      </c>
      <c r="R61" s="422"/>
      <c r="S61" s="420"/>
      <c r="T61" s="437" t="str">
        <f t="shared" si="91"/>
        <v/>
      </c>
      <c r="U61" s="436"/>
      <c r="V61" s="437">
        <f t="shared" si="92"/>
        <v>0</v>
      </c>
      <c r="W61" s="437">
        <f t="shared" ref="W61:AG61" si="96">IFERROR($P61*IF(AND($R61&gt;0,$R61&lt;=V$5),0,MAX(MIN($R61,W$5)-MAX(V$5,$E61-1),0))/$O61,0)</f>
        <v>0</v>
      </c>
      <c r="X61" s="437">
        <f t="shared" si="96"/>
        <v>0</v>
      </c>
      <c r="Y61" s="437">
        <f t="shared" si="96"/>
        <v>0</v>
      </c>
      <c r="Z61" s="437">
        <f t="shared" si="96"/>
        <v>0</v>
      </c>
      <c r="AA61" s="437">
        <f t="shared" si="96"/>
        <v>0</v>
      </c>
      <c r="AB61" s="437">
        <f t="shared" si="96"/>
        <v>0</v>
      </c>
      <c r="AC61" s="437">
        <f t="shared" si="96"/>
        <v>0</v>
      </c>
      <c r="AD61" s="437">
        <f t="shared" si="96"/>
        <v>0</v>
      </c>
      <c r="AE61" s="437">
        <f t="shared" si="96"/>
        <v>0</v>
      </c>
      <c r="AF61" s="437">
        <f t="shared" si="96"/>
        <v>0</v>
      </c>
      <c r="AG61" s="437">
        <f t="shared" si="96"/>
        <v>0</v>
      </c>
      <c r="AH61" s="437">
        <f t="shared" si="94"/>
        <v>0</v>
      </c>
      <c r="AI61" s="439">
        <f t="shared" si="95"/>
        <v>0</v>
      </c>
    </row>
    <row r="62" spans="1:35" s="197" customFormat="1" ht="15" outlineLevel="1">
      <c r="A62" s="198">
        <f t="shared" ref="A62" si="97">A61+1</f>
        <v>3</v>
      </c>
      <c r="B62" s="536"/>
      <c r="C62" s="536"/>
      <c r="D62" s="199"/>
      <c r="E62" s="206"/>
      <c r="F62" s="199"/>
      <c r="G62" s="200">
        <f t="shared" si="86"/>
        <v>0</v>
      </c>
      <c r="H62" s="201">
        <f t="shared" si="87"/>
        <v>0</v>
      </c>
      <c r="I62" s="420"/>
      <c r="J62" s="420"/>
      <c r="K62" s="203">
        <f t="shared" si="88"/>
        <v>0</v>
      </c>
      <c r="L62" s="203">
        <f t="shared" si="89"/>
        <v>0</v>
      </c>
      <c r="M62" s="421">
        <f t="shared" si="90"/>
        <v>0</v>
      </c>
      <c r="N62" s="422">
        <f>$N$4</f>
        <v>42825</v>
      </c>
      <c r="O62" s="205">
        <f>IF(AND(R62&gt;0,R62&lt;DATE(LEFT($C$2,4),3,31)),0,MIN(R62,N62)-MAX(DATE(LEFT($C$2,4),3,31),E62-1))</f>
        <v>365</v>
      </c>
      <c r="P62" s="203">
        <f>IF(F62-G62&lt;0,K62-L62,MIN(IF($C$4="SLM",I62,K62)*M62*O62/(DATE(LEFT($C$2,4)+1,3,31)-DATE(LEFT($C$2,4),3,31)),K62-L62))</f>
        <v>0</v>
      </c>
      <c r="Q62" s="203">
        <f>IF(AND(R62&gt;0,R62&lt;=N62),0,K62-P62)</f>
        <v>0</v>
      </c>
      <c r="R62" s="422"/>
      <c r="S62" s="420"/>
      <c r="T62" s="437" t="str">
        <f t="shared" si="91"/>
        <v/>
      </c>
      <c r="U62" s="436"/>
      <c r="V62" s="437">
        <f t="shared" si="92"/>
        <v>0</v>
      </c>
      <c r="W62" s="437">
        <f t="shared" ref="W62:AG62" si="98">IFERROR($P62*IF(AND($R62&gt;0,$R62&lt;=V$5),0,MAX(MIN($R62,W$5)-MAX(V$5,$E62-1),0))/$O62,0)</f>
        <v>0</v>
      </c>
      <c r="X62" s="437">
        <f t="shared" si="98"/>
        <v>0</v>
      </c>
      <c r="Y62" s="437">
        <f t="shared" si="98"/>
        <v>0</v>
      </c>
      <c r="Z62" s="437">
        <f t="shared" si="98"/>
        <v>0</v>
      </c>
      <c r="AA62" s="437">
        <f t="shared" si="98"/>
        <v>0</v>
      </c>
      <c r="AB62" s="437">
        <f t="shared" si="98"/>
        <v>0</v>
      </c>
      <c r="AC62" s="437">
        <f t="shared" si="98"/>
        <v>0</v>
      </c>
      <c r="AD62" s="437">
        <f t="shared" si="98"/>
        <v>0</v>
      </c>
      <c r="AE62" s="437">
        <f t="shared" si="98"/>
        <v>0</v>
      </c>
      <c r="AF62" s="437">
        <f t="shared" si="98"/>
        <v>0</v>
      </c>
      <c r="AG62" s="437">
        <f t="shared" si="98"/>
        <v>0</v>
      </c>
      <c r="AH62" s="437">
        <f t="shared" si="94"/>
        <v>0</v>
      </c>
      <c r="AI62" s="439">
        <f t="shared" si="95"/>
        <v>0</v>
      </c>
    </row>
    <row r="63" spans="1:35" s="197" customFormat="1" ht="15" outlineLevel="1">
      <c r="A63" s="198"/>
      <c r="B63" s="536"/>
      <c r="C63" s="536"/>
      <c r="D63" s="199"/>
      <c r="E63" s="206"/>
      <c r="F63" s="199"/>
      <c r="G63" s="200"/>
      <c r="H63" s="201"/>
      <c r="I63" s="202"/>
      <c r="J63" s="202"/>
      <c r="K63" s="203"/>
      <c r="L63" s="203"/>
      <c r="M63" s="421"/>
      <c r="N63" s="422"/>
      <c r="O63" s="205">
        <f>IF(D63="opening",N63-DATE(LEFT($C$2,4),3,31),N63-E63+1)</f>
        <v>1</v>
      </c>
      <c r="P63" s="203"/>
      <c r="Q63" s="203"/>
      <c r="R63" s="422"/>
      <c r="S63" s="420"/>
      <c r="T63" s="437" t="str">
        <f t="shared" si="91"/>
        <v/>
      </c>
      <c r="U63" s="436"/>
      <c r="V63" s="437"/>
      <c r="W63" s="437"/>
      <c r="X63" s="437"/>
      <c r="Y63" s="437"/>
      <c r="Z63" s="437"/>
      <c r="AA63" s="437"/>
      <c r="AB63" s="437"/>
      <c r="AC63" s="437"/>
      <c r="AD63" s="437"/>
      <c r="AE63" s="437"/>
      <c r="AF63" s="437"/>
      <c r="AG63" s="437"/>
      <c r="AH63" s="437"/>
      <c r="AI63" s="439"/>
    </row>
    <row r="64" spans="1:35" s="197" customFormat="1" ht="15">
      <c r="A64" s="195"/>
      <c r="B64" s="195">
        <f>B65</f>
        <v>0</v>
      </c>
      <c r="C64" s="195"/>
      <c r="D64" s="195"/>
      <c r="E64" s="195"/>
      <c r="F64" s="195"/>
      <c r="G64" s="195"/>
      <c r="H64" s="195"/>
      <c r="I64" s="196">
        <f>SUM(I65:I77)</f>
        <v>0</v>
      </c>
      <c r="J64" s="196">
        <f t="shared" ref="J64:L64" si="99">SUM(J65:J77)</f>
        <v>0</v>
      </c>
      <c r="K64" s="196">
        <f t="shared" si="99"/>
        <v>0</v>
      </c>
      <c r="L64" s="196">
        <f t="shared" si="99"/>
        <v>0</v>
      </c>
      <c r="M64" s="195"/>
      <c r="N64" s="195"/>
      <c r="O64" s="195"/>
      <c r="P64" s="196">
        <f t="shared" ref="P64:Q64" si="100">SUM(P65:P77)</f>
        <v>0</v>
      </c>
      <c r="Q64" s="196">
        <f t="shared" si="100"/>
        <v>0</v>
      </c>
      <c r="R64" s="195"/>
      <c r="S64" s="196">
        <f>SUM(S65:S77)</f>
        <v>0</v>
      </c>
      <c r="T64" s="196">
        <f t="shared" ref="T64:V64" si="101">SUM(T65:T77)</f>
        <v>0</v>
      </c>
      <c r="U64" s="442"/>
      <c r="V64" s="196">
        <f t="shared" si="101"/>
        <v>0</v>
      </c>
      <c r="W64" s="196">
        <f t="shared" ref="W64:AG64" si="102">SUM(W65:W77)</f>
        <v>0</v>
      </c>
      <c r="X64" s="196">
        <f t="shared" si="102"/>
        <v>0</v>
      </c>
      <c r="Y64" s="196">
        <f t="shared" si="102"/>
        <v>0</v>
      </c>
      <c r="Z64" s="196">
        <f t="shared" si="102"/>
        <v>0</v>
      </c>
      <c r="AA64" s="196">
        <f t="shared" si="102"/>
        <v>0</v>
      </c>
      <c r="AB64" s="196">
        <f t="shared" si="102"/>
        <v>0</v>
      </c>
      <c r="AC64" s="196">
        <f t="shared" si="102"/>
        <v>0</v>
      </c>
      <c r="AD64" s="196">
        <f t="shared" si="102"/>
        <v>0</v>
      </c>
      <c r="AE64" s="196">
        <f t="shared" si="102"/>
        <v>0</v>
      </c>
      <c r="AF64" s="196">
        <f t="shared" si="102"/>
        <v>0</v>
      </c>
      <c r="AG64" s="196">
        <f t="shared" si="102"/>
        <v>0</v>
      </c>
      <c r="AH64" s="196">
        <f t="shared" ref="AH64" si="103">SUM(AH65:AH77)</f>
        <v>0</v>
      </c>
      <c r="AI64" s="439"/>
    </row>
    <row r="65" spans="1:35" s="197" customFormat="1" ht="15" outlineLevel="1">
      <c r="A65" s="198">
        <v>1</v>
      </c>
      <c r="B65" s="536"/>
      <c r="C65" s="536"/>
      <c r="D65" s="199"/>
      <c r="E65" s="206"/>
      <c r="F65" s="199"/>
      <c r="G65" s="200">
        <f t="shared" ref="G65:G76" si="104">IF(D65="opening",IF((RIGHT($G$5,10)-E65&lt;0),0,(RIGHT($G$5,10)-E65)/365),0)</f>
        <v>0</v>
      </c>
      <c r="H65" s="201">
        <f t="shared" ref="H65:H76" si="105">IF(G65&gt;F65,0,(F65-G65))</f>
        <v>0</v>
      </c>
      <c r="I65" s="420"/>
      <c r="J65" s="420"/>
      <c r="K65" s="203">
        <f t="shared" ref="K65:K76" si="106">I65-J65</f>
        <v>0</v>
      </c>
      <c r="L65" s="203">
        <f t="shared" ref="L65:L76" si="107">ROUND(I65*5%,0)</f>
        <v>0</v>
      </c>
      <c r="M65" s="421">
        <f t="shared" ref="M65:M76" si="108">IF(H65&lt;=0,0,IF($C$4="SLM",(100-5)%/H65,(1-((L65/K65)^(1/H65)))))</f>
        <v>0</v>
      </c>
      <c r="N65" s="422">
        <f t="shared" ref="N65:N71" si="109">$N$4</f>
        <v>42825</v>
      </c>
      <c r="O65" s="205">
        <f t="shared" ref="O65:O76" si="110">IF(AND(R65&gt;0,R65&lt;DATE(LEFT($C$2,4),3,31)),0,MIN(R65,N65)-MAX(DATE(LEFT($C$2,4),3,31),E65-1))</f>
        <v>365</v>
      </c>
      <c r="P65" s="203">
        <f t="shared" ref="P65:P76" si="111">IF(F65-G65&lt;0,K65-L65,MIN(IF($C$4="SLM",I65,K65)*M65*O65/(DATE(LEFT($C$2,4)+1,3,31)-DATE(LEFT($C$2,4),3,31)),K65-L65))</f>
        <v>0</v>
      </c>
      <c r="Q65" s="203">
        <f t="shared" ref="Q65:Q76" si="112">IF(AND(R65&gt;0,R65&lt;=N65),0,K65-P65)</f>
        <v>0</v>
      </c>
      <c r="R65" s="422"/>
      <c r="S65" s="420"/>
      <c r="T65" s="437" t="str">
        <f t="shared" ref="T65:T77" si="113">IF(R65&gt;0,S65+P65-K65,"")</f>
        <v/>
      </c>
      <c r="U65" s="436"/>
      <c r="V65" s="437">
        <f t="shared" ref="V65:V76" si="114">IFERROR($P65*IF(AND($R65&gt;0,$R65&lt;=DATE(LEFT($C$2,4),3,31)),0,MAX(MIN($R65,V$5)-MAX(DATE(LEFT($C$2,4),3,31),$E65-1),0))/$O65,0)</f>
        <v>0</v>
      </c>
      <c r="W65" s="437">
        <f t="shared" ref="W65:AG65" si="115">IFERROR($P65*IF(AND($R65&gt;0,$R65&lt;=V$5),0,MAX(MIN($R65,W$5)-MAX(V$5,$E65-1),0))/$O65,0)</f>
        <v>0</v>
      </c>
      <c r="X65" s="437">
        <f t="shared" si="115"/>
        <v>0</v>
      </c>
      <c r="Y65" s="437">
        <f t="shared" si="115"/>
        <v>0</v>
      </c>
      <c r="Z65" s="437">
        <f t="shared" si="115"/>
        <v>0</v>
      </c>
      <c r="AA65" s="437">
        <f t="shared" si="115"/>
        <v>0</v>
      </c>
      <c r="AB65" s="437">
        <f t="shared" si="115"/>
        <v>0</v>
      </c>
      <c r="AC65" s="437">
        <f t="shared" si="115"/>
        <v>0</v>
      </c>
      <c r="AD65" s="437">
        <f t="shared" si="115"/>
        <v>0</v>
      </c>
      <c r="AE65" s="437">
        <f t="shared" si="115"/>
        <v>0</v>
      </c>
      <c r="AF65" s="437">
        <f t="shared" si="115"/>
        <v>0</v>
      </c>
      <c r="AG65" s="437">
        <f t="shared" si="115"/>
        <v>0</v>
      </c>
      <c r="AH65" s="437">
        <f t="shared" ref="AH65:AH76" si="116">SUM(V65:AG65)</f>
        <v>0</v>
      </c>
      <c r="AI65" s="439">
        <f t="shared" ref="AI65:AI76" si="117">P65-AH65</f>
        <v>0</v>
      </c>
    </row>
    <row r="66" spans="1:35" s="197" customFormat="1" ht="15" outlineLevel="1">
      <c r="A66" s="198">
        <f>A65+1</f>
        <v>2</v>
      </c>
      <c r="B66" s="536"/>
      <c r="C66" s="536"/>
      <c r="D66" s="199"/>
      <c r="E66" s="206"/>
      <c r="F66" s="199"/>
      <c r="G66" s="200">
        <f t="shared" si="104"/>
        <v>0</v>
      </c>
      <c r="H66" s="201">
        <f t="shared" si="105"/>
        <v>0</v>
      </c>
      <c r="I66" s="420"/>
      <c r="J66" s="420"/>
      <c r="K66" s="203">
        <f t="shared" si="106"/>
        <v>0</v>
      </c>
      <c r="L66" s="203">
        <f t="shared" si="107"/>
        <v>0</v>
      </c>
      <c r="M66" s="421">
        <f t="shared" si="108"/>
        <v>0</v>
      </c>
      <c r="N66" s="422">
        <f t="shared" si="109"/>
        <v>42825</v>
      </c>
      <c r="O66" s="205">
        <f t="shared" si="110"/>
        <v>365</v>
      </c>
      <c r="P66" s="203">
        <f t="shared" si="111"/>
        <v>0</v>
      </c>
      <c r="Q66" s="203">
        <f t="shared" si="112"/>
        <v>0</v>
      </c>
      <c r="R66" s="422"/>
      <c r="S66" s="420"/>
      <c r="T66" s="437" t="str">
        <f t="shared" si="113"/>
        <v/>
      </c>
      <c r="U66" s="436"/>
      <c r="V66" s="437">
        <f t="shared" si="114"/>
        <v>0</v>
      </c>
      <c r="W66" s="437">
        <f t="shared" ref="W66:AG66" si="118">IFERROR($P66*IF(AND($R66&gt;0,$R66&lt;=V$5),0,MAX(MIN($R66,W$5)-MAX(V$5,$E66-1),0))/$O66,0)</f>
        <v>0</v>
      </c>
      <c r="X66" s="437">
        <f t="shared" si="118"/>
        <v>0</v>
      </c>
      <c r="Y66" s="437">
        <f t="shared" si="118"/>
        <v>0</v>
      </c>
      <c r="Z66" s="437">
        <f t="shared" si="118"/>
        <v>0</v>
      </c>
      <c r="AA66" s="437">
        <f t="shared" si="118"/>
        <v>0</v>
      </c>
      <c r="AB66" s="437">
        <f t="shared" si="118"/>
        <v>0</v>
      </c>
      <c r="AC66" s="437">
        <f t="shared" si="118"/>
        <v>0</v>
      </c>
      <c r="AD66" s="437">
        <f t="shared" si="118"/>
        <v>0</v>
      </c>
      <c r="AE66" s="437">
        <f t="shared" si="118"/>
        <v>0</v>
      </c>
      <c r="AF66" s="437">
        <f t="shared" si="118"/>
        <v>0</v>
      </c>
      <c r="AG66" s="437">
        <f t="shared" si="118"/>
        <v>0</v>
      </c>
      <c r="AH66" s="437">
        <f t="shared" si="116"/>
        <v>0</v>
      </c>
      <c r="AI66" s="439">
        <f t="shared" si="117"/>
        <v>0</v>
      </c>
    </row>
    <row r="67" spans="1:35" s="197" customFormat="1" ht="15" outlineLevel="1">
      <c r="A67" s="198">
        <f t="shared" ref="A67:A76" si="119">A66+1</f>
        <v>3</v>
      </c>
      <c r="B67" s="536"/>
      <c r="C67" s="536"/>
      <c r="D67" s="199"/>
      <c r="E67" s="206"/>
      <c r="F67" s="199"/>
      <c r="G67" s="200">
        <f t="shared" si="104"/>
        <v>0</v>
      </c>
      <c r="H67" s="201">
        <f t="shared" si="105"/>
        <v>0</v>
      </c>
      <c r="I67" s="420"/>
      <c r="J67" s="420"/>
      <c r="K67" s="203">
        <f t="shared" si="106"/>
        <v>0</v>
      </c>
      <c r="L67" s="203">
        <f t="shared" si="107"/>
        <v>0</v>
      </c>
      <c r="M67" s="421">
        <f t="shared" si="108"/>
        <v>0</v>
      </c>
      <c r="N67" s="422">
        <f t="shared" si="109"/>
        <v>42825</v>
      </c>
      <c r="O67" s="205">
        <f t="shared" si="110"/>
        <v>365</v>
      </c>
      <c r="P67" s="203">
        <f t="shared" si="111"/>
        <v>0</v>
      </c>
      <c r="Q67" s="203">
        <f t="shared" si="112"/>
        <v>0</v>
      </c>
      <c r="R67" s="422"/>
      <c r="S67" s="420"/>
      <c r="T67" s="437" t="str">
        <f t="shared" si="113"/>
        <v/>
      </c>
      <c r="U67" s="436"/>
      <c r="V67" s="437">
        <f t="shared" si="114"/>
        <v>0</v>
      </c>
      <c r="W67" s="437">
        <f t="shared" ref="W67:AG67" si="120">IFERROR($P67*IF(AND($R67&gt;0,$R67&lt;=V$5),0,MAX(MIN($R67,W$5)-MAX(V$5,$E67-1),0))/$O67,0)</f>
        <v>0</v>
      </c>
      <c r="X67" s="437">
        <f t="shared" si="120"/>
        <v>0</v>
      </c>
      <c r="Y67" s="437">
        <f t="shared" si="120"/>
        <v>0</v>
      </c>
      <c r="Z67" s="437">
        <f t="shared" si="120"/>
        <v>0</v>
      </c>
      <c r="AA67" s="437">
        <f t="shared" si="120"/>
        <v>0</v>
      </c>
      <c r="AB67" s="437">
        <f t="shared" si="120"/>
        <v>0</v>
      </c>
      <c r="AC67" s="437">
        <f t="shared" si="120"/>
        <v>0</v>
      </c>
      <c r="AD67" s="437">
        <f t="shared" si="120"/>
        <v>0</v>
      </c>
      <c r="AE67" s="437">
        <f t="shared" si="120"/>
        <v>0</v>
      </c>
      <c r="AF67" s="437">
        <f t="shared" si="120"/>
        <v>0</v>
      </c>
      <c r="AG67" s="437">
        <f t="shared" si="120"/>
        <v>0</v>
      </c>
      <c r="AH67" s="437">
        <f t="shared" si="116"/>
        <v>0</v>
      </c>
      <c r="AI67" s="439">
        <f t="shared" si="117"/>
        <v>0</v>
      </c>
    </row>
    <row r="68" spans="1:35" s="197" customFormat="1" ht="15" outlineLevel="1">
      <c r="A68" s="198">
        <f t="shared" si="119"/>
        <v>4</v>
      </c>
      <c r="B68" s="536"/>
      <c r="C68" s="536"/>
      <c r="D68" s="199"/>
      <c r="E68" s="206"/>
      <c r="F68" s="199"/>
      <c r="G68" s="200">
        <f t="shared" si="104"/>
        <v>0</v>
      </c>
      <c r="H68" s="201">
        <f t="shared" si="105"/>
        <v>0</v>
      </c>
      <c r="I68" s="420"/>
      <c r="J68" s="420"/>
      <c r="K68" s="203">
        <f t="shared" si="106"/>
        <v>0</v>
      </c>
      <c r="L68" s="203">
        <f t="shared" si="107"/>
        <v>0</v>
      </c>
      <c r="M68" s="421">
        <f t="shared" si="108"/>
        <v>0</v>
      </c>
      <c r="N68" s="422">
        <f t="shared" si="109"/>
        <v>42825</v>
      </c>
      <c r="O68" s="205">
        <f t="shared" si="110"/>
        <v>365</v>
      </c>
      <c r="P68" s="203">
        <f t="shared" si="111"/>
        <v>0</v>
      </c>
      <c r="Q68" s="203">
        <f t="shared" si="112"/>
        <v>0</v>
      </c>
      <c r="R68" s="422"/>
      <c r="S68" s="420"/>
      <c r="T68" s="437" t="str">
        <f t="shared" si="113"/>
        <v/>
      </c>
      <c r="U68" s="436"/>
      <c r="V68" s="437">
        <f t="shared" si="114"/>
        <v>0</v>
      </c>
      <c r="W68" s="437">
        <f t="shared" ref="W68:AG68" si="121">IFERROR($P68*IF(AND($R68&gt;0,$R68&lt;=V$5),0,MAX(MIN($R68,W$5)-MAX(V$5,$E68-1),0))/$O68,0)</f>
        <v>0</v>
      </c>
      <c r="X68" s="437">
        <f t="shared" si="121"/>
        <v>0</v>
      </c>
      <c r="Y68" s="437">
        <f t="shared" si="121"/>
        <v>0</v>
      </c>
      <c r="Z68" s="437">
        <f t="shared" si="121"/>
        <v>0</v>
      </c>
      <c r="AA68" s="437">
        <f t="shared" si="121"/>
        <v>0</v>
      </c>
      <c r="AB68" s="437">
        <f t="shared" si="121"/>
        <v>0</v>
      </c>
      <c r="AC68" s="437">
        <f t="shared" si="121"/>
        <v>0</v>
      </c>
      <c r="AD68" s="437">
        <f t="shared" si="121"/>
        <v>0</v>
      </c>
      <c r="AE68" s="437">
        <f t="shared" si="121"/>
        <v>0</v>
      </c>
      <c r="AF68" s="437">
        <f t="shared" si="121"/>
        <v>0</v>
      </c>
      <c r="AG68" s="437">
        <f t="shared" si="121"/>
        <v>0</v>
      </c>
      <c r="AH68" s="437">
        <f t="shared" si="116"/>
        <v>0</v>
      </c>
      <c r="AI68" s="439">
        <f t="shared" si="117"/>
        <v>0</v>
      </c>
    </row>
    <row r="69" spans="1:35" s="197" customFormat="1" ht="15" outlineLevel="1">
      <c r="A69" s="198">
        <f t="shared" si="119"/>
        <v>5</v>
      </c>
      <c r="B69" s="536"/>
      <c r="C69" s="536"/>
      <c r="D69" s="199"/>
      <c r="E69" s="206"/>
      <c r="F69" s="199"/>
      <c r="G69" s="200">
        <f t="shared" si="104"/>
        <v>0</v>
      </c>
      <c r="H69" s="201">
        <f t="shared" si="105"/>
        <v>0</v>
      </c>
      <c r="I69" s="420"/>
      <c r="J69" s="420"/>
      <c r="K69" s="203">
        <f t="shared" si="106"/>
        <v>0</v>
      </c>
      <c r="L69" s="203">
        <f t="shared" si="107"/>
        <v>0</v>
      </c>
      <c r="M69" s="421">
        <f t="shared" si="108"/>
        <v>0</v>
      </c>
      <c r="N69" s="422">
        <f t="shared" si="109"/>
        <v>42825</v>
      </c>
      <c r="O69" s="205">
        <f t="shared" si="110"/>
        <v>365</v>
      </c>
      <c r="P69" s="203">
        <f t="shared" si="111"/>
        <v>0</v>
      </c>
      <c r="Q69" s="203">
        <f t="shared" si="112"/>
        <v>0</v>
      </c>
      <c r="R69" s="422"/>
      <c r="S69" s="420"/>
      <c r="T69" s="437" t="str">
        <f t="shared" si="113"/>
        <v/>
      </c>
      <c r="U69" s="436"/>
      <c r="V69" s="437">
        <f t="shared" si="114"/>
        <v>0</v>
      </c>
      <c r="W69" s="437">
        <f t="shared" ref="W69:AG69" si="122">IFERROR($P69*IF(AND($R69&gt;0,$R69&lt;=V$5),0,MAX(MIN($R69,W$5)-MAX(V$5,$E69-1),0))/$O69,0)</f>
        <v>0</v>
      </c>
      <c r="X69" s="437">
        <f t="shared" si="122"/>
        <v>0</v>
      </c>
      <c r="Y69" s="437">
        <f t="shared" si="122"/>
        <v>0</v>
      </c>
      <c r="Z69" s="437">
        <f t="shared" si="122"/>
        <v>0</v>
      </c>
      <c r="AA69" s="437">
        <f t="shared" si="122"/>
        <v>0</v>
      </c>
      <c r="AB69" s="437">
        <f t="shared" si="122"/>
        <v>0</v>
      </c>
      <c r="AC69" s="437">
        <f t="shared" si="122"/>
        <v>0</v>
      </c>
      <c r="AD69" s="437">
        <f t="shared" si="122"/>
        <v>0</v>
      </c>
      <c r="AE69" s="437">
        <f t="shared" si="122"/>
        <v>0</v>
      </c>
      <c r="AF69" s="437">
        <f t="shared" si="122"/>
        <v>0</v>
      </c>
      <c r="AG69" s="437">
        <f t="shared" si="122"/>
        <v>0</v>
      </c>
      <c r="AH69" s="437">
        <f t="shared" si="116"/>
        <v>0</v>
      </c>
      <c r="AI69" s="439">
        <f t="shared" si="117"/>
        <v>0</v>
      </c>
    </row>
    <row r="70" spans="1:35" s="197" customFormat="1" ht="15" outlineLevel="1">
      <c r="A70" s="198">
        <f t="shared" si="119"/>
        <v>6</v>
      </c>
      <c r="B70" s="536"/>
      <c r="C70" s="536"/>
      <c r="D70" s="199"/>
      <c r="E70" s="206"/>
      <c r="F70" s="199"/>
      <c r="G70" s="200">
        <f t="shared" si="104"/>
        <v>0</v>
      </c>
      <c r="H70" s="201">
        <f t="shared" si="105"/>
        <v>0</v>
      </c>
      <c r="I70" s="420"/>
      <c r="J70" s="420"/>
      <c r="K70" s="203">
        <f t="shared" si="106"/>
        <v>0</v>
      </c>
      <c r="L70" s="203">
        <f t="shared" si="107"/>
        <v>0</v>
      </c>
      <c r="M70" s="421">
        <f t="shared" si="108"/>
        <v>0</v>
      </c>
      <c r="N70" s="422">
        <f t="shared" si="109"/>
        <v>42825</v>
      </c>
      <c r="O70" s="205">
        <f t="shared" si="110"/>
        <v>365</v>
      </c>
      <c r="P70" s="203">
        <f t="shared" si="111"/>
        <v>0</v>
      </c>
      <c r="Q70" s="203">
        <f t="shared" si="112"/>
        <v>0</v>
      </c>
      <c r="R70" s="422"/>
      <c r="S70" s="420"/>
      <c r="T70" s="437" t="str">
        <f t="shared" si="113"/>
        <v/>
      </c>
      <c r="U70" s="436"/>
      <c r="V70" s="437">
        <f t="shared" si="114"/>
        <v>0</v>
      </c>
      <c r="W70" s="437">
        <f t="shared" ref="W70:AG70" si="123">IFERROR($P70*IF(AND($R70&gt;0,$R70&lt;=V$5),0,MAX(MIN($R70,W$5)-MAX(V$5,$E70-1),0))/$O70,0)</f>
        <v>0</v>
      </c>
      <c r="X70" s="437">
        <f t="shared" si="123"/>
        <v>0</v>
      </c>
      <c r="Y70" s="437">
        <f t="shared" si="123"/>
        <v>0</v>
      </c>
      <c r="Z70" s="437">
        <f t="shared" si="123"/>
        <v>0</v>
      </c>
      <c r="AA70" s="437">
        <f t="shared" si="123"/>
        <v>0</v>
      </c>
      <c r="AB70" s="437">
        <f t="shared" si="123"/>
        <v>0</v>
      </c>
      <c r="AC70" s="437">
        <f t="shared" si="123"/>
        <v>0</v>
      </c>
      <c r="AD70" s="437">
        <f t="shared" si="123"/>
        <v>0</v>
      </c>
      <c r="AE70" s="437">
        <f t="shared" si="123"/>
        <v>0</v>
      </c>
      <c r="AF70" s="437">
        <f t="shared" si="123"/>
        <v>0</v>
      </c>
      <c r="AG70" s="437">
        <f t="shared" si="123"/>
        <v>0</v>
      </c>
      <c r="AH70" s="437">
        <f t="shared" si="116"/>
        <v>0</v>
      </c>
      <c r="AI70" s="439">
        <f t="shared" si="117"/>
        <v>0</v>
      </c>
    </row>
    <row r="71" spans="1:35" s="197" customFormat="1" ht="15" outlineLevel="1">
      <c r="A71" s="198">
        <f t="shared" si="119"/>
        <v>7</v>
      </c>
      <c r="B71" s="536"/>
      <c r="C71" s="536"/>
      <c r="D71" s="199"/>
      <c r="E71" s="206"/>
      <c r="F71" s="199"/>
      <c r="G71" s="200">
        <f t="shared" si="104"/>
        <v>0</v>
      </c>
      <c r="H71" s="201">
        <f t="shared" si="105"/>
        <v>0</v>
      </c>
      <c r="I71" s="420"/>
      <c r="J71" s="420"/>
      <c r="K71" s="203">
        <f t="shared" si="106"/>
        <v>0</v>
      </c>
      <c r="L71" s="203">
        <f t="shared" si="107"/>
        <v>0</v>
      </c>
      <c r="M71" s="421">
        <f t="shared" si="108"/>
        <v>0</v>
      </c>
      <c r="N71" s="422">
        <f t="shared" si="109"/>
        <v>42825</v>
      </c>
      <c r="O71" s="205">
        <f t="shared" si="110"/>
        <v>365</v>
      </c>
      <c r="P71" s="203">
        <f t="shared" si="111"/>
        <v>0</v>
      </c>
      <c r="Q71" s="203">
        <f t="shared" si="112"/>
        <v>0</v>
      </c>
      <c r="R71" s="422"/>
      <c r="S71" s="420"/>
      <c r="T71" s="437" t="str">
        <f t="shared" si="113"/>
        <v/>
      </c>
      <c r="U71" s="436"/>
      <c r="V71" s="437">
        <f t="shared" si="114"/>
        <v>0</v>
      </c>
      <c r="W71" s="437">
        <f t="shared" ref="W71:AG71" si="124">IFERROR($P71*IF(AND($R71&gt;0,$R71&lt;=V$5),0,MAX(MIN($R71,W$5)-MAX(V$5,$E71-1),0))/$O71,0)</f>
        <v>0</v>
      </c>
      <c r="X71" s="437">
        <f t="shared" si="124"/>
        <v>0</v>
      </c>
      <c r="Y71" s="437">
        <f t="shared" si="124"/>
        <v>0</v>
      </c>
      <c r="Z71" s="437">
        <f t="shared" si="124"/>
        <v>0</v>
      </c>
      <c r="AA71" s="437">
        <f t="shared" si="124"/>
        <v>0</v>
      </c>
      <c r="AB71" s="437">
        <f t="shared" si="124"/>
        <v>0</v>
      </c>
      <c r="AC71" s="437">
        <f t="shared" si="124"/>
        <v>0</v>
      </c>
      <c r="AD71" s="437">
        <f t="shared" si="124"/>
        <v>0</v>
      </c>
      <c r="AE71" s="437">
        <f t="shared" si="124"/>
        <v>0</v>
      </c>
      <c r="AF71" s="437">
        <f t="shared" si="124"/>
        <v>0</v>
      </c>
      <c r="AG71" s="437">
        <f t="shared" si="124"/>
        <v>0</v>
      </c>
      <c r="AH71" s="437">
        <f t="shared" si="116"/>
        <v>0</v>
      </c>
      <c r="AI71" s="439">
        <f t="shared" si="117"/>
        <v>0</v>
      </c>
    </row>
    <row r="72" spans="1:35" s="197" customFormat="1" ht="15" outlineLevel="1">
      <c r="A72" s="198">
        <f t="shared" si="119"/>
        <v>8</v>
      </c>
      <c r="B72" s="536"/>
      <c r="C72" s="536"/>
      <c r="D72" s="199"/>
      <c r="E72" s="206"/>
      <c r="F72" s="199"/>
      <c r="G72" s="200">
        <f t="shared" si="104"/>
        <v>0</v>
      </c>
      <c r="H72" s="201">
        <f t="shared" si="105"/>
        <v>0</v>
      </c>
      <c r="I72" s="420"/>
      <c r="J72" s="420"/>
      <c r="K72" s="203">
        <f t="shared" si="106"/>
        <v>0</v>
      </c>
      <c r="L72" s="203">
        <f t="shared" si="107"/>
        <v>0</v>
      </c>
      <c r="M72" s="421">
        <f t="shared" si="108"/>
        <v>0</v>
      </c>
      <c r="N72" s="422">
        <f t="shared" ref="N72:N76" si="125">$N$4</f>
        <v>42825</v>
      </c>
      <c r="O72" s="205">
        <f t="shared" si="110"/>
        <v>365</v>
      </c>
      <c r="P72" s="203">
        <f t="shared" si="111"/>
        <v>0</v>
      </c>
      <c r="Q72" s="203">
        <f t="shared" si="112"/>
        <v>0</v>
      </c>
      <c r="R72" s="422"/>
      <c r="S72" s="420"/>
      <c r="T72" s="437" t="str">
        <f t="shared" si="113"/>
        <v/>
      </c>
      <c r="U72" s="436"/>
      <c r="V72" s="437">
        <f t="shared" si="114"/>
        <v>0</v>
      </c>
      <c r="W72" s="437">
        <f t="shared" ref="W72:AG72" si="126">IFERROR($P72*IF(AND($R72&gt;0,$R72&lt;=V$5),0,MAX(MIN($R72,W$5)-MAX(V$5,$E72-1),0))/$O72,0)</f>
        <v>0</v>
      </c>
      <c r="X72" s="437">
        <f t="shared" si="126"/>
        <v>0</v>
      </c>
      <c r="Y72" s="437">
        <f t="shared" si="126"/>
        <v>0</v>
      </c>
      <c r="Z72" s="437">
        <f t="shared" si="126"/>
        <v>0</v>
      </c>
      <c r="AA72" s="437">
        <f t="shared" si="126"/>
        <v>0</v>
      </c>
      <c r="AB72" s="437">
        <f t="shared" si="126"/>
        <v>0</v>
      </c>
      <c r="AC72" s="437">
        <f t="shared" si="126"/>
        <v>0</v>
      </c>
      <c r="AD72" s="437">
        <f t="shared" si="126"/>
        <v>0</v>
      </c>
      <c r="AE72" s="437">
        <f t="shared" si="126"/>
        <v>0</v>
      </c>
      <c r="AF72" s="437">
        <f t="shared" si="126"/>
        <v>0</v>
      </c>
      <c r="AG72" s="437">
        <f t="shared" si="126"/>
        <v>0</v>
      </c>
      <c r="AH72" s="437">
        <f t="shared" si="116"/>
        <v>0</v>
      </c>
      <c r="AI72" s="439">
        <f t="shared" si="117"/>
        <v>0</v>
      </c>
    </row>
    <row r="73" spans="1:35" s="197" customFormat="1" ht="15" outlineLevel="1">
      <c r="A73" s="198">
        <f t="shared" si="119"/>
        <v>9</v>
      </c>
      <c r="B73" s="536"/>
      <c r="C73" s="536"/>
      <c r="D73" s="199"/>
      <c r="E73" s="206"/>
      <c r="F73" s="199"/>
      <c r="G73" s="200">
        <f t="shared" si="104"/>
        <v>0</v>
      </c>
      <c r="H73" s="201">
        <f t="shared" si="105"/>
        <v>0</v>
      </c>
      <c r="I73" s="420"/>
      <c r="J73" s="420"/>
      <c r="K73" s="203">
        <f t="shared" si="106"/>
        <v>0</v>
      </c>
      <c r="L73" s="203">
        <f t="shared" si="107"/>
        <v>0</v>
      </c>
      <c r="M73" s="421">
        <f t="shared" si="108"/>
        <v>0</v>
      </c>
      <c r="N73" s="422">
        <f t="shared" si="125"/>
        <v>42825</v>
      </c>
      <c r="O73" s="205">
        <f t="shared" si="110"/>
        <v>365</v>
      </c>
      <c r="P73" s="203">
        <f t="shared" si="111"/>
        <v>0</v>
      </c>
      <c r="Q73" s="203">
        <f t="shared" si="112"/>
        <v>0</v>
      </c>
      <c r="R73" s="422"/>
      <c r="S73" s="420"/>
      <c r="T73" s="437" t="str">
        <f t="shared" si="113"/>
        <v/>
      </c>
      <c r="U73" s="436"/>
      <c r="V73" s="437">
        <f t="shared" si="114"/>
        <v>0</v>
      </c>
      <c r="W73" s="437">
        <f t="shared" ref="W73:AG73" si="127">IFERROR($P73*IF(AND($R73&gt;0,$R73&lt;=V$5),0,MAX(MIN($R73,W$5)-MAX(V$5,$E73-1),0))/$O73,0)</f>
        <v>0</v>
      </c>
      <c r="X73" s="437">
        <f t="shared" si="127"/>
        <v>0</v>
      </c>
      <c r="Y73" s="437">
        <f t="shared" si="127"/>
        <v>0</v>
      </c>
      <c r="Z73" s="437">
        <f t="shared" si="127"/>
        <v>0</v>
      </c>
      <c r="AA73" s="437">
        <f t="shared" si="127"/>
        <v>0</v>
      </c>
      <c r="AB73" s="437">
        <f t="shared" si="127"/>
        <v>0</v>
      </c>
      <c r="AC73" s="437">
        <f t="shared" si="127"/>
        <v>0</v>
      </c>
      <c r="AD73" s="437">
        <f t="shared" si="127"/>
        <v>0</v>
      </c>
      <c r="AE73" s="437">
        <f t="shared" si="127"/>
        <v>0</v>
      </c>
      <c r="AF73" s="437">
        <f t="shared" si="127"/>
        <v>0</v>
      </c>
      <c r="AG73" s="437">
        <f t="shared" si="127"/>
        <v>0</v>
      </c>
      <c r="AH73" s="437">
        <f t="shared" si="116"/>
        <v>0</v>
      </c>
      <c r="AI73" s="439">
        <f t="shared" si="117"/>
        <v>0</v>
      </c>
    </row>
    <row r="74" spans="1:35" s="197" customFormat="1" ht="15" outlineLevel="1">
      <c r="A74" s="198">
        <f t="shared" si="119"/>
        <v>10</v>
      </c>
      <c r="B74" s="536"/>
      <c r="C74" s="536"/>
      <c r="D74" s="199"/>
      <c r="E74" s="206"/>
      <c r="F74" s="199"/>
      <c r="G74" s="200">
        <f t="shared" si="104"/>
        <v>0</v>
      </c>
      <c r="H74" s="201">
        <f t="shared" si="105"/>
        <v>0</v>
      </c>
      <c r="I74" s="420"/>
      <c r="J74" s="420"/>
      <c r="K74" s="203">
        <f t="shared" si="106"/>
        <v>0</v>
      </c>
      <c r="L74" s="203">
        <f t="shared" si="107"/>
        <v>0</v>
      </c>
      <c r="M74" s="421">
        <f t="shared" si="108"/>
        <v>0</v>
      </c>
      <c r="N74" s="422">
        <f t="shared" si="125"/>
        <v>42825</v>
      </c>
      <c r="O74" s="205">
        <f t="shared" si="110"/>
        <v>365</v>
      </c>
      <c r="P74" s="203">
        <f t="shared" si="111"/>
        <v>0</v>
      </c>
      <c r="Q74" s="203">
        <f t="shared" si="112"/>
        <v>0</v>
      </c>
      <c r="R74" s="422"/>
      <c r="S74" s="420"/>
      <c r="T74" s="437" t="str">
        <f t="shared" si="113"/>
        <v/>
      </c>
      <c r="U74" s="436"/>
      <c r="V74" s="437">
        <f t="shared" si="114"/>
        <v>0</v>
      </c>
      <c r="W74" s="437">
        <f t="shared" ref="W74:AG74" si="128">IFERROR($P74*IF(AND($R74&gt;0,$R74&lt;=V$5),0,MAX(MIN($R74,W$5)-MAX(V$5,$E74-1),0))/$O74,0)</f>
        <v>0</v>
      </c>
      <c r="X74" s="437">
        <f t="shared" si="128"/>
        <v>0</v>
      </c>
      <c r="Y74" s="437">
        <f t="shared" si="128"/>
        <v>0</v>
      </c>
      <c r="Z74" s="437">
        <f t="shared" si="128"/>
        <v>0</v>
      </c>
      <c r="AA74" s="437">
        <f t="shared" si="128"/>
        <v>0</v>
      </c>
      <c r="AB74" s="437">
        <f t="shared" si="128"/>
        <v>0</v>
      </c>
      <c r="AC74" s="437">
        <f t="shared" si="128"/>
        <v>0</v>
      </c>
      <c r="AD74" s="437">
        <f t="shared" si="128"/>
        <v>0</v>
      </c>
      <c r="AE74" s="437">
        <f t="shared" si="128"/>
        <v>0</v>
      </c>
      <c r="AF74" s="437">
        <f t="shared" si="128"/>
        <v>0</v>
      </c>
      <c r="AG74" s="437">
        <f t="shared" si="128"/>
        <v>0</v>
      </c>
      <c r="AH74" s="437">
        <f t="shared" si="116"/>
        <v>0</v>
      </c>
      <c r="AI74" s="439">
        <f t="shared" si="117"/>
        <v>0</v>
      </c>
    </row>
    <row r="75" spans="1:35" s="197" customFormat="1" ht="15" outlineLevel="1">
      <c r="A75" s="198">
        <f t="shared" si="119"/>
        <v>11</v>
      </c>
      <c r="B75" s="536"/>
      <c r="C75" s="536"/>
      <c r="D75" s="199"/>
      <c r="E75" s="206"/>
      <c r="F75" s="199"/>
      <c r="G75" s="200">
        <f t="shared" si="104"/>
        <v>0</v>
      </c>
      <c r="H75" s="201">
        <f t="shared" si="105"/>
        <v>0</v>
      </c>
      <c r="I75" s="420"/>
      <c r="J75" s="420"/>
      <c r="K75" s="203">
        <f t="shared" si="106"/>
        <v>0</v>
      </c>
      <c r="L75" s="203">
        <f t="shared" si="107"/>
        <v>0</v>
      </c>
      <c r="M75" s="421">
        <f t="shared" si="108"/>
        <v>0</v>
      </c>
      <c r="N75" s="422">
        <f t="shared" si="125"/>
        <v>42825</v>
      </c>
      <c r="O75" s="205">
        <f t="shared" si="110"/>
        <v>365</v>
      </c>
      <c r="P75" s="203">
        <f t="shared" si="111"/>
        <v>0</v>
      </c>
      <c r="Q75" s="203">
        <f t="shared" si="112"/>
        <v>0</v>
      </c>
      <c r="R75" s="422"/>
      <c r="S75" s="420"/>
      <c r="T75" s="437" t="str">
        <f t="shared" si="113"/>
        <v/>
      </c>
      <c r="U75" s="436"/>
      <c r="V75" s="437">
        <f t="shared" si="114"/>
        <v>0</v>
      </c>
      <c r="W75" s="437">
        <f t="shared" ref="W75:AG75" si="129">IFERROR($P75*IF(AND($R75&gt;0,$R75&lt;=V$5),0,MAX(MIN($R75,W$5)-MAX(V$5,$E75-1),0))/$O75,0)</f>
        <v>0</v>
      </c>
      <c r="X75" s="437">
        <f t="shared" si="129"/>
        <v>0</v>
      </c>
      <c r="Y75" s="437">
        <f t="shared" si="129"/>
        <v>0</v>
      </c>
      <c r="Z75" s="437">
        <f t="shared" si="129"/>
        <v>0</v>
      </c>
      <c r="AA75" s="437">
        <f t="shared" si="129"/>
        <v>0</v>
      </c>
      <c r="AB75" s="437">
        <f t="shared" si="129"/>
        <v>0</v>
      </c>
      <c r="AC75" s="437">
        <f t="shared" si="129"/>
        <v>0</v>
      </c>
      <c r="AD75" s="437">
        <f t="shared" si="129"/>
        <v>0</v>
      </c>
      <c r="AE75" s="437">
        <f t="shared" si="129"/>
        <v>0</v>
      </c>
      <c r="AF75" s="437">
        <f t="shared" si="129"/>
        <v>0</v>
      </c>
      <c r="AG75" s="437">
        <f t="shared" si="129"/>
        <v>0</v>
      </c>
      <c r="AH75" s="437">
        <f t="shared" si="116"/>
        <v>0</v>
      </c>
      <c r="AI75" s="439">
        <f t="shared" si="117"/>
        <v>0</v>
      </c>
    </row>
    <row r="76" spans="1:35" s="197" customFormat="1" ht="15" outlineLevel="1">
      <c r="A76" s="198">
        <f t="shared" si="119"/>
        <v>12</v>
      </c>
      <c r="B76" s="536"/>
      <c r="C76" s="536"/>
      <c r="D76" s="199"/>
      <c r="E76" s="206"/>
      <c r="F76" s="199"/>
      <c r="G76" s="200">
        <f t="shared" si="104"/>
        <v>0</v>
      </c>
      <c r="H76" s="201">
        <f t="shared" si="105"/>
        <v>0</v>
      </c>
      <c r="I76" s="420"/>
      <c r="J76" s="420"/>
      <c r="K76" s="203">
        <f t="shared" si="106"/>
        <v>0</v>
      </c>
      <c r="L76" s="203">
        <f t="shared" si="107"/>
        <v>0</v>
      </c>
      <c r="M76" s="421">
        <f t="shared" si="108"/>
        <v>0</v>
      </c>
      <c r="N76" s="422">
        <f t="shared" si="125"/>
        <v>42825</v>
      </c>
      <c r="O76" s="205">
        <f t="shared" si="110"/>
        <v>365</v>
      </c>
      <c r="P76" s="203">
        <f t="shared" si="111"/>
        <v>0</v>
      </c>
      <c r="Q76" s="203">
        <f t="shared" si="112"/>
        <v>0</v>
      </c>
      <c r="R76" s="422"/>
      <c r="S76" s="420"/>
      <c r="T76" s="437" t="str">
        <f t="shared" si="113"/>
        <v/>
      </c>
      <c r="U76" s="436"/>
      <c r="V76" s="437">
        <f t="shared" si="114"/>
        <v>0</v>
      </c>
      <c r="W76" s="437">
        <f t="shared" ref="W76:AG76" si="130">IFERROR($P76*IF(AND($R76&gt;0,$R76&lt;=V$5),0,MAX(MIN($R76,W$5)-MAX(V$5,$E76-1),0))/$O76,0)</f>
        <v>0</v>
      </c>
      <c r="X76" s="437">
        <f t="shared" si="130"/>
        <v>0</v>
      </c>
      <c r="Y76" s="437">
        <f t="shared" si="130"/>
        <v>0</v>
      </c>
      <c r="Z76" s="437">
        <f t="shared" si="130"/>
        <v>0</v>
      </c>
      <c r="AA76" s="437">
        <f t="shared" si="130"/>
        <v>0</v>
      </c>
      <c r="AB76" s="437">
        <f t="shared" si="130"/>
        <v>0</v>
      </c>
      <c r="AC76" s="437">
        <f t="shared" si="130"/>
        <v>0</v>
      </c>
      <c r="AD76" s="437">
        <f t="shared" si="130"/>
        <v>0</v>
      </c>
      <c r="AE76" s="437">
        <f t="shared" si="130"/>
        <v>0</v>
      </c>
      <c r="AF76" s="437">
        <f t="shared" si="130"/>
        <v>0</v>
      </c>
      <c r="AG76" s="437">
        <f t="shared" si="130"/>
        <v>0</v>
      </c>
      <c r="AH76" s="437">
        <f t="shared" si="116"/>
        <v>0</v>
      </c>
      <c r="AI76" s="439">
        <f t="shared" si="117"/>
        <v>0</v>
      </c>
    </row>
    <row r="77" spans="1:35" s="197" customFormat="1" ht="15" outlineLevel="1">
      <c r="A77" s="198"/>
      <c r="B77" s="536"/>
      <c r="C77" s="536"/>
      <c r="D77" s="199"/>
      <c r="E77" s="206"/>
      <c r="F77" s="199"/>
      <c r="G77" s="200"/>
      <c r="H77" s="201"/>
      <c r="I77" s="202"/>
      <c r="J77" s="202"/>
      <c r="K77" s="203"/>
      <c r="L77" s="203"/>
      <c r="M77" s="421"/>
      <c r="N77" s="422"/>
      <c r="O77" s="205">
        <f>IF(D77="opening",N77-DATE(LEFT($C$2,4),3,31),N77-E77+1)</f>
        <v>1</v>
      </c>
      <c r="P77" s="203"/>
      <c r="Q77" s="203"/>
      <c r="R77" s="422"/>
      <c r="S77" s="420"/>
      <c r="T77" s="437" t="str">
        <f t="shared" si="113"/>
        <v/>
      </c>
      <c r="U77" s="436"/>
      <c r="V77" s="437"/>
      <c r="W77" s="437"/>
      <c r="X77" s="437"/>
      <c r="Y77" s="437"/>
      <c r="Z77" s="437"/>
      <c r="AA77" s="437"/>
      <c r="AB77" s="437"/>
      <c r="AC77" s="437"/>
      <c r="AD77" s="437"/>
      <c r="AE77" s="437"/>
      <c r="AF77" s="437"/>
      <c r="AG77" s="437"/>
      <c r="AH77" s="437"/>
      <c r="AI77" s="439"/>
    </row>
    <row r="78" spans="1:35" s="197" customFormat="1" ht="15">
      <c r="A78" s="195"/>
      <c r="B78" s="195" t="s">
        <v>340</v>
      </c>
      <c r="C78" s="195"/>
      <c r="D78" s="195"/>
      <c r="E78" s="195"/>
      <c r="F78" s="195"/>
      <c r="G78" s="195"/>
      <c r="H78" s="195"/>
      <c r="I78" s="196">
        <f>SUM(I79:I82)</f>
        <v>0</v>
      </c>
      <c r="J78" s="196">
        <f t="shared" ref="J78:L78" si="131">SUM(J79:J82)</f>
        <v>0</v>
      </c>
      <c r="K78" s="196">
        <f t="shared" si="131"/>
        <v>0</v>
      </c>
      <c r="L78" s="196">
        <f t="shared" si="131"/>
        <v>0</v>
      </c>
      <c r="M78" s="195"/>
      <c r="N78" s="195"/>
      <c r="O78" s="195"/>
      <c r="P78" s="196">
        <f t="shared" ref="P78:Q78" si="132">SUM(P79:P82)</f>
        <v>0</v>
      </c>
      <c r="Q78" s="196">
        <f t="shared" si="132"/>
        <v>0</v>
      </c>
      <c r="R78" s="195"/>
      <c r="S78" s="196">
        <f t="shared" ref="S78:AH78" si="133">SUM(S79:S82)</f>
        <v>0</v>
      </c>
      <c r="T78" s="196">
        <f t="shared" si="133"/>
        <v>0</v>
      </c>
      <c r="U78" s="442"/>
      <c r="V78" s="196">
        <f t="shared" si="133"/>
        <v>0</v>
      </c>
      <c r="W78" s="196">
        <f t="shared" si="133"/>
        <v>0</v>
      </c>
      <c r="X78" s="196">
        <f t="shared" si="133"/>
        <v>0</v>
      </c>
      <c r="Y78" s="196">
        <f t="shared" si="133"/>
        <v>0</v>
      </c>
      <c r="Z78" s="196">
        <f t="shared" si="133"/>
        <v>0</v>
      </c>
      <c r="AA78" s="196">
        <f t="shared" si="133"/>
        <v>0</v>
      </c>
      <c r="AB78" s="196">
        <f t="shared" si="133"/>
        <v>0</v>
      </c>
      <c r="AC78" s="196">
        <f t="shared" si="133"/>
        <v>0</v>
      </c>
      <c r="AD78" s="196">
        <f t="shared" si="133"/>
        <v>0</v>
      </c>
      <c r="AE78" s="196">
        <f t="shared" si="133"/>
        <v>0</v>
      </c>
      <c r="AF78" s="196">
        <f t="shared" si="133"/>
        <v>0</v>
      </c>
      <c r="AG78" s="196">
        <f t="shared" si="133"/>
        <v>0</v>
      </c>
      <c r="AH78" s="196">
        <f t="shared" si="133"/>
        <v>0</v>
      </c>
      <c r="AI78" s="439"/>
    </row>
    <row r="79" spans="1:35" s="197" customFormat="1" ht="15" outlineLevel="1">
      <c r="A79" s="198">
        <v>1</v>
      </c>
      <c r="B79" s="536"/>
      <c r="C79" s="536"/>
      <c r="D79" s="199"/>
      <c r="E79" s="206"/>
      <c r="F79" s="199"/>
      <c r="G79" s="200">
        <f>IF(D79="opening",IF((RIGHT($G$5,10)-E79&lt;0),0,(RIGHT($G$5,10)-E79)/365),0)</f>
        <v>0</v>
      </c>
      <c r="H79" s="201">
        <f>IF(G79&gt;F79,0,(F79-G79))</f>
        <v>0</v>
      </c>
      <c r="I79" s="420"/>
      <c r="J79" s="420"/>
      <c r="K79" s="203">
        <f t="shared" ref="K79:K81" si="134">I79-J79</f>
        <v>0</v>
      </c>
      <c r="L79" s="203">
        <f t="shared" ref="L79:L81" si="135">ROUND(I79*5%,0)</f>
        <v>0</v>
      </c>
      <c r="M79" s="421">
        <f t="shared" ref="M79:M81" si="136">IF(H79&lt;=0,0,IF($C$4="SLM",(100-5)%/H79,(1-((L79/K79)^(1/H79)))))</f>
        <v>0</v>
      </c>
      <c r="N79" s="422">
        <f t="shared" ref="N79:N81" si="137">$N$4</f>
        <v>42825</v>
      </c>
      <c r="O79" s="205">
        <f>IF(AND(R79&gt;0,R79&lt;DATE(LEFT($C$2,4),3,31)),0,MIN(R79,N79)-MAX(DATE(LEFT($C$2,4),3,31),E79-1))</f>
        <v>365</v>
      </c>
      <c r="P79" s="203">
        <f>IF(F79-G79&lt;0,K79-L79,MIN(IF($C$4="SLM",I79,K79)*M79*O79/(DATE(LEFT($C$2,4)+1,3,31)-DATE(LEFT($C$2,4),3,31)),K79-L79))</f>
        <v>0</v>
      </c>
      <c r="Q79" s="203">
        <f>IF(AND(R79&gt;0,R79&lt;=N79),0,K79-P79)</f>
        <v>0</v>
      </c>
      <c r="R79" s="422"/>
      <c r="S79" s="420"/>
      <c r="T79" s="437" t="str">
        <f t="shared" ref="T79:T82" si="138">IF(R79&gt;0,S79+P79-K79,"")</f>
        <v/>
      </c>
      <c r="U79" s="436"/>
      <c r="V79" s="437">
        <f t="shared" ref="V79:V81" si="139">IFERROR($P79*IF(AND($R79&gt;0,$R79&lt;=DATE(LEFT($C$2,4),3,31)),0,MAX(MIN($R79,V$5)-MAX(DATE(LEFT($C$2,4),3,31),$E79-1),0))/$O79,0)</f>
        <v>0</v>
      </c>
      <c r="W79" s="437">
        <f t="shared" ref="W79:AG79" si="140">IFERROR($P79*IF(AND($R79&gt;0,$R79&lt;=V$5),0,MAX(MIN($R79,W$5)-MAX(V$5,$E79-1),0))/$O79,0)</f>
        <v>0</v>
      </c>
      <c r="X79" s="437">
        <f t="shared" si="140"/>
        <v>0</v>
      </c>
      <c r="Y79" s="437">
        <f t="shared" si="140"/>
        <v>0</v>
      </c>
      <c r="Z79" s="437">
        <f t="shared" si="140"/>
        <v>0</v>
      </c>
      <c r="AA79" s="437">
        <f t="shared" si="140"/>
        <v>0</v>
      </c>
      <c r="AB79" s="437">
        <f t="shared" si="140"/>
        <v>0</v>
      </c>
      <c r="AC79" s="437">
        <f t="shared" si="140"/>
        <v>0</v>
      </c>
      <c r="AD79" s="437">
        <f t="shared" si="140"/>
        <v>0</v>
      </c>
      <c r="AE79" s="437">
        <f t="shared" si="140"/>
        <v>0</v>
      </c>
      <c r="AF79" s="437">
        <f t="shared" si="140"/>
        <v>0</v>
      </c>
      <c r="AG79" s="437">
        <f t="shared" si="140"/>
        <v>0</v>
      </c>
      <c r="AH79" s="437">
        <f t="shared" ref="AH79:AH81" si="141">SUM(V79:AG79)</f>
        <v>0</v>
      </c>
      <c r="AI79" s="439">
        <f t="shared" ref="AI79:AI81" si="142">P79-AH79</f>
        <v>0</v>
      </c>
    </row>
    <row r="80" spans="1:35" s="197" customFormat="1" ht="15" outlineLevel="1">
      <c r="A80" s="198">
        <v>2</v>
      </c>
      <c r="B80" s="536"/>
      <c r="C80" s="536"/>
      <c r="D80" s="199"/>
      <c r="E80" s="206"/>
      <c r="F80" s="199"/>
      <c r="G80" s="200">
        <f>IF(D80="opening",IF((RIGHT($G$5,10)-E80&lt;0),0,(RIGHT($G$5,10)-E80)/365),0)</f>
        <v>0</v>
      </c>
      <c r="H80" s="201">
        <f>IF(G80&gt;F80,0,(F80-G80))</f>
        <v>0</v>
      </c>
      <c r="I80" s="202"/>
      <c r="J80" s="420"/>
      <c r="K80" s="203">
        <f t="shared" si="134"/>
        <v>0</v>
      </c>
      <c r="L80" s="203">
        <f t="shared" si="135"/>
        <v>0</v>
      </c>
      <c r="M80" s="421">
        <f t="shared" si="136"/>
        <v>0</v>
      </c>
      <c r="N80" s="422">
        <f t="shared" si="137"/>
        <v>42825</v>
      </c>
      <c r="O80" s="205">
        <f>IF(AND(R80&gt;0,R80&lt;DATE(LEFT($C$2,4),3,31)),0,MIN(R80,N80)-MAX(DATE(LEFT($C$2,4),3,31),E80-1))</f>
        <v>365</v>
      </c>
      <c r="P80" s="203">
        <f>IF(F80-G80&lt;0,K80-L80,MIN(IF($C$4="SLM",I80,K80)*M80*O80/(DATE(LEFT($C$2,4)+1,3,31)-DATE(LEFT($C$2,4),3,31)),K80-L80))</f>
        <v>0</v>
      </c>
      <c r="Q80" s="203">
        <f>IF(AND(R80&gt;0,R80&lt;=N80),0,K80-P80)</f>
        <v>0</v>
      </c>
      <c r="R80" s="422"/>
      <c r="S80" s="420"/>
      <c r="T80" s="437" t="str">
        <f t="shared" si="138"/>
        <v/>
      </c>
      <c r="U80" s="436"/>
      <c r="V80" s="437">
        <f t="shared" si="139"/>
        <v>0</v>
      </c>
      <c r="W80" s="437">
        <f t="shared" ref="W80:AG80" si="143">IFERROR($P80*IF(AND($R80&gt;0,$R80&lt;=V$5),0,MAX(MIN($R80,W$5)-MAX(V$5,$E80-1),0))/$O80,0)</f>
        <v>0</v>
      </c>
      <c r="X80" s="437">
        <f t="shared" si="143"/>
        <v>0</v>
      </c>
      <c r="Y80" s="437">
        <f t="shared" si="143"/>
        <v>0</v>
      </c>
      <c r="Z80" s="437">
        <f t="shared" si="143"/>
        <v>0</v>
      </c>
      <c r="AA80" s="437">
        <f t="shared" si="143"/>
        <v>0</v>
      </c>
      <c r="AB80" s="437">
        <f t="shared" si="143"/>
        <v>0</v>
      </c>
      <c r="AC80" s="437">
        <f t="shared" si="143"/>
        <v>0</v>
      </c>
      <c r="AD80" s="437">
        <f t="shared" si="143"/>
        <v>0</v>
      </c>
      <c r="AE80" s="437">
        <f t="shared" si="143"/>
        <v>0</v>
      </c>
      <c r="AF80" s="437">
        <f t="shared" si="143"/>
        <v>0</v>
      </c>
      <c r="AG80" s="437">
        <f t="shared" si="143"/>
        <v>0</v>
      </c>
      <c r="AH80" s="437">
        <f t="shared" si="141"/>
        <v>0</v>
      </c>
      <c r="AI80" s="439">
        <f t="shared" si="142"/>
        <v>0</v>
      </c>
    </row>
    <row r="81" spans="1:35" s="197" customFormat="1" ht="15" outlineLevel="1">
      <c r="A81" s="198">
        <v>3</v>
      </c>
      <c r="B81" s="536"/>
      <c r="C81" s="536"/>
      <c r="D81" s="199"/>
      <c r="E81" s="206"/>
      <c r="F81" s="199"/>
      <c r="G81" s="200">
        <f>IF(D81="opening",IF((RIGHT($G$5,10)-E81&lt;0),0,(RIGHT($G$5,10)-E81)/365),0)</f>
        <v>0</v>
      </c>
      <c r="H81" s="201">
        <f>IF(G81&gt;F81,0,(F81-G81))</f>
        <v>0</v>
      </c>
      <c r="I81" s="202"/>
      <c r="J81" s="420"/>
      <c r="K81" s="203">
        <f t="shared" si="134"/>
        <v>0</v>
      </c>
      <c r="L81" s="203">
        <f t="shared" si="135"/>
        <v>0</v>
      </c>
      <c r="M81" s="421">
        <f t="shared" si="136"/>
        <v>0</v>
      </c>
      <c r="N81" s="422">
        <f t="shared" si="137"/>
        <v>42825</v>
      </c>
      <c r="O81" s="205">
        <f>IF(AND(R81&gt;0,R81&lt;DATE(LEFT($C$2,4),3,31)),0,MIN(R81,N81)-MAX(DATE(LEFT($C$2,4),3,31),E81-1))</f>
        <v>365</v>
      </c>
      <c r="P81" s="203">
        <f>IF(F81-G81&lt;0,K81-L81,MIN(IF($C$4="SLM",I81,K81)*M81*O81/(DATE(LEFT($C$2,4)+1,3,31)-DATE(LEFT($C$2,4),3,31)),K81-L81))</f>
        <v>0</v>
      </c>
      <c r="Q81" s="203">
        <f>IF(AND(R81&gt;0,R81&lt;=N81),0,K81-P81)</f>
        <v>0</v>
      </c>
      <c r="R81" s="422"/>
      <c r="S81" s="420"/>
      <c r="T81" s="437" t="str">
        <f t="shared" si="138"/>
        <v/>
      </c>
      <c r="U81" s="436"/>
      <c r="V81" s="437">
        <f t="shared" si="139"/>
        <v>0</v>
      </c>
      <c r="W81" s="437">
        <f t="shared" ref="W81:AG81" si="144">IFERROR($P81*IF(AND($R81&gt;0,$R81&lt;=V$5),0,MAX(MIN($R81,W$5)-MAX(V$5,$E81-1),0))/$O81,0)</f>
        <v>0</v>
      </c>
      <c r="X81" s="437">
        <f t="shared" si="144"/>
        <v>0</v>
      </c>
      <c r="Y81" s="437">
        <f t="shared" si="144"/>
        <v>0</v>
      </c>
      <c r="Z81" s="437">
        <f t="shared" si="144"/>
        <v>0</v>
      </c>
      <c r="AA81" s="437">
        <f t="shared" si="144"/>
        <v>0</v>
      </c>
      <c r="AB81" s="437">
        <f t="shared" si="144"/>
        <v>0</v>
      </c>
      <c r="AC81" s="437">
        <f t="shared" si="144"/>
        <v>0</v>
      </c>
      <c r="AD81" s="437">
        <f t="shared" si="144"/>
        <v>0</v>
      </c>
      <c r="AE81" s="437">
        <f t="shared" si="144"/>
        <v>0</v>
      </c>
      <c r="AF81" s="437">
        <f t="shared" si="144"/>
        <v>0</v>
      </c>
      <c r="AG81" s="437">
        <f t="shared" si="144"/>
        <v>0</v>
      </c>
      <c r="AH81" s="437">
        <f t="shared" si="141"/>
        <v>0</v>
      </c>
      <c r="AI81" s="439">
        <f t="shared" si="142"/>
        <v>0</v>
      </c>
    </row>
    <row r="82" spans="1:35" s="197" customFormat="1" ht="15" outlineLevel="1">
      <c r="A82" s="198"/>
      <c r="B82" s="536"/>
      <c r="C82" s="536"/>
      <c r="D82" s="199"/>
      <c r="E82" s="206"/>
      <c r="F82" s="199"/>
      <c r="G82" s="200"/>
      <c r="H82" s="201"/>
      <c r="I82" s="420"/>
      <c r="J82" s="420"/>
      <c r="K82" s="203"/>
      <c r="L82" s="203"/>
      <c r="M82" s="421"/>
      <c r="N82" s="422"/>
      <c r="O82" s="205">
        <f>IF(D82="opening",N82-DATE(LEFT($C$2,4),3,31),N82-E82+1)</f>
        <v>1</v>
      </c>
      <c r="P82" s="203"/>
      <c r="Q82" s="203"/>
      <c r="R82" s="422"/>
      <c r="S82" s="420"/>
      <c r="T82" s="437" t="str">
        <f t="shared" si="138"/>
        <v/>
      </c>
      <c r="U82" s="436"/>
      <c r="V82" s="437"/>
      <c r="W82" s="437"/>
      <c r="X82" s="437"/>
      <c r="Y82" s="437"/>
      <c r="Z82" s="437"/>
      <c r="AA82" s="437"/>
      <c r="AB82" s="437"/>
      <c r="AC82" s="437"/>
      <c r="AD82" s="437"/>
      <c r="AE82" s="437"/>
      <c r="AF82" s="437"/>
      <c r="AG82" s="437"/>
      <c r="AH82" s="437"/>
      <c r="AI82" s="439"/>
    </row>
    <row r="83" spans="1:35" s="197" customFormat="1" ht="15">
      <c r="A83" s="195"/>
      <c r="B83" s="195">
        <f>B84</f>
        <v>0</v>
      </c>
      <c r="C83" s="195"/>
      <c r="D83" s="195"/>
      <c r="E83" s="195"/>
      <c r="F83" s="195"/>
      <c r="G83" s="195"/>
      <c r="H83" s="195"/>
      <c r="I83" s="196">
        <f t="shared" ref="I83:L83" si="145">SUM(I84:I108)</f>
        <v>0</v>
      </c>
      <c r="J83" s="196">
        <f t="shared" si="145"/>
        <v>0</v>
      </c>
      <c r="K83" s="196">
        <f t="shared" si="145"/>
        <v>0</v>
      </c>
      <c r="L83" s="196">
        <f t="shared" si="145"/>
        <v>0</v>
      </c>
      <c r="M83" s="195"/>
      <c r="N83" s="195"/>
      <c r="O83" s="195"/>
      <c r="P83" s="196">
        <f>SUM(P84:P108)</f>
        <v>0</v>
      </c>
      <c r="Q83" s="196">
        <f t="shared" ref="Q83" si="146">SUM(Q84:Q108)</f>
        <v>0</v>
      </c>
      <c r="R83" s="195"/>
      <c r="S83" s="196">
        <f t="shared" ref="S83:T83" si="147">SUM(S84:S108)</f>
        <v>0</v>
      </c>
      <c r="T83" s="196">
        <f t="shared" si="147"/>
        <v>0</v>
      </c>
      <c r="U83" s="442"/>
      <c r="V83" s="196">
        <f t="shared" ref="V83:AG83" si="148">SUM(V84:V108)</f>
        <v>0</v>
      </c>
      <c r="W83" s="196">
        <f t="shared" si="148"/>
        <v>0</v>
      </c>
      <c r="X83" s="196">
        <f t="shared" si="148"/>
        <v>0</v>
      </c>
      <c r="Y83" s="196">
        <f t="shared" si="148"/>
        <v>0</v>
      </c>
      <c r="Z83" s="196">
        <f t="shared" si="148"/>
        <v>0</v>
      </c>
      <c r="AA83" s="196">
        <f t="shared" si="148"/>
        <v>0</v>
      </c>
      <c r="AB83" s="196">
        <f t="shared" si="148"/>
        <v>0</v>
      </c>
      <c r="AC83" s="196">
        <f t="shared" si="148"/>
        <v>0</v>
      </c>
      <c r="AD83" s="196">
        <f t="shared" si="148"/>
        <v>0</v>
      </c>
      <c r="AE83" s="196">
        <f t="shared" si="148"/>
        <v>0</v>
      </c>
      <c r="AF83" s="196">
        <f t="shared" si="148"/>
        <v>0</v>
      </c>
      <c r="AG83" s="196">
        <f t="shared" si="148"/>
        <v>0</v>
      </c>
      <c r="AH83" s="196">
        <f t="shared" ref="AH83" si="149">SUM(AH84:AH108)</f>
        <v>0</v>
      </c>
      <c r="AI83" s="439"/>
    </row>
    <row r="84" spans="1:35" s="197" customFormat="1" ht="15" outlineLevel="1">
      <c r="A84" s="198">
        <v>1</v>
      </c>
      <c r="B84" s="536"/>
      <c r="C84" s="536"/>
      <c r="D84" s="199"/>
      <c r="E84" s="206"/>
      <c r="F84" s="199"/>
      <c r="G84" s="200">
        <f t="shared" ref="G84:G107" si="150">IF(D84="opening",IF((RIGHT($G$5,10)-E84&lt;0),0,(RIGHT($G$5,10)-E84)/365),0)</f>
        <v>0</v>
      </c>
      <c r="H84" s="201">
        <f t="shared" ref="H84:H107" si="151">IF(G84&gt;F84,0,(F84-G84))</f>
        <v>0</v>
      </c>
      <c r="I84" s="420"/>
      <c r="J84" s="420"/>
      <c r="K84" s="203">
        <f t="shared" ref="K84:K107" si="152">I84-J84</f>
        <v>0</v>
      </c>
      <c r="L84" s="203">
        <f t="shared" ref="L84:L107" si="153">ROUND(I84*5%,0)</f>
        <v>0</v>
      </c>
      <c r="M84" s="421">
        <f t="shared" ref="M84:M107" si="154">IF(H84&lt;=0,0,IF($C$4="SLM",(100-5)%/H84,(1-((L84/K84)^(1/H84)))))</f>
        <v>0</v>
      </c>
      <c r="N84" s="422">
        <f t="shared" ref="N84:N107" si="155">$N$4</f>
        <v>42825</v>
      </c>
      <c r="O84" s="205">
        <f t="shared" ref="O84:O107" si="156">IF(AND(R84&gt;0,R84&lt;DATE(LEFT($C$2,4),3,31)),0,MIN(R84,N84)-MAX(DATE(LEFT($C$2,4),3,31),E84-1))</f>
        <v>365</v>
      </c>
      <c r="P84" s="203">
        <f t="shared" ref="P84:P107" si="157">IF(F84-G84&lt;0,K84-L84,MIN(IF($C$4="SLM",I84,K84)*M84*O84/(DATE(LEFT($C$2,4)+1,3,31)-DATE(LEFT($C$2,4),3,31)),K84-L84))</f>
        <v>0</v>
      </c>
      <c r="Q84" s="203">
        <f t="shared" ref="Q84:Q107" si="158">IF(AND(R84&gt;0,R84&lt;=N84),0,K84-P84)</f>
        <v>0</v>
      </c>
      <c r="R84" s="422"/>
      <c r="S84" s="420"/>
      <c r="T84" s="437" t="str">
        <f t="shared" ref="T84:T108" si="159">IF(R84&gt;0,S84+P84-K84,"")</f>
        <v/>
      </c>
      <c r="U84" s="436"/>
      <c r="V84" s="437">
        <f t="shared" ref="V84:V107" si="160">IFERROR($P84*IF(AND($R84&gt;0,$R84&lt;=DATE(LEFT($C$2,4),3,31)),0,MAX(MIN($R84,V$5)-MAX(DATE(LEFT($C$2,4),3,31),$E84-1),0))/$O84,0)</f>
        <v>0</v>
      </c>
      <c r="W84" s="437">
        <f t="shared" ref="W84:AG84" si="161">IFERROR($P84*IF(AND($R84&gt;0,$R84&lt;=V$5),0,MAX(MIN($R84,W$5)-MAX(V$5,$E84-1),0))/$O84,0)</f>
        <v>0</v>
      </c>
      <c r="X84" s="437">
        <f t="shared" si="161"/>
        <v>0</v>
      </c>
      <c r="Y84" s="437">
        <f t="shared" si="161"/>
        <v>0</v>
      </c>
      <c r="Z84" s="437">
        <f t="shared" si="161"/>
        <v>0</v>
      </c>
      <c r="AA84" s="437">
        <f t="shared" si="161"/>
        <v>0</v>
      </c>
      <c r="AB84" s="437">
        <f t="shared" si="161"/>
        <v>0</v>
      </c>
      <c r="AC84" s="437">
        <f t="shared" si="161"/>
        <v>0</v>
      </c>
      <c r="AD84" s="437">
        <f t="shared" si="161"/>
        <v>0</v>
      </c>
      <c r="AE84" s="437">
        <f t="shared" si="161"/>
        <v>0</v>
      </c>
      <c r="AF84" s="437">
        <f t="shared" si="161"/>
        <v>0</v>
      </c>
      <c r="AG84" s="437">
        <f t="shared" si="161"/>
        <v>0</v>
      </c>
      <c r="AH84" s="437">
        <f t="shared" ref="AH84:AH107" si="162">SUM(V84:AG84)</f>
        <v>0</v>
      </c>
      <c r="AI84" s="439">
        <f t="shared" ref="AI84:AI107" si="163">P84-AH84</f>
        <v>0</v>
      </c>
    </row>
    <row r="85" spans="1:35" s="197" customFormat="1" ht="15" outlineLevel="1">
      <c r="A85" s="198">
        <f>A84+1</f>
        <v>2</v>
      </c>
      <c r="B85" s="536"/>
      <c r="C85" s="536"/>
      <c r="D85" s="199"/>
      <c r="E85" s="206"/>
      <c r="F85" s="199"/>
      <c r="G85" s="200">
        <f t="shared" si="150"/>
        <v>0</v>
      </c>
      <c r="H85" s="201">
        <f t="shared" si="151"/>
        <v>0</v>
      </c>
      <c r="I85" s="420"/>
      <c r="J85" s="420"/>
      <c r="K85" s="203">
        <f t="shared" si="152"/>
        <v>0</v>
      </c>
      <c r="L85" s="203">
        <f t="shared" si="153"/>
        <v>0</v>
      </c>
      <c r="M85" s="421">
        <f t="shared" si="154"/>
        <v>0</v>
      </c>
      <c r="N85" s="422">
        <f t="shared" si="155"/>
        <v>42825</v>
      </c>
      <c r="O85" s="205">
        <f t="shared" si="156"/>
        <v>365</v>
      </c>
      <c r="P85" s="203">
        <f t="shared" si="157"/>
        <v>0</v>
      </c>
      <c r="Q85" s="203">
        <f t="shared" si="158"/>
        <v>0</v>
      </c>
      <c r="R85" s="422"/>
      <c r="S85" s="420"/>
      <c r="T85" s="437" t="str">
        <f t="shared" si="159"/>
        <v/>
      </c>
      <c r="U85" s="436"/>
      <c r="V85" s="437">
        <f t="shared" si="160"/>
        <v>0</v>
      </c>
      <c r="W85" s="437">
        <f t="shared" ref="W85:AG85" si="164">IFERROR($P85*IF(AND($R85&gt;0,$R85&lt;=V$5),0,MAX(MIN($R85,W$5)-MAX(V$5,$E85-1),0))/$O85,0)</f>
        <v>0</v>
      </c>
      <c r="X85" s="437">
        <f t="shared" si="164"/>
        <v>0</v>
      </c>
      <c r="Y85" s="437">
        <f t="shared" si="164"/>
        <v>0</v>
      </c>
      <c r="Z85" s="437">
        <f t="shared" si="164"/>
        <v>0</v>
      </c>
      <c r="AA85" s="437">
        <f t="shared" si="164"/>
        <v>0</v>
      </c>
      <c r="AB85" s="437">
        <f t="shared" si="164"/>
        <v>0</v>
      </c>
      <c r="AC85" s="437">
        <f t="shared" si="164"/>
        <v>0</v>
      </c>
      <c r="AD85" s="437">
        <f t="shared" si="164"/>
        <v>0</v>
      </c>
      <c r="AE85" s="437">
        <f t="shared" si="164"/>
        <v>0</v>
      </c>
      <c r="AF85" s="437">
        <f t="shared" si="164"/>
        <v>0</v>
      </c>
      <c r="AG85" s="437">
        <f t="shared" si="164"/>
        <v>0</v>
      </c>
      <c r="AH85" s="437">
        <f t="shared" si="162"/>
        <v>0</v>
      </c>
      <c r="AI85" s="439">
        <f t="shared" si="163"/>
        <v>0</v>
      </c>
    </row>
    <row r="86" spans="1:35" s="197" customFormat="1" ht="15" outlineLevel="1">
      <c r="A86" s="198">
        <f t="shared" ref="A86:A107" si="165">A85+1</f>
        <v>3</v>
      </c>
      <c r="B86" s="536"/>
      <c r="C86" s="536"/>
      <c r="D86" s="199"/>
      <c r="E86" s="206"/>
      <c r="F86" s="199"/>
      <c r="G86" s="200">
        <f t="shared" si="150"/>
        <v>0</v>
      </c>
      <c r="H86" s="201">
        <f t="shared" si="151"/>
        <v>0</v>
      </c>
      <c r="I86" s="420"/>
      <c r="J86" s="420"/>
      <c r="K86" s="203">
        <f t="shared" si="152"/>
        <v>0</v>
      </c>
      <c r="L86" s="203">
        <f t="shared" si="153"/>
        <v>0</v>
      </c>
      <c r="M86" s="421">
        <f t="shared" si="154"/>
        <v>0</v>
      </c>
      <c r="N86" s="422">
        <f t="shared" si="155"/>
        <v>42825</v>
      </c>
      <c r="O86" s="205">
        <f t="shared" si="156"/>
        <v>365</v>
      </c>
      <c r="P86" s="203">
        <f t="shared" si="157"/>
        <v>0</v>
      </c>
      <c r="Q86" s="203">
        <f t="shared" si="158"/>
        <v>0</v>
      </c>
      <c r="R86" s="422"/>
      <c r="S86" s="420"/>
      <c r="T86" s="437" t="str">
        <f t="shared" si="159"/>
        <v/>
      </c>
      <c r="U86" s="436"/>
      <c r="V86" s="437">
        <f t="shared" si="160"/>
        <v>0</v>
      </c>
      <c r="W86" s="437">
        <f t="shared" ref="W86:AG86" si="166">IFERROR($P86*IF(AND($R86&gt;0,$R86&lt;=V$5),0,MAX(MIN($R86,W$5)-MAX(V$5,$E86-1),0))/$O86,0)</f>
        <v>0</v>
      </c>
      <c r="X86" s="437">
        <f t="shared" si="166"/>
        <v>0</v>
      </c>
      <c r="Y86" s="437">
        <f t="shared" si="166"/>
        <v>0</v>
      </c>
      <c r="Z86" s="437">
        <f t="shared" si="166"/>
        <v>0</v>
      </c>
      <c r="AA86" s="437">
        <f t="shared" si="166"/>
        <v>0</v>
      </c>
      <c r="AB86" s="437">
        <f t="shared" si="166"/>
        <v>0</v>
      </c>
      <c r="AC86" s="437">
        <f t="shared" si="166"/>
        <v>0</v>
      </c>
      <c r="AD86" s="437">
        <f t="shared" si="166"/>
        <v>0</v>
      </c>
      <c r="AE86" s="437">
        <f t="shared" si="166"/>
        <v>0</v>
      </c>
      <c r="AF86" s="437">
        <f t="shared" si="166"/>
        <v>0</v>
      </c>
      <c r="AG86" s="437">
        <f t="shared" si="166"/>
        <v>0</v>
      </c>
      <c r="AH86" s="437">
        <f t="shared" si="162"/>
        <v>0</v>
      </c>
      <c r="AI86" s="439">
        <f t="shared" si="163"/>
        <v>0</v>
      </c>
    </row>
    <row r="87" spans="1:35" s="197" customFormat="1" ht="15" outlineLevel="1">
      <c r="A87" s="198">
        <f t="shared" si="165"/>
        <v>4</v>
      </c>
      <c r="B87" s="536"/>
      <c r="C87" s="536"/>
      <c r="D87" s="199"/>
      <c r="E87" s="206"/>
      <c r="F87" s="199"/>
      <c r="G87" s="200">
        <f t="shared" si="150"/>
        <v>0</v>
      </c>
      <c r="H87" s="201">
        <f t="shared" si="151"/>
        <v>0</v>
      </c>
      <c r="I87" s="420"/>
      <c r="J87" s="420"/>
      <c r="K87" s="203">
        <f t="shared" si="152"/>
        <v>0</v>
      </c>
      <c r="L87" s="203">
        <f t="shared" si="153"/>
        <v>0</v>
      </c>
      <c r="M87" s="421">
        <f t="shared" si="154"/>
        <v>0</v>
      </c>
      <c r="N87" s="422">
        <f t="shared" si="155"/>
        <v>42825</v>
      </c>
      <c r="O87" s="205">
        <f t="shared" si="156"/>
        <v>365</v>
      </c>
      <c r="P87" s="203">
        <f t="shared" si="157"/>
        <v>0</v>
      </c>
      <c r="Q87" s="203">
        <f t="shared" si="158"/>
        <v>0</v>
      </c>
      <c r="R87" s="422"/>
      <c r="S87" s="420"/>
      <c r="T87" s="437" t="str">
        <f t="shared" si="159"/>
        <v/>
      </c>
      <c r="U87" s="436"/>
      <c r="V87" s="437">
        <f t="shared" si="160"/>
        <v>0</v>
      </c>
      <c r="W87" s="437">
        <f t="shared" ref="W87:AG87" si="167">IFERROR($P87*IF(AND($R87&gt;0,$R87&lt;=V$5),0,MAX(MIN($R87,W$5)-MAX(V$5,$E87-1),0))/$O87,0)</f>
        <v>0</v>
      </c>
      <c r="X87" s="437">
        <f t="shared" si="167"/>
        <v>0</v>
      </c>
      <c r="Y87" s="437">
        <f t="shared" si="167"/>
        <v>0</v>
      </c>
      <c r="Z87" s="437">
        <f t="shared" si="167"/>
        <v>0</v>
      </c>
      <c r="AA87" s="437">
        <f t="shared" si="167"/>
        <v>0</v>
      </c>
      <c r="AB87" s="437">
        <f t="shared" si="167"/>
        <v>0</v>
      </c>
      <c r="AC87" s="437">
        <f t="shared" si="167"/>
        <v>0</v>
      </c>
      <c r="AD87" s="437">
        <f t="shared" si="167"/>
        <v>0</v>
      </c>
      <c r="AE87" s="437">
        <f t="shared" si="167"/>
        <v>0</v>
      </c>
      <c r="AF87" s="437">
        <f t="shared" si="167"/>
        <v>0</v>
      </c>
      <c r="AG87" s="437">
        <f t="shared" si="167"/>
        <v>0</v>
      </c>
      <c r="AH87" s="437">
        <f t="shared" si="162"/>
        <v>0</v>
      </c>
      <c r="AI87" s="439">
        <f t="shared" si="163"/>
        <v>0</v>
      </c>
    </row>
    <row r="88" spans="1:35" s="197" customFormat="1" ht="15" outlineLevel="1">
      <c r="A88" s="198">
        <f t="shared" si="165"/>
        <v>5</v>
      </c>
      <c r="B88" s="536"/>
      <c r="C88" s="536"/>
      <c r="D88" s="199"/>
      <c r="E88" s="206"/>
      <c r="F88" s="199"/>
      <c r="G88" s="200">
        <f t="shared" si="150"/>
        <v>0</v>
      </c>
      <c r="H88" s="201">
        <f t="shared" si="151"/>
        <v>0</v>
      </c>
      <c r="I88" s="420"/>
      <c r="J88" s="420"/>
      <c r="K88" s="203">
        <f t="shared" si="152"/>
        <v>0</v>
      </c>
      <c r="L88" s="203">
        <f t="shared" si="153"/>
        <v>0</v>
      </c>
      <c r="M88" s="421">
        <f t="shared" si="154"/>
        <v>0</v>
      </c>
      <c r="N88" s="422">
        <f t="shared" si="155"/>
        <v>42825</v>
      </c>
      <c r="O88" s="205">
        <f t="shared" si="156"/>
        <v>365</v>
      </c>
      <c r="P88" s="203">
        <f t="shared" si="157"/>
        <v>0</v>
      </c>
      <c r="Q88" s="203">
        <f t="shared" si="158"/>
        <v>0</v>
      </c>
      <c r="R88" s="422"/>
      <c r="S88" s="420"/>
      <c r="T88" s="437" t="str">
        <f t="shared" si="159"/>
        <v/>
      </c>
      <c r="U88" s="436"/>
      <c r="V88" s="437">
        <f t="shared" si="160"/>
        <v>0</v>
      </c>
      <c r="W88" s="437">
        <f t="shared" ref="W88:AG88" si="168">IFERROR($P88*IF(AND($R88&gt;0,$R88&lt;=V$5),0,MAX(MIN($R88,W$5)-MAX(V$5,$E88-1),0))/$O88,0)</f>
        <v>0</v>
      </c>
      <c r="X88" s="437">
        <f t="shared" si="168"/>
        <v>0</v>
      </c>
      <c r="Y88" s="437">
        <f t="shared" si="168"/>
        <v>0</v>
      </c>
      <c r="Z88" s="437">
        <f t="shared" si="168"/>
        <v>0</v>
      </c>
      <c r="AA88" s="437">
        <f t="shared" si="168"/>
        <v>0</v>
      </c>
      <c r="AB88" s="437">
        <f t="shared" si="168"/>
        <v>0</v>
      </c>
      <c r="AC88" s="437">
        <f t="shared" si="168"/>
        <v>0</v>
      </c>
      <c r="AD88" s="437">
        <f t="shared" si="168"/>
        <v>0</v>
      </c>
      <c r="AE88" s="437">
        <f t="shared" si="168"/>
        <v>0</v>
      </c>
      <c r="AF88" s="437">
        <f t="shared" si="168"/>
        <v>0</v>
      </c>
      <c r="AG88" s="437">
        <f t="shared" si="168"/>
        <v>0</v>
      </c>
      <c r="AH88" s="437">
        <f t="shared" si="162"/>
        <v>0</v>
      </c>
      <c r="AI88" s="439">
        <f t="shared" si="163"/>
        <v>0</v>
      </c>
    </row>
    <row r="89" spans="1:35" s="197" customFormat="1" ht="15" outlineLevel="1">
      <c r="A89" s="198">
        <f t="shared" si="165"/>
        <v>6</v>
      </c>
      <c r="B89" s="536"/>
      <c r="C89" s="536"/>
      <c r="D89" s="199"/>
      <c r="E89" s="206"/>
      <c r="F89" s="199"/>
      <c r="G89" s="200">
        <f t="shared" si="150"/>
        <v>0</v>
      </c>
      <c r="H89" s="201">
        <f t="shared" si="151"/>
        <v>0</v>
      </c>
      <c r="I89" s="420"/>
      <c r="J89" s="420"/>
      <c r="K89" s="203">
        <f t="shared" si="152"/>
        <v>0</v>
      </c>
      <c r="L89" s="203">
        <f t="shared" si="153"/>
        <v>0</v>
      </c>
      <c r="M89" s="421">
        <f t="shared" si="154"/>
        <v>0</v>
      </c>
      <c r="N89" s="422">
        <f t="shared" si="155"/>
        <v>42825</v>
      </c>
      <c r="O89" s="205">
        <f t="shared" si="156"/>
        <v>365</v>
      </c>
      <c r="P89" s="203">
        <f t="shared" si="157"/>
        <v>0</v>
      </c>
      <c r="Q89" s="203">
        <f t="shared" si="158"/>
        <v>0</v>
      </c>
      <c r="R89" s="422"/>
      <c r="S89" s="420"/>
      <c r="T89" s="437" t="str">
        <f t="shared" si="159"/>
        <v/>
      </c>
      <c r="U89" s="436"/>
      <c r="V89" s="437">
        <f t="shared" si="160"/>
        <v>0</v>
      </c>
      <c r="W89" s="437">
        <f t="shared" ref="W89:AG89" si="169">IFERROR($P89*IF(AND($R89&gt;0,$R89&lt;=V$5),0,MAX(MIN($R89,W$5)-MAX(V$5,$E89-1),0))/$O89,0)</f>
        <v>0</v>
      </c>
      <c r="X89" s="437">
        <f t="shared" si="169"/>
        <v>0</v>
      </c>
      <c r="Y89" s="437">
        <f t="shared" si="169"/>
        <v>0</v>
      </c>
      <c r="Z89" s="437">
        <f t="shared" si="169"/>
        <v>0</v>
      </c>
      <c r="AA89" s="437">
        <f t="shared" si="169"/>
        <v>0</v>
      </c>
      <c r="AB89" s="437">
        <f t="shared" si="169"/>
        <v>0</v>
      </c>
      <c r="AC89" s="437">
        <f t="shared" si="169"/>
        <v>0</v>
      </c>
      <c r="AD89" s="437">
        <f t="shared" si="169"/>
        <v>0</v>
      </c>
      <c r="AE89" s="437">
        <f t="shared" si="169"/>
        <v>0</v>
      </c>
      <c r="AF89" s="437">
        <f t="shared" si="169"/>
        <v>0</v>
      </c>
      <c r="AG89" s="437">
        <f t="shared" si="169"/>
        <v>0</v>
      </c>
      <c r="AH89" s="437">
        <f t="shared" si="162"/>
        <v>0</v>
      </c>
      <c r="AI89" s="439">
        <f t="shared" si="163"/>
        <v>0</v>
      </c>
    </row>
    <row r="90" spans="1:35" s="197" customFormat="1" ht="15" outlineLevel="1">
      <c r="A90" s="198">
        <f t="shared" si="165"/>
        <v>7</v>
      </c>
      <c r="B90" s="536"/>
      <c r="C90" s="536"/>
      <c r="D90" s="199"/>
      <c r="E90" s="206"/>
      <c r="F90" s="199"/>
      <c r="G90" s="200">
        <f t="shared" si="150"/>
        <v>0</v>
      </c>
      <c r="H90" s="201">
        <f t="shared" si="151"/>
        <v>0</v>
      </c>
      <c r="I90" s="420"/>
      <c r="J90" s="420"/>
      <c r="K90" s="203">
        <f t="shared" si="152"/>
        <v>0</v>
      </c>
      <c r="L90" s="203">
        <f t="shared" si="153"/>
        <v>0</v>
      </c>
      <c r="M90" s="421">
        <f t="shared" si="154"/>
        <v>0</v>
      </c>
      <c r="N90" s="422">
        <f t="shared" si="155"/>
        <v>42825</v>
      </c>
      <c r="O90" s="205">
        <f t="shared" si="156"/>
        <v>365</v>
      </c>
      <c r="P90" s="203">
        <f t="shared" si="157"/>
        <v>0</v>
      </c>
      <c r="Q90" s="203">
        <f t="shared" si="158"/>
        <v>0</v>
      </c>
      <c r="R90" s="422"/>
      <c r="S90" s="420"/>
      <c r="T90" s="437" t="str">
        <f t="shared" si="159"/>
        <v/>
      </c>
      <c r="U90" s="436"/>
      <c r="V90" s="437">
        <f t="shared" si="160"/>
        <v>0</v>
      </c>
      <c r="W90" s="437">
        <f t="shared" ref="W90:AG90" si="170">IFERROR($P90*IF(AND($R90&gt;0,$R90&lt;=V$5),0,MAX(MIN($R90,W$5)-MAX(V$5,$E90-1),0))/$O90,0)</f>
        <v>0</v>
      </c>
      <c r="X90" s="437">
        <f t="shared" si="170"/>
        <v>0</v>
      </c>
      <c r="Y90" s="437">
        <f t="shared" si="170"/>
        <v>0</v>
      </c>
      <c r="Z90" s="437">
        <f t="shared" si="170"/>
        <v>0</v>
      </c>
      <c r="AA90" s="437">
        <f t="shared" si="170"/>
        <v>0</v>
      </c>
      <c r="AB90" s="437">
        <f t="shared" si="170"/>
        <v>0</v>
      </c>
      <c r="AC90" s="437">
        <f t="shared" si="170"/>
        <v>0</v>
      </c>
      <c r="AD90" s="437">
        <f t="shared" si="170"/>
        <v>0</v>
      </c>
      <c r="AE90" s="437">
        <f t="shared" si="170"/>
        <v>0</v>
      </c>
      <c r="AF90" s="437">
        <f t="shared" si="170"/>
        <v>0</v>
      </c>
      <c r="AG90" s="437">
        <f t="shared" si="170"/>
        <v>0</v>
      </c>
      <c r="AH90" s="437">
        <f t="shared" si="162"/>
        <v>0</v>
      </c>
      <c r="AI90" s="439">
        <f t="shared" si="163"/>
        <v>0</v>
      </c>
    </row>
    <row r="91" spans="1:35" s="197" customFormat="1" ht="15" outlineLevel="1">
      <c r="A91" s="198">
        <f t="shared" si="165"/>
        <v>8</v>
      </c>
      <c r="B91" s="536"/>
      <c r="C91" s="536"/>
      <c r="D91" s="199"/>
      <c r="E91" s="206"/>
      <c r="F91" s="199"/>
      <c r="G91" s="200">
        <f t="shared" si="150"/>
        <v>0</v>
      </c>
      <c r="H91" s="201">
        <f t="shared" si="151"/>
        <v>0</v>
      </c>
      <c r="I91" s="420"/>
      <c r="J91" s="420"/>
      <c r="K91" s="203">
        <f t="shared" si="152"/>
        <v>0</v>
      </c>
      <c r="L91" s="203">
        <f t="shared" si="153"/>
        <v>0</v>
      </c>
      <c r="M91" s="421">
        <f t="shared" si="154"/>
        <v>0</v>
      </c>
      <c r="N91" s="422">
        <f t="shared" si="155"/>
        <v>42825</v>
      </c>
      <c r="O91" s="205">
        <f t="shared" si="156"/>
        <v>365</v>
      </c>
      <c r="P91" s="203">
        <f t="shared" si="157"/>
        <v>0</v>
      </c>
      <c r="Q91" s="203">
        <f t="shared" si="158"/>
        <v>0</v>
      </c>
      <c r="R91" s="422"/>
      <c r="S91" s="420"/>
      <c r="T91" s="437" t="str">
        <f t="shared" si="159"/>
        <v/>
      </c>
      <c r="U91" s="436"/>
      <c r="V91" s="437">
        <f t="shared" si="160"/>
        <v>0</v>
      </c>
      <c r="W91" s="437">
        <f t="shared" ref="W91:AG91" si="171">IFERROR($P91*IF(AND($R91&gt;0,$R91&lt;=V$5),0,MAX(MIN($R91,W$5)-MAX(V$5,$E91-1),0))/$O91,0)</f>
        <v>0</v>
      </c>
      <c r="X91" s="437">
        <f t="shared" si="171"/>
        <v>0</v>
      </c>
      <c r="Y91" s="437">
        <f t="shared" si="171"/>
        <v>0</v>
      </c>
      <c r="Z91" s="437">
        <f t="shared" si="171"/>
        <v>0</v>
      </c>
      <c r="AA91" s="437">
        <f t="shared" si="171"/>
        <v>0</v>
      </c>
      <c r="AB91" s="437">
        <f t="shared" si="171"/>
        <v>0</v>
      </c>
      <c r="AC91" s="437">
        <f t="shared" si="171"/>
        <v>0</v>
      </c>
      <c r="AD91" s="437">
        <f t="shared" si="171"/>
        <v>0</v>
      </c>
      <c r="AE91" s="437">
        <f t="shared" si="171"/>
        <v>0</v>
      </c>
      <c r="AF91" s="437">
        <f t="shared" si="171"/>
        <v>0</v>
      </c>
      <c r="AG91" s="437">
        <f t="shared" si="171"/>
        <v>0</v>
      </c>
      <c r="AH91" s="437">
        <f t="shared" si="162"/>
        <v>0</v>
      </c>
      <c r="AI91" s="439">
        <f t="shared" si="163"/>
        <v>0</v>
      </c>
    </row>
    <row r="92" spans="1:35" s="197" customFormat="1" ht="15" outlineLevel="1">
      <c r="A92" s="198">
        <f t="shared" si="165"/>
        <v>9</v>
      </c>
      <c r="B92" s="536"/>
      <c r="C92" s="536"/>
      <c r="D92" s="199"/>
      <c r="E92" s="206"/>
      <c r="F92" s="199"/>
      <c r="G92" s="200">
        <f t="shared" si="150"/>
        <v>0</v>
      </c>
      <c r="H92" s="201">
        <f t="shared" si="151"/>
        <v>0</v>
      </c>
      <c r="I92" s="420"/>
      <c r="J92" s="420"/>
      <c r="K92" s="203">
        <f t="shared" si="152"/>
        <v>0</v>
      </c>
      <c r="L92" s="203">
        <f t="shared" si="153"/>
        <v>0</v>
      </c>
      <c r="M92" s="421">
        <f t="shared" si="154"/>
        <v>0</v>
      </c>
      <c r="N92" s="422">
        <f t="shared" si="155"/>
        <v>42825</v>
      </c>
      <c r="O92" s="205">
        <f t="shared" si="156"/>
        <v>365</v>
      </c>
      <c r="P92" s="203">
        <f t="shared" si="157"/>
        <v>0</v>
      </c>
      <c r="Q92" s="203">
        <f t="shared" si="158"/>
        <v>0</v>
      </c>
      <c r="R92" s="422"/>
      <c r="S92" s="420"/>
      <c r="T92" s="437" t="str">
        <f t="shared" si="159"/>
        <v/>
      </c>
      <c r="U92" s="436"/>
      <c r="V92" s="437">
        <f t="shared" si="160"/>
        <v>0</v>
      </c>
      <c r="W92" s="437">
        <f t="shared" ref="W92:AG92" si="172">IFERROR($P92*IF(AND($R92&gt;0,$R92&lt;=V$5),0,MAX(MIN($R92,W$5)-MAX(V$5,$E92-1),0))/$O92,0)</f>
        <v>0</v>
      </c>
      <c r="X92" s="437">
        <f t="shared" si="172"/>
        <v>0</v>
      </c>
      <c r="Y92" s="437">
        <f t="shared" si="172"/>
        <v>0</v>
      </c>
      <c r="Z92" s="437">
        <f t="shared" si="172"/>
        <v>0</v>
      </c>
      <c r="AA92" s="437">
        <f t="shared" si="172"/>
        <v>0</v>
      </c>
      <c r="AB92" s="437">
        <f t="shared" si="172"/>
        <v>0</v>
      </c>
      <c r="AC92" s="437">
        <f t="shared" si="172"/>
        <v>0</v>
      </c>
      <c r="AD92" s="437">
        <f t="shared" si="172"/>
        <v>0</v>
      </c>
      <c r="AE92" s="437">
        <f t="shared" si="172"/>
        <v>0</v>
      </c>
      <c r="AF92" s="437">
        <f t="shared" si="172"/>
        <v>0</v>
      </c>
      <c r="AG92" s="437">
        <f t="shared" si="172"/>
        <v>0</v>
      </c>
      <c r="AH92" s="437">
        <f t="shared" si="162"/>
        <v>0</v>
      </c>
      <c r="AI92" s="439">
        <f t="shared" si="163"/>
        <v>0</v>
      </c>
    </row>
    <row r="93" spans="1:35" s="197" customFormat="1" ht="15" outlineLevel="1">
      <c r="A93" s="198">
        <f t="shared" si="165"/>
        <v>10</v>
      </c>
      <c r="B93" s="536"/>
      <c r="C93" s="536"/>
      <c r="D93" s="199"/>
      <c r="E93" s="206"/>
      <c r="F93" s="199"/>
      <c r="G93" s="200">
        <f t="shared" si="150"/>
        <v>0</v>
      </c>
      <c r="H93" s="201">
        <f t="shared" si="151"/>
        <v>0</v>
      </c>
      <c r="I93" s="420"/>
      <c r="J93" s="420"/>
      <c r="K93" s="203">
        <f t="shared" si="152"/>
        <v>0</v>
      </c>
      <c r="L93" s="203">
        <f t="shared" si="153"/>
        <v>0</v>
      </c>
      <c r="M93" s="421">
        <f t="shared" si="154"/>
        <v>0</v>
      </c>
      <c r="N93" s="422">
        <f t="shared" si="155"/>
        <v>42825</v>
      </c>
      <c r="O93" s="205">
        <f t="shared" si="156"/>
        <v>365</v>
      </c>
      <c r="P93" s="203">
        <f t="shared" si="157"/>
        <v>0</v>
      </c>
      <c r="Q93" s="203">
        <f t="shared" si="158"/>
        <v>0</v>
      </c>
      <c r="R93" s="422"/>
      <c r="S93" s="420"/>
      <c r="T93" s="437" t="str">
        <f t="shared" si="159"/>
        <v/>
      </c>
      <c r="U93" s="436"/>
      <c r="V93" s="437">
        <f t="shared" si="160"/>
        <v>0</v>
      </c>
      <c r="W93" s="437">
        <f t="shared" ref="W93:AG93" si="173">IFERROR($P93*IF(AND($R93&gt;0,$R93&lt;=V$5),0,MAX(MIN($R93,W$5)-MAX(V$5,$E93-1),0))/$O93,0)</f>
        <v>0</v>
      </c>
      <c r="X93" s="437">
        <f t="shared" si="173"/>
        <v>0</v>
      </c>
      <c r="Y93" s="437">
        <f t="shared" si="173"/>
        <v>0</v>
      </c>
      <c r="Z93" s="437">
        <f t="shared" si="173"/>
        <v>0</v>
      </c>
      <c r="AA93" s="437">
        <f t="shared" si="173"/>
        <v>0</v>
      </c>
      <c r="AB93" s="437">
        <f t="shared" si="173"/>
        <v>0</v>
      </c>
      <c r="AC93" s="437">
        <f t="shared" si="173"/>
        <v>0</v>
      </c>
      <c r="AD93" s="437">
        <f t="shared" si="173"/>
        <v>0</v>
      </c>
      <c r="AE93" s="437">
        <f t="shared" si="173"/>
        <v>0</v>
      </c>
      <c r="AF93" s="437">
        <f t="shared" si="173"/>
        <v>0</v>
      </c>
      <c r="AG93" s="437">
        <f t="shared" si="173"/>
        <v>0</v>
      </c>
      <c r="AH93" s="437">
        <f t="shared" si="162"/>
        <v>0</v>
      </c>
      <c r="AI93" s="439">
        <f t="shared" si="163"/>
        <v>0</v>
      </c>
    </row>
    <row r="94" spans="1:35" s="197" customFormat="1" ht="15" outlineLevel="1">
      <c r="A94" s="198">
        <f t="shared" si="165"/>
        <v>11</v>
      </c>
      <c r="B94" s="536"/>
      <c r="C94" s="536"/>
      <c r="D94" s="199"/>
      <c r="E94" s="206"/>
      <c r="F94" s="199"/>
      <c r="G94" s="200">
        <f t="shared" si="150"/>
        <v>0</v>
      </c>
      <c r="H94" s="201">
        <f t="shared" si="151"/>
        <v>0</v>
      </c>
      <c r="I94" s="420"/>
      <c r="J94" s="420"/>
      <c r="K94" s="203">
        <f t="shared" si="152"/>
        <v>0</v>
      </c>
      <c r="L94" s="203">
        <f t="shared" si="153"/>
        <v>0</v>
      </c>
      <c r="M94" s="421">
        <f t="shared" si="154"/>
        <v>0</v>
      </c>
      <c r="N94" s="422">
        <f t="shared" si="155"/>
        <v>42825</v>
      </c>
      <c r="O94" s="205">
        <f t="shared" si="156"/>
        <v>365</v>
      </c>
      <c r="P94" s="203">
        <f t="shared" si="157"/>
        <v>0</v>
      </c>
      <c r="Q94" s="203">
        <f t="shared" si="158"/>
        <v>0</v>
      </c>
      <c r="R94" s="422"/>
      <c r="S94" s="420"/>
      <c r="T94" s="437" t="str">
        <f t="shared" si="159"/>
        <v/>
      </c>
      <c r="U94" s="436"/>
      <c r="V94" s="437">
        <f t="shared" si="160"/>
        <v>0</v>
      </c>
      <c r="W94" s="437">
        <f t="shared" ref="W94:AG94" si="174">IFERROR($P94*IF(AND($R94&gt;0,$R94&lt;=V$5),0,MAX(MIN($R94,W$5)-MAX(V$5,$E94-1),0))/$O94,0)</f>
        <v>0</v>
      </c>
      <c r="X94" s="437">
        <f t="shared" si="174"/>
        <v>0</v>
      </c>
      <c r="Y94" s="437">
        <f t="shared" si="174"/>
        <v>0</v>
      </c>
      <c r="Z94" s="437">
        <f t="shared" si="174"/>
        <v>0</v>
      </c>
      <c r="AA94" s="437">
        <f t="shared" si="174"/>
        <v>0</v>
      </c>
      <c r="AB94" s="437">
        <f t="shared" si="174"/>
        <v>0</v>
      </c>
      <c r="AC94" s="437">
        <f t="shared" si="174"/>
        <v>0</v>
      </c>
      <c r="AD94" s="437">
        <f t="shared" si="174"/>
        <v>0</v>
      </c>
      <c r="AE94" s="437">
        <f t="shared" si="174"/>
        <v>0</v>
      </c>
      <c r="AF94" s="437">
        <f t="shared" si="174"/>
        <v>0</v>
      </c>
      <c r="AG94" s="437">
        <f t="shared" si="174"/>
        <v>0</v>
      </c>
      <c r="AH94" s="437">
        <f t="shared" si="162"/>
        <v>0</v>
      </c>
      <c r="AI94" s="439">
        <f t="shared" si="163"/>
        <v>0</v>
      </c>
    </row>
    <row r="95" spans="1:35" s="197" customFormat="1" ht="15" outlineLevel="1">
      <c r="A95" s="198">
        <f t="shared" si="165"/>
        <v>12</v>
      </c>
      <c r="B95" s="536"/>
      <c r="C95" s="536"/>
      <c r="D95" s="199"/>
      <c r="E95" s="206"/>
      <c r="F95" s="199"/>
      <c r="G95" s="200">
        <f t="shared" si="150"/>
        <v>0</v>
      </c>
      <c r="H95" s="201">
        <f t="shared" si="151"/>
        <v>0</v>
      </c>
      <c r="I95" s="420"/>
      <c r="J95" s="420"/>
      <c r="K95" s="203">
        <f t="shared" si="152"/>
        <v>0</v>
      </c>
      <c r="L95" s="203">
        <f t="shared" si="153"/>
        <v>0</v>
      </c>
      <c r="M95" s="421">
        <f t="shared" si="154"/>
        <v>0</v>
      </c>
      <c r="N95" s="422">
        <f t="shared" si="155"/>
        <v>42825</v>
      </c>
      <c r="O95" s="205">
        <f t="shared" si="156"/>
        <v>365</v>
      </c>
      <c r="P95" s="203">
        <f t="shared" si="157"/>
        <v>0</v>
      </c>
      <c r="Q95" s="203">
        <f t="shared" si="158"/>
        <v>0</v>
      </c>
      <c r="R95" s="422"/>
      <c r="S95" s="420"/>
      <c r="T95" s="437" t="str">
        <f t="shared" si="159"/>
        <v/>
      </c>
      <c r="U95" s="436"/>
      <c r="V95" s="437">
        <f t="shared" si="160"/>
        <v>0</v>
      </c>
      <c r="W95" s="437">
        <f t="shared" ref="W95:AG95" si="175">IFERROR($P95*IF(AND($R95&gt;0,$R95&lt;=V$5),0,MAX(MIN($R95,W$5)-MAX(V$5,$E95-1),0))/$O95,0)</f>
        <v>0</v>
      </c>
      <c r="X95" s="437">
        <f t="shared" si="175"/>
        <v>0</v>
      </c>
      <c r="Y95" s="437">
        <f t="shared" si="175"/>
        <v>0</v>
      </c>
      <c r="Z95" s="437">
        <f t="shared" si="175"/>
        <v>0</v>
      </c>
      <c r="AA95" s="437">
        <f t="shared" si="175"/>
        <v>0</v>
      </c>
      <c r="AB95" s="437">
        <f t="shared" si="175"/>
        <v>0</v>
      </c>
      <c r="AC95" s="437">
        <f t="shared" si="175"/>
        <v>0</v>
      </c>
      <c r="AD95" s="437">
        <f t="shared" si="175"/>
        <v>0</v>
      </c>
      <c r="AE95" s="437">
        <f t="shared" si="175"/>
        <v>0</v>
      </c>
      <c r="AF95" s="437">
        <f t="shared" si="175"/>
        <v>0</v>
      </c>
      <c r="AG95" s="437">
        <f t="shared" si="175"/>
        <v>0</v>
      </c>
      <c r="AH95" s="437">
        <f t="shared" si="162"/>
        <v>0</v>
      </c>
      <c r="AI95" s="439">
        <f t="shared" si="163"/>
        <v>0</v>
      </c>
    </row>
    <row r="96" spans="1:35" s="197" customFormat="1" ht="15" outlineLevel="1">
      <c r="A96" s="198">
        <f t="shared" si="165"/>
        <v>13</v>
      </c>
      <c r="B96" s="536"/>
      <c r="C96" s="536"/>
      <c r="D96" s="199"/>
      <c r="E96" s="206"/>
      <c r="F96" s="199"/>
      <c r="G96" s="200">
        <f t="shared" si="150"/>
        <v>0</v>
      </c>
      <c r="H96" s="201">
        <f t="shared" si="151"/>
        <v>0</v>
      </c>
      <c r="I96" s="420"/>
      <c r="J96" s="420"/>
      <c r="K96" s="203">
        <f t="shared" si="152"/>
        <v>0</v>
      </c>
      <c r="L96" s="203">
        <f t="shared" si="153"/>
        <v>0</v>
      </c>
      <c r="M96" s="421">
        <f t="shared" si="154"/>
        <v>0</v>
      </c>
      <c r="N96" s="422">
        <f t="shared" si="155"/>
        <v>42825</v>
      </c>
      <c r="O96" s="205">
        <f t="shared" si="156"/>
        <v>365</v>
      </c>
      <c r="P96" s="203">
        <f t="shared" si="157"/>
        <v>0</v>
      </c>
      <c r="Q96" s="203">
        <f t="shared" si="158"/>
        <v>0</v>
      </c>
      <c r="R96" s="422"/>
      <c r="S96" s="420"/>
      <c r="T96" s="437" t="str">
        <f t="shared" si="159"/>
        <v/>
      </c>
      <c r="U96" s="436"/>
      <c r="V96" s="437">
        <f t="shared" si="160"/>
        <v>0</v>
      </c>
      <c r="W96" s="437">
        <f t="shared" ref="W96:AG96" si="176">IFERROR($P96*IF(AND($R96&gt;0,$R96&lt;=V$5),0,MAX(MIN($R96,W$5)-MAX(V$5,$E96-1),0))/$O96,0)</f>
        <v>0</v>
      </c>
      <c r="X96" s="437">
        <f t="shared" si="176"/>
        <v>0</v>
      </c>
      <c r="Y96" s="437">
        <f t="shared" si="176"/>
        <v>0</v>
      </c>
      <c r="Z96" s="437">
        <f t="shared" si="176"/>
        <v>0</v>
      </c>
      <c r="AA96" s="437">
        <f t="shared" si="176"/>
        <v>0</v>
      </c>
      <c r="AB96" s="437">
        <f t="shared" si="176"/>
        <v>0</v>
      </c>
      <c r="AC96" s="437">
        <f t="shared" si="176"/>
        <v>0</v>
      </c>
      <c r="AD96" s="437">
        <f t="shared" si="176"/>
        <v>0</v>
      </c>
      <c r="AE96" s="437">
        <f t="shared" si="176"/>
        <v>0</v>
      </c>
      <c r="AF96" s="437">
        <f t="shared" si="176"/>
        <v>0</v>
      </c>
      <c r="AG96" s="437">
        <f t="shared" si="176"/>
        <v>0</v>
      </c>
      <c r="AH96" s="437">
        <f t="shared" si="162"/>
        <v>0</v>
      </c>
      <c r="AI96" s="439">
        <f t="shared" si="163"/>
        <v>0</v>
      </c>
    </row>
    <row r="97" spans="1:35" s="197" customFormat="1" ht="15" outlineLevel="1">
      <c r="A97" s="198">
        <f t="shared" si="165"/>
        <v>14</v>
      </c>
      <c r="B97" s="536"/>
      <c r="C97" s="536"/>
      <c r="D97" s="199"/>
      <c r="E97" s="206"/>
      <c r="F97" s="199"/>
      <c r="G97" s="200">
        <f t="shared" si="150"/>
        <v>0</v>
      </c>
      <c r="H97" s="201">
        <f t="shared" si="151"/>
        <v>0</v>
      </c>
      <c r="I97" s="420"/>
      <c r="J97" s="420"/>
      <c r="K97" s="203">
        <f t="shared" si="152"/>
        <v>0</v>
      </c>
      <c r="L97" s="203">
        <f t="shared" si="153"/>
        <v>0</v>
      </c>
      <c r="M97" s="421">
        <f t="shared" si="154"/>
        <v>0</v>
      </c>
      <c r="N97" s="422">
        <f t="shared" si="155"/>
        <v>42825</v>
      </c>
      <c r="O97" s="205">
        <f t="shared" si="156"/>
        <v>365</v>
      </c>
      <c r="P97" s="203">
        <f t="shared" si="157"/>
        <v>0</v>
      </c>
      <c r="Q97" s="203">
        <f t="shared" si="158"/>
        <v>0</v>
      </c>
      <c r="R97" s="422"/>
      <c r="S97" s="420"/>
      <c r="T97" s="437" t="str">
        <f t="shared" si="159"/>
        <v/>
      </c>
      <c r="U97" s="436"/>
      <c r="V97" s="437">
        <f t="shared" si="160"/>
        <v>0</v>
      </c>
      <c r="W97" s="437">
        <f t="shared" ref="W97:AG97" si="177">IFERROR($P97*IF(AND($R97&gt;0,$R97&lt;=V$5),0,MAX(MIN($R97,W$5)-MAX(V$5,$E97-1),0))/$O97,0)</f>
        <v>0</v>
      </c>
      <c r="X97" s="437">
        <f t="shared" si="177"/>
        <v>0</v>
      </c>
      <c r="Y97" s="437">
        <f t="shared" si="177"/>
        <v>0</v>
      </c>
      <c r="Z97" s="437">
        <f t="shared" si="177"/>
        <v>0</v>
      </c>
      <c r="AA97" s="437">
        <f t="shared" si="177"/>
        <v>0</v>
      </c>
      <c r="AB97" s="437">
        <f t="shared" si="177"/>
        <v>0</v>
      </c>
      <c r="AC97" s="437">
        <f t="shared" si="177"/>
        <v>0</v>
      </c>
      <c r="AD97" s="437">
        <f t="shared" si="177"/>
        <v>0</v>
      </c>
      <c r="AE97" s="437">
        <f t="shared" si="177"/>
        <v>0</v>
      </c>
      <c r="AF97" s="437">
        <f t="shared" si="177"/>
        <v>0</v>
      </c>
      <c r="AG97" s="437">
        <f t="shared" si="177"/>
        <v>0</v>
      </c>
      <c r="AH97" s="437">
        <f t="shared" si="162"/>
        <v>0</v>
      </c>
      <c r="AI97" s="439">
        <f t="shared" si="163"/>
        <v>0</v>
      </c>
    </row>
    <row r="98" spans="1:35" s="197" customFormat="1" ht="15" outlineLevel="1">
      <c r="A98" s="198">
        <f t="shared" si="165"/>
        <v>15</v>
      </c>
      <c r="B98" s="536"/>
      <c r="C98" s="536"/>
      <c r="D98" s="199"/>
      <c r="E98" s="206"/>
      <c r="F98" s="199"/>
      <c r="G98" s="200">
        <f t="shared" si="150"/>
        <v>0</v>
      </c>
      <c r="H98" s="201">
        <f t="shared" si="151"/>
        <v>0</v>
      </c>
      <c r="I98" s="420"/>
      <c r="J98" s="420"/>
      <c r="K98" s="203">
        <f t="shared" si="152"/>
        <v>0</v>
      </c>
      <c r="L98" s="203">
        <f t="shared" si="153"/>
        <v>0</v>
      </c>
      <c r="M98" s="421">
        <f t="shared" si="154"/>
        <v>0</v>
      </c>
      <c r="N98" s="422">
        <f t="shared" si="155"/>
        <v>42825</v>
      </c>
      <c r="O98" s="205">
        <f t="shared" si="156"/>
        <v>365</v>
      </c>
      <c r="P98" s="203">
        <f t="shared" si="157"/>
        <v>0</v>
      </c>
      <c r="Q98" s="203">
        <f t="shared" si="158"/>
        <v>0</v>
      </c>
      <c r="R98" s="422"/>
      <c r="S98" s="420"/>
      <c r="T98" s="437" t="str">
        <f t="shared" si="159"/>
        <v/>
      </c>
      <c r="U98" s="436"/>
      <c r="V98" s="437">
        <f t="shared" si="160"/>
        <v>0</v>
      </c>
      <c r="W98" s="437">
        <f t="shared" ref="W98:AG98" si="178">IFERROR($P98*IF(AND($R98&gt;0,$R98&lt;=V$5),0,MAX(MIN($R98,W$5)-MAX(V$5,$E98-1),0))/$O98,0)</f>
        <v>0</v>
      </c>
      <c r="X98" s="437">
        <f t="shared" si="178"/>
        <v>0</v>
      </c>
      <c r="Y98" s="437">
        <f t="shared" si="178"/>
        <v>0</v>
      </c>
      <c r="Z98" s="437">
        <f t="shared" si="178"/>
        <v>0</v>
      </c>
      <c r="AA98" s="437">
        <f t="shared" si="178"/>
        <v>0</v>
      </c>
      <c r="AB98" s="437">
        <f t="shared" si="178"/>
        <v>0</v>
      </c>
      <c r="AC98" s="437">
        <f t="shared" si="178"/>
        <v>0</v>
      </c>
      <c r="AD98" s="437">
        <f t="shared" si="178"/>
        <v>0</v>
      </c>
      <c r="AE98" s="437">
        <f t="shared" si="178"/>
        <v>0</v>
      </c>
      <c r="AF98" s="437">
        <f t="shared" si="178"/>
        <v>0</v>
      </c>
      <c r="AG98" s="437">
        <f t="shared" si="178"/>
        <v>0</v>
      </c>
      <c r="AH98" s="437">
        <f t="shared" si="162"/>
        <v>0</v>
      </c>
      <c r="AI98" s="439">
        <f t="shared" si="163"/>
        <v>0</v>
      </c>
    </row>
    <row r="99" spans="1:35" s="197" customFormat="1" ht="15" outlineLevel="1">
      <c r="A99" s="198">
        <f t="shared" si="165"/>
        <v>16</v>
      </c>
      <c r="B99" s="536"/>
      <c r="C99" s="536"/>
      <c r="D99" s="199"/>
      <c r="E99" s="206"/>
      <c r="F99" s="199"/>
      <c r="G99" s="200">
        <f t="shared" si="150"/>
        <v>0</v>
      </c>
      <c r="H99" s="201">
        <f t="shared" si="151"/>
        <v>0</v>
      </c>
      <c r="I99" s="420"/>
      <c r="J99" s="420"/>
      <c r="K99" s="203">
        <f t="shared" si="152"/>
        <v>0</v>
      </c>
      <c r="L99" s="203">
        <f t="shared" si="153"/>
        <v>0</v>
      </c>
      <c r="M99" s="421">
        <f t="shared" si="154"/>
        <v>0</v>
      </c>
      <c r="N99" s="422">
        <f t="shared" si="155"/>
        <v>42825</v>
      </c>
      <c r="O99" s="205">
        <f t="shared" si="156"/>
        <v>365</v>
      </c>
      <c r="P99" s="203">
        <f t="shared" si="157"/>
        <v>0</v>
      </c>
      <c r="Q99" s="203">
        <f t="shared" si="158"/>
        <v>0</v>
      </c>
      <c r="R99" s="422"/>
      <c r="S99" s="420"/>
      <c r="T99" s="437" t="str">
        <f t="shared" si="159"/>
        <v/>
      </c>
      <c r="U99" s="436"/>
      <c r="V99" s="437">
        <f t="shared" si="160"/>
        <v>0</v>
      </c>
      <c r="W99" s="437">
        <f t="shared" ref="W99:AG99" si="179">IFERROR($P99*IF(AND($R99&gt;0,$R99&lt;=V$5),0,MAX(MIN($R99,W$5)-MAX(V$5,$E99-1),0))/$O99,0)</f>
        <v>0</v>
      </c>
      <c r="X99" s="437">
        <f t="shared" si="179"/>
        <v>0</v>
      </c>
      <c r="Y99" s="437">
        <f t="shared" si="179"/>
        <v>0</v>
      </c>
      <c r="Z99" s="437">
        <f t="shared" si="179"/>
        <v>0</v>
      </c>
      <c r="AA99" s="437">
        <f t="shared" si="179"/>
        <v>0</v>
      </c>
      <c r="AB99" s="437">
        <f t="shared" si="179"/>
        <v>0</v>
      </c>
      <c r="AC99" s="437">
        <f t="shared" si="179"/>
        <v>0</v>
      </c>
      <c r="AD99" s="437">
        <f t="shared" si="179"/>
        <v>0</v>
      </c>
      <c r="AE99" s="437">
        <f t="shared" si="179"/>
        <v>0</v>
      </c>
      <c r="AF99" s="437">
        <f t="shared" si="179"/>
        <v>0</v>
      </c>
      <c r="AG99" s="437">
        <f t="shared" si="179"/>
        <v>0</v>
      </c>
      <c r="AH99" s="437">
        <f t="shared" si="162"/>
        <v>0</v>
      </c>
      <c r="AI99" s="439">
        <f t="shared" si="163"/>
        <v>0</v>
      </c>
    </row>
    <row r="100" spans="1:35" s="197" customFormat="1" ht="15" outlineLevel="1">
      <c r="A100" s="198">
        <f t="shared" si="165"/>
        <v>17</v>
      </c>
      <c r="B100" s="536"/>
      <c r="C100" s="536"/>
      <c r="D100" s="199"/>
      <c r="E100" s="206"/>
      <c r="F100" s="199"/>
      <c r="G100" s="200">
        <f t="shared" si="150"/>
        <v>0</v>
      </c>
      <c r="H100" s="201">
        <f t="shared" si="151"/>
        <v>0</v>
      </c>
      <c r="I100" s="420"/>
      <c r="J100" s="420"/>
      <c r="K100" s="203">
        <f t="shared" si="152"/>
        <v>0</v>
      </c>
      <c r="L100" s="203">
        <f t="shared" si="153"/>
        <v>0</v>
      </c>
      <c r="M100" s="421">
        <f t="shared" si="154"/>
        <v>0</v>
      </c>
      <c r="N100" s="422">
        <f t="shared" si="155"/>
        <v>42825</v>
      </c>
      <c r="O100" s="205">
        <f t="shared" si="156"/>
        <v>365</v>
      </c>
      <c r="P100" s="203">
        <f t="shared" si="157"/>
        <v>0</v>
      </c>
      <c r="Q100" s="203">
        <f t="shared" si="158"/>
        <v>0</v>
      </c>
      <c r="R100" s="422"/>
      <c r="S100" s="420"/>
      <c r="T100" s="437" t="str">
        <f t="shared" si="159"/>
        <v/>
      </c>
      <c r="U100" s="436"/>
      <c r="V100" s="437">
        <f t="shared" si="160"/>
        <v>0</v>
      </c>
      <c r="W100" s="437">
        <f t="shared" ref="W100:AG100" si="180">IFERROR($P100*IF(AND($R100&gt;0,$R100&lt;=V$5),0,MAX(MIN($R100,W$5)-MAX(V$5,$E100-1),0))/$O100,0)</f>
        <v>0</v>
      </c>
      <c r="X100" s="437">
        <f t="shared" si="180"/>
        <v>0</v>
      </c>
      <c r="Y100" s="437">
        <f t="shared" si="180"/>
        <v>0</v>
      </c>
      <c r="Z100" s="437">
        <f t="shared" si="180"/>
        <v>0</v>
      </c>
      <c r="AA100" s="437">
        <f t="shared" si="180"/>
        <v>0</v>
      </c>
      <c r="AB100" s="437">
        <f t="shared" si="180"/>
        <v>0</v>
      </c>
      <c r="AC100" s="437">
        <f t="shared" si="180"/>
        <v>0</v>
      </c>
      <c r="AD100" s="437">
        <f t="shared" si="180"/>
        <v>0</v>
      </c>
      <c r="AE100" s="437">
        <f t="shared" si="180"/>
        <v>0</v>
      </c>
      <c r="AF100" s="437">
        <f t="shared" si="180"/>
        <v>0</v>
      </c>
      <c r="AG100" s="437">
        <f t="shared" si="180"/>
        <v>0</v>
      </c>
      <c r="AH100" s="437">
        <f t="shared" si="162"/>
        <v>0</v>
      </c>
      <c r="AI100" s="439">
        <f t="shared" si="163"/>
        <v>0</v>
      </c>
    </row>
    <row r="101" spans="1:35" s="197" customFormat="1" ht="15" outlineLevel="1">
      <c r="A101" s="198">
        <f t="shared" si="165"/>
        <v>18</v>
      </c>
      <c r="B101" s="536"/>
      <c r="C101" s="536"/>
      <c r="D101" s="199"/>
      <c r="E101" s="206"/>
      <c r="F101" s="199"/>
      <c r="G101" s="200">
        <f t="shared" si="150"/>
        <v>0</v>
      </c>
      <c r="H101" s="201">
        <f t="shared" si="151"/>
        <v>0</v>
      </c>
      <c r="I101" s="420"/>
      <c r="J101" s="420"/>
      <c r="K101" s="203">
        <f t="shared" si="152"/>
        <v>0</v>
      </c>
      <c r="L101" s="203">
        <f t="shared" si="153"/>
        <v>0</v>
      </c>
      <c r="M101" s="421">
        <f t="shared" si="154"/>
        <v>0</v>
      </c>
      <c r="N101" s="422">
        <f t="shared" si="155"/>
        <v>42825</v>
      </c>
      <c r="O101" s="205">
        <f t="shared" si="156"/>
        <v>365</v>
      </c>
      <c r="P101" s="203">
        <f t="shared" si="157"/>
        <v>0</v>
      </c>
      <c r="Q101" s="203">
        <f t="shared" si="158"/>
        <v>0</v>
      </c>
      <c r="R101" s="422"/>
      <c r="S101" s="420"/>
      <c r="T101" s="437" t="str">
        <f t="shared" si="159"/>
        <v/>
      </c>
      <c r="U101" s="436"/>
      <c r="V101" s="437">
        <f t="shared" si="160"/>
        <v>0</v>
      </c>
      <c r="W101" s="437">
        <f t="shared" ref="W101:AG101" si="181">IFERROR($P101*IF(AND($R101&gt;0,$R101&lt;=V$5),0,MAX(MIN($R101,W$5)-MAX(V$5,$E101-1),0))/$O101,0)</f>
        <v>0</v>
      </c>
      <c r="X101" s="437">
        <f t="shared" si="181"/>
        <v>0</v>
      </c>
      <c r="Y101" s="437">
        <f t="shared" si="181"/>
        <v>0</v>
      </c>
      <c r="Z101" s="437">
        <f t="shared" si="181"/>
        <v>0</v>
      </c>
      <c r="AA101" s="437">
        <f t="shared" si="181"/>
        <v>0</v>
      </c>
      <c r="AB101" s="437">
        <f t="shared" si="181"/>
        <v>0</v>
      </c>
      <c r="AC101" s="437">
        <f t="shared" si="181"/>
        <v>0</v>
      </c>
      <c r="AD101" s="437">
        <f t="shared" si="181"/>
        <v>0</v>
      </c>
      <c r="AE101" s="437">
        <f t="shared" si="181"/>
        <v>0</v>
      </c>
      <c r="AF101" s="437">
        <f t="shared" si="181"/>
        <v>0</v>
      </c>
      <c r="AG101" s="437">
        <f t="shared" si="181"/>
        <v>0</v>
      </c>
      <c r="AH101" s="437">
        <f t="shared" si="162"/>
        <v>0</v>
      </c>
      <c r="AI101" s="439">
        <f t="shared" si="163"/>
        <v>0</v>
      </c>
    </row>
    <row r="102" spans="1:35" s="197" customFormat="1" ht="15" outlineLevel="1">
      <c r="A102" s="198">
        <f t="shared" si="165"/>
        <v>19</v>
      </c>
      <c r="B102" s="536"/>
      <c r="C102" s="536"/>
      <c r="D102" s="199"/>
      <c r="E102" s="206"/>
      <c r="F102" s="199"/>
      <c r="G102" s="200">
        <f t="shared" si="150"/>
        <v>0</v>
      </c>
      <c r="H102" s="201">
        <f t="shared" si="151"/>
        <v>0</v>
      </c>
      <c r="I102" s="420"/>
      <c r="J102" s="420"/>
      <c r="K102" s="203">
        <f t="shared" si="152"/>
        <v>0</v>
      </c>
      <c r="L102" s="203">
        <f t="shared" si="153"/>
        <v>0</v>
      </c>
      <c r="M102" s="421">
        <f t="shared" si="154"/>
        <v>0</v>
      </c>
      <c r="N102" s="422">
        <f t="shared" si="155"/>
        <v>42825</v>
      </c>
      <c r="O102" s="205">
        <f t="shared" si="156"/>
        <v>365</v>
      </c>
      <c r="P102" s="203">
        <f t="shared" si="157"/>
        <v>0</v>
      </c>
      <c r="Q102" s="203">
        <f t="shared" si="158"/>
        <v>0</v>
      </c>
      <c r="R102" s="422"/>
      <c r="S102" s="420"/>
      <c r="T102" s="437" t="str">
        <f t="shared" si="159"/>
        <v/>
      </c>
      <c r="U102" s="436"/>
      <c r="V102" s="437">
        <f t="shared" si="160"/>
        <v>0</v>
      </c>
      <c r="W102" s="437">
        <f t="shared" ref="W102:AG102" si="182">IFERROR($P102*IF(AND($R102&gt;0,$R102&lt;=V$5),0,MAX(MIN($R102,W$5)-MAX(V$5,$E102-1),0))/$O102,0)</f>
        <v>0</v>
      </c>
      <c r="X102" s="437">
        <f t="shared" si="182"/>
        <v>0</v>
      </c>
      <c r="Y102" s="437">
        <f t="shared" si="182"/>
        <v>0</v>
      </c>
      <c r="Z102" s="437">
        <f t="shared" si="182"/>
        <v>0</v>
      </c>
      <c r="AA102" s="437">
        <f t="shared" si="182"/>
        <v>0</v>
      </c>
      <c r="AB102" s="437">
        <f t="shared" si="182"/>
        <v>0</v>
      </c>
      <c r="AC102" s="437">
        <f t="shared" si="182"/>
        <v>0</v>
      </c>
      <c r="AD102" s="437">
        <f t="shared" si="182"/>
        <v>0</v>
      </c>
      <c r="AE102" s="437">
        <f t="shared" si="182"/>
        <v>0</v>
      </c>
      <c r="AF102" s="437">
        <f t="shared" si="182"/>
        <v>0</v>
      </c>
      <c r="AG102" s="437">
        <f t="shared" si="182"/>
        <v>0</v>
      </c>
      <c r="AH102" s="437">
        <f t="shared" si="162"/>
        <v>0</v>
      </c>
      <c r="AI102" s="439">
        <f t="shared" si="163"/>
        <v>0</v>
      </c>
    </row>
    <row r="103" spans="1:35" s="197" customFormat="1" ht="15" outlineLevel="1">
      <c r="A103" s="198">
        <f t="shared" si="165"/>
        <v>20</v>
      </c>
      <c r="B103" s="536"/>
      <c r="C103" s="536"/>
      <c r="D103" s="199"/>
      <c r="E103" s="206"/>
      <c r="F103" s="199"/>
      <c r="G103" s="200">
        <f t="shared" si="150"/>
        <v>0</v>
      </c>
      <c r="H103" s="201">
        <f t="shared" si="151"/>
        <v>0</v>
      </c>
      <c r="I103" s="420"/>
      <c r="J103" s="420"/>
      <c r="K103" s="203">
        <f t="shared" si="152"/>
        <v>0</v>
      </c>
      <c r="L103" s="203">
        <f t="shared" si="153"/>
        <v>0</v>
      </c>
      <c r="M103" s="421">
        <f t="shared" si="154"/>
        <v>0</v>
      </c>
      <c r="N103" s="422">
        <f t="shared" si="155"/>
        <v>42825</v>
      </c>
      <c r="O103" s="205">
        <f t="shared" si="156"/>
        <v>365</v>
      </c>
      <c r="P103" s="203">
        <f t="shared" si="157"/>
        <v>0</v>
      </c>
      <c r="Q103" s="203">
        <f t="shared" si="158"/>
        <v>0</v>
      </c>
      <c r="R103" s="422"/>
      <c r="S103" s="420"/>
      <c r="T103" s="437" t="str">
        <f t="shared" si="159"/>
        <v/>
      </c>
      <c r="U103" s="436"/>
      <c r="V103" s="437">
        <f t="shared" si="160"/>
        <v>0</v>
      </c>
      <c r="W103" s="437">
        <f t="shared" ref="W103:AG103" si="183">IFERROR($P103*IF(AND($R103&gt;0,$R103&lt;=V$5),0,MAX(MIN($R103,W$5)-MAX(V$5,$E103-1),0))/$O103,0)</f>
        <v>0</v>
      </c>
      <c r="X103" s="437">
        <f t="shared" si="183"/>
        <v>0</v>
      </c>
      <c r="Y103" s="437">
        <f t="shared" si="183"/>
        <v>0</v>
      </c>
      <c r="Z103" s="437">
        <f t="shared" si="183"/>
        <v>0</v>
      </c>
      <c r="AA103" s="437">
        <f t="shared" si="183"/>
        <v>0</v>
      </c>
      <c r="AB103" s="437">
        <f t="shared" si="183"/>
        <v>0</v>
      </c>
      <c r="AC103" s="437">
        <f t="shared" si="183"/>
        <v>0</v>
      </c>
      <c r="AD103" s="437">
        <f t="shared" si="183"/>
        <v>0</v>
      </c>
      <c r="AE103" s="437">
        <f t="shared" si="183"/>
        <v>0</v>
      </c>
      <c r="AF103" s="437">
        <f t="shared" si="183"/>
        <v>0</v>
      </c>
      <c r="AG103" s="437">
        <f t="shared" si="183"/>
        <v>0</v>
      </c>
      <c r="AH103" s="437">
        <f t="shared" si="162"/>
        <v>0</v>
      </c>
      <c r="AI103" s="439">
        <f t="shared" si="163"/>
        <v>0</v>
      </c>
    </row>
    <row r="104" spans="1:35" s="197" customFormat="1" ht="15" outlineLevel="1">
      <c r="A104" s="198">
        <f t="shared" si="165"/>
        <v>21</v>
      </c>
      <c r="B104" s="536"/>
      <c r="C104" s="536"/>
      <c r="D104" s="199"/>
      <c r="E104" s="206"/>
      <c r="F104" s="199"/>
      <c r="G104" s="200">
        <f t="shared" si="150"/>
        <v>0</v>
      </c>
      <c r="H104" s="201">
        <f t="shared" si="151"/>
        <v>0</v>
      </c>
      <c r="I104" s="420"/>
      <c r="J104" s="420"/>
      <c r="K104" s="203">
        <f t="shared" si="152"/>
        <v>0</v>
      </c>
      <c r="L104" s="203">
        <f t="shared" si="153"/>
        <v>0</v>
      </c>
      <c r="M104" s="421">
        <f t="shared" si="154"/>
        <v>0</v>
      </c>
      <c r="N104" s="422">
        <f t="shared" si="155"/>
        <v>42825</v>
      </c>
      <c r="O104" s="205">
        <f t="shared" si="156"/>
        <v>365</v>
      </c>
      <c r="P104" s="203">
        <f t="shared" si="157"/>
        <v>0</v>
      </c>
      <c r="Q104" s="203">
        <f t="shared" si="158"/>
        <v>0</v>
      </c>
      <c r="R104" s="422"/>
      <c r="S104" s="420"/>
      <c r="T104" s="437" t="str">
        <f t="shared" si="159"/>
        <v/>
      </c>
      <c r="U104" s="436"/>
      <c r="V104" s="437">
        <f t="shared" si="160"/>
        <v>0</v>
      </c>
      <c r="W104" s="437">
        <f t="shared" ref="W104:AG104" si="184">IFERROR($P104*IF(AND($R104&gt;0,$R104&lt;=V$5),0,MAX(MIN($R104,W$5)-MAX(V$5,$E104-1),0))/$O104,0)</f>
        <v>0</v>
      </c>
      <c r="X104" s="437">
        <f t="shared" si="184"/>
        <v>0</v>
      </c>
      <c r="Y104" s="437">
        <f t="shared" si="184"/>
        <v>0</v>
      </c>
      <c r="Z104" s="437">
        <f t="shared" si="184"/>
        <v>0</v>
      </c>
      <c r="AA104" s="437">
        <f t="shared" si="184"/>
        <v>0</v>
      </c>
      <c r="AB104" s="437">
        <f t="shared" si="184"/>
        <v>0</v>
      </c>
      <c r="AC104" s="437">
        <f t="shared" si="184"/>
        <v>0</v>
      </c>
      <c r="AD104" s="437">
        <f t="shared" si="184"/>
        <v>0</v>
      </c>
      <c r="AE104" s="437">
        <f t="shared" si="184"/>
        <v>0</v>
      </c>
      <c r="AF104" s="437">
        <f t="shared" si="184"/>
        <v>0</v>
      </c>
      <c r="AG104" s="437">
        <f t="shared" si="184"/>
        <v>0</v>
      </c>
      <c r="AH104" s="437">
        <f t="shared" si="162"/>
        <v>0</v>
      </c>
      <c r="AI104" s="439">
        <f t="shared" si="163"/>
        <v>0</v>
      </c>
    </row>
    <row r="105" spans="1:35" s="197" customFormat="1" ht="15" outlineLevel="1">
      <c r="A105" s="198">
        <f t="shared" si="165"/>
        <v>22</v>
      </c>
      <c r="B105" s="536"/>
      <c r="C105" s="536"/>
      <c r="D105" s="199"/>
      <c r="E105" s="206"/>
      <c r="F105" s="199"/>
      <c r="G105" s="200">
        <f t="shared" si="150"/>
        <v>0</v>
      </c>
      <c r="H105" s="201">
        <f t="shared" si="151"/>
        <v>0</v>
      </c>
      <c r="I105" s="420"/>
      <c r="J105" s="420"/>
      <c r="K105" s="203">
        <f t="shared" si="152"/>
        <v>0</v>
      </c>
      <c r="L105" s="203">
        <f t="shared" si="153"/>
        <v>0</v>
      </c>
      <c r="M105" s="421">
        <f t="shared" si="154"/>
        <v>0</v>
      </c>
      <c r="N105" s="422">
        <f t="shared" si="155"/>
        <v>42825</v>
      </c>
      <c r="O105" s="205">
        <f t="shared" si="156"/>
        <v>365</v>
      </c>
      <c r="P105" s="203">
        <f t="shared" si="157"/>
        <v>0</v>
      </c>
      <c r="Q105" s="203">
        <f t="shared" si="158"/>
        <v>0</v>
      </c>
      <c r="R105" s="422"/>
      <c r="S105" s="420"/>
      <c r="T105" s="437" t="str">
        <f t="shared" si="159"/>
        <v/>
      </c>
      <c r="U105" s="436"/>
      <c r="V105" s="437">
        <f t="shared" si="160"/>
        <v>0</v>
      </c>
      <c r="W105" s="437">
        <f t="shared" ref="W105:AG105" si="185">IFERROR($P105*IF(AND($R105&gt;0,$R105&lt;=V$5),0,MAX(MIN($R105,W$5)-MAX(V$5,$E105-1),0))/$O105,0)</f>
        <v>0</v>
      </c>
      <c r="X105" s="437">
        <f t="shared" si="185"/>
        <v>0</v>
      </c>
      <c r="Y105" s="437">
        <f t="shared" si="185"/>
        <v>0</v>
      </c>
      <c r="Z105" s="437">
        <f t="shared" si="185"/>
        <v>0</v>
      </c>
      <c r="AA105" s="437">
        <f t="shared" si="185"/>
        <v>0</v>
      </c>
      <c r="AB105" s="437">
        <f t="shared" si="185"/>
        <v>0</v>
      </c>
      <c r="AC105" s="437">
        <f t="shared" si="185"/>
        <v>0</v>
      </c>
      <c r="AD105" s="437">
        <f t="shared" si="185"/>
        <v>0</v>
      </c>
      <c r="AE105" s="437">
        <f t="shared" si="185"/>
        <v>0</v>
      </c>
      <c r="AF105" s="437">
        <f t="shared" si="185"/>
        <v>0</v>
      </c>
      <c r="AG105" s="437">
        <f t="shared" si="185"/>
        <v>0</v>
      </c>
      <c r="AH105" s="437">
        <f t="shared" si="162"/>
        <v>0</v>
      </c>
      <c r="AI105" s="439">
        <f t="shared" si="163"/>
        <v>0</v>
      </c>
    </row>
    <row r="106" spans="1:35" s="197" customFormat="1" ht="15" outlineLevel="1">
      <c r="A106" s="198">
        <f t="shared" si="165"/>
        <v>23</v>
      </c>
      <c r="B106" s="536"/>
      <c r="C106" s="536"/>
      <c r="D106" s="199"/>
      <c r="E106" s="206"/>
      <c r="F106" s="199"/>
      <c r="G106" s="200">
        <f t="shared" si="150"/>
        <v>0</v>
      </c>
      <c r="H106" s="201">
        <f t="shared" si="151"/>
        <v>0</v>
      </c>
      <c r="I106" s="420"/>
      <c r="J106" s="420"/>
      <c r="K106" s="203">
        <f t="shared" si="152"/>
        <v>0</v>
      </c>
      <c r="L106" s="203">
        <f t="shared" si="153"/>
        <v>0</v>
      </c>
      <c r="M106" s="421">
        <f t="shared" si="154"/>
        <v>0</v>
      </c>
      <c r="N106" s="422">
        <f t="shared" si="155"/>
        <v>42825</v>
      </c>
      <c r="O106" s="205">
        <f t="shared" si="156"/>
        <v>365</v>
      </c>
      <c r="P106" s="203">
        <f t="shared" si="157"/>
        <v>0</v>
      </c>
      <c r="Q106" s="203">
        <f t="shared" si="158"/>
        <v>0</v>
      </c>
      <c r="R106" s="422"/>
      <c r="S106" s="420"/>
      <c r="T106" s="437" t="str">
        <f t="shared" si="159"/>
        <v/>
      </c>
      <c r="U106" s="436"/>
      <c r="V106" s="437">
        <f t="shared" si="160"/>
        <v>0</v>
      </c>
      <c r="W106" s="437">
        <f t="shared" ref="W106:AG106" si="186">IFERROR($P106*IF(AND($R106&gt;0,$R106&lt;=V$5),0,MAX(MIN($R106,W$5)-MAX(V$5,$E106-1),0))/$O106,0)</f>
        <v>0</v>
      </c>
      <c r="X106" s="437">
        <f t="shared" si="186"/>
        <v>0</v>
      </c>
      <c r="Y106" s="437">
        <f t="shared" si="186"/>
        <v>0</v>
      </c>
      <c r="Z106" s="437">
        <f t="shared" si="186"/>
        <v>0</v>
      </c>
      <c r="AA106" s="437">
        <f t="shared" si="186"/>
        <v>0</v>
      </c>
      <c r="AB106" s="437">
        <f t="shared" si="186"/>
        <v>0</v>
      </c>
      <c r="AC106" s="437">
        <f t="shared" si="186"/>
        <v>0</v>
      </c>
      <c r="AD106" s="437">
        <f t="shared" si="186"/>
        <v>0</v>
      </c>
      <c r="AE106" s="437">
        <f t="shared" si="186"/>
        <v>0</v>
      </c>
      <c r="AF106" s="437">
        <f t="shared" si="186"/>
        <v>0</v>
      </c>
      <c r="AG106" s="437">
        <f t="shared" si="186"/>
        <v>0</v>
      </c>
      <c r="AH106" s="437">
        <f t="shared" si="162"/>
        <v>0</v>
      </c>
      <c r="AI106" s="439">
        <f t="shared" si="163"/>
        <v>0</v>
      </c>
    </row>
    <row r="107" spans="1:35" s="197" customFormat="1" ht="15" outlineLevel="1">
      <c r="A107" s="198">
        <f t="shared" si="165"/>
        <v>24</v>
      </c>
      <c r="B107" s="536"/>
      <c r="C107" s="536"/>
      <c r="D107" s="199"/>
      <c r="E107" s="206"/>
      <c r="F107" s="199"/>
      <c r="G107" s="200">
        <f t="shared" si="150"/>
        <v>0</v>
      </c>
      <c r="H107" s="201">
        <f t="shared" si="151"/>
        <v>0</v>
      </c>
      <c r="I107" s="420"/>
      <c r="J107" s="420"/>
      <c r="K107" s="203">
        <f t="shared" si="152"/>
        <v>0</v>
      </c>
      <c r="L107" s="203">
        <f t="shared" si="153"/>
        <v>0</v>
      </c>
      <c r="M107" s="421">
        <f t="shared" si="154"/>
        <v>0</v>
      </c>
      <c r="N107" s="422">
        <f t="shared" si="155"/>
        <v>42825</v>
      </c>
      <c r="O107" s="205">
        <f t="shared" si="156"/>
        <v>365</v>
      </c>
      <c r="P107" s="203">
        <f t="shared" si="157"/>
        <v>0</v>
      </c>
      <c r="Q107" s="203">
        <f t="shared" si="158"/>
        <v>0</v>
      </c>
      <c r="R107" s="422"/>
      <c r="S107" s="420"/>
      <c r="T107" s="437" t="str">
        <f t="shared" si="159"/>
        <v/>
      </c>
      <c r="U107" s="436"/>
      <c r="V107" s="437">
        <f t="shared" si="160"/>
        <v>0</v>
      </c>
      <c r="W107" s="437">
        <f t="shared" ref="W107:AG107" si="187">IFERROR($P107*IF(AND($R107&gt;0,$R107&lt;=V$5),0,MAX(MIN($R107,W$5)-MAX(V$5,$E107-1),0))/$O107,0)</f>
        <v>0</v>
      </c>
      <c r="X107" s="437">
        <f t="shared" si="187"/>
        <v>0</v>
      </c>
      <c r="Y107" s="437">
        <f t="shared" si="187"/>
        <v>0</v>
      </c>
      <c r="Z107" s="437">
        <f t="shared" si="187"/>
        <v>0</v>
      </c>
      <c r="AA107" s="437">
        <f t="shared" si="187"/>
        <v>0</v>
      </c>
      <c r="AB107" s="437">
        <f t="shared" si="187"/>
        <v>0</v>
      </c>
      <c r="AC107" s="437">
        <f t="shared" si="187"/>
        <v>0</v>
      </c>
      <c r="AD107" s="437">
        <f t="shared" si="187"/>
        <v>0</v>
      </c>
      <c r="AE107" s="437">
        <f t="shared" si="187"/>
        <v>0</v>
      </c>
      <c r="AF107" s="437">
        <f t="shared" si="187"/>
        <v>0</v>
      </c>
      <c r="AG107" s="437">
        <f t="shared" si="187"/>
        <v>0</v>
      </c>
      <c r="AH107" s="437">
        <f t="shared" si="162"/>
        <v>0</v>
      </c>
      <c r="AI107" s="439">
        <f t="shared" si="163"/>
        <v>0</v>
      </c>
    </row>
    <row r="108" spans="1:35" s="197" customFormat="1" ht="15" outlineLevel="1">
      <c r="A108" s="198"/>
      <c r="B108" s="536"/>
      <c r="C108" s="536"/>
      <c r="D108" s="199"/>
      <c r="E108" s="206"/>
      <c r="F108" s="199"/>
      <c r="G108" s="200"/>
      <c r="H108" s="201"/>
      <c r="I108" s="202"/>
      <c r="J108" s="202"/>
      <c r="K108" s="203"/>
      <c r="L108" s="203"/>
      <c r="M108" s="421"/>
      <c r="N108" s="422"/>
      <c r="O108" s="205">
        <f>IF(D108="opening",N108-DATE(LEFT($C$2,4),3,31),N108-E108+1)</f>
        <v>1</v>
      </c>
      <c r="P108" s="203"/>
      <c r="Q108" s="203"/>
      <c r="R108" s="422"/>
      <c r="S108" s="420"/>
      <c r="T108" s="437" t="str">
        <f t="shared" si="159"/>
        <v/>
      </c>
      <c r="U108" s="436"/>
      <c r="V108" s="437"/>
      <c r="W108" s="437"/>
      <c r="X108" s="437"/>
      <c r="Y108" s="437"/>
      <c r="Z108" s="437"/>
      <c r="AA108" s="437"/>
      <c r="AB108" s="437"/>
      <c r="AC108" s="437"/>
      <c r="AD108" s="437"/>
      <c r="AE108" s="437"/>
      <c r="AF108" s="437"/>
      <c r="AG108" s="437"/>
      <c r="AH108" s="437"/>
      <c r="AI108" s="439"/>
    </row>
    <row r="109" spans="1:35" s="197" customFormat="1" ht="15">
      <c r="A109" s="195"/>
      <c r="B109" s="195" t="s">
        <v>618</v>
      </c>
      <c r="C109" s="195"/>
      <c r="D109" s="195"/>
      <c r="E109" s="195"/>
      <c r="F109" s="195"/>
      <c r="G109" s="195"/>
      <c r="H109" s="195"/>
      <c r="I109" s="196">
        <f>SUM(I110:I112)</f>
        <v>0</v>
      </c>
      <c r="J109" s="196">
        <f t="shared" ref="J109:L109" si="188">SUM(J110:J112)</f>
        <v>0</v>
      </c>
      <c r="K109" s="196">
        <f t="shared" si="188"/>
        <v>0</v>
      </c>
      <c r="L109" s="196">
        <f t="shared" si="188"/>
        <v>0</v>
      </c>
      <c r="M109" s="195"/>
      <c r="N109" s="195"/>
      <c r="O109" s="195"/>
      <c r="P109" s="196">
        <f t="shared" ref="P109:Q109" si="189">SUM(P110:P112)</f>
        <v>0</v>
      </c>
      <c r="Q109" s="196">
        <f t="shared" si="189"/>
        <v>0</v>
      </c>
      <c r="R109" s="195"/>
      <c r="S109" s="196">
        <f>SUM(S110:S112)</f>
        <v>0</v>
      </c>
      <c r="T109" s="196">
        <f t="shared" ref="T109:V109" si="190">SUM(T110:T112)</f>
        <v>0</v>
      </c>
      <c r="U109" s="442"/>
      <c r="V109" s="196">
        <f t="shared" si="190"/>
        <v>0</v>
      </c>
      <c r="W109" s="196">
        <f t="shared" ref="W109:AG109" si="191">SUM(W110:W112)</f>
        <v>0</v>
      </c>
      <c r="X109" s="196">
        <f t="shared" si="191"/>
        <v>0</v>
      </c>
      <c r="Y109" s="196">
        <f t="shared" si="191"/>
        <v>0</v>
      </c>
      <c r="Z109" s="196">
        <f t="shared" si="191"/>
        <v>0</v>
      </c>
      <c r="AA109" s="196">
        <f t="shared" si="191"/>
        <v>0</v>
      </c>
      <c r="AB109" s="196">
        <f t="shared" si="191"/>
        <v>0</v>
      </c>
      <c r="AC109" s="196">
        <f t="shared" si="191"/>
        <v>0</v>
      </c>
      <c r="AD109" s="196">
        <f t="shared" si="191"/>
        <v>0</v>
      </c>
      <c r="AE109" s="196">
        <f t="shared" si="191"/>
        <v>0</v>
      </c>
      <c r="AF109" s="196">
        <f t="shared" si="191"/>
        <v>0</v>
      </c>
      <c r="AG109" s="196">
        <f t="shared" si="191"/>
        <v>0</v>
      </c>
      <c r="AH109" s="196">
        <f t="shared" ref="AH109" si="192">SUM(AH110:AH112)</f>
        <v>0</v>
      </c>
      <c r="AI109" s="439"/>
    </row>
    <row r="110" spans="1:35" s="197" customFormat="1" ht="15" outlineLevel="1">
      <c r="A110" s="198">
        <f t="shared" ref="A110:A111" si="193">A109+1</f>
        <v>1</v>
      </c>
      <c r="B110" s="536"/>
      <c r="C110" s="536"/>
      <c r="D110" s="199"/>
      <c r="E110" s="206"/>
      <c r="F110" s="199"/>
      <c r="G110" s="200">
        <f t="shared" ref="G110:G111" si="194">IF(D110="opening",IF((RIGHT($G$5,10)-E110&lt;0),0,(RIGHT($G$5,10)-E110)/365),0)</f>
        <v>0</v>
      </c>
      <c r="H110" s="201">
        <f t="shared" ref="H110:H111" si="195">IF(G110&gt;F110,0,(F110-G110))</f>
        <v>0</v>
      </c>
      <c r="I110" s="420"/>
      <c r="J110" s="420"/>
      <c r="K110" s="203">
        <f t="shared" ref="K110:K111" si="196">I110-J110</f>
        <v>0</v>
      </c>
      <c r="L110" s="203">
        <f t="shared" ref="L110:L111" si="197">ROUND(I110*5%,0)</f>
        <v>0</v>
      </c>
      <c r="M110" s="421">
        <f t="shared" ref="M110:M111" si="198">IF(H110&lt;=0,0,IF($C$4="SLM",(100-5)%/H110,(1-((L110/K110)^(1/H110)))))</f>
        <v>0</v>
      </c>
      <c r="N110" s="422">
        <f t="shared" ref="N110:N111" si="199">$N$4</f>
        <v>42825</v>
      </c>
      <c r="O110" s="205">
        <f>IF(AND(R110&gt;0,R110&lt;DATE(LEFT($C$2,4),3,31)),0,MIN(R110,N110)-MAX(DATE(LEFT($C$2,4),3,31),E110-1))</f>
        <v>365</v>
      </c>
      <c r="P110" s="203">
        <f>IF(F110-G110&lt;0,K110-L110,MIN(IF($C$4="SLM",I110,K110)*M110*O110/(DATE(LEFT($C$2,4)+1,3,31)-DATE(LEFT($C$2,4),3,31)),K110-L110))</f>
        <v>0</v>
      </c>
      <c r="Q110" s="203">
        <f>IF(AND(R110&gt;0,R110&lt;=N110),0,K110-P110)</f>
        <v>0</v>
      </c>
      <c r="R110" s="422"/>
      <c r="S110" s="420"/>
      <c r="T110" s="437" t="str">
        <f t="shared" ref="T110:T112" si="200">IF(R110&gt;0,S110+P110-K110,"")</f>
        <v/>
      </c>
      <c r="U110" s="436"/>
      <c r="V110" s="437">
        <f t="shared" ref="V110:V111" si="201">IFERROR($P110*IF(AND($R110&gt;0,$R110&lt;=DATE(LEFT($C$2,4),3,31)),0,MAX(MIN($R110,V$5)-MAX(DATE(LEFT($C$2,4),3,31),$E110-1),0))/$O110,0)</f>
        <v>0</v>
      </c>
      <c r="W110" s="437">
        <f t="shared" ref="W110:AG110" si="202">IFERROR($P110*IF(AND($R110&gt;0,$R110&lt;=V$5),0,MAX(MIN($R110,W$5)-MAX(V$5,$E110-1),0))/$O110,0)</f>
        <v>0</v>
      </c>
      <c r="X110" s="437">
        <f t="shared" si="202"/>
        <v>0</v>
      </c>
      <c r="Y110" s="437">
        <f t="shared" si="202"/>
        <v>0</v>
      </c>
      <c r="Z110" s="437">
        <f t="shared" si="202"/>
        <v>0</v>
      </c>
      <c r="AA110" s="437">
        <f t="shared" si="202"/>
        <v>0</v>
      </c>
      <c r="AB110" s="437">
        <f t="shared" si="202"/>
        <v>0</v>
      </c>
      <c r="AC110" s="437">
        <f t="shared" si="202"/>
        <v>0</v>
      </c>
      <c r="AD110" s="437">
        <f t="shared" si="202"/>
        <v>0</v>
      </c>
      <c r="AE110" s="437">
        <f t="shared" si="202"/>
        <v>0</v>
      </c>
      <c r="AF110" s="437">
        <f t="shared" si="202"/>
        <v>0</v>
      </c>
      <c r="AG110" s="437">
        <f t="shared" si="202"/>
        <v>0</v>
      </c>
      <c r="AH110" s="437">
        <f t="shared" ref="AH110:AH111" si="203">SUM(V110:AG110)</f>
        <v>0</v>
      </c>
      <c r="AI110" s="439">
        <f t="shared" ref="AI110:AI111" si="204">P110-AH110</f>
        <v>0</v>
      </c>
    </row>
    <row r="111" spans="1:35" s="197" customFormat="1" ht="15" outlineLevel="1">
      <c r="A111" s="198">
        <f t="shared" si="193"/>
        <v>2</v>
      </c>
      <c r="B111" s="536"/>
      <c r="C111" s="536"/>
      <c r="D111" s="199"/>
      <c r="E111" s="206"/>
      <c r="F111" s="199"/>
      <c r="G111" s="200">
        <f t="shared" si="194"/>
        <v>0</v>
      </c>
      <c r="H111" s="201">
        <f t="shared" si="195"/>
        <v>0</v>
      </c>
      <c r="I111" s="420"/>
      <c r="J111" s="420"/>
      <c r="K111" s="203">
        <f t="shared" si="196"/>
        <v>0</v>
      </c>
      <c r="L111" s="203">
        <f t="shared" si="197"/>
        <v>0</v>
      </c>
      <c r="M111" s="421">
        <f t="shared" si="198"/>
        <v>0</v>
      </c>
      <c r="N111" s="422">
        <f t="shared" si="199"/>
        <v>42825</v>
      </c>
      <c r="O111" s="205">
        <f>IF(AND(R111&gt;0,R111&lt;DATE(LEFT($C$2,4),3,31)),0,MIN(R111,N111)-MAX(DATE(LEFT($C$2,4),3,31),E111-1))</f>
        <v>365</v>
      </c>
      <c r="P111" s="203">
        <f>IF(F111-G111&lt;0,K111-L111,MIN(IF($C$4="SLM",I111,K111)*M111*O111/(DATE(LEFT($C$2,4)+1,3,31)-DATE(LEFT($C$2,4),3,31)),K111-L111))</f>
        <v>0</v>
      </c>
      <c r="Q111" s="203">
        <f>IF(AND(R111&gt;0,R111&lt;=N111),0,K111-P111)</f>
        <v>0</v>
      </c>
      <c r="R111" s="422"/>
      <c r="S111" s="420"/>
      <c r="T111" s="437" t="str">
        <f t="shared" si="200"/>
        <v/>
      </c>
      <c r="U111" s="436"/>
      <c r="V111" s="437">
        <f t="shared" si="201"/>
        <v>0</v>
      </c>
      <c r="W111" s="437">
        <f t="shared" ref="W111:AG111" si="205">IFERROR($P111*IF(AND($R111&gt;0,$R111&lt;=V$5),0,MAX(MIN($R111,W$5)-MAX(V$5,$E111-1),0))/$O111,0)</f>
        <v>0</v>
      </c>
      <c r="X111" s="437">
        <f t="shared" si="205"/>
        <v>0</v>
      </c>
      <c r="Y111" s="437">
        <f t="shared" si="205"/>
        <v>0</v>
      </c>
      <c r="Z111" s="437">
        <f t="shared" si="205"/>
        <v>0</v>
      </c>
      <c r="AA111" s="437">
        <f t="shared" si="205"/>
        <v>0</v>
      </c>
      <c r="AB111" s="437">
        <f t="shared" si="205"/>
        <v>0</v>
      </c>
      <c r="AC111" s="437">
        <f t="shared" si="205"/>
        <v>0</v>
      </c>
      <c r="AD111" s="437">
        <f t="shared" si="205"/>
        <v>0</v>
      </c>
      <c r="AE111" s="437">
        <f t="shared" si="205"/>
        <v>0</v>
      </c>
      <c r="AF111" s="437">
        <f t="shared" si="205"/>
        <v>0</v>
      </c>
      <c r="AG111" s="437">
        <f t="shared" si="205"/>
        <v>0</v>
      </c>
      <c r="AH111" s="437">
        <f t="shared" si="203"/>
        <v>0</v>
      </c>
      <c r="AI111" s="439">
        <f t="shared" si="204"/>
        <v>0</v>
      </c>
    </row>
    <row r="112" spans="1:35" s="197" customFormat="1" ht="15" outlineLevel="1">
      <c r="A112" s="423"/>
      <c r="B112" s="537"/>
      <c r="C112" s="537"/>
      <c r="D112" s="424"/>
      <c r="E112" s="425"/>
      <c r="F112" s="424"/>
      <c r="G112" s="426"/>
      <c r="H112" s="427"/>
      <c r="I112" s="428"/>
      <c r="J112" s="428"/>
      <c r="K112" s="429"/>
      <c r="L112" s="429"/>
      <c r="M112" s="430"/>
      <c r="N112" s="431"/>
      <c r="O112" s="205">
        <f>IF(D112="opening",N112-DATE(LEFT($C$2,4),3,31),N112-E112+1)</f>
        <v>1</v>
      </c>
      <c r="P112" s="429"/>
      <c r="Q112" s="429"/>
      <c r="R112" s="422"/>
      <c r="S112" s="420"/>
      <c r="T112" s="437" t="str">
        <f t="shared" si="200"/>
        <v/>
      </c>
      <c r="U112" s="436"/>
      <c r="V112" s="437"/>
      <c r="W112" s="437"/>
      <c r="X112" s="437"/>
      <c r="Y112" s="437"/>
      <c r="Z112" s="437"/>
      <c r="AA112" s="437"/>
      <c r="AB112" s="437"/>
      <c r="AC112" s="437"/>
      <c r="AD112" s="437"/>
      <c r="AE112" s="437"/>
      <c r="AF112" s="437"/>
      <c r="AG112" s="437"/>
      <c r="AH112" s="437"/>
      <c r="AI112" s="439"/>
    </row>
    <row r="113" spans="1:35" s="197" customFormat="1" ht="15">
      <c r="A113" s="195"/>
      <c r="B113" s="195" t="s">
        <v>619</v>
      </c>
      <c r="C113" s="195"/>
      <c r="D113" s="195"/>
      <c r="E113" s="195"/>
      <c r="F113" s="195"/>
      <c r="G113" s="195"/>
      <c r="H113" s="195"/>
      <c r="I113" s="196">
        <f>SUM(I114:I140)</f>
        <v>0</v>
      </c>
      <c r="J113" s="196">
        <f>SUM(J114:J140)</f>
        <v>0</v>
      </c>
      <c r="K113" s="196">
        <f>SUM(K114:K140)</f>
        <v>0</v>
      </c>
      <c r="L113" s="196">
        <f>SUM(L114:L140)</f>
        <v>0</v>
      </c>
      <c r="M113" s="195"/>
      <c r="N113" s="195"/>
      <c r="O113" s="195"/>
      <c r="P113" s="196">
        <f>SUM(P114:P140)</f>
        <v>0</v>
      </c>
      <c r="Q113" s="196">
        <f>SUM(Q114:Q140)</f>
        <v>0</v>
      </c>
      <c r="R113" s="195"/>
      <c r="S113" s="196">
        <f>SUM(S114:S140)</f>
        <v>0</v>
      </c>
      <c r="T113" s="196">
        <f>SUM(T114:T140)</f>
        <v>0</v>
      </c>
      <c r="U113" s="442"/>
      <c r="V113" s="196">
        <f>SUM(V114:V140)</f>
        <v>0</v>
      </c>
      <c r="W113" s="196">
        <f t="shared" ref="W113:AH113" si="206">SUM(W114:W140)</f>
        <v>0</v>
      </c>
      <c r="X113" s="196">
        <f t="shared" si="206"/>
        <v>0</v>
      </c>
      <c r="Y113" s="196">
        <f t="shared" si="206"/>
        <v>0</v>
      </c>
      <c r="Z113" s="196">
        <f t="shared" si="206"/>
        <v>0</v>
      </c>
      <c r="AA113" s="196">
        <f t="shared" si="206"/>
        <v>0</v>
      </c>
      <c r="AB113" s="196">
        <f t="shared" si="206"/>
        <v>0</v>
      </c>
      <c r="AC113" s="196">
        <f t="shared" si="206"/>
        <v>0</v>
      </c>
      <c r="AD113" s="196">
        <f t="shared" si="206"/>
        <v>0</v>
      </c>
      <c r="AE113" s="196">
        <f t="shared" si="206"/>
        <v>0</v>
      </c>
      <c r="AF113" s="196">
        <f t="shared" si="206"/>
        <v>0</v>
      </c>
      <c r="AG113" s="196">
        <f t="shared" si="206"/>
        <v>0</v>
      </c>
      <c r="AH113" s="196">
        <f t="shared" si="206"/>
        <v>0</v>
      </c>
      <c r="AI113" s="439"/>
    </row>
    <row r="114" spans="1:35" s="197" customFormat="1" ht="15" outlineLevel="1">
      <c r="A114" s="198">
        <v>1</v>
      </c>
      <c r="B114" s="536"/>
      <c r="C114" s="536"/>
      <c r="D114" s="199"/>
      <c r="E114" s="206"/>
      <c r="F114" s="199"/>
      <c r="G114" s="200">
        <f t="shared" ref="G114:G139" si="207">IF(D114="opening",IF((RIGHT($G$5,10)-E114&lt;0),0,(RIGHT($G$5,10)-E114)/365),0)</f>
        <v>0</v>
      </c>
      <c r="H114" s="201">
        <f t="shared" ref="H114:H139" si="208">IF(G114&gt;F114,0,(F114-G114))</f>
        <v>0</v>
      </c>
      <c r="I114" s="420"/>
      <c r="J114" s="420"/>
      <c r="K114" s="203">
        <f t="shared" ref="K114:K139" si="209">I114-J114</f>
        <v>0</v>
      </c>
      <c r="L114" s="203">
        <f t="shared" ref="L114:L139" si="210">ROUND(I114*5%,0)</f>
        <v>0</v>
      </c>
      <c r="M114" s="421">
        <f t="shared" ref="M114:M139" si="211">IF(H114&lt;=0,0,IF($C$4="SLM",(100-5)%/H114,(1-((L114/K114)^(1/H114)))))</f>
        <v>0</v>
      </c>
      <c r="N114" s="422">
        <f t="shared" ref="N114:N139" si="212">$N$4</f>
        <v>42825</v>
      </c>
      <c r="O114" s="205">
        <f t="shared" ref="O114:O139" si="213">IF(AND(R114&gt;0,R114&lt;DATE(LEFT($C$2,4),3,31)),0,MIN(R114,N114)-MAX(DATE(LEFT($C$2,4),3,31),E114-1))</f>
        <v>365</v>
      </c>
      <c r="P114" s="203">
        <f t="shared" ref="P114:P139" si="214">IF(F114-G114&lt;0,K114-L114,MIN(IF($C$4="SLM",I114,K114)*M114*O114/(DATE(LEFT($C$2,4)+1,3,31)-DATE(LEFT($C$2,4),3,31)),K114-L114))</f>
        <v>0</v>
      </c>
      <c r="Q114" s="203">
        <f t="shared" ref="Q114:Q139" si="215">IF(AND(R114&gt;0,R114&lt;=N114),0,K114-P114)</f>
        <v>0</v>
      </c>
      <c r="R114" s="422"/>
      <c r="S114" s="420"/>
      <c r="T114" s="437" t="str">
        <f t="shared" ref="T114:T140" si="216">IF(R114&gt;0,S114+P114-K114,"")</f>
        <v/>
      </c>
      <c r="U114" s="436"/>
      <c r="V114" s="437">
        <f t="shared" ref="V114:V139" si="217">IFERROR($P114*IF(AND($R114&gt;0,$R114&lt;=DATE(LEFT($C$2,4),3,31)),0,MAX(MIN($R114,V$5)-MAX(DATE(LEFT($C$2,4),3,31),$E114-1),0))/$O114,0)</f>
        <v>0</v>
      </c>
      <c r="W114" s="437">
        <f t="shared" ref="W114:AG114" si="218">IFERROR($P114*IF(AND($R114&gt;0,$R114&lt;=V$5),0,MAX(MIN($R114,W$5)-MAX(V$5,$E114-1),0))/$O114,0)</f>
        <v>0</v>
      </c>
      <c r="X114" s="437">
        <f t="shared" si="218"/>
        <v>0</v>
      </c>
      <c r="Y114" s="437">
        <f t="shared" si="218"/>
        <v>0</v>
      </c>
      <c r="Z114" s="437">
        <f t="shared" si="218"/>
        <v>0</v>
      </c>
      <c r="AA114" s="437">
        <f t="shared" si="218"/>
        <v>0</v>
      </c>
      <c r="AB114" s="437">
        <f t="shared" si="218"/>
        <v>0</v>
      </c>
      <c r="AC114" s="437">
        <f t="shared" si="218"/>
        <v>0</v>
      </c>
      <c r="AD114" s="437">
        <f t="shared" si="218"/>
        <v>0</v>
      </c>
      <c r="AE114" s="437">
        <f t="shared" si="218"/>
        <v>0</v>
      </c>
      <c r="AF114" s="437">
        <f t="shared" si="218"/>
        <v>0</v>
      </c>
      <c r="AG114" s="437">
        <f t="shared" si="218"/>
        <v>0</v>
      </c>
      <c r="AH114" s="437">
        <f t="shared" ref="AH114:AH139" si="219">SUM(V114:AG114)</f>
        <v>0</v>
      </c>
      <c r="AI114" s="439">
        <f t="shared" ref="AI114:AI139" si="220">P114-AH114</f>
        <v>0</v>
      </c>
    </row>
    <row r="115" spans="1:35" s="197" customFormat="1" ht="15" outlineLevel="1">
      <c r="A115" s="198">
        <f>A114+1</f>
        <v>2</v>
      </c>
      <c r="B115" s="536"/>
      <c r="C115" s="536"/>
      <c r="D115" s="199"/>
      <c r="E115" s="206"/>
      <c r="F115" s="199"/>
      <c r="G115" s="200">
        <f t="shared" si="207"/>
        <v>0</v>
      </c>
      <c r="H115" s="201">
        <f t="shared" si="208"/>
        <v>0</v>
      </c>
      <c r="I115" s="420"/>
      <c r="J115" s="420"/>
      <c r="K115" s="203">
        <f t="shared" si="209"/>
        <v>0</v>
      </c>
      <c r="L115" s="203">
        <f t="shared" si="210"/>
        <v>0</v>
      </c>
      <c r="M115" s="421">
        <f t="shared" si="211"/>
        <v>0</v>
      </c>
      <c r="N115" s="422">
        <f t="shared" si="212"/>
        <v>42825</v>
      </c>
      <c r="O115" s="205">
        <f t="shared" si="213"/>
        <v>365</v>
      </c>
      <c r="P115" s="203">
        <f t="shared" si="214"/>
        <v>0</v>
      </c>
      <c r="Q115" s="203">
        <f t="shared" si="215"/>
        <v>0</v>
      </c>
      <c r="R115" s="422"/>
      <c r="S115" s="420"/>
      <c r="T115" s="437" t="str">
        <f t="shared" si="216"/>
        <v/>
      </c>
      <c r="U115" s="436"/>
      <c r="V115" s="437">
        <f t="shared" si="217"/>
        <v>0</v>
      </c>
      <c r="W115" s="437">
        <f t="shared" ref="W115:AG115" si="221">IFERROR($P115*IF(AND($R115&gt;0,$R115&lt;=V$5),0,MAX(MIN($R115,W$5)-MAX(V$5,$E115-1),0))/$O115,0)</f>
        <v>0</v>
      </c>
      <c r="X115" s="437">
        <f t="shared" si="221"/>
        <v>0</v>
      </c>
      <c r="Y115" s="437">
        <f t="shared" si="221"/>
        <v>0</v>
      </c>
      <c r="Z115" s="437">
        <f t="shared" si="221"/>
        <v>0</v>
      </c>
      <c r="AA115" s="437">
        <f t="shared" si="221"/>
        <v>0</v>
      </c>
      <c r="AB115" s="437">
        <f t="shared" si="221"/>
        <v>0</v>
      </c>
      <c r="AC115" s="437">
        <f t="shared" si="221"/>
        <v>0</v>
      </c>
      <c r="AD115" s="437">
        <f t="shared" si="221"/>
        <v>0</v>
      </c>
      <c r="AE115" s="437">
        <f t="shared" si="221"/>
        <v>0</v>
      </c>
      <c r="AF115" s="437">
        <f t="shared" si="221"/>
        <v>0</v>
      </c>
      <c r="AG115" s="437">
        <f t="shared" si="221"/>
        <v>0</v>
      </c>
      <c r="AH115" s="437">
        <f t="shared" si="219"/>
        <v>0</v>
      </c>
      <c r="AI115" s="439">
        <f t="shared" si="220"/>
        <v>0</v>
      </c>
    </row>
    <row r="116" spans="1:35" s="197" customFormat="1" ht="15" outlineLevel="1">
      <c r="A116" s="198">
        <f t="shared" ref="A116:A139" si="222">A115+1</f>
        <v>3</v>
      </c>
      <c r="B116" s="536"/>
      <c r="C116" s="536"/>
      <c r="D116" s="199"/>
      <c r="E116" s="206"/>
      <c r="F116" s="199"/>
      <c r="G116" s="200">
        <f t="shared" si="207"/>
        <v>0</v>
      </c>
      <c r="H116" s="201">
        <f t="shared" si="208"/>
        <v>0</v>
      </c>
      <c r="I116" s="420"/>
      <c r="J116" s="420"/>
      <c r="K116" s="203">
        <f t="shared" si="209"/>
        <v>0</v>
      </c>
      <c r="L116" s="203">
        <f t="shared" si="210"/>
        <v>0</v>
      </c>
      <c r="M116" s="421">
        <f t="shared" si="211"/>
        <v>0</v>
      </c>
      <c r="N116" s="422">
        <f t="shared" si="212"/>
        <v>42825</v>
      </c>
      <c r="O116" s="205">
        <f t="shared" si="213"/>
        <v>365</v>
      </c>
      <c r="P116" s="203">
        <f t="shared" si="214"/>
        <v>0</v>
      </c>
      <c r="Q116" s="203">
        <f t="shared" si="215"/>
        <v>0</v>
      </c>
      <c r="R116" s="422"/>
      <c r="S116" s="420"/>
      <c r="T116" s="437" t="str">
        <f t="shared" si="216"/>
        <v/>
      </c>
      <c r="U116" s="436"/>
      <c r="V116" s="437">
        <f t="shared" si="217"/>
        <v>0</v>
      </c>
      <c r="W116" s="437">
        <f t="shared" ref="W116:AG116" si="223">IFERROR($P116*IF(AND($R116&gt;0,$R116&lt;=V$5),0,MAX(MIN($R116,W$5)-MAX(V$5,$E116-1),0))/$O116,0)</f>
        <v>0</v>
      </c>
      <c r="X116" s="437">
        <f t="shared" si="223"/>
        <v>0</v>
      </c>
      <c r="Y116" s="437">
        <f t="shared" si="223"/>
        <v>0</v>
      </c>
      <c r="Z116" s="437">
        <f t="shared" si="223"/>
        <v>0</v>
      </c>
      <c r="AA116" s="437">
        <f t="shared" si="223"/>
        <v>0</v>
      </c>
      <c r="AB116" s="437">
        <f t="shared" si="223"/>
        <v>0</v>
      </c>
      <c r="AC116" s="437">
        <f t="shared" si="223"/>
        <v>0</v>
      </c>
      <c r="AD116" s="437">
        <f t="shared" si="223"/>
        <v>0</v>
      </c>
      <c r="AE116" s="437">
        <f t="shared" si="223"/>
        <v>0</v>
      </c>
      <c r="AF116" s="437">
        <f t="shared" si="223"/>
        <v>0</v>
      </c>
      <c r="AG116" s="437">
        <f t="shared" si="223"/>
        <v>0</v>
      </c>
      <c r="AH116" s="437">
        <f t="shared" si="219"/>
        <v>0</v>
      </c>
      <c r="AI116" s="439">
        <f t="shared" si="220"/>
        <v>0</v>
      </c>
    </row>
    <row r="117" spans="1:35" s="197" customFormat="1" ht="15" outlineLevel="1">
      <c r="A117" s="198">
        <f t="shared" si="222"/>
        <v>4</v>
      </c>
      <c r="B117" s="536"/>
      <c r="C117" s="536"/>
      <c r="D117" s="199"/>
      <c r="E117" s="206"/>
      <c r="F117" s="199"/>
      <c r="G117" s="200">
        <f t="shared" si="207"/>
        <v>0</v>
      </c>
      <c r="H117" s="201">
        <f t="shared" si="208"/>
        <v>0</v>
      </c>
      <c r="I117" s="420"/>
      <c r="J117" s="420"/>
      <c r="K117" s="203">
        <f t="shared" si="209"/>
        <v>0</v>
      </c>
      <c r="L117" s="203">
        <f t="shared" si="210"/>
        <v>0</v>
      </c>
      <c r="M117" s="421">
        <f t="shared" si="211"/>
        <v>0</v>
      </c>
      <c r="N117" s="422">
        <f t="shared" si="212"/>
        <v>42825</v>
      </c>
      <c r="O117" s="205">
        <f t="shared" si="213"/>
        <v>365</v>
      </c>
      <c r="P117" s="203">
        <f t="shared" si="214"/>
        <v>0</v>
      </c>
      <c r="Q117" s="203">
        <f t="shared" si="215"/>
        <v>0</v>
      </c>
      <c r="R117" s="422"/>
      <c r="S117" s="420"/>
      <c r="T117" s="437" t="str">
        <f t="shared" si="216"/>
        <v/>
      </c>
      <c r="U117" s="436"/>
      <c r="V117" s="437">
        <f t="shared" si="217"/>
        <v>0</v>
      </c>
      <c r="W117" s="437">
        <f t="shared" ref="W117:AG117" si="224">IFERROR($P117*IF(AND($R117&gt;0,$R117&lt;=V$5),0,MAX(MIN($R117,W$5)-MAX(V$5,$E117-1),0))/$O117,0)</f>
        <v>0</v>
      </c>
      <c r="X117" s="437">
        <f t="shared" si="224"/>
        <v>0</v>
      </c>
      <c r="Y117" s="437">
        <f t="shared" si="224"/>
        <v>0</v>
      </c>
      <c r="Z117" s="437">
        <f t="shared" si="224"/>
        <v>0</v>
      </c>
      <c r="AA117" s="437">
        <f t="shared" si="224"/>
        <v>0</v>
      </c>
      <c r="AB117" s="437">
        <f t="shared" si="224"/>
        <v>0</v>
      </c>
      <c r="AC117" s="437">
        <f t="shared" si="224"/>
        <v>0</v>
      </c>
      <c r="AD117" s="437">
        <f t="shared" si="224"/>
        <v>0</v>
      </c>
      <c r="AE117" s="437">
        <f t="shared" si="224"/>
        <v>0</v>
      </c>
      <c r="AF117" s="437">
        <f t="shared" si="224"/>
        <v>0</v>
      </c>
      <c r="AG117" s="437">
        <f t="shared" si="224"/>
        <v>0</v>
      </c>
      <c r="AH117" s="437">
        <f t="shared" si="219"/>
        <v>0</v>
      </c>
      <c r="AI117" s="439">
        <f t="shared" si="220"/>
        <v>0</v>
      </c>
    </row>
    <row r="118" spans="1:35" s="197" customFormat="1" ht="15" outlineLevel="1">
      <c r="A118" s="198">
        <f t="shared" si="222"/>
        <v>5</v>
      </c>
      <c r="B118" s="536"/>
      <c r="C118" s="536"/>
      <c r="D118" s="199"/>
      <c r="E118" s="206"/>
      <c r="F118" s="199"/>
      <c r="G118" s="200">
        <f t="shared" si="207"/>
        <v>0</v>
      </c>
      <c r="H118" s="201">
        <f t="shared" si="208"/>
        <v>0</v>
      </c>
      <c r="I118" s="420"/>
      <c r="J118" s="420"/>
      <c r="K118" s="203">
        <f t="shared" si="209"/>
        <v>0</v>
      </c>
      <c r="L118" s="203">
        <f t="shared" si="210"/>
        <v>0</v>
      </c>
      <c r="M118" s="421">
        <f t="shared" si="211"/>
        <v>0</v>
      </c>
      <c r="N118" s="422">
        <f t="shared" si="212"/>
        <v>42825</v>
      </c>
      <c r="O118" s="205">
        <f t="shared" si="213"/>
        <v>365</v>
      </c>
      <c r="P118" s="203">
        <f t="shared" si="214"/>
        <v>0</v>
      </c>
      <c r="Q118" s="203">
        <f t="shared" si="215"/>
        <v>0</v>
      </c>
      <c r="R118" s="422"/>
      <c r="S118" s="420"/>
      <c r="T118" s="437" t="str">
        <f t="shared" si="216"/>
        <v/>
      </c>
      <c r="U118" s="436"/>
      <c r="V118" s="437">
        <f t="shared" si="217"/>
        <v>0</v>
      </c>
      <c r="W118" s="437">
        <f t="shared" ref="W118:AG118" si="225">IFERROR($P118*IF(AND($R118&gt;0,$R118&lt;=V$5),0,MAX(MIN($R118,W$5)-MAX(V$5,$E118-1),0))/$O118,0)</f>
        <v>0</v>
      </c>
      <c r="X118" s="437">
        <f t="shared" si="225"/>
        <v>0</v>
      </c>
      <c r="Y118" s="437">
        <f t="shared" si="225"/>
        <v>0</v>
      </c>
      <c r="Z118" s="437">
        <f t="shared" si="225"/>
        <v>0</v>
      </c>
      <c r="AA118" s="437">
        <f t="shared" si="225"/>
        <v>0</v>
      </c>
      <c r="AB118" s="437">
        <f t="shared" si="225"/>
        <v>0</v>
      </c>
      <c r="AC118" s="437">
        <f t="shared" si="225"/>
        <v>0</v>
      </c>
      <c r="AD118" s="437">
        <f t="shared" si="225"/>
        <v>0</v>
      </c>
      <c r="AE118" s="437">
        <f t="shared" si="225"/>
        <v>0</v>
      </c>
      <c r="AF118" s="437">
        <f t="shared" si="225"/>
        <v>0</v>
      </c>
      <c r="AG118" s="437">
        <f t="shared" si="225"/>
        <v>0</v>
      </c>
      <c r="AH118" s="437">
        <f t="shared" si="219"/>
        <v>0</v>
      </c>
      <c r="AI118" s="439">
        <f t="shared" si="220"/>
        <v>0</v>
      </c>
    </row>
    <row r="119" spans="1:35" s="197" customFormat="1" ht="15" outlineLevel="1">
      <c r="A119" s="198">
        <f t="shared" si="222"/>
        <v>6</v>
      </c>
      <c r="B119" s="536"/>
      <c r="C119" s="536"/>
      <c r="D119" s="199"/>
      <c r="E119" s="206"/>
      <c r="F119" s="199"/>
      <c r="G119" s="200">
        <f t="shared" si="207"/>
        <v>0</v>
      </c>
      <c r="H119" s="201">
        <f t="shared" si="208"/>
        <v>0</v>
      </c>
      <c r="I119" s="420"/>
      <c r="J119" s="420"/>
      <c r="K119" s="203">
        <f t="shared" si="209"/>
        <v>0</v>
      </c>
      <c r="L119" s="203">
        <f t="shared" si="210"/>
        <v>0</v>
      </c>
      <c r="M119" s="421">
        <f t="shared" si="211"/>
        <v>0</v>
      </c>
      <c r="N119" s="422">
        <f t="shared" si="212"/>
        <v>42825</v>
      </c>
      <c r="O119" s="205">
        <f t="shared" si="213"/>
        <v>365</v>
      </c>
      <c r="P119" s="203">
        <f t="shared" si="214"/>
        <v>0</v>
      </c>
      <c r="Q119" s="203">
        <f t="shared" si="215"/>
        <v>0</v>
      </c>
      <c r="R119" s="422"/>
      <c r="S119" s="420"/>
      <c r="T119" s="437" t="str">
        <f t="shared" si="216"/>
        <v/>
      </c>
      <c r="U119" s="436"/>
      <c r="V119" s="437">
        <f t="shared" si="217"/>
        <v>0</v>
      </c>
      <c r="W119" s="437">
        <f t="shared" ref="W119:AG119" si="226">IFERROR($P119*IF(AND($R119&gt;0,$R119&lt;=V$5),0,MAX(MIN($R119,W$5)-MAX(V$5,$E119-1),0))/$O119,0)</f>
        <v>0</v>
      </c>
      <c r="X119" s="437">
        <f t="shared" si="226"/>
        <v>0</v>
      </c>
      <c r="Y119" s="437">
        <f t="shared" si="226"/>
        <v>0</v>
      </c>
      <c r="Z119" s="437">
        <f t="shared" si="226"/>
        <v>0</v>
      </c>
      <c r="AA119" s="437">
        <f t="shared" si="226"/>
        <v>0</v>
      </c>
      <c r="AB119" s="437">
        <f t="shared" si="226"/>
        <v>0</v>
      </c>
      <c r="AC119" s="437">
        <f t="shared" si="226"/>
        <v>0</v>
      </c>
      <c r="AD119" s="437">
        <f t="shared" si="226"/>
        <v>0</v>
      </c>
      <c r="AE119" s="437">
        <f t="shared" si="226"/>
        <v>0</v>
      </c>
      <c r="AF119" s="437">
        <f t="shared" si="226"/>
        <v>0</v>
      </c>
      <c r="AG119" s="437">
        <f t="shared" si="226"/>
        <v>0</v>
      </c>
      <c r="AH119" s="437">
        <f t="shared" si="219"/>
        <v>0</v>
      </c>
      <c r="AI119" s="439">
        <f t="shared" si="220"/>
        <v>0</v>
      </c>
    </row>
    <row r="120" spans="1:35" s="197" customFormat="1" ht="15" outlineLevel="1">
      <c r="A120" s="198">
        <f t="shared" si="222"/>
        <v>7</v>
      </c>
      <c r="B120" s="536"/>
      <c r="C120" s="536"/>
      <c r="D120" s="199"/>
      <c r="E120" s="206"/>
      <c r="F120" s="199"/>
      <c r="G120" s="200">
        <f t="shared" si="207"/>
        <v>0</v>
      </c>
      <c r="H120" s="201">
        <f t="shared" si="208"/>
        <v>0</v>
      </c>
      <c r="I120" s="420"/>
      <c r="J120" s="420"/>
      <c r="K120" s="203">
        <f t="shared" si="209"/>
        <v>0</v>
      </c>
      <c r="L120" s="203">
        <f t="shared" si="210"/>
        <v>0</v>
      </c>
      <c r="M120" s="421">
        <f t="shared" si="211"/>
        <v>0</v>
      </c>
      <c r="N120" s="422">
        <f t="shared" si="212"/>
        <v>42825</v>
      </c>
      <c r="O120" s="205">
        <f t="shared" si="213"/>
        <v>365</v>
      </c>
      <c r="P120" s="203">
        <f t="shared" si="214"/>
        <v>0</v>
      </c>
      <c r="Q120" s="203">
        <f t="shared" si="215"/>
        <v>0</v>
      </c>
      <c r="R120" s="422"/>
      <c r="S120" s="420"/>
      <c r="T120" s="437" t="str">
        <f t="shared" si="216"/>
        <v/>
      </c>
      <c r="U120" s="436"/>
      <c r="V120" s="437">
        <f t="shared" si="217"/>
        <v>0</v>
      </c>
      <c r="W120" s="437">
        <f t="shared" ref="W120:AG120" si="227">IFERROR($P120*IF(AND($R120&gt;0,$R120&lt;=V$5),0,MAX(MIN($R120,W$5)-MAX(V$5,$E120-1),0))/$O120,0)</f>
        <v>0</v>
      </c>
      <c r="X120" s="437">
        <f t="shared" si="227"/>
        <v>0</v>
      </c>
      <c r="Y120" s="437">
        <f t="shared" si="227"/>
        <v>0</v>
      </c>
      <c r="Z120" s="437">
        <f t="shared" si="227"/>
        <v>0</v>
      </c>
      <c r="AA120" s="437">
        <f t="shared" si="227"/>
        <v>0</v>
      </c>
      <c r="AB120" s="437">
        <f t="shared" si="227"/>
        <v>0</v>
      </c>
      <c r="AC120" s="437">
        <f t="shared" si="227"/>
        <v>0</v>
      </c>
      <c r="AD120" s="437">
        <f t="shared" si="227"/>
        <v>0</v>
      </c>
      <c r="AE120" s="437">
        <f t="shared" si="227"/>
        <v>0</v>
      </c>
      <c r="AF120" s="437">
        <f t="shared" si="227"/>
        <v>0</v>
      </c>
      <c r="AG120" s="437">
        <f t="shared" si="227"/>
        <v>0</v>
      </c>
      <c r="AH120" s="437">
        <f t="shared" si="219"/>
        <v>0</v>
      </c>
      <c r="AI120" s="439">
        <f t="shared" si="220"/>
        <v>0</v>
      </c>
    </row>
    <row r="121" spans="1:35" s="197" customFormat="1" ht="15" outlineLevel="1">
      <c r="A121" s="198">
        <f t="shared" si="222"/>
        <v>8</v>
      </c>
      <c r="B121" s="536"/>
      <c r="C121" s="536"/>
      <c r="D121" s="199"/>
      <c r="E121" s="206"/>
      <c r="F121" s="199"/>
      <c r="G121" s="200">
        <f t="shared" si="207"/>
        <v>0</v>
      </c>
      <c r="H121" s="201">
        <f t="shared" si="208"/>
        <v>0</v>
      </c>
      <c r="I121" s="420"/>
      <c r="J121" s="420"/>
      <c r="K121" s="203">
        <f t="shared" si="209"/>
        <v>0</v>
      </c>
      <c r="L121" s="203">
        <f t="shared" si="210"/>
        <v>0</v>
      </c>
      <c r="M121" s="421">
        <f t="shared" si="211"/>
        <v>0</v>
      </c>
      <c r="N121" s="422">
        <f t="shared" si="212"/>
        <v>42825</v>
      </c>
      <c r="O121" s="205">
        <f t="shared" si="213"/>
        <v>365</v>
      </c>
      <c r="P121" s="203">
        <f t="shared" si="214"/>
        <v>0</v>
      </c>
      <c r="Q121" s="203">
        <f t="shared" si="215"/>
        <v>0</v>
      </c>
      <c r="R121" s="422"/>
      <c r="S121" s="420"/>
      <c r="T121" s="437" t="str">
        <f t="shared" si="216"/>
        <v/>
      </c>
      <c r="U121" s="436"/>
      <c r="V121" s="437">
        <f t="shared" si="217"/>
        <v>0</v>
      </c>
      <c r="W121" s="437">
        <f t="shared" ref="W121:AG121" si="228">IFERROR($P121*IF(AND($R121&gt;0,$R121&lt;=V$5),0,MAX(MIN($R121,W$5)-MAX(V$5,$E121-1),0))/$O121,0)</f>
        <v>0</v>
      </c>
      <c r="X121" s="437">
        <f t="shared" si="228"/>
        <v>0</v>
      </c>
      <c r="Y121" s="437">
        <f t="shared" si="228"/>
        <v>0</v>
      </c>
      <c r="Z121" s="437">
        <f t="shared" si="228"/>
        <v>0</v>
      </c>
      <c r="AA121" s="437">
        <f t="shared" si="228"/>
        <v>0</v>
      </c>
      <c r="AB121" s="437">
        <f t="shared" si="228"/>
        <v>0</v>
      </c>
      <c r="AC121" s="437">
        <f t="shared" si="228"/>
        <v>0</v>
      </c>
      <c r="AD121" s="437">
        <f t="shared" si="228"/>
        <v>0</v>
      </c>
      <c r="AE121" s="437">
        <f t="shared" si="228"/>
        <v>0</v>
      </c>
      <c r="AF121" s="437">
        <f t="shared" si="228"/>
        <v>0</v>
      </c>
      <c r="AG121" s="437">
        <f t="shared" si="228"/>
        <v>0</v>
      </c>
      <c r="AH121" s="437">
        <f t="shared" si="219"/>
        <v>0</v>
      </c>
      <c r="AI121" s="439">
        <f t="shared" si="220"/>
        <v>0</v>
      </c>
    </row>
    <row r="122" spans="1:35" s="197" customFormat="1" ht="15" outlineLevel="1">
      <c r="A122" s="198">
        <f t="shared" si="222"/>
        <v>9</v>
      </c>
      <c r="B122" s="536"/>
      <c r="C122" s="536"/>
      <c r="D122" s="199"/>
      <c r="E122" s="206"/>
      <c r="F122" s="199"/>
      <c r="G122" s="200">
        <f t="shared" si="207"/>
        <v>0</v>
      </c>
      <c r="H122" s="201">
        <f t="shared" si="208"/>
        <v>0</v>
      </c>
      <c r="I122" s="420"/>
      <c r="J122" s="420"/>
      <c r="K122" s="203">
        <f t="shared" si="209"/>
        <v>0</v>
      </c>
      <c r="L122" s="203">
        <f t="shared" si="210"/>
        <v>0</v>
      </c>
      <c r="M122" s="421">
        <f t="shared" si="211"/>
        <v>0</v>
      </c>
      <c r="N122" s="422">
        <f t="shared" si="212"/>
        <v>42825</v>
      </c>
      <c r="O122" s="205">
        <f t="shared" si="213"/>
        <v>365</v>
      </c>
      <c r="P122" s="203">
        <f t="shared" si="214"/>
        <v>0</v>
      </c>
      <c r="Q122" s="203">
        <f t="shared" si="215"/>
        <v>0</v>
      </c>
      <c r="R122" s="422"/>
      <c r="S122" s="420"/>
      <c r="T122" s="437" t="str">
        <f t="shared" si="216"/>
        <v/>
      </c>
      <c r="U122" s="436"/>
      <c r="V122" s="437">
        <f t="shared" si="217"/>
        <v>0</v>
      </c>
      <c r="W122" s="437">
        <f t="shared" ref="W122:AG122" si="229">IFERROR($P122*IF(AND($R122&gt;0,$R122&lt;=V$5),0,MAX(MIN($R122,W$5)-MAX(V$5,$E122-1),0))/$O122,0)</f>
        <v>0</v>
      </c>
      <c r="X122" s="437">
        <f t="shared" si="229"/>
        <v>0</v>
      </c>
      <c r="Y122" s="437">
        <f t="shared" si="229"/>
        <v>0</v>
      </c>
      <c r="Z122" s="437">
        <f t="shared" si="229"/>
        <v>0</v>
      </c>
      <c r="AA122" s="437">
        <f t="shared" si="229"/>
        <v>0</v>
      </c>
      <c r="AB122" s="437">
        <f t="shared" si="229"/>
        <v>0</v>
      </c>
      <c r="AC122" s="437">
        <f t="shared" si="229"/>
        <v>0</v>
      </c>
      <c r="AD122" s="437">
        <f t="shared" si="229"/>
        <v>0</v>
      </c>
      <c r="AE122" s="437">
        <f t="shared" si="229"/>
        <v>0</v>
      </c>
      <c r="AF122" s="437">
        <f t="shared" si="229"/>
        <v>0</v>
      </c>
      <c r="AG122" s="437">
        <f t="shared" si="229"/>
        <v>0</v>
      </c>
      <c r="AH122" s="437">
        <f t="shared" si="219"/>
        <v>0</v>
      </c>
      <c r="AI122" s="439">
        <f t="shared" si="220"/>
        <v>0</v>
      </c>
    </row>
    <row r="123" spans="1:35" s="197" customFormat="1" ht="15" outlineLevel="1">
      <c r="A123" s="198">
        <f t="shared" si="222"/>
        <v>10</v>
      </c>
      <c r="B123" s="536"/>
      <c r="C123" s="536"/>
      <c r="D123" s="199"/>
      <c r="E123" s="206"/>
      <c r="F123" s="199"/>
      <c r="G123" s="200">
        <f t="shared" si="207"/>
        <v>0</v>
      </c>
      <c r="H123" s="201">
        <f t="shared" si="208"/>
        <v>0</v>
      </c>
      <c r="I123" s="420"/>
      <c r="J123" s="420"/>
      <c r="K123" s="203">
        <f t="shared" si="209"/>
        <v>0</v>
      </c>
      <c r="L123" s="203">
        <f t="shared" si="210"/>
        <v>0</v>
      </c>
      <c r="M123" s="421">
        <f t="shared" si="211"/>
        <v>0</v>
      </c>
      <c r="N123" s="422">
        <f t="shared" si="212"/>
        <v>42825</v>
      </c>
      <c r="O123" s="205">
        <f t="shared" si="213"/>
        <v>365</v>
      </c>
      <c r="P123" s="203">
        <f t="shared" si="214"/>
        <v>0</v>
      </c>
      <c r="Q123" s="203">
        <f t="shared" si="215"/>
        <v>0</v>
      </c>
      <c r="R123" s="422"/>
      <c r="S123" s="420"/>
      <c r="T123" s="437" t="str">
        <f t="shared" si="216"/>
        <v/>
      </c>
      <c r="U123" s="436"/>
      <c r="V123" s="437">
        <f t="shared" si="217"/>
        <v>0</v>
      </c>
      <c r="W123" s="437">
        <f t="shared" ref="W123:AG123" si="230">IFERROR($P123*IF(AND($R123&gt;0,$R123&lt;=V$5),0,MAX(MIN($R123,W$5)-MAX(V$5,$E123-1),0))/$O123,0)</f>
        <v>0</v>
      </c>
      <c r="X123" s="437">
        <f t="shared" si="230"/>
        <v>0</v>
      </c>
      <c r="Y123" s="437">
        <f t="shared" si="230"/>
        <v>0</v>
      </c>
      <c r="Z123" s="437">
        <f t="shared" si="230"/>
        <v>0</v>
      </c>
      <c r="AA123" s="437">
        <f t="shared" si="230"/>
        <v>0</v>
      </c>
      <c r="AB123" s="437">
        <f t="shared" si="230"/>
        <v>0</v>
      </c>
      <c r="AC123" s="437">
        <f t="shared" si="230"/>
        <v>0</v>
      </c>
      <c r="AD123" s="437">
        <f t="shared" si="230"/>
        <v>0</v>
      </c>
      <c r="AE123" s="437">
        <f t="shared" si="230"/>
        <v>0</v>
      </c>
      <c r="AF123" s="437">
        <f t="shared" si="230"/>
        <v>0</v>
      </c>
      <c r="AG123" s="437">
        <f t="shared" si="230"/>
        <v>0</v>
      </c>
      <c r="AH123" s="437">
        <f t="shared" si="219"/>
        <v>0</v>
      </c>
      <c r="AI123" s="439">
        <f t="shared" si="220"/>
        <v>0</v>
      </c>
    </row>
    <row r="124" spans="1:35" s="197" customFormat="1" ht="15" outlineLevel="1">
      <c r="A124" s="198">
        <f t="shared" si="222"/>
        <v>11</v>
      </c>
      <c r="B124" s="536"/>
      <c r="C124" s="536"/>
      <c r="D124" s="199"/>
      <c r="E124" s="206"/>
      <c r="F124" s="199"/>
      <c r="G124" s="200">
        <f t="shared" si="207"/>
        <v>0</v>
      </c>
      <c r="H124" s="201">
        <f t="shared" si="208"/>
        <v>0</v>
      </c>
      <c r="I124" s="420"/>
      <c r="J124" s="420"/>
      <c r="K124" s="203">
        <f t="shared" si="209"/>
        <v>0</v>
      </c>
      <c r="L124" s="203">
        <f t="shared" si="210"/>
        <v>0</v>
      </c>
      <c r="M124" s="421">
        <f t="shared" si="211"/>
        <v>0</v>
      </c>
      <c r="N124" s="422">
        <f t="shared" si="212"/>
        <v>42825</v>
      </c>
      <c r="O124" s="205">
        <f t="shared" si="213"/>
        <v>365</v>
      </c>
      <c r="P124" s="203">
        <f t="shared" si="214"/>
        <v>0</v>
      </c>
      <c r="Q124" s="203">
        <f t="shared" si="215"/>
        <v>0</v>
      </c>
      <c r="R124" s="422"/>
      <c r="S124" s="420"/>
      <c r="T124" s="437" t="str">
        <f t="shared" si="216"/>
        <v/>
      </c>
      <c r="U124" s="436"/>
      <c r="V124" s="437">
        <f t="shared" si="217"/>
        <v>0</v>
      </c>
      <c r="W124" s="437">
        <f t="shared" ref="W124:AG124" si="231">IFERROR($P124*IF(AND($R124&gt;0,$R124&lt;=V$5),0,MAX(MIN($R124,W$5)-MAX(V$5,$E124-1),0))/$O124,0)</f>
        <v>0</v>
      </c>
      <c r="X124" s="437">
        <f t="shared" si="231"/>
        <v>0</v>
      </c>
      <c r="Y124" s="437">
        <f t="shared" si="231"/>
        <v>0</v>
      </c>
      <c r="Z124" s="437">
        <f t="shared" si="231"/>
        <v>0</v>
      </c>
      <c r="AA124" s="437">
        <f t="shared" si="231"/>
        <v>0</v>
      </c>
      <c r="AB124" s="437">
        <f t="shared" si="231"/>
        <v>0</v>
      </c>
      <c r="AC124" s="437">
        <f t="shared" si="231"/>
        <v>0</v>
      </c>
      <c r="AD124" s="437">
        <f t="shared" si="231"/>
        <v>0</v>
      </c>
      <c r="AE124" s="437">
        <f t="shared" si="231"/>
        <v>0</v>
      </c>
      <c r="AF124" s="437">
        <f t="shared" si="231"/>
        <v>0</v>
      </c>
      <c r="AG124" s="437">
        <f t="shared" si="231"/>
        <v>0</v>
      </c>
      <c r="AH124" s="437">
        <f t="shared" si="219"/>
        <v>0</v>
      </c>
      <c r="AI124" s="439">
        <f t="shared" si="220"/>
        <v>0</v>
      </c>
    </row>
    <row r="125" spans="1:35" s="197" customFormat="1" ht="15" outlineLevel="1">
      <c r="A125" s="198">
        <f t="shared" si="222"/>
        <v>12</v>
      </c>
      <c r="B125" s="536"/>
      <c r="C125" s="536"/>
      <c r="D125" s="199"/>
      <c r="E125" s="206"/>
      <c r="F125" s="199"/>
      <c r="G125" s="200">
        <f t="shared" si="207"/>
        <v>0</v>
      </c>
      <c r="H125" s="201">
        <f t="shared" si="208"/>
        <v>0</v>
      </c>
      <c r="I125" s="420"/>
      <c r="J125" s="420"/>
      <c r="K125" s="203">
        <f t="shared" si="209"/>
        <v>0</v>
      </c>
      <c r="L125" s="203">
        <f t="shared" si="210"/>
        <v>0</v>
      </c>
      <c r="M125" s="421">
        <f t="shared" si="211"/>
        <v>0</v>
      </c>
      <c r="N125" s="422">
        <f t="shared" si="212"/>
        <v>42825</v>
      </c>
      <c r="O125" s="205">
        <f t="shared" si="213"/>
        <v>365</v>
      </c>
      <c r="P125" s="203">
        <f t="shared" si="214"/>
        <v>0</v>
      </c>
      <c r="Q125" s="203">
        <f t="shared" si="215"/>
        <v>0</v>
      </c>
      <c r="R125" s="422"/>
      <c r="S125" s="420"/>
      <c r="T125" s="437" t="str">
        <f t="shared" si="216"/>
        <v/>
      </c>
      <c r="U125" s="436"/>
      <c r="V125" s="437">
        <f t="shared" si="217"/>
        <v>0</v>
      </c>
      <c r="W125" s="437">
        <f t="shared" ref="W125:AG125" si="232">IFERROR($P125*IF(AND($R125&gt;0,$R125&lt;=V$5),0,MAX(MIN($R125,W$5)-MAX(V$5,$E125-1),0))/$O125,0)</f>
        <v>0</v>
      </c>
      <c r="X125" s="437">
        <f t="shared" si="232"/>
        <v>0</v>
      </c>
      <c r="Y125" s="437">
        <f t="shared" si="232"/>
        <v>0</v>
      </c>
      <c r="Z125" s="437">
        <f t="shared" si="232"/>
        <v>0</v>
      </c>
      <c r="AA125" s="437">
        <f t="shared" si="232"/>
        <v>0</v>
      </c>
      <c r="AB125" s="437">
        <f t="shared" si="232"/>
        <v>0</v>
      </c>
      <c r="AC125" s="437">
        <f t="shared" si="232"/>
        <v>0</v>
      </c>
      <c r="AD125" s="437">
        <f t="shared" si="232"/>
        <v>0</v>
      </c>
      <c r="AE125" s="437">
        <f t="shared" si="232"/>
        <v>0</v>
      </c>
      <c r="AF125" s="437">
        <f t="shared" si="232"/>
        <v>0</v>
      </c>
      <c r="AG125" s="437">
        <f t="shared" si="232"/>
        <v>0</v>
      </c>
      <c r="AH125" s="437">
        <f t="shared" si="219"/>
        <v>0</v>
      </c>
      <c r="AI125" s="439">
        <f t="shared" si="220"/>
        <v>0</v>
      </c>
    </row>
    <row r="126" spans="1:35" s="197" customFormat="1" ht="15" outlineLevel="1">
      <c r="A126" s="198">
        <f t="shared" si="222"/>
        <v>13</v>
      </c>
      <c r="B126" s="536"/>
      <c r="C126" s="536"/>
      <c r="D126" s="199"/>
      <c r="E126" s="206"/>
      <c r="F126" s="199"/>
      <c r="G126" s="200">
        <f t="shared" si="207"/>
        <v>0</v>
      </c>
      <c r="H126" s="201">
        <f t="shared" si="208"/>
        <v>0</v>
      </c>
      <c r="I126" s="420"/>
      <c r="J126" s="420"/>
      <c r="K126" s="203">
        <f t="shared" si="209"/>
        <v>0</v>
      </c>
      <c r="L126" s="203">
        <f t="shared" si="210"/>
        <v>0</v>
      </c>
      <c r="M126" s="421">
        <f t="shared" si="211"/>
        <v>0</v>
      </c>
      <c r="N126" s="422">
        <f t="shared" si="212"/>
        <v>42825</v>
      </c>
      <c r="O126" s="205">
        <f t="shared" si="213"/>
        <v>365</v>
      </c>
      <c r="P126" s="203">
        <f t="shared" si="214"/>
        <v>0</v>
      </c>
      <c r="Q126" s="203">
        <f t="shared" si="215"/>
        <v>0</v>
      </c>
      <c r="R126" s="422"/>
      <c r="S126" s="420"/>
      <c r="T126" s="437" t="str">
        <f t="shared" si="216"/>
        <v/>
      </c>
      <c r="U126" s="436"/>
      <c r="V126" s="437">
        <f t="shared" si="217"/>
        <v>0</v>
      </c>
      <c r="W126" s="437">
        <f t="shared" ref="W126:AG126" si="233">IFERROR($P126*IF(AND($R126&gt;0,$R126&lt;=V$5),0,MAX(MIN($R126,W$5)-MAX(V$5,$E126-1),0))/$O126,0)</f>
        <v>0</v>
      </c>
      <c r="X126" s="437">
        <f t="shared" si="233"/>
        <v>0</v>
      </c>
      <c r="Y126" s="437">
        <f t="shared" si="233"/>
        <v>0</v>
      </c>
      <c r="Z126" s="437">
        <f t="shared" si="233"/>
        <v>0</v>
      </c>
      <c r="AA126" s="437">
        <f t="shared" si="233"/>
        <v>0</v>
      </c>
      <c r="AB126" s="437">
        <f t="shared" si="233"/>
        <v>0</v>
      </c>
      <c r="AC126" s="437">
        <f t="shared" si="233"/>
        <v>0</v>
      </c>
      <c r="AD126" s="437">
        <f t="shared" si="233"/>
        <v>0</v>
      </c>
      <c r="AE126" s="437">
        <f t="shared" si="233"/>
        <v>0</v>
      </c>
      <c r="AF126" s="437">
        <f t="shared" si="233"/>
        <v>0</v>
      </c>
      <c r="AG126" s="437">
        <f t="shared" si="233"/>
        <v>0</v>
      </c>
      <c r="AH126" s="437">
        <f t="shared" si="219"/>
        <v>0</v>
      </c>
      <c r="AI126" s="439">
        <f t="shared" si="220"/>
        <v>0</v>
      </c>
    </row>
    <row r="127" spans="1:35" s="197" customFormat="1" ht="15" outlineLevel="1">
      <c r="A127" s="198">
        <f t="shared" si="222"/>
        <v>14</v>
      </c>
      <c r="B127" s="536"/>
      <c r="C127" s="536"/>
      <c r="D127" s="199"/>
      <c r="E127" s="206"/>
      <c r="F127" s="199"/>
      <c r="G127" s="200">
        <f t="shared" si="207"/>
        <v>0</v>
      </c>
      <c r="H127" s="201">
        <f t="shared" si="208"/>
        <v>0</v>
      </c>
      <c r="I127" s="420"/>
      <c r="J127" s="420"/>
      <c r="K127" s="203">
        <f t="shared" si="209"/>
        <v>0</v>
      </c>
      <c r="L127" s="203">
        <f t="shared" si="210"/>
        <v>0</v>
      </c>
      <c r="M127" s="421">
        <f t="shared" si="211"/>
        <v>0</v>
      </c>
      <c r="N127" s="422">
        <f t="shared" si="212"/>
        <v>42825</v>
      </c>
      <c r="O127" s="205">
        <f t="shared" si="213"/>
        <v>365</v>
      </c>
      <c r="P127" s="203">
        <f t="shared" si="214"/>
        <v>0</v>
      </c>
      <c r="Q127" s="203">
        <f t="shared" si="215"/>
        <v>0</v>
      </c>
      <c r="R127" s="422"/>
      <c r="S127" s="420"/>
      <c r="T127" s="437" t="str">
        <f t="shared" si="216"/>
        <v/>
      </c>
      <c r="U127" s="436"/>
      <c r="V127" s="437">
        <f t="shared" si="217"/>
        <v>0</v>
      </c>
      <c r="W127" s="437">
        <f t="shared" ref="W127:AG127" si="234">IFERROR($P127*IF(AND($R127&gt;0,$R127&lt;=V$5),0,MAX(MIN($R127,W$5)-MAX(V$5,$E127-1),0))/$O127,0)</f>
        <v>0</v>
      </c>
      <c r="X127" s="437">
        <f t="shared" si="234"/>
        <v>0</v>
      </c>
      <c r="Y127" s="437">
        <f t="shared" si="234"/>
        <v>0</v>
      </c>
      <c r="Z127" s="437">
        <f t="shared" si="234"/>
        <v>0</v>
      </c>
      <c r="AA127" s="437">
        <f t="shared" si="234"/>
        <v>0</v>
      </c>
      <c r="AB127" s="437">
        <f t="shared" si="234"/>
        <v>0</v>
      </c>
      <c r="AC127" s="437">
        <f t="shared" si="234"/>
        <v>0</v>
      </c>
      <c r="AD127" s="437">
        <f t="shared" si="234"/>
        <v>0</v>
      </c>
      <c r="AE127" s="437">
        <f t="shared" si="234"/>
        <v>0</v>
      </c>
      <c r="AF127" s="437">
        <f t="shared" si="234"/>
        <v>0</v>
      </c>
      <c r="AG127" s="437">
        <f t="shared" si="234"/>
        <v>0</v>
      </c>
      <c r="AH127" s="437">
        <f t="shared" si="219"/>
        <v>0</v>
      </c>
      <c r="AI127" s="439">
        <f t="shared" si="220"/>
        <v>0</v>
      </c>
    </row>
    <row r="128" spans="1:35" s="197" customFormat="1" ht="15" outlineLevel="1">
      <c r="A128" s="198">
        <f t="shared" si="222"/>
        <v>15</v>
      </c>
      <c r="B128" s="536"/>
      <c r="C128" s="536"/>
      <c r="D128" s="199"/>
      <c r="E128" s="206"/>
      <c r="F128" s="199"/>
      <c r="G128" s="200">
        <f t="shared" si="207"/>
        <v>0</v>
      </c>
      <c r="H128" s="201">
        <f t="shared" si="208"/>
        <v>0</v>
      </c>
      <c r="I128" s="420"/>
      <c r="J128" s="420"/>
      <c r="K128" s="203">
        <f t="shared" si="209"/>
        <v>0</v>
      </c>
      <c r="L128" s="203">
        <f t="shared" si="210"/>
        <v>0</v>
      </c>
      <c r="M128" s="421">
        <f t="shared" si="211"/>
        <v>0</v>
      </c>
      <c r="N128" s="422">
        <f t="shared" si="212"/>
        <v>42825</v>
      </c>
      <c r="O128" s="205">
        <f t="shared" si="213"/>
        <v>365</v>
      </c>
      <c r="P128" s="203">
        <f t="shared" si="214"/>
        <v>0</v>
      </c>
      <c r="Q128" s="203">
        <f t="shared" si="215"/>
        <v>0</v>
      </c>
      <c r="R128" s="422"/>
      <c r="S128" s="420"/>
      <c r="T128" s="437" t="str">
        <f t="shared" si="216"/>
        <v/>
      </c>
      <c r="U128" s="436"/>
      <c r="V128" s="437">
        <f t="shared" si="217"/>
        <v>0</v>
      </c>
      <c r="W128" s="437">
        <f t="shared" ref="W128:AG128" si="235">IFERROR($P128*IF(AND($R128&gt;0,$R128&lt;=V$5),0,MAX(MIN($R128,W$5)-MAX(V$5,$E128-1),0))/$O128,0)</f>
        <v>0</v>
      </c>
      <c r="X128" s="437">
        <f t="shared" si="235"/>
        <v>0</v>
      </c>
      <c r="Y128" s="437">
        <f t="shared" si="235"/>
        <v>0</v>
      </c>
      <c r="Z128" s="437">
        <f t="shared" si="235"/>
        <v>0</v>
      </c>
      <c r="AA128" s="437">
        <f t="shared" si="235"/>
        <v>0</v>
      </c>
      <c r="AB128" s="437">
        <f t="shared" si="235"/>
        <v>0</v>
      </c>
      <c r="AC128" s="437">
        <f t="shared" si="235"/>
        <v>0</v>
      </c>
      <c r="AD128" s="437">
        <f t="shared" si="235"/>
        <v>0</v>
      </c>
      <c r="AE128" s="437">
        <f t="shared" si="235"/>
        <v>0</v>
      </c>
      <c r="AF128" s="437">
        <f t="shared" si="235"/>
        <v>0</v>
      </c>
      <c r="AG128" s="437">
        <f t="shared" si="235"/>
        <v>0</v>
      </c>
      <c r="AH128" s="437">
        <f t="shared" si="219"/>
        <v>0</v>
      </c>
      <c r="AI128" s="439">
        <f t="shared" si="220"/>
        <v>0</v>
      </c>
    </row>
    <row r="129" spans="1:35" s="197" customFormat="1" ht="15" outlineLevel="1">
      <c r="A129" s="198">
        <f t="shared" si="222"/>
        <v>16</v>
      </c>
      <c r="B129" s="536"/>
      <c r="C129" s="536"/>
      <c r="D129" s="199"/>
      <c r="E129" s="206"/>
      <c r="F129" s="199"/>
      <c r="G129" s="200">
        <f t="shared" si="207"/>
        <v>0</v>
      </c>
      <c r="H129" s="201">
        <f t="shared" si="208"/>
        <v>0</v>
      </c>
      <c r="I129" s="420"/>
      <c r="J129" s="420"/>
      <c r="K129" s="203">
        <f t="shared" si="209"/>
        <v>0</v>
      </c>
      <c r="L129" s="203">
        <f t="shared" si="210"/>
        <v>0</v>
      </c>
      <c r="M129" s="421">
        <f t="shared" si="211"/>
        <v>0</v>
      </c>
      <c r="N129" s="422">
        <f t="shared" si="212"/>
        <v>42825</v>
      </c>
      <c r="O129" s="205">
        <f t="shared" si="213"/>
        <v>365</v>
      </c>
      <c r="P129" s="203">
        <f t="shared" si="214"/>
        <v>0</v>
      </c>
      <c r="Q129" s="203">
        <f t="shared" si="215"/>
        <v>0</v>
      </c>
      <c r="R129" s="422"/>
      <c r="S129" s="420"/>
      <c r="T129" s="437" t="str">
        <f t="shared" si="216"/>
        <v/>
      </c>
      <c r="U129" s="436"/>
      <c r="V129" s="437">
        <f t="shared" si="217"/>
        <v>0</v>
      </c>
      <c r="W129" s="437">
        <f t="shared" ref="W129:AG129" si="236">IFERROR($P129*IF(AND($R129&gt;0,$R129&lt;=V$5),0,MAX(MIN($R129,W$5)-MAX(V$5,$E129-1),0))/$O129,0)</f>
        <v>0</v>
      </c>
      <c r="X129" s="437">
        <f t="shared" si="236"/>
        <v>0</v>
      </c>
      <c r="Y129" s="437">
        <f t="shared" si="236"/>
        <v>0</v>
      </c>
      <c r="Z129" s="437">
        <f t="shared" si="236"/>
        <v>0</v>
      </c>
      <c r="AA129" s="437">
        <f t="shared" si="236"/>
        <v>0</v>
      </c>
      <c r="AB129" s="437">
        <f t="shared" si="236"/>
        <v>0</v>
      </c>
      <c r="AC129" s="437">
        <f t="shared" si="236"/>
        <v>0</v>
      </c>
      <c r="AD129" s="437">
        <f t="shared" si="236"/>
        <v>0</v>
      </c>
      <c r="AE129" s="437">
        <f t="shared" si="236"/>
        <v>0</v>
      </c>
      <c r="AF129" s="437">
        <f t="shared" si="236"/>
        <v>0</v>
      </c>
      <c r="AG129" s="437">
        <f t="shared" si="236"/>
        <v>0</v>
      </c>
      <c r="AH129" s="437">
        <f t="shared" si="219"/>
        <v>0</v>
      </c>
      <c r="AI129" s="439">
        <f t="shared" si="220"/>
        <v>0</v>
      </c>
    </row>
    <row r="130" spans="1:35" s="197" customFormat="1" ht="15" outlineLevel="1">
      <c r="A130" s="198">
        <f t="shared" si="222"/>
        <v>17</v>
      </c>
      <c r="B130" s="536"/>
      <c r="C130" s="536"/>
      <c r="D130" s="199"/>
      <c r="E130" s="206"/>
      <c r="F130" s="199"/>
      <c r="G130" s="200">
        <f t="shared" si="207"/>
        <v>0</v>
      </c>
      <c r="H130" s="201">
        <f t="shared" si="208"/>
        <v>0</v>
      </c>
      <c r="I130" s="420"/>
      <c r="J130" s="420"/>
      <c r="K130" s="203">
        <f t="shared" si="209"/>
        <v>0</v>
      </c>
      <c r="L130" s="203">
        <f t="shared" si="210"/>
        <v>0</v>
      </c>
      <c r="M130" s="421">
        <f t="shared" si="211"/>
        <v>0</v>
      </c>
      <c r="N130" s="422">
        <f t="shared" si="212"/>
        <v>42825</v>
      </c>
      <c r="O130" s="205">
        <f t="shared" si="213"/>
        <v>365</v>
      </c>
      <c r="P130" s="203">
        <f t="shared" si="214"/>
        <v>0</v>
      </c>
      <c r="Q130" s="203">
        <f t="shared" si="215"/>
        <v>0</v>
      </c>
      <c r="R130" s="422"/>
      <c r="S130" s="420"/>
      <c r="T130" s="437" t="str">
        <f t="shared" si="216"/>
        <v/>
      </c>
      <c r="U130" s="436"/>
      <c r="V130" s="437">
        <f t="shared" si="217"/>
        <v>0</v>
      </c>
      <c r="W130" s="437">
        <f t="shared" ref="W130:AG130" si="237">IFERROR($P130*IF(AND($R130&gt;0,$R130&lt;=V$5),0,MAX(MIN($R130,W$5)-MAX(V$5,$E130-1),0))/$O130,0)</f>
        <v>0</v>
      </c>
      <c r="X130" s="437">
        <f t="shared" si="237"/>
        <v>0</v>
      </c>
      <c r="Y130" s="437">
        <f t="shared" si="237"/>
        <v>0</v>
      </c>
      <c r="Z130" s="437">
        <f t="shared" si="237"/>
        <v>0</v>
      </c>
      <c r="AA130" s="437">
        <f t="shared" si="237"/>
        <v>0</v>
      </c>
      <c r="AB130" s="437">
        <f t="shared" si="237"/>
        <v>0</v>
      </c>
      <c r="AC130" s="437">
        <f t="shared" si="237"/>
        <v>0</v>
      </c>
      <c r="AD130" s="437">
        <f t="shared" si="237"/>
        <v>0</v>
      </c>
      <c r="AE130" s="437">
        <f t="shared" si="237"/>
        <v>0</v>
      </c>
      <c r="AF130" s="437">
        <f t="shared" si="237"/>
        <v>0</v>
      </c>
      <c r="AG130" s="437">
        <f t="shared" si="237"/>
        <v>0</v>
      </c>
      <c r="AH130" s="437">
        <f t="shared" si="219"/>
        <v>0</v>
      </c>
      <c r="AI130" s="439">
        <f t="shared" si="220"/>
        <v>0</v>
      </c>
    </row>
    <row r="131" spans="1:35" s="197" customFormat="1" ht="15" outlineLevel="1">
      <c r="A131" s="198">
        <f t="shared" si="222"/>
        <v>18</v>
      </c>
      <c r="B131" s="536"/>
      <c r="C131" s="536"/>
      <c r="D131" s="199"/>
      <c r="E131" s="206"/>
      <c r="F131" s="199"/>
      <c r="G131" s="200">
        <f t="shared" si="207"/>
        <v>0</v>
      </c>
      <c r="H131" s="201">
        <f t="shared" si="208"/>
        <v>0</v>
      </c>
      <c r="I131" s="420"/>
      <c r="J131" s="420"/>
      <c r="K131" s="203">
        <f t="shared" si="209"/>
        <v>0</v>
      </c>
      <c r="L131" s="203">
        <f t="shared" si="210"/>
        <v>0</v>
      </c>
      <c r="M131" s="421">
        <f t="shared" si="211"/>
        <v>0</v>
      </c>
      <c r="N131" s="422">
        <f t="shared" si="212"/>
        <v>42825</v>
      </c>
      <c r="O131" s="205">
        <f t="shared" si="213"/>
        <v>365</v>
      </c>
      <c r="P131" s="203">
        <f t="shared" si="214"/>
        <v>0</v>
      </c>
      <c r="Q131" s="203">
        <f t="shared" si="215"/>
        <v>0</v>
      </c>
      <c r="R131" s="422"/>
      <c r="S131" s="420"/>
      <c r="T131" s="437" t="str">
        <f t="shared" si="216"/>
        <v/>
      </c>
      <c r="U131" s="436"/>
      <c r="V131" s="437">
        <f t="shared" si="217"/>
        <v>0</v>
      </c>
      <c r="W131" s="437">
        <f t="shared" ref="W131:AG131" si="238">IFERROR($P131*IF(AND($R131&gt;0,$R131&lt;=V$5),0,MAX(MIN($R131,W$5)-MAX(V$5,$E131-1),0))/$O131,0)</f>
        <v>0</v>
      </c>
      <c r="X131" s="437">
        <f t="shared" si="238"/>
        <v>0</v>
      </c>
      <c r="Y131" s="437">
        <f t="shared" si="238"/>
        <v>0</v>
      </c>
      <c r="Z131" s="437">
        <f t="shared" si="238"/>
        <v>0</v>
      </c>
      <c r="AA131" s="437">
        <f t="shared" si="238"/>
        <v>0</v>
      </c>
      <c r="AB131" s="437">
        <f t="shared" si="238"/>
        <v>0</v>
      </c>
      <c r="AC131" s="437">
        <f t="shared" si="238"/>
        <v>0</v>
      </c>
      <c r="AD131" s="437">
        <f t="shared" si="238"/>
        <v>0</v>
      </c>
      <c r="AE131" s="437">
        <f t="shared" si="238"/>
        <v>0</v>
      </c>
      <c r="AF131" s="437">
        <f t="shared" si="238"/>
        <v>0</v>
      </c>
      <c r="AG131" s="437">
        <f t="shared" si="238"/>
        <v>0</v>
      </c>
      <c r="AH131" s="437">
        <f t="shared" si="219"/>
        <v>0</v>
      </c>
      <c r="AI131" s="439">
        <f t="shared" si="220"/>
        <v>0</v>
      </c>
    </row>
    <row r="132" spans="1:35" s="197" customFormat="1" ht="15" outlineLevel="1">
      <c r="A132" s="198">
        <f t="shared" si="222"/>
        <v>19</v>
      </c>
      <c r="B132" s="536"/>
      <c r="C132" s="536"/>
      <c r="D132" s="199"/>
      <c r="E132" s="206"/>
      <c r="F132" s="199"/>
      <c r="G132" s="200">
        <f t="shared" si="207"/>
        <v>0</v>
      </c>
      <c r="H132" s="201">
        <f t="shared" si="208"/>
        <v>0</v>
      </c>
      <c r="I132" s="420"/>
      <c r="J132" s="420"/>
      <c r="K132" s="203">
        <f t="shared" si="209"/>
        <v>0</v>
      </c>
      <c r="L132" s="203">
        <f t="shared" si="210"/>
        <v>0</v>
      </c>
      <c r="M132" s="421">
        <f t="shared" si="211"/>
        <v>0</v>
      </c>
      <c r="N132" s="422">
        <f t="shared" si="212"/>
        <v>42825</v>
      </c>
      <c r="O132" s="205">
        <f t="shared" si="213"/>
        <v>365</v>
      </c>
      <c r="P132" s="203">
        <f t="shared" si="214"/>
        <v>0</v>
      </c>
      <c r="Q132" s="203">
        <f t="shared" si="215"/>
        <v>0</v>
      </c>
      <c r="R132" s="422"/>
      <c r="S132" s="420"/>
      <c r="T132" s="437" t="str">
        <f t="shared" si="216"/>
        <v/>
      </c>
      <c r="U132" s="436"/>
      <c r="V132" s="437">
        <f t="shared" si="217"/>
        <v>0</v>
      </c>
      <c r="W132" s="437">
        <f t="shared" ref="W132:AG132" si="239">IFERROR($P132*IF(AND($R132&gt;0,$R132&lt;=V$5),0,MAX(MIN($R132,W$5)-MAX(V$5,$E132-1),0))/$O132,0)</f>
        <v>0</v>
      </c>
      <c r="X132" s="437">
        <f t="shared" si="239"/>
        <v>0</v>
      </c>
      <c r="Y132" s="437">
        <f t="shared" si="239"/>
        <v>0</v>
      </c>
      <c r="Z132" s="437">
        <f t="shared" si="239"/>
        <v>0</v>
      </c>
      <c r="AA132" s="437">
        <f t="shared" si="239"/>
        <v>0</v>
      </c>
      <c r="AB132" s="437">
        <f t="shared" si="239"/>
        <v>0</v>
      </c>
      <c r="AC132" s="437">
        <f t="shared" si="239"/>
        <v>0</v>
      </c>
      <c r="AD132" s="437">
        <f t="shared" si="239"/>
        <v>0</v>
      </c>
      <c r="AE132" s="437">
        <f t="shared" si="239"/>
        <v>0</v>
      </c>
      <c r="AF132" s="437">
        <f t="shared" si="239"/>
        <v>0</v>
      </c>
      <c r="AG132" s="437">
        <f t="shared" si="239"/>
        <v>0</v>
      </c>
      <c r="AH132" s="437">
        <f t="shared" si="219"/>
        <v>0</v>
      </c>
      <c r="AI132" s="439">
        <f t="shared" si="220"/>
        <v>0</v>
      </c>
    </row>
    <row r="133" spans="1:35" s="197" customFormat="1" ht="15" outlineLevel="1">
      <c r="A133" s="198">
        <f t="shared" si="222"/>
        <v>20</v>
      </c>
      <c r="B133" s="536"/>
      <c r="C133" s="536"/>
      <c r="D133" s="199"/>
      <c r="E133" s="206"/>
      <c r="F133" s="199"/>
      <c r="G133" s="200">
        <f t="shared" si="207"/>
        <v>0</v>
      </c>
      <c r="H133" s="201">
        <f t="shared" si="208"/>
        <v>0</v>
      </c>
      <c r="I133" s="420"/>
      <c r="J133" s="420"/>
      <c r="K133" s="203">
        <f t="shared" si="209"/>
        <v>0</v>
      </c>
      <c r="L133" s="203">
        <f t="shared" si="210"/>
        <v>0</v>
      </c>
      <c r="M133" s="421">
        <f t="shared" si="211"/>
        <v>0</v>
      </c>
      <c r="N133" s="422">
        <f t="shared" si="212"/>
        <v>42825</v>
      </c>
      <c r="O133" s="205">
        <f t="shared" si="213"/>
        <v>365</v>
      </c>
      <c r="P133" s="203">
        <f t="shared" si="214"/>
        <v>0</v>
      </c>
      <c r="Q133" s="203">
        <f t="shared" si="215"/>
        <v>0</v>
      </c>
      <c r="R133" s="422"/>
      <c r="S133" s="420"/>
      <c r="T133" s="437" t="str">
        <f t="shared" si="216"/>
        <v/>
      </c>
      <c r="U133" s="436"/>
      <c r="V133" s="437">
        <f t="shared" si="217"/>
        <v>0</v>
      </c>
      <c r="W133" s="437">
        <f t="shared" ref="W133:AG133" si="240">IFERROR($P133*IF(AND($R133&gt;0,$R133&lt;=V$5),0,MAX(MIN($R133,W$5)-MAX(V$5,$E133-1),0))/$O133,0)</f>
        <v>0</v>
      </c>
      <c r="X133" s="437">
        <f t="shared" si="240"/>
        <v>0</v>
      </c>
      <c r="Y133" s="437">
        <f t="shared" si="240"/>
        <v>0</v>
      </c>
      <c r="Z133" s="437">
        <f t="shared" si="240"/>
        <v>0</v>
      </c>
      <c r="AA133" s="437">
        <f t="shared" si="240"/>
        <v>0</v>
      </c>
      <c r="AB133" s="437">
        <f t="shared" si="240"/>
        <v>0</v>
      </c>
      <c r="AC133" s="437">
        <f t="shared" si="240"/>
        <v>0</v>
      </c>
      <c r="AD133" s="437">
        <f t="shared" si="240"/>
        <v>0</v>
      </c>
      <c r="AE133" s="437">
        <f t="shared" si="240"/>
        <v>0</v>
      </c>
      <c r="AF133" s="437">
        <f t="shared" si="240"/>
        <v>0</v>
      </c>
      <c r="AG133" s="437">
        <f t="shared" si="240"/>
        <v>0</v>
      </c>
      <c r="AH133" s="437">
        <f t="shared" si="219"/>
        <v>0</v>
      </c>
      <c r="AI133" s="439">
        <f t="shared" si="220"/>
        <v>0</v>
      </c>
    </row>
    <row r="134" spans="1:35" s="197" customFormat="1" ht="15" outlineLevel="1">
      <c r="A134" s="198">
        <f t="shared" si="222"/>
        <v>21</v>
      </c>
      <c r="B134" s="536"/>
      <c r="C134" s="536"/>
      <c r="D134" s="199"/>
      <c r="E134" s="206"/>
      <c r="F134" s="199"/>
      <c r="G134" s="200">
        <f t="shared" si="207"/>
        <v>0</v>
      </c>
      <c r="H134" s="201">
        <f t="shared" si="208"/>
        <v>0</v>
      </c>
      <c r="I134" s="420"/>
      <c r="J134" s="420"/>
      <c r="K134" s="203">
        <f t="shared" si="209"/>
        <v>0</v>
      </c>
      <c r="L134" s="203">
        <f t="shared" si="210"/>
        <v>0</v>
      </c>
      <c r="M134" s="421">
        <f t="shared" si="211"/>
        <v>0</v>
      </c>
      <c r="N134" s="422">
        <f t="shared" si="212"/>
        <v>42825</v>
      </c>
      <c r="O134" s="205">
        <f t="shared" si="213"/>
        <v>365</v>
      </c>
      <c r="P134" s="203">
        <f t="shared" si="214"/>
        <v>0</v>
      </c>
      <c r="Q134" s="203">
        <f t="shared" si="215"/>
        <v>0</v>
      </c>
      <c r="R134" s="422"/>
      <c r="S134" s="420"/>
      <c r="T134" s="437" t="str">
        <f t="shared" si="216"/>
        <v/>
      </c>
      <c r="U134" s="436"/>
      <c r="V134" s="437">
        <f t="shared" si="217"/>
        <v>0</v>
      </c>
      <c r="W134" s="437">
        <f t="shared" ref="W134:AG134" si="241">IFERROR($P134*IF(AND($R134&gt;0,$R134&lt;=V$5),0,MAX(MIN($R134,W$5)-MAX(V$5,$E134-1),0))/$O134,0)</f>
        <v>0</v>
      </c>
      <c r="X134" s="437">
        <f t="shared" si="241"/>
        <v>0</v>
      </c>
      <c r="Y134" s="437">
        <f t="shared" si="241"/>
        <v>0</v>
      </c>
      <c r="Z134" s="437">
        <f t="shared" si="241"/>
        <v>0</v>
      </c>
      <c r="AA134" s="437">
        <f t="shared" si="241"/>
        <v>0</v>
      </c>
      <c r="AB134" s="437">
        <f t="shared" si="241"/>
        <v>0</v>
      </c>
      <c r="AC134" s="437">
        <f t="shared" si="241"/>
        <v>0</v>
      </c>
      <c r="AD134" s="437">
        <f t="shared" si="241"/>
        <v>0</v>
      </c>
      <c r="AE134" s="437">
        <f t="shared" si="241"/>
        <v>0</v>
      </c>
      <c r="AF134" s="437">
        <f t="shared" si="241"/>
        <v>0</v>
      </c>
      <c r="AG134" s="437">
        <f t="shared" si="241"/>
        <v>0</v>
      </c>
      <c r="AH134" s="437">
        <f t="shared" si="219"/>
        <v>0</v>
      </c>
      <c r="AI134" s="439">
        <f t="shared" si="220"/>
        <v>0</v>
      </c>
    </row>
    <row r="135" spans="1:35" s="197" customFormat="1" ht="15" outlineLevel="1">
      <c r="A135" s="198">
        <f t="shared" si="222"/>
        <v>22</v>
      </c>
      <c r="B135" s="536"/>
      <c r="C135" s="536"/>
      <c r="D135" s="199"/>
      <c r="E135" s="206"/>
      <c r="F135" s="199"/>
      <c r="G135" s="200">
        <f t="shared" si="207"/>
        <v>0</v>
      </c>
      <c r="H135" s="201">
        <f t="shared" si="208"/>
        <v>0</v>
      </c>
      <c r="I135" s="420"/>
      <c r="J135" s="420"/>
      <c r="K135" s="203">
        <f t="shared" si="209"/>
        <v>0</v>
      </c>
      <c r="L135" s="203">
        <f t="shared" si="210"/>
        <v>0</v>
      </c>
      <c r="M135" s="421">
        <f t="shared" si="211"/>
        <v>0</v>
      </c>
      <c r="N135" s="422">
        <f t="shared" si="212"/>
        <v>42825</v>
      </c>
      <c r="O135" s="205">
        <f t="shared" si="213"/>
        <v>365</v>
      </c>
      <c r="P135" s="203">
        <f t="shared" si="214"/>
        <v>0</v>
      </c>
      <c r="Q135" s="203">
        <f t="shared" si="215"/>
        <v>0</v>
      </c>
      <c r="R135" s="422"/>
      <c r="S135" s="420"/>
      <c r="T135" s="437" t="str">
        <f t="shared" si="216"/>
        <v/>
      </c>
      <c r="U135" s="436"/>
      <c r="V135" s="437">
        <f t="shared" si="217"/>
        <v>0</v>
      </c>
      <c r="W135" s="437">
        <f t="shared" ref="W135:AG135" si="242">IFERROR($P135*IF(AND($R135&gt;0,$R135&lt;=V$5),0,MAX(MIN($R135,W$5)-MAX(V$5,$E135-1),0))/$O135,0)</f>
        <v>0</v>
      </c>
      <c r="X135" s="437">
        <f t="shared" si="242"/>
        <v>0</v>
      </c>
      <c r="Y135" s="437">
        <f t="shared" si="242"/>
        <v>0</v>
      </c>
      <c r="Z135" s="437">
        <f t="shared" si="242"/>
        <v>0</v>
      </c>
      <c r="AA135" s="437">
        <f t="shared" si="242"/>
        <v>0</v>
      </c>
      <c r="AB135" s="437">
        <f t="shared" si="242"/>
        <v>0</v>
      </c>
      <c r="AC135" s="437">
        <f t="shared" si="242"/>
        <v>0</v>
      </c>
      <c r="AD135" s="437">
        <f t="shared" si="242"/>
        <v>0</v>
      </c>
      <c r="AE135" s="437">
        <f t="shared" si="242"/>
        <v>0</v>
      </c>
      <c r="AF135" s="437">
        <f t="shared" si="242"/>
        <v>0</v>
      </c>
      <c r="AG135" s="437">
        <f t="shared" si="242"/>
        <v>0</v>
      </c>
      <c r="AH135" s="437">
        <f t="shared" si="219"/>
        <v>0</v>
      </c>
      <c r="AI135" s="439">
        <f t="shared" si="220"/>
        <v>0</v>
      </c>
    </row>
    <row r="136" spans="1:35" s="197" customFormat="1" ht="15" outlineLevel="1">
      <c r="A136" s="198">
        <f t="shared" si="222"/>
        <v>23</v>
      </c>
      <c r="B136" s="536"/>
      <c r="C136" s="536"/>
      <c r="D136" s="199"/>
      <c r="E136" s="206"/>
      <c r="F136" s="199"/>
      <c r="G136" s="200">
        <f t="shared" si="207"/>
        <v>0</v>
      </c>
      <c r="H136" s="201">
        <f t="shared" si="208"/>
        <v>0</v>
      </c>
      <c r="I136" s="420"/>
      <c r="J136" s="420"/>
      <c r="K136" s="203">
        <f t="shared" si="209"/>
        <v>0</v>
      </c>
      <c r="L136" s="203">
        <f t="shared" si="210"/>
        <v>0</v>
      </c>
      <c r="M136" s="421">
        <f t="shared" si="211"/>
        <v>0</v>
      </c>
      <c r="N136" s="422">
        <f t="shared" si="212"/>
        <v>42825</v>
      </c>
      <c r="O136" s="205">
        <f t="shared" si="213"/>
        <v>365</v>
      </c>
      <c r="P136" s="203">
        <f t="shared" si="214"/>
        <v>0</v>
      </c>
      <c r="Q136" s="203">
        <f t="shared" si="215"/>
        <v>0</v>
      </c>
      <c r="R136" s="422"/>
      <c r="S136" s="420"/>
      <c r="T136" s="437" t="str">
        <f t="shared" si="216"/>
        <v/>
      </c>
      <c r="U136" s="436"/>
      <c r="V136" s="437">
        <f t="shared" si="217"/>
        <v>0</v>
      </c>
      <c r="W136" s="437">
        <f t="shared" ref="W136:AG136" si="243">IFERROR($P136*IF(AND($R136&gt;0,$R136&lt;=V$5),0,MAX(MIN($R136,W$5)-MAX(V$5,$E136-1),0))/$O136,0)</f>
        <v>0</v>
      </c>
      <c r="X136" s="437">
        <f t="shared" si="243"/>
        <v>0</v>
      </c>
      <c r="Y136" s="437">
        <f t="shared" si="243"/>
        <v>0</v>
      </c>
      <c r="Z136" s="437">
        <f t="shared" si="243"/>
        <v>0</v>
      </c>
      <c r="AA136" s="437">
        <f t="shared" si="243"/>
        <v>0</v>
      </c>
      <c r="AB136" s="437">
        <f t="shared" si="243"/>
        <v>0</v>
      </c>
      <c r="AC136" s="437">
        <f t="shared" si="243"/>
        <v>0</v>
      </c>
      <c r="AD136" s="437">
        <f t="shared" si="243"/>
        <v>0</v>
      </c>
      <c r="AE136" s="437">
        <f t="shared" si="243"/>
        <v>0</v>
      </c>
      <c r="AF136" s="437">
        <f t="shared" si="243"/>
        <v>0</v>
      </c>
      <c r="AG136" s="437">
        <f t="shared" si="243"/>
        <v>0</v>
      </c>
      <c r="AH136" s="437">
        <f t="shared" si="219"/>
        <v>0</v>
      </c>
      <c r="AI136" s="439">
        <f t="shared" si="220"/>
        <v>0</v>
      </c>
    </row>
    <row r="137" spans="1:35" s="197" customFormat="1" ht="15" outlineLevel="1">
      <c r="A137" s="198">
        <f t="shared" si="222"/>
        <v>24</v>
      </c>
      <c r="B137" s="536"/>
      <c r="C137" s="536"/>
      <c r="D137" s="199"/>
      <c r="E137" s="206"/>
      <c r="F137" s="199"/>
      <c r="G137" s="200">
        <f t="shared" si="207"/>
        <v>0</v>
      </c>
      <c r="H137" s="201">
        <f t="shared" si="208"/>
        <v>0</v>
      </c>
      <c r="I137" s="420"/>
      <c r="J137" s="420"/>
      <c r="K137" s="203">
        <f t="shared" si="209"/>
        <v>0</v>
      </c>
      <c r="L137" s="203">
        <f t="shared" si="210"/>
        <v>0</v>
      </c>
      <c r="M137" s="421">
        <f t="shared" si="211"/>
        <v>0</v>
      </c>
      <c r="N137" s="422">
        <f t="shared" si="212"/>
        <v>42825</v>
      </c>
      <c r="O137" s="205">
        <f t="shared" si="213"/>
        <v>365</v>
      </c>
      <c r="P137" s="203">
        <f t="shared" si="214"/>
        <v>0</v>
      </c>
      <c r="Q137" s="203">
        <f t="shared" si="215"/>
        <v>0</v>
      </c>
      <c r="R137" s="422"/>
      <c r="S137" s="420"/>
      <c r="T137" s="437" t="str">
        <f t="shared" si="216"/>
        <v/>
      </c>
      <c r="U137" s="436"/>
      <c r="V137" s="437">
        <f t="shared" si="217"/>
        <v>0</v>
      </c>
      <c r="W137" s="437">
        <f t="shared" ref="W137:AG137" si="244">IFERROR($P137*IF(AND($R137&gt;0,$R137&lt;=V$5),0,MAX(MIN($R137,W$5)-MAX(V$5,$E137-1),0))/$O137,0)</f>
        <v>0</v>
      </c>
      <c r="X137" s="437">
        <f t="shared" si="244"/>
        <v>0</v>
      </c>
      <c r="Y137" s="437">
        <f t="shared" si="244"/>
        <v>0</v>
      </c>
      <c r="Z137" s="437">
        <f t="shared" si="244"/>
        <v>0</v>
      </c>
      <c r="AA137" s="437">
        <f t="shared" si="244"/>
        <v>0</v>
      </c>
      <c r="AB137" s="437">
        <f t="shared" si="244"/>
        <v>0</v>
      </c>
      <c r="AC137" s="437">
        <f t="shared" si="244"/>
        <v>0</v>
      </c>
      <c r="AD137" s="437">
        <f t="shared" si="244"/>
        <v>0</v>
      </c>
      <c r="AE137" s="437">
        <f t="shared" si="244"/>
        <v>0</v>
      </c>
      <c r="AF137" s="437">
        <f t="shared" si="244"/>
        <v>0</v>
      </c>
      <c r="AG137" s="437">
        <f t="shared" si="244"/>
        <v>0</v>
      </c>
      <c r="AH137" s="437">
        <f t="shared" si="219"/>
        <v>0</v>
      </c>
      <c r="AI137" s="439">
        <f t="shared" si="220"/>
        <v>0</v>
      </c>
    </row>
    <row r="138" spans="1:35" s="197" customFormat="1" ht="15" outlineLevel="1">
      <c r="A138" s="198">
        <f t="shared" si="222"/>
        <v>25</v>
      </c>
      <c r="B138" s="536"/>
      <c r="C138" s="536"/>
      <c r="D138" s="199"/>
      <c r="E138" s="206"/>
      <c r="F138" s="199"/>
      <c r="G138" s="200">
        <f t="shared" si="207"/>
        <v>0</v>
      </c>
      <c r="H138" s="201">
        <f t="shared" si="208"/>
        <v>0</v>
      </c>
      <c r="I138" s="420"/>
      <c r="J138" s="420"/>
      <c r="K138" s="203">
        <f t="shared" si="209"/>
        <v>0</v>
      </c>
      <c r="L138" s="203">
        <f t="shared" si="210"/>
        <v>0</v>
      </c>
      <c r="M138" s="421">
        <f t="shared" si="211"/>
        <v>0</v>
      </c>
      <c r="N138" s="422">
        <f t="shared" si="212"/>
        <v>42825</v>
      </c>
      <c r="O138" s="205">
        <f t="shared" si="213"/>
        <v>365</v>
      </c>
      <c r="P138" s="203">
        <f t="shared" si="214"/>
        <v>0</v>
      </c>
      <c r="Q138" s="203">
        <f t="shared" si="215"/>
        <v>0</v>
      </c>
      <c r="R138" s="422"/>
      <c r="S138" s="420"/>
      <c r="T138" s="437" t="str">
        <f t="shared" si="216"/>
        <v/>
      </c>
      <c r="U138" s="436"/>
      <c r="V138" s="437">
        <f t="shared" si="217"/>
        <v>0</v>
      </c>
      <c r="W138" s="437">
        <f t="shared" ref="W138:AG138" si="245">IFERROR($P138*IF(AND($R138&gt;0,$R138&lt;=V$5),0,MAX(MIN($R138,W$5)-MAX(V$5,$E138-1),0))/$O138,0)</f>
        <v>0</v>
      </c>
      <c r="X138" s="437">
        <f t="shared" si="245"/>
        <v>0</v>
      </c>
      <c r="Y138" s="437">
        <f t="shared" si="245"/>
        <v>0</v>
      </c>
      <c r="Z138" s="437">
        <f t="shared" si="245"/>
        <v>0</v>
      </c>
      <c r="AA138" s="437">
        <f t="shared" si="245"/>
        <v>0</v>
      </c>
      <c r="AB138" s="437">
        <f t="shared" si="245"/>
        <v>0</v>
      </c>
      <c r="AC138" s="437">
        <f t="shared" si="245"/>
        <v>0</v>
      </c>
      <c r="AD138" s="437">
        <f t="shared" si="245"/>
        <v>0</v>
      </c>
      <c r="AE138" s="437">
        <f t="shared" si="245"/>
        <v>0</v>
      </c>
      <c r="AF138" s="437">
        <f t="shared" si="245"/>
        <v>0</v>
      </c>
      <c r="AG138" s="437">
        <f t="shared" si="245"/>
        <v>0</v>
      </c>
      <c r="AH138" s="437">
        <f t="shared" si="219"/>
        <v>0</v>
      </c>
      <c r="AI138" s="439">
        <f t="shared" si="220"/>
        <v>0</v>
      </c>
    </row>
    <row r="139" spans="1:35" s="197" customFormat="1" ht="15" outlineLevel="1">
      <c r="A139" s="198">
        <f t="shared" si="222"/>
        <v>26</v>
      </c>
      <c r="B139" s="536"/>
      <c r="C139" s="536"/>
      <c r="D139" s="199"/>
      <c r="E139" s="206"/>
      <c r="F139" s="199"/>
      <c r="G139" s="200">
        <f t="shared" si="207"/>
        <v>0</v>
      </c>
      <c r="H139" s="201">
        <f t="shared" si="208"/>
        <v>0</v>
      </c>
      <c r="I139" s="420"/>
      <c r="J139" s="420"/>
      <c r="K139" s="203">
        <f t="shared" si="209"/>
        <v>0</v>
      </c>
      <c r="L139" s="203">
        <f t="shared" si="210"/>
        <v>0</v>
      </c>
      <c r="M139" s="421">
        <f t="shared" si="211"/>
        <v>0</v>
      </c>
      <c r="N139" s="422">
        <f t="shared" si="212"/>
        <v>42825</v>
      </c>
      <c r="O139" s="205">
        <f t="shared" si="213"/>
        <v>365</v>
      </c>
      <c r="P139" s="203">
        <f t="shared" si="214"/>
        <v>0</v>
      </c>
      <c r="Q139" s="203">
        <f t="shared" si="215"/>
        <v>0</v>
      </c>
      <c r="R139" s="422"/>
      <c r="S139" s="420"/>
      <c r="T139" s="437" t="str">
        <f t="shared" si="216"/>
        <v/>
      </c>
      <c r="U139" s="436"/>
      <c r="V139" s="437">
        <f t="shared" si="217"/>
        <v>0</v>
      </c>
      <c r="W139" s="437">
        <f t="shared" ref="W139:AG139" si="246">IFERROR($P139*IF(AND($R139&gt;0,$R139&lt;=V$5),0,MAX(MIN($R139,W$5)-MAX(V$5,$E139-1),0))/$O139,0)</f>
        <v>0</v>
      </c>
      <c r="X139" s="437">
        <f t="shared" si="246"/>
        <v>0</v>
      </c>
      <c r="Y139" s="437">
        <f t="shared" si="246"/>
        <v>0</v>
      </c>
      <c r="Z139" s="437">
        <f t="shared" si="246"/>
        <v>0</v>
      </c>
      <c r="AA139" s="437">
        <f t="shared" si="246"/>
        <v>0</v>
      </c>
      <c r="AB139" s="437">
        <f t="shared" si="246"/>
        <v>0</v>
      </c>
      <c r="AC139" s="437">
        <f t="shared" si="246"/>
        <v>0</v>
      </c>
      <c r="AD139" s="437">
        <f t="shared" si="246"/>
        <v>0</v>
      </c>
      <c r="AE139" s="437">
        <f t="shared" si="246"/>
        <v>0</v>
      </c>
      <c r="AF139" s="437">
        <f t="shared" si="246"/>
        <v>0</v>
      </c>
      <c r="AG139" s="437">
        <f t="shared" si="246"/>
        <v>0</v>
      </c>
      <c r="AH139" s="437">
        <f t="shared" si="219"/>
        <v>0</v>
      </c>
      <c r="AI139" s="439">
        <f t="shared" si="220"/>
        <v>0</v>
      </c>
    </row>
    <row r="140" spans="1:35" s="197" customFormat="1" ht="15" outlineLevel="1">
      <c r="A140" s="423"/>
      <c r="B140" s="537"/>
      <c r="C140" s="537"/>
      <c r="D140" s="424"/>
      <c r="E140" s="425"/>
      <c r="F140" s="424"/>
      <c r="G140" s="426"/>
      <c r="H140" s="427"/>
      <c r="I140" s="428"/>
      <c r="J140" s="428"/>
      <c r="K140" s="429"/>
      <c r="L140" s="429"/>
      <c r="M140" s="430"/>
      <c r="N140" s="431"/>
      <c r="O140" s="432"/>
      <c r="P140" s="429"/>
      <c r="Q140" s="429"/>
      <c r="R140" s="422"/>
      <c r="S140" s="420"/>
      <c r="T140" s="437" t="str">
        <f t="shared" si="216"/>
        <v/>
      </c>
      <c r="U140" s="436"/>
      <c r="V140" s="437"/>
      <c r="W140" s="437"/>
      <c r="X140" s="437"/>
      <c r="Y140" s="437"/>
      <c r="Z140" s="437"/>
      <c r="AA140" s="437"/>
      <c r="AB140" s="437"/>
      <c r="AC140" s="437"/>
      <c r="AD140" s="437"/>
      <c r="AE140" s="437"/>
      <c r="AF140" s="437"/>
      <c r="AG140" s="437"/>
      <c r="AH140" s="437"/>
    </row>
    <row r="141" spans="1:35" ht="15">
      <c r="A141" s="207"/>
      <c r="B141" s="208" t="s">
        <v>341</v>
      </c>
      <c r="C141" s="207"/>
      <c r="D141" s="207"/>
      <c r="E141" s="207"/>
      <c r="F141" s="207"/>
      <c r="G141" s="207"/>
      <c r="H141" s="207"/>
      <c r="I141" s="209">
        <f>I6+I15+I59+I64+I78+I83+I113+I109</f>
        <v>0</v>
      </c>
      <c r="J141" s="209">
        <f>J6+J15+J59+J64+J78+J83+J113+J109</f>
        <v>0</v>
      </c>
      <c r="K141" s="209">
        <f>K6+K15+K59+K64+K78+K83+K113+K109</f>
        <v>0</v>
      </c>
      <c r="L141" s="209">
        <f>L6+L15+L59+L64+L78+L83+L113+L109</f>
        <v>0</v>
      </c>
      <c r="M141" s="209"/>
      <c r="N141" s="209"/>
      <c r="O141" s="209"/>
      <c r="P141" s="209">
        <f>P6+P15+P59+P64+P78+P83+P113+P109</f>
        <v>0</v>
      </c>
      <c r="Q141" s="209">
        <f>Q6+Q15+Q59+Q64+Q78+Q83+Q113+Q109</f>
        <v>0</v>
      </c>
      <c r="R141" s="209"/>
      <c r="S141" s="209">
        <f>S6+S15+S59+S64+S78+S83+S113+S109</f>
        <v>0</v>
      </c>
      <c r="T141" s="209">
        <f>T6+T15+T59+T64+T78+T83+T113+T109</f>
        <v>0</v>
      </c>
      <c r="U141" s="443"/>
      <c r="V141" s="209">
        <f>V6+V15+V59+V64+V78+V83+V113+V109</f>
        <v>0</v>
      </c>
      <c r="W141" s="209">
        <f t="shared" ref="W141:AG141" si="247">W6+W15+W59+W64+W78+W83+W113+W109</f>
        <v>0</v>
      </c>
      <c r="X141" s="209">
        <f t="shared" si="247"/>
        <v>0</v>
      </c>
      <c r="Y141" s="209">
        <f t="shared" si="247"/>
        <v>0</v>
      </c>
      <c r="Z141" s="209">
        <f t="shared" si="247"/>
        <v>0</v>
      </c>
      <c r="AA141" s="209">
        <f t="shared" si="247"/>
        <v>0</v>
      </c>
      <c r="AB141" s="209">
        <f t="shared" si="247"/>
        <v>0</v>
      </c>
      <c r="AC141" s="209">
        <f t="shared" si="247"/>
        <v>0</v>
      </c>
      <c r="AD141" s="209">
        <f t="shared" si="247"/>
        <v>0</v>
      </c>
      <c r="AE141" s="209">
        <f t="shared" si="247"/>
        <v>0</v>
      </c>
      <c r="AF141" s="209">
        <f t="shared" si="247"/>
        <v>0</v>
      </c>
      <c r="AG141" s="209">
        <f t="shared" si="247"/>
        <v>0</v>
      </c>
      <c r="AH141" s="209">
        <f t="shared" ref="AH141" si="248">AH6+AH15+AH59+AH64+AH78+AH83+AH113+AH109</f>
        <v>0</v>
      </c>
    </row>
    <row r="142" spans="1:35">
      <c r="I142" s="361"/>
      <c r="J142" s="210"/>
      <c r="K142" s="433"/>
      <c r="S142" s="361"/>
      <c r="T142" s="210"/>
      <c r="U142" s="444"/>
      <c r="V142" s="210"/>
      <c r="W142" s="210"/>
      <c r="X142" s="210"/>
      <c r="Y142" s="210"/>
      <c r="Z142" s="210"/>
      <c r="AA142" s="210"/>
      <c r="AB142" s="210"/>
      <c r="AC142" s="210"/>
      <c r="AD142" s="210"/>
      <c r="AE142" s="210"/>
      <c r="AF142" s="210"/>
      <c r="AG142" s="210"/>
      <c r="AH142" s="210"/>
    </row>
  </sheetData>
  <conditionalFormatting sqref="K6:K63 K65:K77 K79:K156">
    <cfRule type="cellIs" dxfId="54" priority="37" operator="lessThan">
      <formula>0</formula>
    </cfRule>
  </conditionalFormatting>
  <dataValidations count="2">
    <dataValidation type="list" allowBlank="1" showInputMessage="1" showErrorMessage="1" sqref="D114:D140 D110:D112 D84:D108 D79:D82 D65:D77 D60:D63 D16:D58 D7:D14">
      <formula1>$P$2:$P$4</formula1>
    </dataValidation>
    <dataValidation type="list" allowBlank="1" showInputMessage="1" showErrorMessage="1" sqref="C4">
      <formula1>$Q$2:$Q$4</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sheetPr codeName="Sheet25"/>
  <dimension ref="B1:S53"/>
  <sheetViews>
    <sheetView workbookViewId="0">
      <selection activeCell="C4" sqref="C4"/>
    </sheetView>
  </sheetViews>
  <sheetFormatPr defaultRowHeight="12.75"/>
  <cols>
    <col min="2" max="2" width="35.42578125" bestFit="1" customWidth="1"/>
    <col min="3" max="3" width="11.140625" bestFit="1" customWidth="1"/>
    <col min="4" max="4" width="10.42578125" bestFit="1" customWidth="1"/>
    <col min="5" max="5" width="9.85546875" bestFit="1" customWidth="1"/>
    <col min="6" max="6" width="10.85546875" bestFit="1" customWidth="1"/>
    <col min="7" max="8" width="10.42578125" bestFit="1" customWidth="1"/>
    <col min="9" max="9" width="10.85546875" bestFit="1" customWidth="1"/>
    <col min="10" max="10" width="10.7109375" bestFit="1" customWidth="1"/>
    <col min="11" max="11" width="10.28515625" bestFit="1" customWidth="1"/>
    <col min="12" max="12" width="10.5703125" bestFit="1" customWidth="1"/>
    <col min="13" max="14" width="11" bestFit="1" customWidth="1"/>
    <col min="15" max="15" width="9.5703125" bestFit="1" customWidth="1"/>
  </cols>
  <sheetData>
    <row r="1" spans="2:15" s="28" customFormat="1">
      <c r="I1" s="210"/>
      <c r="J1" s="210"/>
      <c r="K1" s="210"/>
      <c r="L1" s="210"/>
      <c r="M1" s="210"/>
      <c r="N1" s="210"/>
    </row>
    <row r="2" spans="2:15" s="28" customFormat="1" ht="13.5" thickBot="1">
      <c r="I2" s="210"/>
      <c r="J2" s="210"/>
      <c r="K2" s="210"/>
      <c r="L2" s="210"/>
      <c r="M2" s="210"/>
      <c r="N2" s="210"/>
      <c r="O2" s="210"/>
    </row>
    <row r="3" spans="2:15" s="28" customFormat="1" ht="18.75">
      <c r="B3" s="211" t="s">
        <v>342</v>
      </c>
      <c r="C3" s="212" t="s">
        <v>343</v>
      </c>
      <c r="D3" s="212" t="s">
        <v>344</v>
      </c>
      <c r="E3" s="212" t="s">
        <v>345</v>
      </c>
      <c r="F3" s="212" t="s">
        <v>346</v>
      </c>
      <c r="G3" s="212" t="s">
        <v>347</v>
      </c>
      <c r="H3" s="212" t="s">
        <v>348</v>
      </c>
      <c r="I3" s="212" t="s">
        <v>349</v>
      </c>
      <c r="J3" s="212" t="s">
        <v>350</v>
      </c>
      <c r="K3" s="212" t="s">
        <v>351</v>
      </c>
      <c r="L3" s="212" t="s">
        <v>352</v>
      </c>
      <c r="M3" s="212" t="s">
        <v>353</v>
      </c>
      <c r="N3" s="212" t="s">
        <v>354</v>
      </c>
      <c r="O3" s="213" t="s">
        <v>341</v>
      </c>
    </row>
    <row r="4" spans="2:15" s="28" customFormat="1" ht="15">
      <c r="B4" s="214" t="s">
        <v>355</v>
      </c>
      <c r="C4" s="215"/>
      <c r="D4" s="215"/>
      <c r="E4" s="215"/>
      <c r="F4" s="215"/>
      <c r="G4" s="215"/>
      <c r="H4" s="215"/>
      <c r="I4" s="216"/>
      <c r="J4" s="216"/>
      <c r="K4" s="216"/>
      <c r="L4" s="216"/>
      <c r="M4" s="216"/>
      <c r="N4" s="216"/>
      <c r="O4" s="282">
        <f>SUM(C4:N4)</f>
        <v>0</v>
      </c>
    </row>
    <row r="5" spans="2:15" s="28" customFormat="1" ht="15">
      <c r="B5" s="218" t="s">
        <v>356</v>
      </c>
      <c r="C5" s="215"/>
      <c r="D5" s="215"/>
      <c r="E5" s="215"/>
      <c r="F5" s="215"/>
      <c r="G5" s="215"/>
      <c r="H5" s="215"/>
      <c r="I5" s="215"/>
      <c r="J5" s="215"/>
      <c r="K5" s="215"/>
      <c r="L5" s="215"/>
      <c r="M5" s="215"/>
      <c r="N5" s="215"/>
      <c r="O5" s="282">
        <f>SUM(C5:N5)</f>
        <v>0</v>
      </c>
    </row>
    <row r="6" spans="2:15" s="28" customFormat="1" ht="15">
      <c r="B6" s="218" t="s">
        <v>357</v>
      </c>
      <c r="C6" s="283">
        <f>C4-C5</f>
        <v>0</v>
      </c>
      <c r="D6" s="283">
        <f t="shared" ref="D6:O6" si="0">D4-D5</f>
        <v>0</v>
      </c>
      <c r="E6" s="283">
        <f t="shared" si="0"/>
        <v>0</v>
      </c>
      <c r="F6" s="283">
        <f t="shared" si="0"/>
        <v>0</v>
      </c>
      <c r="G6" s="283">
        <f t="shared" si="0"/>
        <v>0</v>
      </c>
      <c r="H6" s="283">
        <f t="shared" si="0"/>
        <v>0</v>
      </c>
      <c r="I6" s="283">
        <f t="shared" si="0"/>
        <v>0</v>
      </c>
      <c r="J6" s="283">
        <f t="shared" si="0"/>
        <v>0</v>
      </c>
      <c r="K6" s="283">
        <f t="shared" si="0"/>
        <v>0</v>
      </c>
      <c r="L6" s="283">
        <f t="shared" si="0"/>
        <v>0</v>
      </c>
      <c r="M6" s="283">
        <f t="shared" si="0"/>
        <v>0</v>
      </c>
      <c r="N6" s="283">
        <f t="shared" si="0"/>
        <v>0</v>
      </c>
      <c r="O6" s="282">
        <f t="shared" si="0"/>
        <v>0</v>
      </c>
    </row>
    <row r="7" spans="2:15" s="28" customFormat="1" ht="15">
      <c r="B7" s="218" t="s">
        <v>358</v>
      </c>
      <c r="C7" s="220">
        <v>1</v>
      </c>
      <c r="D7" s="220">
        <v>1</v>
      </c>
      <c r="E7" s="220">
        <v>1</v>
      </c>
      <c r="F7" s="220">
        <v>1</v>
      </c>
      <c r="G7" s="220">
        <v>1</v>
      </c>
      <c r="H7" s="220">
        <v>1</v>
      </c>
      <c r="I7" s="220">
        <v>1</v>
      </c>
      <c r="J7" s="220">
        <v>1</v>
      </c>
      <c r="K7" s="220">
        <v>1</v>
      </c>
      <c r="L7" s="220">
        <v>1</v>
      </c>
      <c r="M7" s="220">
        <v>1</v>
      </c>
      <c r="N7" s="220">
        <v>1</v>
      </c>
      <c r="O7" s="220">
        <v>1</v>
      </c>
    </row>
    <row r="8" spans="2:15" s="28" customFormat="1" ht="15">
      <c r="B8" s="218" t="s">
        <v>359</v>
      </c>
      <c r="C8" s="283">
        <f>ROUND(C6*C7*12.36%,0)</f>
        <v>0</v>
      </c>
      <c r="D8" s="283">
        <f t="shared" ref="D8:O8" si="1">ROUND(D6*D7*12.36%,0)</f>
        <v>0</v>
      </c>
      <c r="E8" s="283">
        <f t="shared" si="1"/>
        <v>0</v>
      </c>
      <c r="F8" s="283">
        <f t="shared" si="1"/>
        <v>0</v>
      </c>
      <c r="G8" s="283">
        <f t="shared" si="1"/>
        <v>0</v>
      </c>
      <c r="H8" s="283">
        <f t="shared" si="1"/>
        <v>0</v>
      </c>
      <c r="I8" s="283">
        <f t="shared" si="1"/>
        <v>0</v>
      </c>
      <c r="J8" s="283">
        <f t="shared" si="1"/>
        <v>0</v>
      </c>
      <c r="K8" s="283">
        <f t="shared" si="1"/>
        <v>0</v>
      </c>
      <c r="L8" s="283">
        <f t="shared" si="1"/>
        <v>0</v>
      </c>
      <c r="M8" s="283">
        <f t="shared" si="1"/>
        <v>0</v>
      </c>
      <c r="N8" s="283">
        <f t="shared" si="1"/>
        <v>0</v>
      </c>
      <c r="O8" s="282">
        <f t="shared" si="1"/>
        <v>0</v>
      </c>
    </row>
    <row r="9" spans="2:15" s="28" customFormat="1" ht="15">
      <c r="B9" s="218" t="s">
        <v>360</v>
      </c>
      <c r="C9" s="215"/>
      <c r="D9" s="215"/>
      <c r="E9" s="215"/>
      <c r="F9" s="215"/>
      <c r="G9" s="215"/>
      <c r="H9" s="215"/>
      <c r="I9" s="216"/>
      <c r="J9" s="216"/>
      <c r="K9" s="216"/>
      <c r="L9" s="216"/>
      <c r="M9" s="216"/>
      <c r="N9" s="216"/>
      <c r="O9" s="217"/>
    </row>
    <row r="10" spans="2:15" s="28" customFormat="1" ht="15">
      <c r="B10" s="218" t="s">
        <v>356</v>
      </c>
      <c r="C10" s="215"/>
      <c r="D10" s="215"/>
      <c r="E10" s="215"/>
      <c r="F10" s="215"/>
      <c r="G10" s="215"/>
      <c r="H10" s="215"/>
      <c r="I10" s="215"/>
      <c r="J10" s="215"/>
      <c r="K10" s="215"/>
      <c r="L10" s="215"/>
      <c r="M10" s="215"/>
      <c r="N10" s="215"/>
      <c r="O10" s="282">
        <f>SUM(C10:N10)</f>
        <v>0</v>
      </c>
    </row>
    <row r="11" spans="2:15" s="28" customFormat="1" ht="15">
      <c r="B11" s="218" t="s">
        <v>357</v>
      </c>
      <c r="C11" s="283">
        <f>C9-C10</f>
        <v>0</v>
      </c>
      <c r="D11" s="283">
        <f t="shared" ref="D11:O11" si="2">D9-D10</f>
        <v>0</v>
      </c>
      <c r="E11" s="283">
        <f t="shared" si="2"/>
        <v>0</v>
      </c>
      <c r="F11" s="283">
        <f t="shared" si="2"/>
        <v>0</v>
      </c>
      <c r="G11" s="283">
        <f t="shared" si="2"/>
        <v>0</v>
      </c>
      <c r="H11" s="283">
        <f t="shared" si="2"/>
        <v>0</v>
      </c>
      <c r="I11" s="283">
        <f t="shared" si="2"/>
        <v>0</v>
      </c>
      <c r="J11" s="283">
        <f t="shared" si="2"/>
        <v>0</v>
      </c>
      <c r="K11" s="283">
        <f t="shared" si="2"/>
        <v>0</v>
      </c>
      <c r="L11" s="283">
        <f t="shared" si="2"/>
        <v>0</v>
      </c>
      <c r="M11" s="283">
        <f t="shared" si="2"/>
        <v>0</v>
      </c>
      <c r="N11" s="283">
        <f t="shared" si="2"/>
        <v>0</v>
      </c>
      <c r="O11" s="282">
        <f t="shared" si="2"/>
        <v>0</v>
      </c>
    </row>
    <row r="12" spans="2:15" s="28" customFormat="1" ht="15">
      <c r="B12" s="218" t="s">
        <v>358</v>
      </c>
      <c r="C12" s="220">
        <v>0.3</v>
      </c>
      <c r="D12" s="220">
        <v>0.3</v>
      </c>
      <c r="E12" s="220">
        <v>0.3</v>
      </c>
      <c r="F12" s="220">
        <v>0.3</v>
      </c>
      <c r="G12" s="220">
        <v>0.3</v>
      </c>
      <c r="H12" s="220">
        <v>0.3</v>
      </c>
      <c r="I12" s="220">
        <v>0.3</v>
      </c>
      <c r="J12" s="220">
        <v>0.3</v>
      </c>
      <c r="K12" s="220">
        <v>0.3</v>
      </c>
      <c r="L12" s="220">
        <v>0.3</v>
      </c>
      <c r="M12" s="220">
        <v>0.3</v>
      </c>
      <c r="N12" s="220">
        <v>0.3</v>
      </c>
      <c r="O12" s="220">
        <v>0.3</v>
      </c>
    </row>
    <row r="13" spans="2:15" s="28" customFormat="1" ht="15">
      <c r="B13" s="218" t="s">
        <v>361</v>
      </c>
      <c r="C13" s="283">
        <f>ROUND(C11*C12*12.36%,0)</f>
        <v>0</v>
      </c>
      <c r="D13" s="283">
        <f t="shared" ref="D13:O13" si="3">ROUND(D11*D12*12.36%,0)</f>
        <v>0</v>
      </c>
      <c r="E13" s="283">
        <f t="shared" si="3"/>
        <v>0</v>
      </c>
      <c r="F13" s="283">
        <f t="shared" si="3"/>
        <v>0</v>
      </c>
      <c r="G13" s="283">
        <f t="shared" si="3"/>
        <v>0</v>
      </c>
      <c r="H13" s="283">
        <f t="shared" si="3"/>
        <v>0</v>
      </c>
      <c r="I13" s="283">
        <f t="shared" si="3"/>
        <v>0</v>
      </c>
      <c r="J13" s="283">
        <f t="shared" si="3"/>
        <v>0</v>
      </c>
      <c r="K13" s="283">
        <f t="shared" si="3"/>
        <v>0</v>
      </c>
      <c r="L13" s="283">
        <f t="shared" si="3"/>
        <v>0</v>
      </c>
      <c r="M13" s="283">
        <f t="shared" si="3"/>
        <v>0</v>
      </c>
      <c r="N13" s="283">
        <f t="shared" si="3"/>
        <v>0</v>
      </c>
      <c r="O13" s="282">
        <f t="shared" si="3"/>
        <v>0</v>
      </c>
    </row>
    <row r="14" spans="2:15" s="28" customFormat="1" ht="15">
      <c r="B14" s="218" t="s">
        <v>362</v>
      </c>
      <c r="C14" s="215"/>
      <c r="D14" s="215"/>
      <c r="E14" s="215"/>
      <c r="F14" s="215"/>
      <c r="G14" s="215"/>
      <c r="H14" s="215"/>
      <c r="I14" s="216"/>
      <c r="J14" s="216"/>
      <c r="K14" s="216"/>
      <c r="L14" s="216"/>
      <c r="M14" s="216"/>
      <c r="N14" s="216"/>
      <c r="O14" s="217"/>
    </row>
    <row r="15" spans="2:15" s="28" customFormat="1" ht="15">
      <c r="B15" s="218" t="s">
        <v>356</v>
      </c>
      <c r="C15" s="215"/>
      <c r="D15" s="215"/>
      <c r="E15" s="215"/>
      <c r="F15" s="215"/>
      <c r="G15" s="215"/>
      <c r="H15" s="215"/>
      <c r="I15" s="215"/>
      <c r="J15" s="215"/>
      <c r="K15" s="215"/>
      <c r="L15" s="215"/>
      <c r="M15" s="215"/>
      <c r="N15" s="215"/>
      <c r="O15" s="282">
        <f>SUM(C15:N15)</f>
        <v>0</v>
      </c>
    </row>
    <row r="16" spans="2:15" s="28" customFormat="1" ht="15">
      <c r="B16" s="218" t="s">
        <v>357</v>
      </c>
      <c r="C16" s="283">
        <f>C14-C15</f>
        <v>0</v>
      </c>
      <c r="D16" s="283">
        <f t="shared" ref="D16:O16" si="4">D14-D15</f>
        <v>0</v>
      </c>
      <c r="E16" s="283">
        <f t="shared" si="4"/>
        <v>0</v>
      </c>
      <c r="F16" s="283">
        <f t="shared" si="4"/>
        <v>0</v>
      </c>
      <c r="G16" s="283">
        <f t="shared" si="4"/>
        <v>0</v>
      </c>
      <c r="H16" s="283">
        <f t="shared" si="4"/>
        <v>0</v>
      </c>
      <c r="I16" s="283">
        <f t="shared" si="4"/>
        <v>0</v>
      </c>
      <c r="J16" s="283">
        <f t="shared" si="4"/>
        <v>0</v>
      </c>
      <c r="K16" s="283">
        <f t="shared" si="4"/>
        <v>0</v>
      </c>
      <c r="L16" s="283">
        <f t="shared" si="4"/>
        <v>0</v>
      </c>
      <c r="M16" s="283">
        <f t="shared" si="4"/>
        <v>0</v>
      </c>
      <c r="N16" s="283">
        <f t="shared" si="4"/>
        <v>0</v>
      </c>
      <c r="O16" s="282">
        <f t="shared" si="4"/>
        <v>0</v>
      </c>
    </row>
    <row r="17" spans="2:15" s="28" customFormat="1" ht="15">
      <c r="B17" s="218" t="s">
        <v>358</v>
      </c>
      <c r="C17" s="220">
        <v>1</v>
      </c>
      <c r="D17" s="220">
        <v>1</v>
      </c>
      <c r="E17" s="220">
        <v>1</v>
      </c>
      <c r="F17" s="220">
        <v>1</v>
      </c>
      <c r="G17" s="220">
        <v>1</v>
      </c>
      <c r="H17" s="220">
        <v>1</v>
      </c>
      <c r="I17" s="220">
        <v>1</v>
      </c>
      <c r="J17" s="220">
        <v>1</v>
      </c>
      <c r="K17" s="220">
        <v>1</v>
      </c>
      <c r="L17" s="220">
        <v>1</v>
      </c>
      <c r="M17" s="220">
        <v>1</v>
      </c>
      <c r="N17" s="220">
        <v>1</v>
      </c>
      <c r="O17" s="221">
        <v>1</v>
      </c>
    </row>
    <row r="18" spans="2:15" s="28" customFormat="1" ht="15">
      <c r="B18" s="218" t="s">
        <v>363</v>
      </c>
      <c r="C18" s="283">
        <f>ROUND(C16*C17*12.36%,0)</f>
        <v>0</v>
      </c>
      <c r="D18" s="283">
        <f t="shared" ref="D18:O18" si="5">ROUND(D16*D17*12.36%,0)</f>
        <v>0</v>
      </c>
      <c r="E18" s="283">
        <f t="shared" si="5"/>
        <v>0</v>
      </c>
      <c r="F18" s="283">
        <f t="shared" si="5"/>
        <v>0</v>
      </c>
      <c r="G18" s="283">
        <f t="shared" si="5"/>
        <v>0</v>
      </c>
      <c r="H18" s="283">
        <f t="shared" si="5"/>
        <v>0</v>
      </c>
      <c r="I18" s="283">
        <f t="shared" si="5"/>
        <v>0</v>
      </c>
      <c r="J18" s="283">
        <f t="shared" si="5"/>
        <v>0</v>
      </c>
      <c r="K18" s="283">
        <f t="shared" si="5"/>
        <v>0</v>
      </c>
      <c r="L18" s="283">
        <f t="shared" si="5"/>
        <v>0</v>
      </c>
      <c r="M18" s="283">
        <f t="shared" si="5"/>
        <v>0</v>
      </c>
      <c r="N18" s="283">
        <f t="shared" si="5"/>
        <v>0</v>
      </c>
      <c r="O18" s="282">
        <f t="shared" si="5"/>
        <v>0</v>
      </c>
    </row>
    <row r="19" spans="2:15" s="28" customFormat="1" ht="15">
      <c r="B19" s="218" t="s">
        <v>364</v>
      </c>
      <c r="C19" s="215"/>
      <c r="D19" s="215"/>
      <c r="E19" s="215"/>
      <c r="F19" s="215"/>
      <c r="G19" s="215"/>
      <c r="H19" s="215"/>
      <c r="I19" s="216"/>
      <c r="J19" s="216"/>
      <c r="K19" s="216"/>
      <c r="L19" s="216"/>
      <c r="M19" s="216"/>
      <c r="N19" s="216"/>
      <c r="O19" s="217"/>
    </row>
    <row r="20" spans="2:15" s="28" customFormat="1" ht="15">
      <c r="B20" s="218" t="s">
        <v>356</v>
      </c>
      <c r="C20" s="215"/>
      <c r="D20" s="215"/>
      <c r="E20" s="215"/>
      <c r="F20" s="215"/>
      <c r="G20" s="215"/>
      <c r="H20" s="215"/>
      <c r="I20" s="215"/>
      <c r="J20" s="215"/>
      <c r="K20" s="215"/>
      <c r="L20" s="215"/>
      <c r="M20" s="215"/>
      <c r="N20" s="215"/>
      <c r="O20" s="282">
        <f>SUM(C20:N20)</f>
        <v>0</v>
      </c>
    </row>
    <row r="21" spans="2:15" s="28" customFormat="1" ht="15">
      <c r="B21" s="218" t="s">
        <v>357</v>
      </c>
      <c r="C21" s="283">
        <f t="shared" ref="C21:O21" si="6">C19-C20</f>
        <v>0</v>
      </c>
      <c r="D21" s="283">
        <f t="shared" si="6"/>
        <v>0</v>
      </c>
      <c r="E21" s="283">
        <f t="shared" si="6"/>
        <v>0</v>
      </c>
      <c r="F21" s="283">
        <f t="shared" si="6"/>
        <v>0</v>
      </c>
      <c r="G21" s="283">
        <f t="shared" si="6"/>
        <v>0</v>
      </c>
      <c r="H21" s="283">
        <f t="shared" si="6"/>
        <v>0</v>
      </c>
      <c r="I21" s="283">
        <f t="shared" si="6"/>
        <v>0</v>
      </c>
      <c r="J21" s="283">
        <f t="shared" si="6"/>
        <v>0</v>
      </c>
      <c r="K21" s="283">
        <f t="shared" si="6"/>
        <v>0</v>
      </c>
      <c r="L21" s="283">
        <f t="shared" si="6"/>
        <v>0</v>
      </c>
      <c r="M21" s="283">
        <f t="shared" si="6"/>
        <v>0</v>
      </c>
      <c r="N21" s="283">
        <f t="shared" si="6"/>
        <v>0</v>
      </c>
      <c r="O21" s="282">
        <f t="shared" si="6"/>
        <v>0</v>
      </c>
    </row>
    <row r="22" spans="2:15" s="28" customFormat="1" ht="15">
      <c r="B22" s="218" t="s">
        <v>358</v>
      </c>
      <c r="C22" s="219">
        <v>40</v>
      </c>
      <c r="D22" s="219">
        <v>40</v>
      </c>
      <c r="E22" s="219">
        <v>40</v>
      </c>
      <c r="F22" s="219">
        <v>40</v>
      </c>
      <c r="G22" s="219">
        <v>40</v>
      </c>
      <c r="H22" s="219">
        <v>40</v>
      </c>
      <c r="I22" s="219">
        <v>50</v>
      </c>
      <c r="J22" s="219">
        <v>50</v>
      </c>
      <c r="K22" s="219">
        <v>50</v>
      </c>
      <c r="L22" s="219">
        <v>50</v>
      </c>
      <c r="M22" s="219">
        <v>50</v>
      </c>
      <c r="N22" s="219">
        <v>50</v>
      </c>
      <c r="O22" s="217">
        <v>50</v>
      </c>
    </row>
    <row r="23" spans="2:15" s="28" customFormat="1" ht="15">
      <c r="B23" s="218" t="s">
        <v>365</v>
      </c>
      <c r="C23" s="283">
        <f>ROUND(C21*C22*12.36%,0)</f>
        <v>0</v>
      </c>
      <c r="D23" s="283">
        <f t="shared" ref="D23:O23" si="7">ROUND(D21*D22*12.36%,0)</f>
        <v>0</v>
      </c>
      <c r="E23" s="283">
        <f t="shared" si="7"/>
        <v>0</v>
      </c>
      <c r="F23" s="283">
        <f t="shared" si="7"/>
        <v>0</v>
      </c>
      <c r="G23" s="283">
        <f t="shared" si="7"/>
        <v>0</v>
      </c>
      <c r="H23" s="283">
        <f t="shared" si="7"/>
        <v>0</v>
      </c>
      <c r="I23" s="283">
        <f t="shared" si="7"/>
        <v>0</v>
      </c>
      <c r="J23" s="283">
        <f t="shared" si="7"/>
        <v>0</v>
      </c>
      <c r="K23" s="283">
        <f t="shared" si="7"/>
        <v>0</v>
      </c>
      <c r="L23" s="283">
        <f t="shared" si="7"/>
        <v>0</v>
      </c>
      <c r="M23" s="283">
        <f t="shared" si="7"/>
        <v>0</v>
      </c>
      <c r="N23" s="283">
        <f t="shared" si="7"/>
        <v>0</v>
      </c>
      <c r="O23" s="282">
        <f t="shared" si="7"/>
        <v>0</v>
      </c>
    </row>
    <row r="24" spans="2:15" s="28" customFormat="1" ht="15">
      <c r="B24" s="218" t="s">
        <v>366</v>
      </c>
      <c r="C24" s="215"/>
      <c r="D24" s="215"/>
      <c r="E24" s="215"/>
      <c r="F24" s="215"/>
      <c r="G24" s="215"/>
      <c r="H24" s="215"/>
      <c r="I24" s="216"/>
      <c r="J24" s="216"/>
      <c r="K24" s="216"/>
      <c r="L24" s="216"/>
      <c r="M24" s="216"/>
      <c r="N24" s="216"/>
      <c r="O24" s="217"/>
    </row>
    <row r="25" spans="2:15" s="28" customFormat="1" ht="15">
      <c r="B25" s="218" t="s">
        <v>356</v>
      </c>
      <c r="C25" s="215"/>
      <c r="D25" s="215"/>
      <c r="E25" s="215"/>
      <c r="F25" s="215"/>
      <c r="G25" s="215"/>
      <c r="H25" s="215"/>
      <c r="I25" s="215"/>
      <c r="J25" s="215"/>
      <c r="K25" s="215"/>
      <c r="L25" s="215"/>
      <c r="M25" s="215"/>
      <c r="N25" s="215"/>
      <c r="O25" s="282">
        <f>SUM(C25:N25)</f>
        <v>0</v>
      </c>
    </row>
    <row r="26" spans="2:15" s="28" customFormat="1" ht="15">
      <c r="B26" s="218" t="s">
        <v>357</v>
      </c>
      <c r="C26" s="283">
        <f>C24-C25</f>
        <v>0</v>
      </c>
      <c r="D26" s="283">
        <f t="shared" ref="D26:O26" si="8">D24-D25</f>
        <v>0</v>
      </c>
      <c r="E26" s="283">
        <f t="shared" si="8"/>
        <v>0</v>
      </c>
      <c r="F26" s="283">
        <f t="shared" si="8"/>
        <v>0</v>
      </c>
      <c r="G26" s="283">
        <f t="shared" si="8"/>
        <v>0</v>
      </c>
      <c r="H26" s="283">
        <f t="shared" si="8"/>
        <v>0</v>
      </c>
      <c r="I26" s="283">
        <f t="shared" si="8"/>
        <v>0</v>
      </c>
      <c r="J26" s="283">
        <f t="shared" si="8"/>
        <v>0</v>
      </c>
      <c r="K26" s="283">
        <f t="shared" si="8"/>
        <v>0</v>
      </c>
      <c r="L26" s="283">
        <f t="shared" si="8"/>
        <v>0</v>
      </c>
      <c r="M26" s="283">
        <f t="shared" si="8"/>
        <v>0</v>
      </c>
      <c r="N26" s="283">
        <f t="shared" si="8"/>
        <v>0</v>
      </c>
      <c r="O26" s="282">
        <f t="shared" si="8"/>
        <v>0</v>
      </c>
    </row>
    <row r="27" spans="2:15" s="28" customFormat="1" ht="15">
      <c r="B27" s="218" t="s">
        <v>358</v>
      </c>
      <c r="C27" s="220">
        <v>0.4</v>
      </c>
      <c r="D27" s="220">
        <v>0.4</v>
      </c>
      <c r="E27" s="220">
        <v>0.4</v>
      </c>
      <c r="F27" s="220">
        <v>0.4</v>
      </c>
      <c r="G27" s="220">
        <v>0.4</v>
      </c>
      <c r="H27" s="220">
        <v>0.4</v>
      </c>
      <c r="I27" s="220">
        <v>0.4</v>
      </c>
      <c r="J27" s="220">
        <v>0.4</v>
      </c>
      <c r="K27" s="220">
        <v>0.4</v>
      </c>
      <c r="L27" s="220">
        <v>0.4</v>
      </c>
      <c r="M27" s="220">
        <v>0.4</v>
      </c>
      <c r="N27" s="220">
        <v>0.4</v>
      </c>
      <c r="O27" s="221">
        <v>0.4</v>
      </c>
    </row>
    <row r="28" spans="2:15" s="28" customFormat="1" ht="15">
      <c r="B28" s="218" t="s">
        <v>367</v>
      </c>
      <c r="C28" s="283">
        <f>ROUND(C26*C27*12.36%,0)</f>
        <v>0</v>
      </c>
      <c r="D28" s="283">
        <f t="shared" ref="D28:O28" si="9">ROUND(D26*D27*12.36%,0)</f>
        <v>0</v>
      </c>
      <c r="E28" s="283">
        <f t="shared" si="9"/>
        <v>0</v>
      </c>
      <c r="F28" s="283">
        <f t="shared" si="9"/>
        <v>0</v>
      </c>
      <c r="G28" s="283">
        <f t="shared" si="9"/>
        <v>0</v>
      </c>
      <c r="H28" s="283">
        <f t="shared" si="9"/>
        <v>0</v>
      </c>
      <c r="I28" s="283">
        <f t="shared" si="9"/>
        <v>0</v>
      </c>
      <c r="J28" s="283">
        <f t="shared" si="9"/>
        <v>0</v>
      </c>
      <c r="K28" s="283">
        <f t="shared" si="9"/>
        <v>0</v>
      </c>
      <c r="L28" s="283">
        <f t="shared" si="9"/>
        <v>0</v>
      </c>
      <c r="M28" s="283">
        <f t="shared" si="9"/>
        <v>0</v>
      </c>
      <c r="N28" s="283">
        <f t="shared" si="9"/>
        <v>0</v>
      </c>
      <c r="O28" s="282">
        <f t="shared" si="9"/>
        <v>0</v>
      </c>
    </row>
    <row r="29" spans="2:15" s="28" customFormat="1" ht="15">
      <c r="B29" s="218" t="s">
        <v>368</v>
      </c>
      <c r="C29" s="215"/>
      <c r="D29" s="215"/>
      <c r="E29" s="215"/>
      <c r="F29" s="215"/>
      <c r="G29" s="215"/>
      <c r="H29" s="215"/>
      <c r="I29" s="216"/>
      <c r="J29" s="216"/>
      <c r="K29" s="216"/>
      <c r="L29" s="216"/>
      <c r="M29" s="216"/>
      <c r="N29" s="216"/>
      <c r="O29" s="217"/>
    </row>
    <row r="30" spans="2:15" s="28" customFormat="1" ht="15">
      <c r="B30" s="218" t="s">
        <v>356</v>
      </c>
      <c r="C30" s="215"/>
      <c r="D30" s="215"/>
      <c r="E30" s="215"/>
      <c r="F30" s="215"/>
      <c r="G30" s="215"/>
      <c r="H30" s="215"/>
      <c r="I30" s="215"/>
      <c r="J30" s="215"/>
      <c r="K30" s="215"/>
      <c r="L30" s="215"/>
      <c r="M30" s="215"/>
      <c r="N30" s="215"/>
      <c r="O30" s="282">
        <f>SUM(C30:N30)</f>
        <v>0</v>
      </c>
    </row>
    <row r="31" spans="2:15" s="28" customFormat="1" ht="15">
      <c r="B31" s="218" t="s">
        <v>357</v>
      </c>
      <c r="C31" s="283">
        <f>C29-C30</f>
        <v>0</v>
      </c>
      <c r="D31" s="283">
        <f t="shared" ref="D31:O31" si="10">D29-D30</f>
        <v>0</v>
      </c>
      <c r="E31" s="283">
        <f t="shared" si="10"/>
        <v>0</v>
      </c>
      <c r="F31" s="283">
        <f t="shared" si="10"/>
        <v>0</v>
      </c>
      <c r="G31" s="283">
        <f t="shared" si="10"/>
        <v>0</v>
      </c>
      <c r="H31" s="283">
        <f t="shared" si="10"/>
        <v>0</v>
      </c>
      <c r="I31" s="283">
        <f t="shared" si="10"/>
        <v>0</v>
      </c>
      <c r="J31" s="283">
        <f t="shared" si="10"/>
        <v>0</v>
      </c>
      <c r="K31" s="283">
        <f t="shared" si="10"/>
        <v>0</v>
      </c>
      <c r="L31" s="283">
        <f t="shared" si="10"/>
        <v>0</v>
      </c>
      <c r="M31" s="283">
        <f t="shared" si="10"/>
        <v>0</v>
      </c>
      <c r="N31" s="283">
        <f t="shared" si="10"/>
        <v>0</v>
      </c>
      <c r="O31" s="282">
        <f t="shared" si="10"/>
        <v>0</v>
      </c>
    </row>
    <row r="32" spans="2:15" s="28" customFormat="1" ht="15">
      <c r="B32" s="218" t="s">
        <v>358</v>
      </c>
      <c r="C32" s="220">
        <v>1</v>
      </c>
      <c r="D32" s="220">
        <v>1</v>
      </c>
      <c r="E32" s="220">
        <v>1</v>
      </c>
      <c r="F32" s="220">
        <v>1</v>
      </c>
      <c r="G32" s="220">
        <v>1</v>
      </c>
      <c r="H32" s="220">
        <v>1</v>
      </c>
      <c r="I32" s="220">
        <v>1</v>
      </c>
      <c r="J32" s="220">
        <v>1</v>
      </c>
      <c r="K32" s="220">
        <v>1</v>
      </c>
      <c r="L32" s="220">
        <v>1</v>
      </c>
      <c r="M32" s="220">
        <v>1</v>
      </c>
      <c r="N32" s="220">
        <v>1</v>
      </c>
      <c r="O32" s="221">
        <v>1</v>
      </c>
    </row>
    <row r="33" spans="2:19" s="28" customFormat="1" ht="15">
      <c r="B33" s="218" t="s">
        <v>369</v>
      </c>
      <c r="C33" s="283">
        <f>ROUND(C31*C32*12.36%,0)</f>
        <v>0</v>
      </c>
      <c r="D33" s="283">
        <f t="shared" ref="D33:O33" si="11">ROUND(D31*D32*12.36%,0)</f>
        <v>0</v>
      </c>
      <c r="E33" s="283">
        <f t="shared" si="11"/>
        <v>0</v>
      </c>
      <c r="F33" s="283">
        <f t="shared" si="11"/>
        <v>0</v>
      </c>
      <c r="G33" s="283">
        <f t="shared" si="11"/>
        <v>0</v>
      </c>
      <c r="H33" s="283">
        <f t="shared" si="11"/>
        <v>0</v>
      </c>
      <c r="I33" s="283">
        <f t="shared" si="11"/>
        <v>0</v>
      </c>
      <c r="J33" s="283">
        <f t="shared" si="11"/>
        <v>0</v>
      </c>
      <c r="K33" s="283">
        <f t="shared" si="11"/>
        <v>0</v>
      </c>
      <c r="L33" s="283">
        <f t="shared" si="11"/>
        <v>0</v>
      </c>
      <c r="M33" s="283">
        <f t="shared" si="11"/>
        <v>0</v>
      </c>
      <c r="N33" s="283">
        <f t="shared" si="11"/>
        <v>0</v>
      </c>
      <c r="O33" s="282">
        <f t="shared" si="11"/>
        <v>0</v>
      </c>
    </row>
    <row r="34" spans="2:19" s="28" customFormat="1" ht="15.75" thickBot="1">
      <c r="B34" s="222" t="s">
        <v>370</v>
      </c>
      <c r="C34" s="284">
        <f>C8+C13+C18+C23+C28+C33</f>
        <v>0</v>
      </c>
      <c r="D34" s="284">
        <f t="shared" ref="D34:O34" si="12">D8+D13+D18+D23+D28+D33</f>
        <v>0</v>
      </c>
      <c r="E34" s="284">
        <f t="shared" si="12"/>
        <v>0</v>
      </c>
      <c r="F34" s="284">
        <f t="shared" si="12"/>
        <v>0</v>
      </c>
      <c r="G34" s="284">
        <f t="shared" si="12"/>
        <v>0</v>
      </c>
      <c r="H34" s="284">
        <f t="shared" si="12"/>
        <v>0</v>
      </c>
      <c r="I34" s="284">
        <f t="shared" si="12"/>
        <v>0</v>
      </c>
      <c r="J34" s="284">
        <f t="shared" si="12"/>
        <v>0</v>
      </c>
      <c r="K34" s="284">
        <f t="shared" si="12"/>
        <v>0</v>
      </c>
      <c r="L34" s="284">
        <f t="shared" si="12"/>
        <v>0</v>
      </c>
      <c r="M34" s="284">
        <f t="shared" si="12"/>
        <v>0</v>
      </c>
      <c r="N34" s="284">
        <f t="shared" si="12"/>
        <v>0</v>
      </c>
      <c r="O34" s="285">
        <f t="shared" si="12"/>
        <v>0</v>
      </c>
      <c r="Q34" s="151"/>
      <c r="R34" s="151"/>
      <c r="S34" s="151"/>
    </row>
    <row r="35" spans="2:19" s="28" customFormat="1">
      <c r="Q35" s="151"/>
      <c r="R35" s="151"/>
      <c r="S35" s="151"/>
    </row>
    <row r="36" spans="2:19" s="28" customFormat="1" ht="14.25">
      <c r="B36" s="223" t="s">
        <v>371</v>
      </c>
      <c r="C36" s="149"/>
      <c r="D36" s="149"/>
      <c r="E36" s="149"/>
      <c r="F36" s="149"/>
      <c r="G36" s="149"/>
      <c r="H36" s="149"/>
      <c r="I36" s="286">
        <f t="shared" ref="I36:N36" si="13">ROUND(I34/12.36*12,0)</f>
        <v>0</v>
      </c>
      <c r="J36" s="286">
        <f t="shared" si="13"/>
        <v>0</v>
      </c>
      <c r="K36" s="286">
        <f t="shared" si="13"/>
        <v>0</v>
      </c>
      <c r="L36" s="286">
        <f t="shared" si="13"/>
        <v>0</v>
      </c>
      <c r="M36" s="286">
        <f t="shared" si="13"/>
        <v>0</v>
      </c>
      <c r="N36" s="286">
        <f t="shared" si="13"/>
        <v>0</v>
      </c>
      <c r="O36" s="286">
        <f>SUM(C36:N36)</f>
        <v>0</v>
      </c>
      <c r="Q36" s="151"/>
      <c r="R36" s="151"/>
      <c r="S36" s="151"/>
    </row>
    <row r="37" spans="2:19" s="28" customFormat="1" ht="14.25">
      <c r="B37" s="223" t="s">
        <v>372</v>
      </c>
      <c r="C37" s="149"/>
      <c r="D37" s="149"/>
      <c r="E37" s="149"/>
      <c r="F37" s="149"/>
      <c r="G37" s="149"/>
      <c r="H37" s="149"/>
      <c r="I37" s="286">
        <f t="shared" ref="I37:N37" si="14">ROUND(I34/12.36*0.24,0)</f>
        <v>0</v>
      </c>
      <c r="J37" s="286">
        <f t="shared" si="14"/>
        <v>0</v>
      </c>
      <c r="K37" s="286">
        <f t="shared" si="14"/>
        <v>0</v>
      </c>
      <c r="L37" s="286">
        <f t="shared" si="14"/>
        <v>0</v>
      </c>
      <c r="M37" s="286">
        <f t="shared" si="14"/>
        <v>0</v>
      </c>
      <c r="N37" s="286">
        <f t="shared" si="14"/>
        <v>0</v>
      </c>
      <c r="O37" s="286">
        <f>SUM(C37:N37)</f>
        <v>0</v>
      </c>
      <c r="Q37" s="151"/>
      <c r="R37" s="151"/>
      <c r="S37" s="151"/>
    </row>
    <row r="38" spans="2:19" s="28" customFormat="1" ht="14.25">
      <c r="B38" s="223" t="s">
        <v>373</v>
      </c>
      <c r="C38" s="149"/>
      <c r="D38" s="149"/>
      <c r="E38" s="149"/>
      <c r="F38" s="149"/>
      <c r="G38" s="149"/>
      <c r="H38" s="149"/>
      <c r="I38" s="286">
        <f t="shared" ref="I38:N38" si="15">ROUND(I34/12.36*0.12,0)</f>
        <v>0</v>
      </c>
      <c r="J38" s="286">
        <f t="shared" si="15"/>
        <v>0</v>
      </c>
      <c r="K38" s="286">
        <f t="shared" si="15"/>
        <v>0</v>
      </c>
      <c r="L38" s="286">
        <f t="shared" si="15"/>
        <v>0</v>
      </c>
      <c r="M38" s="286">
        <f t="shared" si="15"/>
        <v>0</v>
      </c>
      <c r="N38" s="286">
        <f t="shared" si="15"/>
        <v>0</v>
      </c>
      <c r="O38" s="286">
        <f>SUM(C38:N38)</f>
        <v>0</v>
      </c>
      <c r="Q38" s="151"/>
      <c r="R38" s="151"/>
      <c r="S38" s="151"/>
    </row>
    <row r="39" spans="2:19" s="28" customFormat="1" ht="13.5" thickBot="1">
      <c r="Q39" s="151"/>
      <c r="R39" s="151"/>
      <c r="S39" s="151"/>
    </row>
    <row r="40" spans="2:19" s="28" customFormat="1" ht="15.75" thickBot="1">
      <c r="B40" s="224" t="s">
        <v>374</v>
      </c>
      <c r="C40" s="225"/>
      <c r="D40" s="225"/>
      <c r="E40" s="225"/>
      <c r="F40" s="225"/>
      <c r="G40" s="225"/>
      <c r="H40" s="225"/>
      <c r="I40" s="225"/>
      <c r="J40" s="225"/>
      <c r="K40" s="225"/>
      <c r="L40" s="225"/>
      <c r="M40" s="225"/>
      <c r="N40" s="225"/>
      <c r="O40" s="226"/>
    </row>
    <row r="41" spans="2:19" s="28" customFormat="1" ht="14.25">
      <c r="B41" s="227" t="s">
        <v>375</v>
      </c>
      <c r="C41" s="228">
        <v>42130</v>
      </c>
      <c r="D41" s="228">
        <v>42161</v>
      </c>
      <c r="E41" s="228">
        <v>42191</v>
      </c>
      <c r="F41" s="228">
        <v>42222</v>
      </c>
      <c r="G41" s="228">
        <v>42253</v>
      </c>
      <c r="H41" s="228">
        <v>42283</v>
      </c>
      <c r="I41" s="228">
        <v>42314</v>
      </c>
      <c r="J41" s="228">
        <v>42344</v>
      </c>
      <c r="K41" s="228">
        <v>42375</v>
      </c>
      <c r="L41" s="228">
        <v>42406</v>
      </c>
      <c r="M41" s="228">
        <v>42435</v>
      </c>
      <c r="N41" s="228">
        <v>42460</v>
      </c>
      <c r="O41" s="229" t="s">
        <v>341</v>
      </c>
    </row>
    <row r="42" spans="2:19" s="28" customFormat="1" ht="15">
      <c r="B42" s="227" t="s">
        <v>376</v>
      </c>
      <c r="C42" s="230"/>
      <c r="D42" s="230"/>
      <c r="E42" s="230"/>
      <c r="F42" s="230"/>
      <c r="G42" s="230"/>
      <c r="H42" s="230"/>
      <c r="I42" s="230"/>
      <c r="J42" s="230"/>
      <c r="K42" s="287">
        <f>1087+835</f>
        <v>1922</v>
      </c>
      <c r="L42" s="287">
        <f>2944-1087</f>
        <v>1857</v>
      </c>
      <c r="M42" s="287">
        <f>837+2483</f>
        <v>3320</v>
      </c>
      <c r="N42" s="287">
        <f>2344+338</f>
        <v>2682</v>
      </c>
      <c r="O42" s="288">
        <f>SUM(C42:N42)</f>
        <v>9781</v>
      </c>
    </row>
    <row r="43" spans="2:19" s="28" customFormat="1" ht="15">
      <c r="B43" s="227" t="s">
        <v>317</v>
      </c>
      <c r="C43" s="132"/>
      <c r="D43" s="132"/>
      <c r="E43" s="132"/>
      <c r="F43" s="132"/>
      <c r="G43" s="132"/>
      <c r="H43" s="232"/>
      <c r="I43" s="232"/>
      <c r="J43" s="232"/>
      <c r="K43" s="232"/>
      <c r="L43" s="232"/>
      <c r="M43" s="232"/>
      <c r="N43" s="232"/>
      <c r="O43" s="233"/>
    </row>
    <row r="44" spans="2:19" s="28" customFormat="1" ht="15">
      <c r="B44" s="227" t="s">
        <v>377</v>
      </c>
      <c r="C44" s="287">
        <f t="shared" ref="C44:M44" si="16">ROUND(C42*(C43-C41)*18%/365,0)</f>
        <v>0</v>
      </c>
      <c r="D44" s="287">
        <f t="shared" si="16"/>
        <v>0</v>
      </c>
      <c r="E44" s="287">
        <f t="shared" si="16"/>
        <v>0</v>
      </c>
      <c r="F44" s="287">
        <f t="shared" si="16"/>
        <v>0</v>
      </c>
      <c r="G44" s="287">
        <f t="shared" si="16"/>
        <v>0</v>
      </c>
      <c r="H44" s="287">
        <f t="shared" si="16"/>
        <v>0</v>
      </c>
      <c r="I44" s="287">
        <f t="shared" si="16"/>
        <v>0</v>
      </c>
      <c r="J44" s="287">
        <f t="shared" si="16"/>
        <v>0</v>
      </c>
      <c r="K44" s="287">
        <f t="shared" si="16"/>
        <v>-40165</v>
      </c>
      <c r="L44" s="287">
        <f t="shared" si="16"/>
        <v>-38835</v>
      </c>
      <c r="M44" s="287">
        <f t="shared" si="16"/>
        <v>-69477</v>
      </c>
      <c r="N44" s="287">
        <f>ROUND((N42+N38)*(N43-N41)*18%/365,0)</f>
        <v>-56159</v>
      </c>
      <c r="O44" s="288">
        <f>SUM(C44:N44)</f>
        <v>-204636</v>
      </c>
    </row>
    <row r="45" spans="2:19" s="28" customFormat="1" ht="15.75" thickBot="1">
      <c r="B45" s="234" t="s">
        <v>378</v>
      </c>
      <c r="C45" s="235"/>
      <c r="D45" s="235"/>
      <c r="E45" s="235"/>
      <c r="F45" s="235"/>
      <c r="G45" s="235"/>
      <c r="H45" s="235"/>
      <c r="I45" s="235"/>
      <c r="J45" s="235"/>
      <c r="K45" s="235"/>
      <c r="L45" s="235"/>
      <c r="M45" s="235"/>
      <c r="N45" s="235"/>
      <c r="O45" s="289">
        <f>SUM(C45:N45)</f>
        <v>0</v>
      </c>
    </row>
    <row r="46" spans="2:19" s="28" customFormat="1"/>
    <row r="47" spans="2:19" s="28" customFormat="1"/>
    <row r="48" spans="2:19" s="28" customFormat="1"/>
    <row r="49" s="28" customFormat="1"/>
    <row r="50" s="28" customFormat="1"/>
    <row r="51" s="28" customFormat="1"/>
    <row r="52" s="28" customFormat="1"/>
    <row r="53" s="28" customFormat="1"/>
  </sheetData>
  <conditionalFormatting sqref="B36 B3:O4 B14:O14 B19:O19 B24:O24 B29:O29 B9:O9 B34:O34 B40:O45">
    <cfRule type="cellIs" dxfId="53" priority="47" operator="lessThan">
      <formula>0</formula>
    </cfRule>
  </conditionalFormatting>
  <conditionalFormatting sqref="C43:N43 C45:N45">
    <cfRule type="containsBlanks" dxfId="52" priority="46">
      <formula>LEN(TRIM(C43))=0</formula>
    </cfRule>
  </conditionalFormatting>
  <conditionalFormatting sqref="C43:N43 C45:N45 C4:N4 C14:N14 C19:N19 C24:N24 C29:N29 C9:N9">
    <cfRule type="containsBlanks" dxfId="51" priority="45">
      <formula>LEN(TRIM(C4))=0</formula>
    </cfRule>
  </conditionalFormatting>
  <conditionalFormatting sqref="B5:O8">
    <cfRule type="cellIs" dxfId="50" priority="44" operator="lessThan">
      <formula>0</formula>
    </cfRule>
  </conditionalFormatting>
  <conditionalFormatting sqref="C5:N5">
    <cfRule type="containsBlanks" dxfId="49" priority="43">
      <formula>LEN(TRIM(C5))=0</formula>
    </cfRule>
  </conditionalFormatting>
  <conditionalFormatting sqref="C31:O31">
    <cfRule type="cellIs" dxfId="48" priority="29" operator="lessThan">
      <formula>0</formula>
    </cfRule>
  </conditionalFormatting>
  <conditionalFormatting sqref="C10:N10">
    <cfRule type="containsBlanks" dxfId="47" priority="41">
      <formula>LEN(TRIM(C10))=0</formula>
    </cfRule>
  </conditionalFormatting>
  <conditionalFormatting sqref="B10:O11">
    <cfRule type="cellIs" dxfId="46" priority="42" operator="lessThan">
      <formula>0</formula>
    </cfRule>
  </conditionalFormatting>
  <conditionalFormatting sqref="C15:N15">
    <cfRule type="containsBlanks" dxfId="45" priority="39">
      <formula>LEN(TRIM(C15))=0</formula>
    </cfRule>
  </conditionalFormatting>
  <conditionalFormatting sqref="C20:N20">
    <cfRule type="containsBlanks" dxfId="44" priority="37">
      <formula>LEN(TRIM(C20))=0</formula>
    </cfRule>
  </conditionalFormatting>
  <conditionalFormatting sqref="B15:O15 B16">
    <cfRule type="cellIs" dxfId="43" priority="40" operator="lessThan">
      <formula>0</formula>
    </cfRule>
  </conditionalFormatting>
  <conditionalFormatting sqref="B20:O20 B21">
    <cfRule type="cellIs" dxfId="42" priority="38" operator="lessThan">
      <formula>0</formula>
    </cfRule>
  </conditionalFormatting>
  <conditionalFormatting sqref="C25:N25">
    <cfRule type="containsBlanks" dxfId="41" priority="35">
      <formula>LEN(TRIM(C25))=0</formula>
    </cfRule>
  </conditionalFormatting>
  <conditionalFormatting sqref="B25:O25 B26">
    <cfRule type="cellIs" dxfId="40" priority="36" operator="lessThan">
      <formula>0</formula>
    </cfRule>
  </conditionalFormatting>
  <conditionalFormatting sqref="C30:N30">
    <cfRule type="containsBlanks" dxfId="39" priority="33">
      <formula>LEN(TRIM(C30))=0</formula>
    </cfRule>
  </conditionalFormatting>
  <conditionalFormatting sqref="B30:O30 B31">
    <cfRule type="cellIs" dxfId="38" priority="34" operator="lessThan">
      <formula>0</formula>
    </cfRule>
  </conditionalFormatting>
  <conditionalFormatting sqref="C16:O16">
    <cfRule type="cellIs" dxfId="37" priority="32" operator="lessThan">
      <formula>0</formula>
    </cfRule>
  </conditionalFormatting>
  <conditionalFormatting sqref="C21:O21">
    <cfRule type="cellIs" dxfId="36" priority="31" operator="lessThan">
      <formula>0</formula>
    </cfRule>
  </conditionalFormatting>
  <conditionalFormatting sqref="C26:O26">
    <cfRule type="cellIs" dxfId="35" priority="30" operator="lessThan">
      <formula>0</formula>
    </cfRule>
  </conditionalFormatting>
  <conditionalFormatting sqref="B12:O12">
    <cfRule type="cellIs" dxfId="34" priority="28" operator="lessThan">
      <formula>0</formula>
    </cfRule>
  </conditionalFormatting>
  <conditionalFormatting sqref="B17:O17">
    <cfRule type="cellIs" dxfId="33" priority="27" operator="lessThan">
      <formula>0</formula>
    </cfRule>
  </conditionalFormatting>
  <conditionalFormatting sqref="B22:O22">
    <cfRule type="cellIs" dxfId="32" priority="26" operator="lessThan">
      <formula>0</formula>
    </cfRule>
  </conditionalFormatting>
  <conditionalFormatting sqref="B27:O27">
    <cfRule type="cellIs" dxfId="31" priority="25" operator="lessThan">
      <formula>0</formula>
    </cfRule>
  </conditionalFormatting>
  <conditionalFormatting sqref="B32:O32">
    <cfRule type="cellIs" dxfId="30" priority="24" operator="lessThan">
      <formula>0</formula>
    </cfRule>
  </conditionalFormatting>
  <conditionalFormatting sqref="C18:O18">
    <cfRule type="cellIs" dxfId="29" priority="19" operator="lessThan">
      <formula>0</formula>
    </cfRule>
  </conditionalFormatting>
  <conditionalFormatting sqref="C13:O13">
    <cfRule type="cellIs" dxfId="28" priority="21" operator="lessThan">
      <formula>0</formula>
    </cfRule>
  </conditionalFormatting>
  <conditionalFormatting sqref="B37:B38">
    <cfRule type="cellIs" dxfId="27" priority="23" operator="lessThan">
      <formula>0</formula>
    </cfRule>
  </conditionalFormatting>
  <conditionalFormatting sqref="B8:O8">
    <cfRule type="cellIs" dxfId="26" priority="22" operator="greaterThan">
      <formula>0</formula>
    </cfRule>
  </conditionalFormatting>
  <conditionalFormatting sqref="B13">
    <cfRule type="cellIs" dxfId="25" priority="10" operator="lessThan">
      <formula>0</formula>
    </cfRule>
  </conditionalFormatting>
  <conditionalFormatting sqref="C13:O13">
    <cfRule type="cellIs" dxfId="24" priority="20" operator="greaterThan">
      <formula>0</formula>
    </cfRule>
  </conditionalFormatting>
  <conditionalFormatting sqref="B18">
    <cfRule type="cellIs" dxfId="23" priority="8" operator="lessThan">
      <formula>0</formula>
    </cfRule>
  </conditionalFormatting>
  <conditionalFormatting sqref="C18:O18">
    <cfRule type="cellIs" dxfId="22" priority="18" operator="greaterThan">
      <formula>0</formula>
    </cfRule>
  </conditionalFormatting>
  <conditionalFormatting sqref="C23:O23">
    <cfRule type="cellIs" dxfId="21" priority="17" operator="lessThan">
      <formula>0</formula>
    </cfRule>
  </conditionalFormatting>
  <conditionalFormatting sqref="C23:O23">
    <cfRule type="cellIs" dxfId="20" priority="16" operator="greaterThan">
      <formula>0</formula>
    </cfRule>
  </conditionalFormatting>
  <conditionalFormatting sqref="C28:O28">
    <cfRule type="cellIs" dxfId="19" priority="15" operator="lessThan">
      <formula>0</formula>
    </cfRule>
  </conditionalFormatting>
  <conditionalFormatting sqref="C28:O28">
    <cfRule type="cellIs" dxfId="18" priority="14" operator="greaterThan">
      <formula>0</formula>
    </cfRule>
  </conditionalFormatting>
  <conditionalFormatting sqref="C33:O33">
    <cfRule type="cellIs" dxfId="17" priority="13" operator="lessThan">
      <formula>0</formula>
    </cfRule>
  </conditionalFormatting>
  <conditionalFormatting sqref="C33:O33">
    <cfRule type="cellIs" dxfId="16" priority="12" operator="greaterThan">
      <formula>0</formula>
    </cfRule>
  </conditionalFormatting>
  <conditionalFormatting sqref="C4:O34">
    <cfRule type="containsBlanks" dxfId="15" priority="11">
      <formula>LEN(TRIM(C4))=0</formula>
    </cfRule>
  </conditionalFormatting>
  <conditionalFormatting sqref="B13">
    <cfRule type="cellIs" dxfId="14" priority="9" operator="greaterThan">
      <formula>0</formula>
    </cfRule>
  </conditionalFormatting>
  <conditionalFormatting sqref="B18">
    <cfRule type="cellIs" dxfId="13" priority="7" operator="greaterThan">
      <formula>0</formula>
    </cfRule>
  </conditionalFormatting>
  <conditionalFormatting sqref="B23">
    <cfRule type="cellIs" dxfId="12" priority="6" operator="lessThan">
      <formula>0</formula>
    </cfRule>
  </conditionalFormatting>
  <conditionalFormatting sqref="B23">
    <cfRule type="cellIs" dxfId="11" priority="5" operator="greaterThan">
      <formula>0</formula>
    </cfRule>
  </conditionalFormatting>
  <conditionalFormatting sqref="B28">
    <cfRule type="cellIs" dxfId="10" priority="4" operator="lessThan">
      <formula>0</formula>
    </cfRule>
  </conditionalFormatting>
  <conditionalFormatting sqref="B28">
    <cfRule type="cellIs" dxfId="9" priority="3" operator="greaterThan">
      <formula>0</formula>
    </cfRule>
  </conditionalFormatting>
  <conditionalFormatting sqref="B33">
    <cfRule type="cellIs" dxfId="8" priority="2" operator="lessThan">
      <formula>0</formula>
    </cfRule>
  </conditionalFormatting>
  <conditionalFormatting sqref="B33">
    <cfRule type="cellIs" dxfId="7" priority="1" operator="greaterThan">
      <formula>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sheetPr codeName="Sheet26"/>
  <dimension ref="A1:R76"/>
  <sheetViews>
    <sheetView topLeftCell="A12" workbookViewId="0">
      <selection activeCell="B32" sqref="B32"/>
    </sheetView>
  </sheetViews>
  <sheetFormatPr defaultRowHeight="12.75"/>
  <cols>
    <col min="1" max="1" width="23.7109375" style="28" bestFit="1" customWidth="1"/>
    <col min="2" max="2" width="11.140625" style="28" bestFit="1" customWidth="1"/>
    <col min="3" max="3" width="11.85546875" style="28" bestFit="1" customWidth="1"/>
    <col min="4" max="4" width="10.7109375" style="28" bestFit="1" customWidth="1"/>
    <col min="5" max="7" width="11.85546875" style="28" bestFit="1" customWidth="1"/>
    <col min="8" max="8" width="10.85546875" style="28" bestFit="1" customWidth="1"/>
    <col min="9" max="9" width="10.7109375" style="28" bestFit="1" customWidth="1"/>
    <col min="10" max="10" width="10.28515625" style="28" bestFit="1" customWidth="1"/>
    <col min="11" max="11" width="10.5703125" style="28" bestFit="1" customWidth="1"/>
    <col min="12" max="14" width="11.42578125" style="28" bestFit="1" customWidth="1"/>
    <col min="15" max="15" width="9.140625" style="28"/>
    <col min="16" max="16" width="10.42578125" style="28" bestFit="1" customWidth="1"/>
    <col min="17" max="16384" width="9.140625" style="28"/>
  </cols>
  <sheetData>
    <row r="1" spans="1:18" ht="15">
      <c r="A1" s="611" t="s">
        <v>379</v>
      </c>
      <c r="B1" s="611"/>
      <c r="C1" s="611"/>
      <c r="D1" s="611"/>
      <c r="E1" s="611"/>
      <c r="F1" s="611"/>
      <c r="G1" s="611"/>
      <c r="H1" s="611"/>
      <c r="I1" s="611"/>
      <c r="J1" s="611"/>
      <c r="K1" s="611"/>
      <c r="L1" s="611"/>
      <c r="M1" s="611"/>
      <c r="N1" s="611"/>
      <c r="O1" s="237"/>
      <c r="P1" s="237"/>
      <c r="Q1" s="237"/>
      <c r="R1" s="237"/>
    </row>
    <row r="2" spans="1:18" ht="15">
      <c r="A2" s="611"/>
      <c r="B2" s="611"/>
      <c r="C2" s="611"/>
      <c r="D2" s="611"/>
      <c r="E2" s="611"/>
      <c r="F2" s="611"/>
      <c r="G2" s="611"/>
      <c r="H2" s="611"/>
      <c r="I2" s="611"/>
      <c r="J2" s="611"/>
      <c r="K2" s="611"/>
      <c r="L2" s="611"/>
      <c r="M2" s="611"/>
      <c r="N2" s="611"/>
      <c r="O2" s="237"/>
      <c r="P2" s="237"/>
      <c r="Q2" s="237"/>
      <c r="R2" s="237"/>
    </row>
    <row r="3" spans="1:18" ht="15.75" thickBot="1">
      <c r="A3" s="237"/>
      <c r="B3" s="237"/>
      <c r="C3" s="237"/>
      <c r="D3" s="237"/>
      <c r="E3" s="237"/>
      <c r="F3" s="237"/>
      <c r="G3" s="237"/>
      <c r="H3" s="237"/>
      <c r="I3" s="237"/>
      <c r="J3" s="237"/>
      <c r="K3" s="237"/>
      <c r="L3" s="237"/>
      <c r="M3" s="237"/>
      <c r="N3" s="237"/>
      <c r="O3" s="237"/>
      <c r="P3" s="237"/>
      <c r="Q3" s="237"/>
      <c r="R3" s="237"/>
    </row>
    <row r="4" spans="1:18" ht="19.5" thickBot="1">
      <c r="A4" s="238" t="s">
        <v>380</v>
      </c>
      <c r="B4" s="239" t="s">
        <v>343</v>
      </c>
      <c r="C4" s="239" t="s">
        <v>344</v>
      </c>
      <c r="D4" s="239" t="s">
        <v>345</v>
      </c>
      <c r="E4" s="239" t="s">
        <v>346</v>
      </c>
      <c r="F4" s="239" t="s">
        <v>347</v>
      </c>
      <c r="G4" s="239" t="s">
        <v>348</v>
      </c>
      <c r="H4" s="239" t="s">
        <v>349</v>
      </c>
      <c r="I4" s="239" t="s">
        <v>350</v>
      </c>
      <c r="J4" s="239" t="s">
        <v>351</v>
      </c>
      <c r="K4" s="239" t="s">
        <v>352</v>
      </c>
      <c r="L4" s="239" t="s">
        <v>353</v>
      </c>
      <c r="M4" s="239" t="s">
        <v>354</v>
      </c>
      <c r="N4" s="240" t="s">
        <v>341</v>
      </c>
      <c r="O4" s="237"/>
      <c r="P4" s="237"/>
      <c r="Q4" s="237"/>
      <c r="R4" s="237"/>
    </row>
    <row r="5" spans="1:18" ht="15">
      <c r="A5" s="227" t="s">
        <v>381</v>
      </c>
      <c r="B5" s="132"/>
      <c r="C5" s="132"/>
      <c r="D5" s="132"/>
      <c r="E5" s="132"/>
      <c r="F5" s="132"/>
      <c r="G5" s="132"/>
      <c r="H5" s="132"/>
      <c r="I5" s="132"/>
      <c r="J5" s="132"/>
      <c r="K5" s="132"/>
      <c r="L5" s="132"/>
      <c r="M5" s="132"/>
      <c r="N5" s="231">
        <f>SUM(B5:M5)</f>
        <v>0</v>
      </c>
      <c r="O5" s="237"/>
      <c r="P5" s="237"/>
      <c r="Q5" s="237"/>
      <c r="R5" s="237"/>
    </row>
    <row r="6" spans="1:18" ht="15">
      <c r="A6" s="227" t="s">
        <v>382</v>
      </c>
      <c r="B6" s="132"/>
      <c r="C6" s="132"/>
      <c r="D6" s="132"/>
      <c r="E6" s="132"/>
      <c r="F6" s="132"/>
      <c r="G6" s="132"/>
      <c r="H6" s="132"/>
      <c r="I6" s="132"/>
      <c r="J6" s="132"/>
      <c r="K6" s="132"/>
      <c r="L6" s="132"/>
      <c r="M6" s="132"/>
      <c r="N6" s="231">
        <f>SUM(B6:M6)</f>
        <v>0</v>
      </c>
      <c r="O6" s="237"/>
      <c r="P6" s="237"/>
      <c r="Q6" s="237"/>
      <c r="R6" s="237"/>
    </row>
    <row r="7" spans="1:18" ht="15">
      <c r="A7" s="227" t="s">
        <v>357</v>
      </c>
      <c r="B7" s="230">
        <f t="shared" ref="B7:M7" si="0">B5-B6</f>
        <v>0</v>
      </c>
      <c r="C7" s="230">
        <f t="shared" si="0"/>
        <v>0</v>
      </c>
      <c r="D7" s="230">
        <f t="shared" si="0"/>
        <v>0</v>
      </c>
      <c r="E7" s="230">
        <f t="shared" si="0"/>
        <v>0</v>
      </c>
      <c r="F7" s="230">
        <f t="shared" si="0"/>
        <v>0</v>
      </c>
      <c r="G7" s="230">
        <f t="shared" si="0"/>
        <v>0</v>
      </c>
      <c r="H7" s="230">
        <f t="shared" si="0"/>
        <v>0</v>
      </c>
      <c r="I7" s="230">
        <f t="shared" si="0"/>
        <v>0</v>
      </c>
      <c r="J7" s="230">
        <f t="shared" si="0"/>
        <v>0</v>
      </c>
      <c r="K7" s="230">
        <f t="shared" si="0"/>
        <v>0</v>
      </c>
      <c r="L7" s="230">
        <f t="shared" si="0"/>
        <v>0</v>
      </c>
      <c r="M7" s="230">
        <f t="shared" si="0"/>
        <v>0</v>
      </c>
      <c r="N7" s="231"/>
      <c r="O7" s="237"/>
      <c r="P7" s="237"/>
      <c r="Q7" s="237"/>
      <c r="R7" s="237"/>
    </row>
    <row r="8" spans="1:18" ht="15">
      <c r="A8" s="227" t="s">
        <v>383</v>
      </c>
      <c r="B8" s="230">
        <f t="shared" ref="B8:N8" si="1">ROUND((B5-B6)*12.36%,0)</f>
        <v>0</v>
      </c>
      <c r="C8" s="230">
        <f t="shared" si="1"/>
        <v>0</v>
      </c>
      <c r="D8" s="230">
        <f t="shared" si="1"/>
        <v>0</v>
      </c>
      <c r="E8" s="230">
        <f t="shared" si="1"/>
        <v>0</v>
      </c>
      <c r="F8" s="230">
        <f t="shared" si="1"/>
        <v>0</v>
      </c>
      <c r="G8" s="230">
        <f t="shared" si="1"/>
        <v>0</v>
      </c>
      <c r="H8" s="230">
        <f t="shared" si="1"/>
        <v>0</v>
      </c>
      <c r="I8" s="230">
        <f t="shared" si="1"/>
        <v>0</v>
      </c>
      <c r="J8" s="230">
        <f t="shared" si="1"/>
        <v>0</v>
      </c>
      <c r="K8" s="230">
        <f t="shared" si="1"/>
        <v>0</v>
      </c>
      <c r="L8" s="230">
        <f t="shared" si="1"/>
        <v>0</v>
      </c>
      <c r="M8" s="230">
        <f t="shared" si="1"/>
        <v>0</v>
      </c>
      <c r="N8" s="231">
        <f t="shared" si="1"/>
        <v>0</v>
      </c>
      <c r="O8" s="237"/>
      <c r="P8" s="237"/>
      <c r="Q8" s="237"/>
      <c r="R8" s="237"/>
    </row>
    <row r="9" spans="1:18" ht="15">
      <c r="A9" s="241"/>
      <c r="B9" s="237"/>
      <c r="C9" s="237"/>
      <c r="D9" s="237"/>
      <c r="E9" s="237"/>
      <c r="F9" s="237"/>
      <c r="G9" s="237"/>
      <c r="H9" s="237"/>
      <c r="I9" s="237"/>
      <c r="J9" s="237"/>
      <c r="K9" s="237"/>
      <c r="L9" s="237"/>
      <c r="M9" s="237"/>
      <c r="N9" s="242"/>
      <c r="O9" s="237"/>
      <c r="P9" s="237"/>
      <c r="Q9" s="237"/>
      <c r="R9" s="237"/>
    </row>
    <row r="10" spans="1:18" ht="28.5">
      <c r="A10" s="243" t="s">
        <v>384</v>
      </c>
      <c r="B10" s="237"/>
      <c r="C10" s="237"/>
      <c r="D10" s="237"/>
      <c r="E10" s="237"/>
      <c r="F10" s="237"/>
      <c r="G10" s="237"/>
      <c r="H10" s="237"/>
      <c r="I10" s="237"/>
      <c r="J10" s="237"/>
      <c r="K10" s="237"/>
      <c r="L10" s="237"/>
      <c r="M10" s="237"/>
      <c r="N10" s="242"/>
      <c r="O10" s="237"/>
      <c r="P10" s="237"/>
      <c r="Q10" s="237"/>
      <c r="R10" s="237"/>
    </row>
    <row r="11" spans="1:18" ht="15">
      <c r="A11" s="227" t="s">
        <v>385</v>
      </c>
      <c r="B11" s="132"/>
      <c r="C11" s="230">
        <f t="shared" ref="C11:M11" si="2">B15</f>
        <v>0</v>
      </c>
      <c r="D11" s="230">
        <f t="shared" si="2"/>
        <v>0</v>
      </c>
      <c r="E11" s="230">
        <f t="shared" si="2"/>
        <v>0</v>
      </c>
      <c r="F11" s="230">
        <f t="shared" si="2"/>
        <v>0</v>
      </c>
      <c r="G11" s="230">
        <f t="shared" si="2"/>
        <v>0</v>
      </c>
      <c r="H11" s="230">
        <f t="shared" si="2"/>
        <v>0</v>
      </c>
      <c r="I11" s="230">
        <f t="shared" si="2"/>
        <v>0</v>
      </c>
      <c r="J11" s="230">
        <f t="shared" si="2"/>
        <v>0</v>
      </c>
      <c r="K11" s="230">
        <f t="shared" si="2"/>
        <v>0</v>
      </c>
      <c r="L11" s="230">
        <f t="shared" si="2"/>
        <v>0</v>
      </c>
      <c r="M11" s="230">
        <f t="shared" si="2"/>
        <v>0</v>
      </c>
      <c r="N11" s="231">
        <f>SUM(B11:M11)</f>
        <v>0</v>
      </c>
      <c r="O11" s="237"/>
      <c r="P11" s="237"/>
      <c r="Q11" s="237"/>
      <c r="R11" s="237"/>
    </row>
    <row r="12" spans="1:18" ht="15">
      <c r="A12" s="227" t="s">
        <v>386</v>
      </c>
      <c r="B12" s="132"/>
      <c r="C12" s="132"/>
      <c r="D12" s="132"/>
      <c r="E12" s="132"/>
      <c r="F12" s="132"/>
      <c r="G12" s="132"/>
      <c r="H12" s="132"/>
      <c r="I12" s="132"/>
      <c r="J12" s="132"/>
      <c r="K12" s="132"/>
      <c r="L12" s="132"/>
      <c r="M12" s="132"/>
      <c r="N12" s="231">
        <f>SUM(B12:M12)</f>
        <v>0</v>
      </c>
      <c r="O12" s="237"/>
      <c r="P12" s="237"/>
      <c r="Q12" s="237"/>
      <c r="R12" s="237"/>
    </row>
    <row r="13" spans="1:18" ht="15">
      <c r="A13" s="227" t="s">
        <v>387</v>
      </c>
      <c r="B13" s="132"/>
      <c r="C13" s="132"/>
      <c r="D13" s="132"/>
      <c r="E13" s="132"/>
      <c r="F13" s="132"/>
      <c r="G13" s="132"/>
      <c r="H13" s="132"/>
      <c r="I13" s="132"/>
      <c r="J13" s="132"/>
      <c r="K13" s="132"/>
      <c r="L13" s="132"/>
      <c r="M13" s="132"/>
      <c r="N13" s="231">
        <f>SUM(B13:M13)</f>
        <v>0</v>
      </c>
      <c r="O13" s="237"/>
      <c r="P13" s="237"/>
      <c r="Q13" s="237"/>
      <c r="R13" s="237"/>
    </row>
    <row r="14" spans="1:18" ht="15">
      <c r="A14" s="227" t="s">
        <v>388</v>
      </c>
      <c r="B14" s="230">
        <f t="shared" ref="B14:N14" si="3">B11+B12-B13</f>
        <v>0</v>
      </c>
      <c r="C14" s="230">
        <f t="shared" si="3"/>
        <v>0</v>
      </c>
      <c r="D14" s="230">
        <f t="shared" si="3"/>
        <v>0</v>
      </c>
      <c r="E14" s="230">
        <f t="shared" si="3"/>
        <v>0</v>
      </c>
      <c r="F14" s="230">
        <f t="shared" si="3"/>
        <v>0</v>
      </c>
      <c r="G14" s="230">
        <f t="shared" si="3"/>
        <v>0</v>
      </c>
      <c r="H14" s="230">
        <f t="shared" si="3"/>
        <v>0</v>
      </c>
      <c r="I14" s="230">
        <f t="shared" si="3"/>
        <v>0</v>
      </c>
      <c r="J14" s="230">
        <f t="shared" si="3"/>
        <v>0</v>
      </c>
      <c r="K14" s="230">
        <f t="shared" si="3"/>
        <v>0</v>
      </c>
      <c r="L14" s="230">
        <f t="shared" si="3"/>
        <v>0</v>
      </c>
      <c r="M14" s="230">
        <f t="shared" si="3"/>
        <v>0</v>
      </c>
      <c r="N14" s="231">
        <f t="shared" si="3"/>
        <v>0</v>
      </c>
      <c r="O14" s="237"/>
      <c r="P14" s="237"/>
      <c r="Q14" s="237"/>
      <c r="R14" s="237"/>
    </row>
    <row r="15" spans="1:18" ht="29.25">
      <c r="A15" s="244" t="s">
        <v>389</v>
      </c>
      <c r="B15" s="230">
        <f t="shared" ref="B15:N15" si="4">B8-B13</f>
        <v>0</v>
      </c>
      <c r="C15" s="230">
        <f t="shared" si="4"/>
        <v>0</v>
      </c>
      <c r="D15" s="230">
        <f t="shared" si="4"/>
        <v>0</v>
      </c>
      <c r="E15" s="230">
        <f t="shared" si="4"/>
        <v>0</v>
      </c>
      <c r="F15" s="230">
        <f t="shared" si="4"/>
        <v>0</v>
      </c>
      <c r="G15" s="230">
        <f t="shared" si="4"/>
        <v>0</v>
      </c>
      <c r="H15" s="230">
        <f t="shared" si="4"/>
        <v>0</v>
      </c>
      <c r="I15" s="230">
        <f t="shared" si="4"/>
        <v>0</v>
      </c>
      <c r="J15" s="230">
        <f t="shared" si="4"/>
        <v>0</v>
      </c>
      <c r="K15" s="230">
        <f t="shared" si="4"/>
        <v>0</v>
      </c>
      <c r="L15" s="230">
        <f t="shared" si="4"/>
        <v>0</v>
      </c>
      <c r="M15" s="230">
        <f t="shared" si="4"/>
        <v>0</v>
      </c>
      <c r="N15" s="231">
        <f t="shared" si="4"/>
        <v>0</v>
      </c>
      <c r="O15" s="237"/>
      <c r="P15" s="237"/>
      <c r="Q15" s="237"/>
      <c r="R15" s="237"/>
    </row>
    <row r="16" spans="1:18" ht="15">
      <c r="A16" s="227"/>
      <c r="B16" s="230"/>
      <c r="C16" s="230"/>
      <c r="D16" s="230"/>
      <c r="E16" s="230"/>
      <c r="F16" s="230"/>
      <c r="G16" s="230"/>
      <c r="H16" s="230"/>
      <c r="I16" s="230"/>
      <c r="J16" s="230"/>
      <c r="K16" s="230"/>
      <c r="L16" s="230"/>
      <c r="M16" s="230"/>
      <c r="N16" s="231"/>
      <c r="O16" s="237"/>
      <c r="P16" s="237"/>
      <c r="Q16" s="237"/>
      <c r="R16" s="237"/>
    </row>
    <row r="17" spans="1:18" ht="15">
      <c r="A17" s="245" t="s">
        <v>390</v>
      </c>
      <c r="B17" s="230"/>
      <c r="C17" s="230"/>
      <c r="D17" s="230"/>
      <c r="E17" s="230"/>
      <c r="F17" s="230"/>
      <c r="G17" s="230"/>
      <c r="H17" s="230"/>
      <c r="I17" s="230"/>
      <c r="J17" s="230"/>
      <c r="K17" s="230"/>
      <c r="L17" s="230"/>
      <c r="M17" s="230"/>
      <c r="N17" s="231"/>
      <c r="O17" s="237"/>
      <c r="P17" s="237"/>
      <c r="Q17" s="237"/>
      <c r="R17" s="237"/>
    </row>
    <row r="18" spans="1:18" ht="15">
      <c r="A18" s="227" t="str">
        <f t="shared" ref="A18:M18" si="5">A8</f>
        <v>Service Tax Payable</v>
      </c>
      <c r="B18" s="230">
        <f t="shared" si="5"/>
        <v>0</v>
      </c>
      <c r="C18" s="230">
        <f t="shared" si="5"/>
        <v>0</v>
      </c>
      <c r="D18" s="230">
        <f t="shared" si="5"/>
        <v>0</v>
      </c>
      <c r="E18" s="230">
        <f t="shared" si="5"/>
        <v>0</v>
      </c>
      <c r="F18" s="230">
        <f t="shared" si="5"/>
        <v>0</v>
      </c>
      <c r="G18" s="230">
        <f t="shared" si="5"/>
        <v>0</v>
      </c>
      <c r="H18" s="230">
        <f t="shared" si="5"/>
        <v>0</v>
      </c>
      <c r="I18" s="230">
        <f t="shared" si="5"/>
        <v>0</v>
      </c>
      <c r="J18" s="230">
        <f t="shared" si="5"/>
        <v>0</v>
      </c>
      <c r="K18" s="230">
        <f t="shared" si="5"/>
        <v>0</v>
      </c>
      <c r="L18" s="230">
        <f t="shared" si="5"/>
        <v>0</v>
      </c>
      <c r="M18" s="230">
        <f t="shared" si="5"/>
        <v>0</v>
      </c>
      <c r="N18" s="231">
        <f>SUM(B18:M18)</f>
        <v>0</v>
      </c>
      <c r="O18" s="237"/>
      <c r="P18" s="237"/>
      <c r="Q18" s="237"/>
      <c r="R18" s="237"/>
    </row>
    <row r="19" spans="1:18" ht="15">
      <c r="A19" s="227" t="s">
        <v>391</v>
      </c>
      <c r="B19" s="132"/>
      <c r="C19" s="132"/>
      <c r="D19" s="132"/>
      <c r="E19" s="132"/>
      <c r="F19" s="132"/>
      <c r="G19" s="132"/>
      <c r="H19" s="132"/>
      <c r="I19" s="132"/>
      <c r="J19" s="132"/>
      <c r="K19" s="132"/>
      <c r="L19" s="132"/>
      <c r="M19" s="132"/>
      <c r="N19" s="231">
        <f>SUM(B19:M19)</f>
        <v>0</v>
      </c>
      <c r="O19" s="237"/>
      <c r="P19" s="237"/>
      <c r="Q19" s="237"/>
      <c r="R19" s="237"/>
    </row>
    <row r="20" spans="1:18" ht="29.25">
      <c r="A20" s="246" t="s">
        <v>392</v>
      </c>
      <c r="B20" s="132"/>
      <c r="C20" s="132"/>
      <c r="D20" s="132"/>
      <c r="E20" s="132"/>
      <c r="F20" s="132"/>
      <c r="G20" s="132"/>
      <c r="H20" s="132"/>
      <c r="I20" s="132"/>
      <c r="J20" s="132"/>
      <c r="K20" s="132"/>
      <c r="L20" s="132"/>
      <c r="M20" s="132"/>
      <c r="N20" s="231">
        <f>SUM(B20:M20)</f>
        <v>0</v>
      </c>
      <c r="O20" s="237"/>
      <c r="P20" s="237"/>
      <c r="Q20" s="237"/>
      <c r="R20" s="237"/>
    </row>
    <row r="21" spans="1:18" ht="29.25">
      <c r="A21" s="246" t="s">
        <v>393</v>
      </c>
      <c r="B21" s="230">
        <f t="shared" ref="B21:N21" si="6">B18-B19-B20</f>
        <v>0</v>
      </c>
      <c r="C21" s="230">
        <f t="shared" si="6"/>
        <v>0</v>
      </c>
      <c r="D21" s="230">
        <f t="shared" si="6"/>
        <v>0</v>
      </c>
      <c r="E21" s="230">
        <f t="shared" si="6"/>
        <v>0</v>
      </c>
      <c r="F21" s="230">
        <f t="shared" si="6"/>
        <v>0</v>
      </c>
      <c r="G21" s="230">
        <f t="shared" si="6"/>
        <v>0</v>
      </c>
      <c r="H21" s="230">
        <f t="shared" si="6"/>
        <v>0</v>
      </c>
      <c r="I21" s="230">
        <f t="shared" si="6"/>
        <v>0</v>
      </c>
      <c r="J21" s="230">
        <f t="shared" si="6"/>
        <v>0</v>
      </c>
      <c r="K21" s="230">
        <f t="shared" si="6"/>
        <v>0</v>
      </c>
      <c r="L21" s="230">
        <f t="shared" si="6"/>
        <v>0</v>
      </c>
      <c r="M21" s="230">
        <f t="shared" si="6"/>
        <v>0</v>
      </c>
      <c r="N21" s="231">
        <f t="shared" si="6"/>
        <v>0</v>
      </c>
      <c r="O21" s="237"/>
      <c r="P21" s="237"/>
      <c r="Q21" s="237"/>
      <c r="R21" s="237"/>
    </row>
    <row r="22" spans="1:18" ht="30" thickBot="1">
      <c r="A22" s="247" t="s">
        <v>394</v>
      </c>
      <c r="B22" s="248">
        <f t="shared" ref="B22:N22" si="7">B13-B20</f>
        <v>0</v>
      </c>
      <c r="C22" s="248">
        <f t="shared" si="7"/>
        <v>0</v>
      </c>
      <c r="D22" s="248">
        <f t="shared" si="7"/>
        <v>0</v>
      </c>
      <c r="E22" s="248">
        <f t="shared" si="7"/>
        <v>0</v>
      </c>
      <c r="F22" s="248">
        <f t="shared" si="7"/>
        <v>0</v>
      </c>
      <c r="G22" s="248">
        <f t="shared" si="7"/>
        <v>0</v>
      </c>
      <c r="H22" s="248">
        <f t="shared" si="7"/>
        <v>0</v>
      </c>
      <c r="I22" s="248">
        <f t="shared" si="7"/>
        <v>0</v>
      </c>
      <c r="J22" s="248">
        <f t="shared" si="7"/>
        <v>0</v>
      </c>
      <c r="K22" s="248">
        <f t="shared" si="7"/>
        <v>0</v>
      </c>
      <c r="L22" s="248">
        <f t="shared" si="7"/>
        <v>0</v>
      </c>
      <c r="M22" s="248">
        <f t="shared" si="7"/>
        <v>0</v>
      </c>
      <c r="N22" s="236">
        <f t="shared" si="7"/>
        <v>0</v>
      </c>
      <c r="O22" s="237"/>
      <c r="P22" s="237"/>
      <c r="Q22" s="237"/>
      <c r="R22" s="237"/>
    </row>
    <row r="23" spans="1:18" ht="15">
      <c r="A23" s="237"/>
      <c r="B23" s="237"/>
      <c r="C23" s="237"/>
      <c r="D23" s="237"/>
      <c r="E23" s="237"/>
      <c r="F23" s="237"/>
      <c r="G23" s="237"/>
      <c r="H23" s="237"/>
      <c r="I23" s="237"/>
      <c r="J23" s="237"/>
      <c r="K23" s="237"/>
      <c r="L23" s="237"/>
      <c r="M23" s="237"/>
      <c r="N23" s="237"/>
      <c r="O23" s="237"/>
      <c r="P23" s="237"/>
      <c r="Q23" s="237"/>
      <c r="R23" s="237"/>
    </row>
    <row r="24" spans="1:18" ht="15">
      <c r="A24" s="237"/>
      <c r="B24" s="237"/>
      <c r="C24" s="237"/>
      <c r="D24" s="237"/>
      <c r="E24" s="237"/>
      <c r="F24" s="237"/>
      <c r="G24" s="237"/>
      <c r="H24" s="237"/>
      <c r="I24" s="237"/>
      <c r="J24" s="237"/>
      <c r="K24" s="237"/>
      <c r="L24" s="237"/>
      <c r="M24" s="237"/>
      <c r="N24" s="237"/>
      <c r="O24" s="237"/>
      <c r="P24" s="237"/>
      <c r="Q24" s="237"/>
      <c r="R24" s="237"/>
    </row>
    <row r="25" spans="1:18" ht="15">
      <c r="A25" s="237"/>
      <c r="B25" s="237"/>
      <c r="C25" s="237"/>
      <c r="D25" s="237"/>
      <c r="E25" s="237"/>
      <c r="F25" s="237"/>
      <c r="G25" s="237"/>
      <c r="H25" s="237"/>
      <c r="I25" s="237"/>
      <c r="J25" s="237"/>
      <c r="K25" s="237"/>
      <c r="L25" s="237"/>
      <c r="M25" s="237"/>
      <c r="N25" s="237"/>
      <c r="O25" s="237"/>
      <c r="P25" s="237"/>
      <c r="Q25" s="237"/>
      <c r="R25" s="237"/>
    </row>
    <row r="26" spans="1:18" ht="15.75" thickBot="1">
      <c r="A26" s="249"/>
      <c r="B26" s="237"/>
      <c r="C26" s="237"/>
      <c r="D26" s="237"/>
      <c r="E26" s="237"/>
      <c r="F26" s="237"/>
      <c r="G26" s="237"/>
      <c r="H26" s="237"/>
      <c r="I26" s="237"/>
      <c r="J26" s="237"/>
      <c r="K26" s="237"/>
      <c r="L26" s="237"/>
      <c r="M26" s="237"/>
      <c r="N26" s="237"/>
      <c r="O26" s="237"/>
      <c r="P26" s="237"/>
      <c r="Q26" s="237"/>
      <c r="R26" s="237"/>
    </row>
    <row r="27" spans="1:18" ht="19.5" thickBot="1">
      <c r="A27" s="238" t="s">
        <v>395</v>
      </c>
      <c r="B27" s="239" t="s">
        <v>343</v>
      </c>
      <c r="C27" s="239" t="s">
        <v>344</v>
      </c>
      <c r="D27" s="239" t="s">
        <v>345</v>
      </c>
      <c r="E27" s="239" t="s">
        <v>346</v>
      </c>
      <c r="F27" s="239" t="s">
        <v>347</v>
      </c>
      <c r="G27" s="239" t="s">
        <v>348</v>
      </c>
      <c r="H27" s="239" t="s">
        <v>349</v>
      </c>
      <c r="I27" s="239" t="s">
        <v>350</v>
      </c>
      <c r="J27" s="239" t="s">
        <v>351</v>
      </c>
      <c r="K27" s="239" t="s">
        <v>352</v>
      </c>
      <c r="L27" s="239" t="s">
        <v>353</v>
      </c>
      <c r="M27" s="239" t="s">
        <v>354</v>
      </c>
      <c r="N27" s="250" t="s">
        <v>115</v>
      </c>
      <c r="O27" s="237"/>
      <c r="P27" s="237"/>
      <c r="Q27" s="237"/>
      <c r="R27" s="237"/>
    </row>
    <row r="28" spans="1:18" ht="15">
      <c r="A28" s="227" t="s">
        <v>381</v>
      </c>
      <c r="B28" s="251">
        <f t="shared" ref="B28:M28" si="8">SUM(B29:B32)</f>
        <v>0</v>
      </c>
      <c r="C28" s="251">
        <f t="shared" si="8"/>
        <v>0</v>
      </c>
      <c r="D28" s="251">
        <f t="shared" si="8"/>
        <v>0</v>
      </c>
      <c r="E28" s="251">
        <f t="shared" si="8"/>
        <v>0</v>
      </c>
      <c r="F28" s="251">
        <f t="shared" si="8"/>
        <v>0</v>
      </c>
      <c r="G28" s="251">
        <f t="shared" si="8"/>
        <v>0</v>
      </c>
      <c r="H28" s="251">
        <f t="shared" si="8"/>
        <v>0</v>
      </c>
      <c r="I28" s="251">
        <f t="shared" si="8"/>
        <v>0</v>
      </c>
      <c r="J28" s="251">
        <f t="shared" si="8"/>
        <v>0</v>
      </c>
      <c r="K28" s="251">
        <f t="shared" si="8"/>
        <v>0</v>
      </c>
      <c r="L28" s="251">
        <f t="shared" si="8"/>
        <v>0</v>
      </c>
      <c r="M28" s="251">
        <f t="shared" si="8"/>
        <v>0</v>
      </c>
      <c r="N28" s="252">
        <f t="shared" ref="N28:N33" si="9">SUM(B28:M28)</f>
        <v>0</v>
      </c>
      <c r="O28" s="237"/>
      <c r="P28" s="237"/>
      <c r="Q28" s="237"/>
      <c r="R28" s="237"/>
    </row>
    <row r="29" spans="1:18" ht="15">
      <c r="A29" s="253" t="s">
        <v>396</v>
      </c>
      <c r="B29" s="132"/>
      <c r="C29" s="132"/>
      <c r="D29" s="132"/>
      <c r="E29" s="132"/>
      <c r="F29" s="132"/>
      <c r="G29" s="132"/>
      <c r="H29" s="132"/>
      <c r="I29" s="132"/>
      <c r="J29" s="132"/>
      <c r="K29" s="132"/>
      <c r="L29" s="132"/>
      <c r="M29" s="132"/>
      <c r="N29" s="252">
        <f t="shared" si="9"/>
        <v>0</v>
      </c>
      <c r="O29" s="237"/>
      <c r="P29" s="254">
        <v>74036</v>
      </c>
      <c r="Q29" s="237"/>
      <c r="R29" s="237"/>
    </row>
    <row r="30" spans="1:18" ht="15">
      <c r="A30" s="253" t="s">
        <v>397</v>
      </c>
      <c r="B30" s="132"/>
      <c r="C30" s="132"/>
      <c r="D30" s="132"/>
      <c r="E30" s="132"/>
      <c r="F30" s="132"/>
      <c r="G30" s="132"/>
      <c r="H30" s="132"/>
      <c r="I30" s="132"/>
      <c r="J30" s="132"/>
      <c r="K30" s="132"/>
      <c r="L30" s="132"/>
      <c r="M30" s="132"/>
      <c r="N30" s="252">
        <f t="shared" si="9"/>
        <v>0</v>
      </c>
      <c r="O30" s="237"/>
      <c r="P30" s="254">
        <v>1581</v>
      </c>
      <c r="Q30" s="237"/>
      <c r="R30" s="237"/>
    </row>
    <row r="31" spans="1:18" ht="15">
      <c r="A31" s="253" t="s">
        <v>398</v>
      </c>
      <c r="B31" s="132"/>
      <c r="C31" s="132"/>
      <c r="D31" s="132"/>
      <c r="E31" s="132"/>
      <c r="F31" s="132"/>
      <c r="G31" s="132"/>
      <c r="H31" s="132"/>
      <c r="I31" s="132"/>
      <c r="J31" s="132"/>
      <c r="K31" s="132"/>
      <c r="L31" s="132"/>
      <c r="M31" s="132"/>
      <c r="N31" s="252">
        <f t="shared" si="9"/>
        <v>0</v>
      </c>
      <c r="O31" s="237"/>
      <c r="P31" s="254">
        <v>740</v>
      </c>
      <c r="Q31" s="237"/>
      <c r="R31" s="237"/>
    </row>
    <row r="32" spans="1:18" ht="15">
      <c r="A32" s="227" t="s">
        <v>399</v>
      </c>
      <c r="B32" s="251">
        <f>-(B30+B31)</f>
        <v>0</v>
      </c>
      <c r="C32" s="251">
        <f t="shared" ref="C32:M32" si="10">-(C30+C31)</f>
        <v>0</v>
      </c>
      <c r="D32" s="251">
        <f t="shared" si="10"/>
        <v>0</v>
      </c>
      <c r="E32" s="251">
        <f t="shared" si="10"/>
        <v>0</v>
      </c>
      <c r="F32" s="251">
        <f t="shared" si="10"/>
        <v>0</v>
      </c>
      <c r="G32" s="251">
        <f t="shared" si="10"/>
        <v>0</v>
      </c>
      <c r="H32" s="251">
        <f t="shared" si="10"/>
        <v>0</v>
      </c>
      <c r="I32" s="251">
        <f t="shared" si="10"/>
        <v>0</v>
      </c>
      <c r="J32" s="251">
        <f t="shared" si="10"/>
        <v>0</v>
      </c>
      <c r="K32" s="251">
        <f t="shared" si="10"/>
        <v>0</v>
      </c>
      <c r="L32" s="251">
        <f t="shared" si="10"/>
        <v>0</v>
      </c>
      <c r="M32" s="251">
        <f t="shared" si="10"/>
        <v>0</v>
      </c>
      <c r="N32" s="252">
        <f t="shared" si="9"/>
        <v>0</v>
      </c>
      <c r="O32" s="237"/>
      <c r="P32" s="254"/>
      <c r="Q32" s="237"/>
      <c r="R32" s="237"/>
    </row>
    <row r="33" spans="1:18" ht="15">
      <c r="A33" s="227" t="s">
        <v>383</v>
      </c>
      <c r="B33" s="230"/>
      <c r="C33" s="230"/>
      <c r="D33" s="230"/>
      <c r="E33" s="230"/>
      <c r="F33" s="230"/>
      <c r="G33" s="230"/>
      <c r="H33" s="230">
        <f t="shared" ref="H33:M33" si="11">ROUND((H28)*12.36%,0)</f>
        <v>0</v>
      </c>
      <c r="I33" s="230">
        <f t="shared" si="11"/>
        <v>0</v>
      </c>
      <c r="J33" s="230">
        <f t="shared" si="11"/>
        <v>0</v>
      </c>
      <c r="K33" s="230">
        <f t="shared" si="11"/>
        <v>0</v>
      </c>
      <c r="L33" s="230">
        <f t="shared" si="11"/>
        <v>0</v>
      </c>
      <c r="M33" s="230">
        <f t="shared" si="11"/>
        <v>0</v>
      </c>
      <c r="N33" s="231">
        <f t="shared" si="9"/>
        <v>0</v>
      </c>
      <c r="O33" s="237"/>
      <c r="P33" s="237"/>
      <c r="Q33" s="237"/>
      <c r="R33" s="237"/>
    </row>
    <row r="34" spans="1:18" ht="29.25">
      <c r="A34" s="246" t="s">
        <v>400</v>
      </c>
      <c r="B34" s="230">
        <f t="shared" ref="B34:M34" si="12">B33-B8</f>
        <v>0</v>
      </c>
      <c r="C34" s="230">
        <f t="shared" si="12"/>
        <v>0</v>
      </c>
      <c r="D34" s="230">
        <f t="shared" si="12"/>
        <v>0</v>
      </c>
      <c r="E34" s="230">
        <f t="shared" si="12"/>
        <v>0</v>
      </c>
      <c r="F34" s="230">
        <f t="shared" si="12"/>
        <v>0</v>
      </c>
      <c r="G34" s="230">
        <f t="shared" si="12"/>
        <v>0</v>
      </c>
      <c r="H34" s="230">
        <f t="shared" si="12"/>
        <v>0</v>
      </c>
      <c r="I34" s="230">
        <f t="shared" si="12"/>
        <v>0</v>
      </c>
      <c r="J34" s="230">
        <f t="shared" si="12"/>
        <v>0</v>
      </c>
      <c r="K34" s="230">
        <f t="shared" si="12"/>
        <v>0</v>
      </c>
      <c r="L34" s="230">
        <f t="shared" si="12"/>
        <v>0</v>
      </c>
      <c r="M34" s="230">
        <f t="shared" si="12"/>
        <v>0</v>
      </c>
      <c r="N34" s="231"/>
      <c r="O34" s="237"/>
      <c r="P34" s="237"/>
      <c r="Q34" s="237"/>
      <c r="R34" s="237"/>
    </row>
    <row r="35" spans="1:18" ht="15">
      <c r="A35" s="227" t="s">
        <v>385</v>
      </c>
      <c r="B35" s="230"/>
      <c r="C35" s="230">
        <f t="shared" ref="C35:N35" si="13">B47</f>
        <v>0</v>
      </c>
      <c r="D35" s="230">
        <f t="shared" si="13"/>
        <v>0</v>
      </c>
      <c r="E35" s="230">
        <f t="shared" si="13"/>
        <v>0</v>
      </c>
      <c r="F35" s="230">
        <f t="shared" si="13"/>
        <v>0</v>
      </c>
      <c r="G35" s="230">
        <f t="shared" si="13"/>
        <v>0</v>
      </c>
      <c r="H35" s="230">
        <f t="shared" si="13"/>
        <v>0</v>
      </c>
      <c r="I35" s="230">
        <f>H47</f>
        <v>0</v>
      </c>
      <c r="J35" s="230">
        <f t="shared" si="13"/>
        <v>0</v>
      </c>
      <c r="K35" s="230">
        <f>J47</f>
        <v>0</v>
      </c>
      <c r="L35" s="230">
        <f t="shared" si="13"/>
        <v>0</v>
      </c>
      <c r="M35" s="230">
        <f t="shared" si="13"/>
        <v>0</v>
      </c>
      <c r="N35" s="231">
        <f t="shared" si="13"/>
        <v>0</v>
      </c>
      <c r="O35" s="237"/>
      <c r="P35" s="237"/>
      <c r="Q35" s="237"/>
      <c r="R35" s="237"/>
    </row>
    <row r="36" spans="1:18" ht="15">
      <c r="A36" s="227" t="s">
        <v>401</v>
      </c>
      <c r="B36" s="132"/>
      <c r="C36" s="132"/>
      <c r="D36" s="132"/>
      <c r="E36" s="132"/>
      <c r="F36" s="132"/>
      <c r="G36" s="132"/>
      <c r="H36" s="132"/>
      <c r="I36" s="132"/>
      <c r="J36" s="132"/>
      <c r="K36" s="132"/>
      <c r="L36" s="132"/>
      <c r="M36" s="132"/>
      <c r="N36" s="252">
        <f>SUM(B36:M36)</f>
        <v>0</v>
      </c>
      <c r="O36" s="237"/>
      <c r="P36" s="237"/>
      <c r="Q36" s="237"/>
      <c r="R36" s="237"/>
    </row>
    <row r="37" spans="1:18" ht="29.25">
      <c r="A37" s="246" t="s">
        <v>402</v>
      </c>
      <c r="B37" s="230">
        <f>B35-B36</f>
        <v>0</v>
      </c>
      <c r="C37" s="230">
        <f>B47</f>
        <v>0</v>
      </c>
      <c r="D37" s="230">
        <f>C47</f>
        <v>0</v>
      </c>
      <c r="E37" s="230">
        <f>D47</f>
        <v>0</v>
      </c>
      <c r="F37" s="230">
        <f>E47</f>
        <v>0</v>
      </c>
      <c r="G37" s="230">
        <f>F47</f>
        <v>0</v>
      </c>
      <c r="H37" s="230">
        <f t="shared" ref="H37:M37" si="14">G47+H36</f>
        <v>0</v>
      </c>
      <c r="I37" s="230">
        <f t="shared" si="14"/>
        <v>0</v>
      </c>
      <c r="J37" s="230">
        <f t="shared" si="14"/>
        <v>0</v>
      </c>
      <c r="K37" s="230">
        <f t="shared" si="14"/>
        <v>0</v>
      </c>
      <c r="L37" s="230">
        <f t="shared" si="14"/>
        <v>0</v>
      </c>
      <c r="M37" s="230">
        <f t="shared" si="14"/>
        <v>0</v>
      </c>
      <c r="N37" s="231"/>
      <c r="O37" s="237"/>
      <c r="P37" s="237"/>
      <c r="Q37" s="237"/>
      <c r="R37" s="237"/>
    </row>
    <row r="38" spans="1:18" ht="15">
      <c r="A38" s="227" t="s">
        <v>403</v>
      </c>
      <c r="B38" s="230"/>
      <c r="C38" s="255"/>
      <c r="D38" s="255"/>
      <c r="E38" s="255"/>
      <c r="F38" s="255"/>
      <c r="G38" s="255"/>
      <c r="H38" s="132"/>
      <c r="I38" s="132"/>
      <c r="J38" s="132"/>
      <c r="K38" s="132"/>
      <c r="L38" s="230"/>
      <c r="M38" s="230"/>
      <c r="N38" s="231">
        <f t="shared" ref="N38:N49" si="15">SUM(B38:M38)</f>
        <v>0</v>
      </c>
      <c r="O38" s="237"/>
      <c r="P38" s="237"/>
      <c r="Q38" s="237"/>
      <c r="R38" s="237"/>
    </row>
    <row r="39" spans="1:18" ht="29.25">
      <c r="A39" s="246" t="s">
        <v>404</v>
      </c>
      <c r="B39" s="132"/>
      <c r="C39" s="132"/>
      <c r="D39" s="132"/>
      <c r="E39" s="132"/>
      <c r="F39" s="132"/>
      <c r="G39" s="132"/>
      <c r="H39" s="132"/>
      <c r="I39" s="132"/>
      <c r="J39" s="132"/>
      <c r="K39" s="132"/>
      <c r="L39" s="132"/>
      <c r="M39" s="132"/>
      <c r="N39" s="231">
        <f t="shared" si="15"/>
        <v>0</v>
      </c>
      <c r="O39" s="237"/>
      <c r="P39" s="237"/>
      <c r="Q39" s="237"/>
      <c r="R39" s="237"/>
    </row>
    <row r="40" spans="1:18" ht="29.25">
      <c r="A40" s="246" t="s">
        <v>405</v>
      </c>
      <c r="B40" s="230">
        <f t="shared" ref="B40:M40" si="16">SUM(B37:B39)</f>
        <v>0</v>
      </c>
      <c r="C40" s="230">
        <f t="shared" si="16"/>
        <v>0</v>
      </c>
      <c r="D40" s="230">
        <f t="shared" si="16"/>
        <v>0</v>
      </c>
      <c r="E40" s="230">
        <f t="shared" si="16"/>
        <v>0</v>
      </c>
      <c r="F40" s="230">
        <f t="shared" si="16"/>
        <v>0</v>
      </c>
      <c r="G40" s="230">
        <f t="shared" si="16"/>
        <v>0</v>
      </c>
      <c r="H40" s="230">
        <f t="shared" si="16"/>
        <v>0</v>
      </c>
      <c r="I40" s="230">
        <f t="shared" si="16"/>
        <v>0</v>
      </c>
      <c r="J40" s="230">
        <f t="shared" si="16"/>
        <v>0</v>
      </c>
      <c r="K40" s="230">
        <f t="shared" si="16"/>
        <v>0</v>
      </c>
      <c r="L40" s="230">
        <f t="shared" si="16"/>
        <v>0</v>
      </c>
      <c r="M40" s="230">
        <f t="shared" si="16"/>
        <v>0</v>
      </c>
      <c r="N40" s="231">
        <f t="shared" si="15"/>
        <v>0</v>
      </c>
      <c r="O40" s="237"/>
      <c r="P40" s="237"/>
      <c r="Q40" s="237"/>
      <c r="R40" s="237"/>
    </row>
    <row r="41" spans="1:18" ht="15">
      <c r="A41" s="246" t="s">
        <v>406</v>
      </c>
      <c r="B41" s="230">
        <f t="shared" ref="B41:M41" si="17">B33</f>
        <v>0</v>
      </c>
      <c r="C41" s="230">
        <f t="shared" si="17"/>
        <v>0</v>
      </c>
      <c r="D41" s="230">
        <f t="shared" si="17"/>
        <v>0</v>
      </c>
      <c r="E41" s="230">
        <f t="shared" si="17"/>
        <v>0</v>
      </c>
      <c r="F41" s="230">
        <f t="shared" si="17"/>
        <v>0</v>
      </c>
      <c r="G41" s="230">
        <f t="shared" si="17"/>
        <v>0</v>
      </c>
      <c r="H41" s="230">
        <f t="shared" si="17"/>
        <v>0</v>
      </c>
      <c r="I41" s="230">
        <f t="shared" si="17"/>
        <v>0</v>
      </c>
      <c r="J41" s="230">
        <f t="shared" si="17"/>
        <v>0</v>
      </c>
      <c r="K41" s="230">
        <f t="shared" si="17"/>
        <v>0</v>
      </c>
      <c r="L41" s="230">
        <f t="shared" si="17"/>
        <v>0</v>
      </c>
      <c r="M41" s="230">
        <f t="shared" si="17"/>
        <v>0</v>
      </c>
      <c r="N41" s="231">
        <f t="shared" si="15"/>
        <v>0</v>
      </c>
      <c r="O41" s="237"/>
      <c r="P41" s="237"/>
      <c r="Q41" s="237"/>
      <c r="R41" s="237"/>
    </row>
    <row r="42" spans="1:18" ht="15">
      <c r="A42" s="246" t="s">
        <v>407</v>
      </c>
      <c r="B42" s="230">
        <f>B55</f>
        <v>0</v>
      </c>
      <c r="C42" s="230">
        <f t="shared" ref="C42:M42" si="18">C55</f>
        <v>0</v>
      </c>
      <c r="D42" s="230">
        <f t="shared" si="18"/>
        <v>0</v>
      </c>
      <c r="E42" s="230">
        <f t="shared" si="18"/>
        <v>0</v>
      </c>
      <c r="F42" s="230">
        <f t="shared" si="18"/>
        <v>0</v>
      </c>
      <c r="G42" s="230">
        <f t="shared" si="18"/>
        <v>0</v>
      </c>
      <c r="H42" s="230">
        <f t="shared" si="18"/>
        <v>0</v>
      </c>
      <c r="I42" s="230">
        <f t="shared" si="18"/>
        <v>0</v>
      </c>
      <c r="J42" s="230">
        <f t="shared" si="18"/>
        <v>0</v>
      </c>
      <c r="K42" s="230">
        <f t="shared" si="18"/>
        <v>0</v>
      </c>
      <c r="L42" s="230">
        <f t="shared" si="18"/>
        <v>0</v>
      </c>
      <c r="M42" s="230">
        <f t="shared" si="18"/>
        <v>0</v>
      </c>
      <c r="N42" s="231">
        <f t="shared" si="15"/>
        <v>0</v>
      </c>
      <c r="O42" s="237"/>
      <c r="P42" s="237"/>
      <c r="Q42" s="237"/>
      <c r="R42" s="237"/>
    </row>
    <row r="43" spans="1:18" ht="15">
      <c r="A43" s="246" t="s">
        <v>408</v>
      </c>
      <c r="B43" s="230"/>
      <c r="C43" s="230"/>
      <c r="D43" s="230">
        <f t="shared" ref="D43:M43" si="19">D53</f>
        <v>0</v>
      </c>
      <c r="E43" s="230">
        <f t="shared" si="19"/>
        <v>0</v>
      </c>
      <c r="F43" s="230"/>
      <c r="G43" s="230"/>
      <c r="H43" s="230">
        <f t="shared" si="19"/>
        <v>0</v>
      </c>
      <c r="I43" s="230">
        <f t="shared" si="19"/>
        <v>0</v>
      </c>
      <c r="J43" s="230">
        <f t="shared" si="19"/>
        <v>0</v>
      </c>
      <c r="K43" s="230">
        <f t="shared" si="19"/>
        <v>0</v>
      </c>
      <c r="L43" s="230">
        <f t="shared" si="19"/>
        <v>0</v>
      </c>
      <c r="M43" s="230">
        <f t="shared" si="19"/>
        <v>0</v>
      </c>
      <c r="N43" s="231">
        <f t="shared" si="15"/>
        <v>0</v>
      </c>
      <c r="O43" s="237"/>
      <c r="P43" s="237"/>
      <c r="Q43" s="237"/>
      <c r="R43" s="237"/>
    </row>
    <row r="44" spans="1:18" ht="15">
      <c r="A44" s="246" t="s">
        <v>409</v>
      </c>
      <c r="B44" s="230">
        <f>B56</f>
        <v>0</v>
      </c>
      <c r="C44" s="230">
        <f t="shared" ref="C44:M44" si="20">C56</f>
        <v>0</v>
      </c>
      <c r="D44" s="230">
        <f t="shared" si="20"/>
        <v>0</v>
      </c>
      <c r="E44" s="230">
        <f t="shared" si="20"/>
        <v>0</v>
      </c>
      <c r="F44" s="230">
        <f t="shared" si="20"/>
        <v>0</v>
      </c>
      <c r="G44" s="230">
        <f t="shared" si="20"/>
        <v>0</v>
      </c>
      <c r="H44" s="230">
        <f t="shared" si="20"/>
        <v>0</v>
      </c>
      <c r="I44" s="230">
        <f t="shared" si="20"/>
        <v>0</v>
      </c>
      <c r="J44" s="230">
        <f t="shared" si="20"/>
        <v>0</v>
      </c>
      <c r="K44" s="230">
        <f t="shared" si="20"/>
        <v>0</v>
      </c>
      <c r="L44" s="230">
        <f t="shared" si="20"/>
        <v>0</v>
      </c>
      <c r="M44" s="230">
        <f t="shared" si="20"/>
        <v>0</v>
      </c>
      <c r="N44" s="231">
        <f t="shared" si="15"/>
        <v>0</v>
      </c>
      <c r="O44" s="237"/>
      <c r="P44" s="237"/>
      <c r="Q44" s="237"/>
      <c r="R44" s="237"/>
    </row>
    <row r="45" spans="1:18" ht="29.25">
      <c r="A45" s="246" t="s">
        <v>410</v>
      </c>
      <c r="B45" s="230">
        <f t="shared" ref="B45:M45" si="21">IF(B43&gt;=B41,0,(B41-B43))</f>
        <v>0</v>
      </c>
      <c r="C45" s="230">
        <f t="shared" si="21"/>
        <v>0</v>
      </c>
      <c r="D45" s="230">
        <f t="shared" si="21"/>
        <v>0</v>
      </c>
      <c r="E45" s="230">
        <f t="shared" si="21"/>
        <v>0</v>
      </c>
      <c r="F45" s="230">
        <f t="shared" si="21"/>
        <v>0</v>
      </c>
      <c r="G45" s="230">
        <f t="shared" si="21"/>
        <v>0</v>
      </c>
      <c r="H45" s="230">
        <f t="shared" si="21"/>
        <v>0</v>
      </c>
      <c r="I45" s="230">
        <f t="shared" si="21"/>
        <v>0</v>
      </c>
      <c r="J45" s="230">
        <f t="shared" si="21"/>
        <v>0</v>
      </c>
      <c r="K45" s="230">
        <f t="shared" si="21"/>
        <v>0</v>
      </c>
      <c r="L45" s="230">
        <f t="shared" si="21"/>
        <v>0</v>
      </c>
      <c r="M45" s="230">
        <f t="shared" si="21"/>
        <v>0</v>
      </c>
      <c r="N45" s="231">
        <f t="shared" si="15"/>
        <v>0</v>
      </c>
      <c r="O45" s="237"/>
      <c r="P45" s="237"/>
      <c r="Q45" s="237"/>
      <c r="R45" s="237"/>
    </row>
    <row r="46" spans="1:18" ht="15">
      <c r="A46" s="246" t="s">
        <v>411</v>
      </c>
      <c r="B46" s="230">
        <f>-IF(B45&gt;=B40,-B40,IF(B43&gt;=B41,0,(B43-B41)))</f>
        <v>0</v>
      </c>
      <c r="C46" s="230">
        <f>-IF(C45&gt;=C40,-C40,IF(C43&gt;=C41,0,(C43-C41)))</f>
        <v>0</v>
      </c>
      <c r="D46" s="230">
        <f t="shared" ref="D46:M46" si="22">-IF(D45&gt;=D40,-D40,IF(D43&gt;=D41,0,(D43-D41)))</f>
        <v>0</v>
      </c>
      <c r="E46" s="230">
        <f t="shared" si="22"/>
        <v>0</v>
      </c>
      <c r="F46" s="230">
        <f t="shared" si="22"/>
        <v>0</v>
      </c>
      <c r="G46" s="230">
        <f t="shared" si="22"/>
        <v>0</v>
      </c>
      <c r="H46" s="230">
        <f t="shared" si="22"/>
        <v>0</v>
      </c>
      <c r="I46" s="230">
        <f t="shared" si="22"/>
        <v>0</v>
      </c>
      <c r="J46" s="230">
        <f t="shared" si="22"/>
        <v>0</v>
      </c>
      <c r="K46" s="230">
        <f t="shared" si="22"/>
        <v>0</v>
      </c>
      <c r="L46" s="230">
        <f t="shared" si="22"/>
        <v>0</v>
      </c>
      <c r="M46" s="230">
        <f t="shared" si="22"/>
        <v>0</v>
      </c>
      <c r="N46" s="231">
        <f t="shared" si="15"/>
        <v>0</v>
      </c>
      <c r="O46" s="237"/>
      <c r="P46" s="237"/>
      <c r="Q46" s="237"/>
      <c r="R46" s="237"/>
    </row>
    <row r="47" spans="1:18" ht="29.25">
      <c r="A47" s="246" t="s">
        <v>412</v>
      </c>
      <c r="B47" s="230">
        <f t="shared" ref="B47:H47" si="23">(B40)-B46</f>
        <v>0</v>
      </c>
      <c r="C47" s="230">
        <f t="shared" si="23"/>
        <v>0</v>
      </c>
      <c r="D47" s="230">
        <f t="shared" si="23"/>
        <v>0</v>
      </c>
      <c r="E47" s="230">
        <f t="shared" si="23"/>
        <v>0</v>
      </c>
      <c r="F47" s="230">
        <f t="shared" si="23"/>
        <v>0</v>
      </c>
      <c r="G47" s="230">
        <f t="shared" si="23"/>
        <v>0</v>
      </c>
      <c r="H47" s="230">
        <f t="shared" si="23"/>
        <v>0</v>
      </c>
      <c r="I47" s="230">
        <f>(I40)-I46</f>
        <v>0</v>
      </c>
      <c r="J47" s="230">
        <f>(J40)-J46</f>
        <v>0</v>
      </c>
      <c r="K47" s="230">
        <f>(K40)-K46</f>
        <v>0</v>
      </c>
      <c r="L47" s="230">
        <f>(L40)-L46</f>
        <v>0</v>
      </c>
      <c r="M47" s="230">
        <f>(M40)-M46</f>
        <v>0</v>
      </c>
      <c r="N47" s="231">
        <f t="shared" si="15"/>
        <v>0</v>
      </c>
      <c r="O47" s="237"/>
      <c r="P47" s="237"/>
      <c r="Q47" s="237"/>
      <c r="R47" s="237"/>
    </row>
    <row r="48" spans="1:18" ht="15">
      <c r="A48" s="246" t="s">
        <v>413</v>
      </c>
      <c r="B48" s="230">
        <f>B45-B46</f>
        <v>0</v>
      </c>
      <c r="C48" s="230">
        <f t="shared" ref="C48:M48" si="24">C45-C46</f>
        <v>0</v>
      </c>
      <c r="D48" s="230">
        <f t="shared" si="24"/>
        <v>0</v>
      </c>
      <c r="E48" s="230">
        <f t="shared" si="24"/>
        <v>0</v>
      </c>
      <c r="F48" s="230">
        <f t="shared" si="24"/>
        <v>0</v>
      </c>
      <c r="G48" s="230">
        <f t="shared" si="24"/>
        <v>0</v>
      </c>
      <c r="H48" s="230">
        <f t="shared" si="24"/>
        <v>0</v>
      </c>
      <c r="I48" s="230">
        <f t="shared" si="24"/>
        <v>0</v>
      </c>
      <c r="J48" s="230">
        <f t="shared" si="24"/>
        <v>0</v>
      </c>
      <c r="K48" s="230">
        <f t="shared" si="24"/>
        <v>0</v>
      </c>
      <c r="L48" s="230">
        <f t="shared" si="24"/>
        <v>0</v>
      </c>
      <c r="M48" s="230">
        <f t="shared" si="24"/>
        <v>0</v>
      </c>
      <c r="N48" s="231">
        <f t="shared" si="15"/>
        <v>0</v>
      </c>
      <c r="O48" s="237"/>
      <c r="P48" s="237"/>
      <c r="Q48" s="237"/>
      <c r="R48" s="237"/>
    </row>
    <row r="49" spans="1:18" ht="30" thickBot="1">
      <c r="A49" s="247" t="s">
        <v>414</v>
      </c>
      <c r="B49" s="248">
        <f t="shared" ref="B49:M49" si="25">IF(B41&lt;=B43,(B41-B43),0)</f>
        <v>0</v>
      </c>
      <c r="C49" s="248">
        <f t="shared" si="25"/>
        <v>0</v>
      </c>
      <c r="D49" s="248">
        <f t="shared" si="25"/>
        <v>0</v>
      </c>
      <c r="E49" s="248">
        <f t="shared" si="25"/>
        <v>0</v>
      </c>
      <c r="F49" s="248">
        <f t="shared" si="25"/>
        <v>0</v>
      </c>
      <c r="G49" s="248">
        <f t="shared" si="25"/>
        <v>0</v>
      </c>
      <c r="H49" s="248">
        <f t="shared" si="25"/>
        <v>0</v>
      </c>
      <c r="I49" s="248">
        <f t="shared" si="25"/>
        <v>0</v>
      </c>
      <c r="J49" s="248">
        <f t="shared" si="25"/>
        <v>0</v>
      </c>
      <c r="K49" s="248">
        <f t="shared" si="25"/>
        <v>0</v>
      </c>
      <c r="L49" s="248">
        <f t="shared" si="25"/>
        <v>0</v>
      </c>
      <c r="M49" s="248">
        <f t="shared" si="25"/>
        <v>0</v>
      </c>
      <c r="N49" s="236">
        <f t="shared" si="15"/>
        <v>0</v>
      </c>
      <c r="O49" s="237"/>
      <c r="P49" s="237"/>
      <c r="Q49" s="237"/>
      <c r="R49" s="237"/>
    </row>
    <row r="50" spans="1:18" ht="15.75" thickBot="1">
      <c r="A50" s="256"/>
      <c r="B50" s="132"/>
      <c r="C50" s="132"/>
      <c r="D50" s="132"/>
      <c r="E50" s="132"/>
      <c r="F50" s="132"/>
      <c r="G50" s="132"/>
      <c r="H50" s="132"/>
      <c r="I50" s="132"/>
      <c r="J50" s="132"/>
      <c r="K50" s="132"/>
      <c r="L50" s="132"/>
      <c r="M50" s="132"/>
      <c r="N50" s="132"/>
      <c r="O50" s="237"/>
      <c r="P50" s="237"/>
      <c r="Q50" s="237"/>
      <c r="R50" s="237"/>
    </row>
    <row r="51" spans="1:18" ht="15.75" thickBot="1">
      <c r="A51" s="224" t="s">
        <v>374</v>
      </c>
      <c r="B51" s="225"/>
      <c r="C51" s="225"/>
      <c r="D51" s="225"/>
      <c r="E51" s="225"/>
      <c r="F51" s="225"/>
      <c r="G51" s="225"/>
      <c r="H51" s="225"/>
      <c r="I51" s="225"/>
      <c r="J51" s="225"/>
      <c r="K51" s="225"/>
      <c r="L51" s="225"/>
      <c r="M51" s="225"/>
      <c r="N51" s="226"/>
      <c r="O51" s="237"/>
      <c r="P51" s="237"/>
      <c r="Q51" s="237"/>
      <c r="R51" s="237"/>
    </row>
    <row r="52" spans="1:18" ht="15">
      <c r="A52" s="227" t="s">
        <v>375</v>
      </c>
      <c r="B52" s="228">
        <v>42130</v>
      </c>
      <c r="C52" s="228">
        <v>42161</v>
      </c>
      <c r="D52" s="228">
        <v>42191</v>
      </c>
      <c r="E52" s="228">
        <v>42222</v>
      </c>
      <c r="F52" s="228">
        <v>42253</v>
      </c>
      <c r="G52" s="228">
        <v>42283</v>
      </c>
      <c r="H52" s="228">
        <v>42314</v>
      </c>
      <c r="I52" s="228">
        <v>42344</v>
      </c>
      <c r="J52" s="228">
        <v>42375</v>
      </c>
      <c r="K52" s="228">
        <v>42406</v>
      </c>
      <c r="L52" s="228">
        <v>42435</v>
      </c>
      <c r="M52" s="228">
        <v>42460</v>
      </c>
      <c r="N52" s="229" t="s">
        <v>341</v>
      </c>
      <c r="O52" s="237"/>
      <c r="P52" s="237"/>
      <c r="Q52" s="237"/>
      <c r="R52" s="237"/>
    </row>
    <row r="53" spans="1:18" ht="15">
      <c r="A53" s="227" t="s">
        <v>376</v>
      </c>
      <c r="B53" s="230">
        <f>B19</f>
        <v>0</v>
      </c>
      <c r="C53" s="230">
        <f>C19</f>
        <v>0</v>
      </c>
      <c r="D53" s="230">
        <f t="shared" ref="D53:M53" si="26">D19</f>
        <v>0</v>
      </c>
      <c r="E53" s="230">
        <f t="shared" si="26"/>
        <v>0</v>
      </c>
      <c r="F53" s="230">
        <f t="shared" si="26"/>
        <v>0</v>
      </c>
      <c r="G53" s="230">
        <f t="shared" si="26"/>
        <v>0</v>
      </c>
      <c r="H53" s="230">
        <f t="shared" si="26"/>
        <v>0</v>
      </c>
      <c r="I53" s="230">
        <f t="shared" si="26"/>
        <v>0</v>
      </c>
      <c r="J53" s="230">
        <f t="shared" si="26"/>
        <v>0</v>
      </c>
      <c r="K53" s="230">
        <f t="shared" si="26"/>
        <v>0</v>
      </c>
      <c r="L53" s="230">
        <f t="shared" si="26"/>
        <v>0</v>
      </c>
      <c r="M53" s="230">
        <f t="shared" si="26"/>
        <v>0</v>
      </c>
      <c r="N53" s="231">
        <f>SUM(B53:M53)</f>
        <v>0</v>
      </c>
      <c r="O53" s="237"/>
      <c r="P53" s="237"/>
      <c r="Q53" s="237"/>
      <c r="R53" s="237"/>
    </row>
    <row r="54" spans="1:18" ht="15">
      <c r="A54" s="227" t="s">
        <v>317</v>
      </c>
      <c r="B54" s="132"/>
      <c r="C54" s="132"/>
      <c r="D54" s="132"/>
      <c r="E54" s="132"/>
      <c r="F54" s="132"/>
      <c r="G54" s="132"/>
      <c r="H54" s="132"/>
      <c r="I54" s="232"/>
      <c r="J54" s="232"/>
      <c r="K54" s="232"/>
      <c r="L54" s="232"/>
      <c r="M54" s="257"/>
      <c r="N54" s="233"/>
      <c r="O54" s="237"/>
      <c r="P54" s="237"/>
      <c r="Q54" s="237"/>
      <c r="R54" s="237"/>
    </row>
    <row r="55" spans="1:18" ht="15">
      <c r="A55" s="227" t="s">
        <v>377</v>
      </c>
      <c r="B55" s="230">
        <f t="shared" ref="B55:L55" si="27">ROUND(B53*(B54-B52)*18%/365,0)</f>
        <v>0</v>
      </c>
      <c r="C55" s="230">
        <f t="shared" si="27"/>
        <v>0</v>
      </c>
      <c r="D55" s="230">
        <f t="shared" si="27"/>
        <v>0</v>
      </c>
      <c r="E55" s="230">
        <f t="shared" si="27"/>
        <v>0</v>
      </c>
      <c r="F55" s="230">
        <f t="shared" si="27"/>
        <v>0</v>
      </c>
      <c r="G55" s="230">
        <f t="shared" si="27"/>
        <v>0</v>
      </c>
      <c r="H55" s="230">
        <f t="shared" si="27"/>
        <v>0</v>
      </c>
      <c r="I55" s="230">
        <f t="shared" si="27"/>
        <v>0</v>
      </c>
      <c r="J55" s="230">
        <f t="shared" si="27"/>
        <v>0</v>
      </c>
      <c r="K55" s="230">
        <f t="shared" si="27"/>
        <v>0</v>
      </c>
      <c r="L55" s="230">
        <f t="shared" si="27"/>
        <v>0</v>
      </c>
      <c r="M55" s="230">
        <f>ROUND((M53+M49)*(M54-M52)*18%/365,0)</f>
        <v>0</v>
      </c>
      <c r="N55" s="231">
        <f>SUM(B55:M55)</f>
        <v>0</v>
      </c>
      <c r="O55" s="237"/>
      <c r="P55" s="237"/>
      <c r="Q55" s="237"/>
      <c r="R55" s="237"/>
    </row>
    <row r="56" spans="1:18" ht="15.75" thickBot="1">
      <c r="A56" s="234" t="s">
        <v>378</v>
      </c>
      <c r="B56" s="235"/>
      <c r="C56" s="235"/>
      <c r="D56" s="235"/>
      <c r="E56" s="235"/>
      <c r="F56" s="235"/>
      <c r="G56" s="235"/>
      <c r="H56" s="235"/>
      <c r="I56" s="235"/>
      <c r="J56" s="235"/>
      <c r="K56" s="235"/>
      <c r="L56" s="235"/>
      <c r="M56" s="235"/>
      <c r="N56" s="236">
        <f>SUM(B56:M56)</f>
        <v>0</v>
      </c>
      <c r="O56" s="237"/>
      <c r="P56" s="237"/>
      <c r="Q56" s="237"/>
      <c r="R56" s="237"/>
    </row>
    <row r="57" spans="1:18" ht="15.75" thickBot="1">
      <c r="A57" s="258"/>
      <c r="B57" s="259"/>
      <c r="C57" s="259"/>
      <c r="D57" s="259"/>
      <c r="E57" s="259"/>
      <c r="F57" s="259"/>
      <c r="G57" s="259"/>
      <c r="H57" s="259"/>
      <c r="I57" s="259"/>
      <c r="J57" s="259"/>
      <c r="K57" s="259"/>
      <c r="L57" s="259"/>
      <c r="M57" s="259"/>
      <c r="N57" s="259"/>
      <c r="O57" s="237"/>
      <c r="P57" s="237"/>
      <c r="Q57" s="237"/>
      <c r="R57" s="237"/>
    </row>
    <row r="58" spans="1:18" ht="15.75" thickBot="1">
      <c r="A58" s="224" t="s">
        <v>415</v>
      </c>
      <c r="B58" s="260"/>
      <c r="C58" s="260"/>
      <c r="D58" s="260"/>
      <c r="E58" s="260"/>
      <c r="F58" s="260"/>
      <c r="G58" s="260"/>
      <c r="H58" s="260"/>
      <c r="I58" s="260"/>
      <c r="J58" s="260"/>
      <c r="K58" s="260"/>
      <c r="L58" s="260"/>
      <c r="M58" s="260"/>
      <c r="N58" s="261"/>
      <c r="O58" s="237"/>
      <c r="P58" s="237"/>
      <c r="Q58" s="237"/>
      <c r="R58" s="237"/>
    </row>
    <row r="59" spans="1:18" ht="15">
      <c r="A59" s="227" t="s">
        <v>416</v>
      </c>
      <c r="B59" s="230">
        <f t="shared" ref="B59:M59" si="28">B5-B28</f>
        <v>0</v>
      </c>
      <c r="C59" s="230">
        <f t="shared" si="28"/>
        <v>0</v>
      </c>
      <c r="D59" s="230">
        <f t="shared" si="28"/>
        <v>0</v>
      </c>
      <c r="E59" s="230">
        <f t="shared" si="28"/>
        <v>0</v>
      </c>
      <c r="F59" s="230">
        <f t="shared" si="28"/>
        <v>0</v>
      </c>
      <c r="G59" s="230">
        <f t="shared" si="28"/>
        <v>0</v>
      </c>
      <c r="H59" s="230">
        <f t="shared" si="28"/>
        <v>0</v>
      </c>
      <c r="I59" s="230">
        <f t="shared" si="28"/>
        <v>0</v>
      </c>
      <c r="J59" s="230">
        <f t="shared" si="28"/>
        <v>0</v>
      </c>
      <c r="K59" s="230">
        <f t="shared" si="28"/>
        <v>0</v>
      </c>
      <c r="L59" s="230">
        <f t="shared" si="28"/>
        <v>0</v>
      </c>
      <c r="M59" s="230">
        <f t="shared" si="28"/>
        <v>0</v>
      </c>
      <c r="N59" s="233"/>
      <c r="O59" s="237"/>
      <c r="P59" s="237"/>
      <c r="Q59" s="237"/>
      <c r="R59" s="237"/>
    </row>
    <row r="60" spans="1:18" ht="15">
      <c r="A60" s="227" t="s">
        <v>417</v>
      </c>
      <c r="B60" s="230">
        <f t="shared" ref="B60:M60" si="29">B6-B32</f>
        <v>0</v>
      </c>
      <c r="C60" s="230">
        <f t="shared" si="29"/>
        <v>0</v>
      </c>
      <c r="D60" s="230">
        <f t="shared" si="29"/>
        <v>0</v>
      </c>
      <c r="E60" s="230">
        <f t="shared" si="29"/>
        <v>0</v>
      </c>
      <c r="F60" s="230">
        <f t="shared" si="29"/>
        <v>0</v>
      </c>
      <c r="G60" s="230">
        <f t="shared" si="29"/>
        <v>0</v>
      </c>
      <c r="H60" s="230">
        <f t="shared" si="29"/>
        <v>0</v>
      </c>
      <c r="I60" s="230">
        <f t="shared" si="29"/>
        <v>0</v>
      </c>
      <c r="J60" s="230">
        <f t="shared" si="29"/>
        <v>0</v>
      </c>
      <c r="K60" s="230">
        <f t="shared" si="29"/>
        <v>0</v>
      </c>
      <c r="L60" s="230">
        <f t="shared" si="29"/>
        <v>0</v>
      </c>
      <c r="M60" s="230">
        <f t="shared" si="29"/>
        <v>0</v>
      </c>
      <c r="N60" s="233"/>
      <c r="O60" s="237"/>
      <c r="P60" s="237"/>
      <c r="Q60" s="237"/>
      <c r="R60" s="237"/>
    </row>
    <row r="61" spans="1:18" ht="15">
      <c r="A61" s="227" t="s">
        <v>383</v>
      </c>
      <c r="B61" s="230">
        <f t="shared" ref="B61:M61" si="30">B8-B33</f>
        <v>0</v>
      </c>
      <c r="C61" s="230">
        <f t="shared" si="30"/>
        <v>0</v>
      </c>
      <c r="D61" s="230">
        <f t="shared" si="30"/>
        <v>0</v>
      </c>
      <c r="E61" s="230">
        <f t="shared" si="30"/>
        <v>0</v>
      </c>
      <c r="F61" s="230">
        <f t="shared" si="30"/>
        <v>0</v>
      </c>
      <c r="G61" s="230">
        <f t="shared" si="30"/>
        <v>0</v>
      </c>
      <c r="H61" s="230">
        <f t="shared" si="30"/>
        <v>0</v>
      </c>
      <c r="I61" s="230">
        <f t="shared" si="30"/>
        <v>0</v>
      </c>
      <c r="J61" s="230">
        <f t="shared" si="30"/>
        <v>0</v>
      </c>
      <c r="K61" s="230">
        <f t="shared" si="30"/>
        <v>0</v>
      </c>
      <c r="L61" s="230">
        <f t="shared" si="30"/>
        <v>0</v>
      </c>
      <c r="M61" s="230">
        <f t="shared" si="30"/>
        <v>0</v>
      </c>
      <c r="N61" s="233"/>
      <c r="O61" s="237"/>
      <c r="P61" s="237"/>
      <c r="Q61" s="237"/>
      <c r="R61" s="237"/>
    </row>
    <row r="62" spans="1:18" ht="15.75" thickBot="1">
      <c r="A62" s="262"/>
      <c r="B62" s="263"/>
      <c r="C62" s="263"/>
      <c r="D62" s="263"/>
      <c r="E62" s="263"/>
      <c r="F62" s="263"/>
      <c r="G62" s="263"/>
      <c r="H62" s="263"/>
      <c r="I62" s="263"/>
      <c r="J62" s="263"/>
      <c r="K62" s="263"/>
      <c r="L62" s="263"/>
      <c r="M62" s="263"/>
      <c r="N62" s="264"/>
      <c r="O62" s="237"/>
      <c r="P62" s="237"/>
      <c r="Q62" s="237"/>
      <c r="R62" s="237"/>
    </row>
    <row r="63" spans="1:18" ht="15.75" thickBot="1">
      <c r="A63" s="237"/>
      <c r="B63" s="259"/>
      <c r="C63" s="259"/>
      <c r="D63" s="259"/>
      <c r="E63" s="259"/>
      <c r="F63" s="259"/>
      <c r="G63" s="259"/>
      <c r="H63" s="259"/>
      <c r="I63" s="259"/>
      <c r="J63" s="259"/>
      <c r="K63" s="259"/>
      <c r="L63" s="259"/>
      <c r="M63" s="259"/>
      <c r="N63" s="259"/>
      <c r="O63" s="237"/>
      <c r="P63" s="237"/>
      <c r="Q63" s="237"/>
      <c r="R63" s="237"/>
    </row>
    <row r="64" spans="1:18" ht="15.75" thickBot="1">
      <c r="A64" s="224" t="s">
        <v>418</v>
      </c>
      <c r="B64" s="225"/>
      <c r="C64" s="225"/>
      <c r="D64" s="226"/>
      <c r="E64" s="259"/>
      <c r="F64" s="259"/>
      <c r="G64" s="259"/>
      <c r="H64" s="259"/>
      <c r="I64" s="259"/>
      <c r="J64" s="259"/>
      <c r="K64" s="259"/>
      <c r="L64" s="259"/>
      <c r="M64" s="259"/>
      <c r="N64" s="259"/>
      <c r="O64" s="237"/>
      <c r="P64" s="237"/>
      <c r="Q64" s="237"/>
      <c r="R64" s="237"/>
    </row>
    <row r="65" spans="1:18" ht="28.5">
      <c r="A65" s="246" t="s">
        <v>419</v>
      </c>
      <c r="B65" s="265" t="s">
        <v>420</v>
      </c>
      <c r="C65" s="265" t="s">
        <v>318</v>
      </c>
      <c r="D65" s="266" t="s">
        <v>421</v>
      </c>
      <c r="E65" s="259"/>
      <c r="F65" s="259"/>
      <c r="G65" s="259"/>
      <c r="H65" s="267"/>
      <c r="I65" s="267"/>
      <c r="J65" s="267"/>
      <c r="K65" s="267"/>
      <c r="L65" s="267"/>
      <c r="M65" s="267"/>
      <c r="N65" s="259"/>
      <c r="O65" s="237"/>
      <c r="P65" s="237"/>
      <c r="Q65" s="237"/>
      <c r="R65" s="237"/>
    </row>
    <row r="66" spans="1:18" ht="15">
      <c r="A66" s="268"/>
      <c r="B66" s="269">
        <v>42302</v>
      </c>
      <c r="C66" s="259">
        <f>IF((A66-B66)&lt;=15,500,IF((A66-B66)&gt;15&lt;=30,1000,(MIN(1000+100*(A66-B66-30),20000))))</f>
        <v>500</v>
      </c>
      <c r="D66" s="233">
        <f>A66-B66</f>
        <v>-42302</v>
      </c>
      <c r="E66" s="259"/>
      <c r="F66" s="259"/>
      <c r="G66" s="259"/>
      <c r="H66" s="259"/>
      <c r="I66" s="259"/>
      <c r="J66" s="259"/>
      <c r="K66" s="259"/>
      <c r="L66" s="259"/>
      <c r="M66" s="259"/>
      <c r="N66" s="259"/>
      <c r="O66" s="237"/>
      <c r="P66" s="237"/>
      <c r="Q66" s="237"/>
      <c r="R66" s="237"/>
    </row>
    <row r="67" spans="1:18" ht="15.75" thickBot="1">
      <c r="A67" s="270"/>
      <c r="B67" s="271">
        <v>42485</v>
      </c>
      <c r="C67" s="263">
        <f>IF((A67-B67)&lt;=15,500,IF((A67-B67)&gt;15&lt;=30,1000,(MIN(1000+100*(A67-B67-30),20000))))</f>
        <v>500</v>
      </c>
      <c r="D67" s="264">
        <f>A67-B67</f>
        <v>-42485</v>
      </c>
      <c r="E67" s="259"/>
      <c r="F67" s="259"/>
      <c r="G67" s="259"/>
      <c r="H67" s="259"/>
      <c r="I67" s="259"/>
      <c r="J67" s="259"/>
      <c r="K67" s="259"/>
      <c r="L67" s="259"/>
      <c r="M67" s="259"/>
      <c r="N67" s="259"/>
      <c r="O67" s="237"/>
      <c r="P67" s="237"/>
      <c r="Q67" s="237"/>
      <c r="R67" s="237"/>
    </row>
    <row r="68" spans="1:18" ht="15">
      <c r="A68" s="237"/>
      <c r="B68" s="237"/>
      <c r="C68" s="237"/>
      <c r="D68" s="237"/>
      <c r="E68" s="237"/>
      <c r="F68" s="237"/>
      <c r="G68" s="237"/>
      <c r="H68" s="237"/>
      <c r="I68" s="237"/>
      <c r="J68" s="237"/>
      <c r="K68" s="237"/>
      <c r="L68" s="237"/>
      <c r="M68" s="237"/>
      <c r="N68" s="237"/>
      <c r="O68" s="237"/>
      <c r="P68" s="237"/>
      <c r="Q68" s="237"/>
      <c r="R68" s="237"/>
    </row>
    <row r="69" spans="1:18" ht="15">
      <c r="A69" s="237"/>
      <c r="B69" s="237"/>
      <c r="C69" s="237"/>
      <c r="D69" s="237"/>
      <c r="E69" s="237"/>
      <c r="F69" s="237"/>
      <c r="G69" s="237"/>
      <c r="H69" s="237"/>
      <c r="I69" s="237"/>
      <c r="J69" s="237"/>
      <c r="K69" s="237"/>
      <c r="L69" s="237"/>
      <c r="M69" s="237"/>
      <c r="N69" s="237"/>
      <c r="O69" s="237"/>
      <c r="P69" s="237"/>
      <c r="Q69" s="237"/>
      <c r="R69" s="237"/>
    </row>
    <row r="70" spans="1:18" ht="15">
      <c r="A70" s="237"/>
      <c r="B70" s="237"/>
      <c r="C70" s="237"/>
      <c r="D70" s="237"/>
      <c r="E70" s="237"/>
      <c r="F70" s="237"/>
      <c r="G70" s="237"/>
      <c r="H70" s="237"/>
      <c r="I70" s="237"/>
      <c r="J70" s="237"/>
      <c r="K70" s="237"/>
      <c r="L70" s="237"/>
      <c r="M70" s="237"/>
      <c r="N70" s="237"/>
      <c r="O70" s="237"/>
      <c r="P70" s="237"/>
      <c r="Q70" s="237"/>
      <c r="R70" s="237"/>
    </row>
    <row r="71" spans="1:18" ht="15">
      <c r="A71" s="237"/>
      <c r="B71" s="237"/>
      <c r="C71" s="237"/>
      <c r="D71" s="237"/>
      <c r="E71" s="237"/>
      <c r="F71" s="237"/>
      <c r="G71" s="237"/>
      <c r="H71" s="237"/>
      <c r="I71" s="237"/>
      <c r="J71" s="237"/>
      <c r="K71" s="237"/>
      <c r="L71" s="237"/>
      <c r="M71" s="237"/>
      <c r="N71" s="237"/>
      <c r="O71" s="237"/>
      <c r="P71" s="237"/>
      <c r="Q71" s="237"/>
      <c r="R71" s="237"/>
    </row>
    <row r="72" spans="1:18" ht="15">
      <c r="A72" s="237"/>
      <c r="B72" s="258"/>
      <c r="C72" s="237"/>
      <c r="D72" s="237"/>
      <c r="E72" s="237"/>
      <c r="F72" s="237"/>
      <c r="G72" s="237"/>
      <c r="H72" s="237"/>
      <c r="I72" s="237"/>
      <c r="J72" s="237"/>
      <c r="K72" s="237"/>
      <c r="L72" s="237"/>
      <c r="M72" s="237"/>
      <c r="N72" s="237"/>
      <c r="O72" s="237"/>
      <c r="P72" s="237"/>
      <c r="Q72" s="237"/>
      <c r="R72" s="237"/>
    </row>
    <row r="73" spans="1:18" ht="15">
      <c r="A73" s="237"/>
      <c r="B73" s="258"/>
      <c r="C73" s="258"/>
      <c r="D73" s="258"/>
      <c r="E73" s="258"/>
      <c r="F73" s="132"/>
      <c r="G73" s="237"/>
      <c r="H73" s="237"/>
      <c r="I73" s="237"/>
      <c r="J73" s="237"/>
      <c r="K73" s="237"/>
      <c r="L73" s="237"/>
      <c r="M73" s="237"/>
      <c r="N73" s="237"/>
      <c r="O73" s="237"/>
      <c r="P73" s="237"/>
      <c r="Q73" s="237"/>
      <c r="R73" s="237"/>
    </row>
    <row r="74" spans="1:18" ht="15">
      <c r="A74" s="237"/>
      <c r="B74" s="237"/>
      <c r="C74" s="237"/>
      <c r="D74" s="237"/>
      <c r="E74" s="237"/>
      <c r="F74" s="259"/>
      <c r="G74" s="237"/>
      <c r="H74" s="237"/>
      <c r="I74" s="237"/>
      <c r="J74" s="237"/>
      <c r="K74" s="237"/>
      <c r="L74" s="237"/>
      <c r="M74" s="237"/>
      <c r="N74" s="237"/>
      <c r="O74" s="237"/>
      <c r="P74" s="237"/>
      <c r="Q74" s="237"/>
      <c r="R74" s="237"/>
    </row>
    <row r="75" spans="1:18" ht="15">
      <c r="A75" s="237"/>
      <c r="B75" s="237"/>
      <c r="C75" s="237"/>
      <c r="D75" s="237"/>
      <c r="E75" s="237"/>
      <c r="F75" s="259"/>
      <c r="G75" s="237"/>
      <c r="H75" s="237"/>
      <c r="I75" s="237"/>
      <c r="J75" s="237"/>
      <c r="K75" s="237"/>
      <c r="L75" s="237"/>
      <c r="M75" s="237"/>
      <c r="N75" s="237"/>
      <c r="O75" s="237"/>
      <c r="P75" s="237"/>
      <c r="Q75" s="237"/>
      <c r="R75" s="237"/>
    </row>
    <row r="76" spans="1:18" ht="15">
      <c r="A76" s="237"/>
      <c r="B76" s="237"/>
      <c r="C76" s="237"/>
      <c r="D76" s="237"/>
      <c r="E76" s="237"/>
      <c r="F76" s="259"/>
      <c r="G76" s="237"/>
      <c r="H76" s="237"/>
      <c r="I76" s="237"/>
      <c r="J76" s="237"/>
      <c r="K76" s="237"/>
      <c r="L76" s="237"/>
      <c r="M76" s="237"/>
      <c r="N76" s="237"/>
      <c r="O76" s="237"/>
      <c r="P76" s="237"/>
      <c r="Q76" s="237"/>
      <c r="R76" s="237"/>
    </row>
  </sheetData>
  <mergeCells count="1">
    <mergeCell ref="A1:N2"/>
  </mergeCells>
  <conditionalFormatting sqref="B35 B36:M36 B5:M6 B12:M13 B11 B19:M20 B29:M31 B38:M39">
    <cfRule type="containsBlanks" dxfId="6" priority="7">
      <formula>LEN(TRIM(B5))=0</formula>
    </cfRule>
  </conditionalFormatting>
  <conditionalFormatting sqref="B54:M54">
    <cfRule type="containsBlanks" dxfId="5" priority="6">
      <formula>LEN(TRIM(B54))=0</formula>
    </cfRule>
  </conditionalFormatting>
  <conditionalFormatting sqref="B56:M56">
    <cfRule type="containsBlanks" dxfId="4" priority="5">
      <formula>LEN(TRIM(B56))=0</formula>
    </cfRule>
  </conditionalFormatting>
  <conditionalFormatting sqref="B54:M54">
    <cfRule type="containsBlanks" dxfId="3" priority="4">
      <formula>LEN(TRIM(B54))=0</formula>
    </cfRule>
  </conditionalFormatting>
  <conditionalFormatting sqref="B56:M56">
    <cfRule type="containsBlanks" dxfId="2" priority="3">
      <formula>LEN(TRIM(B56))=0</formula>
    </cfRule>
  </conditionalFormatting>
  <conditionalFormatting sqref="B56:M56">
    <cfRule type="containsBlanks" dxfId="1" priority="2">
      <formula>LEN(TRIM(B56))=0</formula>
    </cfRule>
  </conditionalFormatting>
  <conditionalFormatting sqref="A1:R76">
    <cfRule type="cellIs" dxfId="0" priority="1" operator="lessThan">
      <formula>0</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sheetPr codeName="Sheet29"/>
  <dimension ref="A1:BJ69"/>
  <sheetViews>
    <sheetView workbookViewId="0">
      <selection activeCell="G3" sqref="G3"/>
    </sheetView>
  </sheetViews>
  <sheetFormatPr defaultRowHeight="12.75"/>
  <cols>
    <col min="1" max="1" width="9.140625" style="28"/>
    <col min="2" max="2" width="22.7109375" style="28" bestFit="1" customWidth="1"/>
    <col min="3" max="3" width="12.7109375" style="28" customWidth="1"/>
    <col min="4" max="4" width="12.85546875" style="28" customWidth="1"/>
    <col min="5" max="10" width="15.7109375" style="28" customWidth="1"/>
    <col min="11" max="11" width="15" style="28" customWidth="1"/>
    <col min="12" max="12" width="12.7109375" style="28" customWidth="1"/>
    <col min="13" max="13" width="18" style="28" bestFit="1" customWidth="1"/>
    <col min="14" max="14" width="11.140625" style="28" customWidth="1"/>
    <col min="15" max="15" width="11.28515625" style="28" customWidth="1"/>
    <col min="16" max="16" width="11.42578125" style="28" customWidth="1"/>
    <col min="17" max="17" width="9.140625" style="28"/>
    <col min="18" max="18" width="15.42578125" style="28" bestFit="1" customWidth="1"/>
    <col min="19" max="19" width="14.140625" style="28" bestFit="1" customWidth="1"/>
    <col min="20" max="20" width="11.42578125" style="28" bestFit="1" customWidth="1"/>
    <col min="21" max="21" width="23.28515625" style="28" bestFit="1" customWidth="1"/>
    <col min="22" max="23" width="9.140625" style="28"/>
    <col min="24" max="24" width="10" style="28" bestFit="1" customWidth="1"/>
    <col min="25" max="26" width="9.140625" style="28"/>
    <col min="27" max="27" width="10" style="28" bestFit="1" customWidth="1"/>
    <col min="28" max="16384" width="9.140625" style="28"/>
  </cols>
  <sheetData>
    <row r="1" spans="1:62" s="338" customFormat="1" ht="15">
      <c r="A1" s="484" t="s">
        <v>118</v>
      </c>
      <c r="B1" s="373" t="s">
        <v>462</v>
      </c>
      <c r="C1" s="374" t="s">
        <v>463</v>
      </c>
      <c r="D1" s="374" t="s">
        <v>464</v>
      </c>
      <c r="E1" s="374" t="s">
        <v>465</v>
      </c>
      <c r="F1" s="374" t="s">
        <v>466</v>
      </c>
      <c r="G1" s="374" t="s">
        <v>467</v>
      </c>
      <c r="H1" s="374" t="s">
        <v>468</v>
      </c>
      <c r="I1" s="375" t="s">
        <v>469</v>
      </c>
      <c r="J1" s="374" t="s">
        <v>470</v>
      </c>
      <c r="K1" s="374" t="s">
        <v>471</v>
      </c>
      <c r="L1" s="374" t="s">
        <v>472</v>
      </c>
      <c r="M1" s="374" t="s">
        <v>473</v>
      </c>
      <c r="N1" s="374" t="s">
        <v>474</v>
      </c>
      <c r="O1" s="374" t="s">
        <v>475</v>
      </c>
      <c r="P1" s="374" t="s">
        <v>476</v>
      </c>
      <c r="Q1" s="374" t="s">
        <v>477</v>
      </c>
      <c r="R1" s="374" t="s">
        <v>478</v>
      </c>
      <c r="S1" s="374" t="s">
        <v>479</v>
      </c>
      <c r="T1" s="374" t="s">
        <v>480</v>
      </c>
      <c r="U1" s="374" t="s">
        <v>481</v>
      </c>
      <c r="V1" s="374" t="s">
        <v>482</v>
      </c>
      <c r="W1" s="374" t="s">
        <v>483</v>
      </c>
      <c r="X1" s="374" t="s">
        <v>484</v>
      </c>
      <c r="Y1" s="374" t="s">
        <v>485</v>
      </c>
      <c r="Z1" s="374" t="s">
        <v>486</v>
      </c>
      <c r="AA1" s="374" t="s">
        <v>487</v>
      </c>
      <c r="AB1" s="374" t="s">
        <v>488</v>
      </c>
      <c r="AC1" s="374" t="s">
        <v>489</v>
      </c>
      <c r="AD1" s="376" t="s">
        <v>490</v>
      </c>
      <c r="AE1" s="374" t="s">
        <v>441</v>
      </c>
      <c r="AF1" s="374" t="s">
        <v>491</v>
      </c>
      <c r="AG1" s="374" t="s">
        <v>440</v>
      </c>
      <c r="AH1" s="374" t="s">
        <v>492</v>
      </c>
      <c r="AI1" s="374" t="s">
        <v>493</v>
      </c>
      <c r="AJ1" s="374" t="s">
        <v>494</v>
      </c>
      <c r="AK1" s="374" t="s">
        <v>495</v>
      </c>
      <c r="AL1" s="374" t="s">
        <v>438</v>
      </c>
      <c r="AM1" s="374" t="s">
        <v>496</v>
      </c>
      <c r="AN1" s="374" t="s">
        <v>497</v>
      </c>
      <c r="AO1" s="374" t="s">
        <v>498</v>
      </c>
      <c r="AP1" s="374" t="s">
        <v>499</v>
      </c>
      <c r="AQ1" s="374" t="s">
        <v>500</v>
      </c>
      <c r="AR1" s="374" t="s">
        <v>501</v>
      </c>
      <c r="AS1" s="374" t="s">
        <v>502</v>
      </c>
      <c r="AT1" s="374" t="s">
        <v>503</v>
      </c>
      <c r="AU1" s="374" t="s">
        <v>504</v>
      </c>
      <c r="AV1" s="374" t="s">
        <v>505</v>
      </c>
      <c r="AW1" s="374" t="s">
        <v>506</v>
      </c>
      <c r="AX1" s="374" t="s">
        <v>507</v>
      </c>
      <c r="AY1" s="374" t="s">
        <v>508</v>
      </c>
      <c r="AZ1" s="374" t="s">
        <v>509</v>
      </c>
      <c r="BA1" s="374" t="s">
        <v>510</v>
      </c>
      <c r="BB1" s="374" t="s">
        <v>511</v>
      </c>
      <c r="BC1" s="374" t="s">
        <v>512</v>
      </c>
      <c r="BD1" s="374" t="s">
        <v>513</v>
      </c>
      <c r="BE1" s="374" t="s">
        <v>514</v>
      </c>
      <c r="BF1" s="374" t="s">
        <v>515</v>
      </c>
      <c r="BG1" s="374" t="s">
        <v>516</v>
      </c>
      <c r="BH1" s="374" t="s">
        <v>115</v>
      </c>
      <c r="BI1" s="377"/>
      <c r="BJ1" s="377"/>
    </row>
    <row r="2" spans="1:62" s="338" customFormat="1">
      <c r="A2" s="383" t="s">
        <v>180</v>
      </c>
      <c r="M2" s="540"/>
      <c r="N2" s="540"/>
      <c r="O2" s="540"/>
      <c r="P2" s="540"/>
      <c r="Q2" s="540"/>
      <c r="R2" s="540"/>
      <c r="S2" s="540"/>
      <c r="T2" s="540"/>
      <c r="U2" s="540"/>
      <c r="V2" s="540"/>
      <c r="W2" s="540"/>
      <c r="X2" s="540"/>
      <c r="Y2" s="540"/>
      <c r="Z2" s="540"/>
      <c r="AA2" s="540"/>
      <c r="AB2" s="540"/>
      <c r="AC2" s="540"/>
      <c r="AD2" s="540"/>
      <c r="AE2" s="540"/>
      <c r="AF2" s="540"/>
      <c r="AG2" s="540"/>
      <c r="AH2" s="540"/>
      <c r="AI2" s="521"/>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378"/>
      <c r="BJ2" s="378"/>
    </row>
    <row r="3" spans="1:62" s="338" customFormat="1">
      <c r="A3" s="338" t="s">
        <v>182</v>
      </c>
      <c r="M3" s="540"/>
      <c r="N3" s="540"/>
      <c r="O3" s="540"/>
      <c r="P3" s="540"/>
      <c r="Q3" s="540"/>
      <c r="R3" s="540"/>
      <c r="S3" s="540"/>
      <c r="T3" s="540"/>
      <c r="U3" s="540"/>
      <c r="V3" s="540"/>
      <c r="W3" s="540"/>
      <c r="X3" s="540"/>
      <c r="Y3" s="540"/>
      <c r="Z3" s="540"/>
      <c r="AA3" s="540"/>
      <c r="AB3" s="540"/>
      <c r="AC3" s="540"/>
      <c r="AD3" s="540"/>
      <c r="AE3" s="540"/>
      <c r="AF3" s="540"/>
      <c r="AG3" s="540"/>
      <c r="AH3" s="540"/>
      <c r="AI3" s="540"/>
      <c r="AJ3" s="540"/>
      <c r="AK3" s="540"/>
      <c r="AL3" s="540"/>
      <c r="AM3" s="540"/>
      <c r="AN3" s="540"/>
      <c r="AO3" s="540"/>
      <c r="AP3" s="540"/>
      <c r="AQ3" s="540"/>
      <c r="AR3" s="540"/>
      <c r="AS3" s="540"/>
      <c r="AT3" s="540"/>
      <c r="AU3" s="540"/>
      <c r="AV3" s="540"/>
      <c r="AW3" s="540"/>
      <c r="AX3" s="540"/>
      <c r="AY3" s="540"/>
      <c r="AZ3" s="540"/>
      <c r="BA3" s="540"/>
      <c r="BB3" s="540"/>
      <c r="BC3" s="540"/>
      <c r="BD3" s="540"/>
      <c r="BE3" s="540"/>
      <c r="BF3" s="540"/>
      <c r="BG3" s="540"/>
      <c r="BH3" s="540"/>
      <c r="BI3" s="378"/>
      <c r="BJ3" s="378"/>
    </row>
    <row r="4" spans="1:62" s="338" customFormat="1">
      <c r="A4" s="338" t="s">
        <v>184</v>
      </c>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40"/>
      <c r="AO4" s="540"/>
      <c r="AP4" s="540"/>
      <c r="AQ4" s="540"/>
      <c r="AR4" s="540"/>
      <c r="AS4" s="540"/>
      <c r="AT4" s="540"/>
      <c r="AU4" s="540"/>
      <c r="AV4" s="540"/>
      <c r="AW4" s="540"/>
      <c r="AX4" s="540"/>
      <c r="AY4" s="540"/>
      <c r="AZ4" s="540"/>
      <c r="BA4" s="540"/>
      <c r="BB4" s="540"/>
      <c r="BC4" s="540"/>
      <c r="BD4" s="540"/>
      <c r="BE4" s="540"/>
      <c r="BF4" s="540"/>
      <c r="BG4" s="540"/>
      <c r="BH4" s="540"/>
      <c r="BI4" s="378"/>
      <c r="BJ4" s="378"/>
    </row>
    <row r="5" spans="1:62" s="338" customFormat="1">
      <c r="A5" s="338" t="s">
        <v>186</v>
      </c>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40"/>
      <c r="AO5" s="540"/>
      <c r="AP5" s="540"/>
      <c r="AQ5" s="540"/>
      <c r="AR5" s="540"/>
      <c r="AS5" s="540"/>
      <c r="AT5" s="540"/>
      <c r="AU5" s="540"/>
      <c r="AV5" s="540"/>
      <c r="AW5" s="540"/>
      <c r="AX5" s="540"/>
      <c r="AY5" s="540"/>
      <c r="AZ5" s="540"/>
      <c r="BA5" s="540"/>
      <c r="BB5" s="540"/>
      <c r="BC5" s="540"/>
      <c r="BD5" s="540"/>
      <c r="BE5" s="540"/>
      <c r="BF5" s="540"/>
      <c r="BG5" s="540"/>
      <c r="BH5" s="540"/>
      <c r="BI5" s="378"/>
      <c r="BJ5" s="378"/>
    </row>
    <row r="6" spans="1:62" s="338" customFormat="1">
      <c r="A6" s="338" t="s">
        <v>517</v>
      </c>
      <c r="M6" s="540"/>
      <c r="N6" s="540"/>
      <c r="O6" s="540"/>
      <c r="P6" s="540"/>
      <c r="Q6" s="540"/>
      <c r="R6" s="540"/>
      <c r="S6" s="540"/>
      <c r="T6" s="540"/>
      <c r="U6" s="540"/>
      <c r="V6" s="540"/>
      <c r="W6" s="540"/>
      <c r="X6" s="540"/>
      <c r="Y6" s="540"/>
      <c r="Z6" s="540"/>
      <c r="AA6" s="540"/>
      <c r="AB6" s="540"/>
      <c r="AC6" s="540"/>
      <c r="AD6" s="540"/>
      <c r="AE6" s="540"/>
      <c r="AF6" s="540"/>
      <c r="AG6" s="540"/>
      <c r="AH6" s="540"/>
      <c r="AI6" s="540"/>
      <c r="AJ6" s="540"/>
      <c r="AK6" s="540"/>
      <c r="AL6" s="540"/>
      <c r="AM6" s="540"/>
      <c r="AN6" s="540"/>
      <c r="AO6" s="540"/>
      <c r="AP6" s="540"/>
      <c r="AQ6" s="540"/>
      <c r="AR6" s="540"/>
      <c r="AS6" s="540"/>
      <c r="AT6" s="540"/>
      <c r="AU6" s="540"/>
      <c r="AV6" s="540"/>
      <c r="AW6" s="540"/>
      <c r="AX6" s="540"/>
      <c r="AY6" s="540"/>
      <c r="AZ6" s="540"/>
      <c r="BA6" s="540"/>
      <c r="BB6" s="540"/>
      <c r="BC6" s="540"/>
      <c r="BD6" s="540"/>
      <c r="BE6" s="540"/>
      <c r="BF6" s="540"/>
      <c r="BG6" s="540"/>
      <c r="BH6" s="540"/>
      <c r="BI6" s="378"/>
      <c r="BJ6" s="378"/>
    </row>
    <row r="7" spans="1:62" s="338" customFormat="1">
      <c r="A7" s="338" t="s">
        <v>518</v>
      </c>
      <c r="M7" s="540"/>
      <c r="N7" s="540"/>
      <c r="O7" s="540"/>
      <c r="P7" s="540"/>
      <c r="Q7" s="540"/>
      <c r="R7" s="540"/>
      <c r="S7" s="540"/>
      <c r="T7" s="540"/>
      <c r="U7" s="540"/>
      <c r="V7" s="540"/>
      <c r="W7" s="540"/>
      <c r="X7" s="540"/>
      <c r="Y7" s="540"/>
      <c r="Z7" s="540"/>
      <c r="AA7" s="540"/>
      <c r="AB7" s="540"/>
      <c r="AC7" s="540"/>
      <c r="AD7" s="540"/>
      <c r="AE7" s="540"/>
      <c r="AF7" s="540"/>
      <c r="AG7" s="540"/>
      <c r="AH7" s="540"/>
      <c r="AI7" s="540"/>
      <c r="AJ7" s="540"/>
      <c r="AK7" s="540"/>
      <c r="AL7" s="540"/>
      <c r="AM7" s="540"/>
      <c r="AN7" s="540"/>
      <c r="AO7" s="540"/>
      <c r="AP7" s="540"/>
      <c r="AQ7" s="540"/>
      <c r="AR7" s="540"/>
      <c r="AS7" s="540"/>
      <c r="AT7" s="540"/>
      <c r="AU7" s="540"/>
      <c r="AV7" s="540"/>
      <c r="AW7" s="540"/>
      <c r="AX7" s="540"/>
      <c r="AY7" s="540"/>
      <c r="AZ7" s="540"/>
      <c r="BA7" s="540"/>
      <c r="BB7" s="540"/>
      <c r="BC7" s="540"/>
      <c r="BD7" s="540"/>
      <c r="BE7" s="540"/>
      <c r="BF7" s="540"/>
      <c r="BG7" s="540"/>
      <c r="BH7" s="540"/>
      <c r="BI7" s="378"/>
      <c r="BJ7" s="378"/>
    </row>
    <row r="8" spans="1:62" s="338" customFormat="1">
      <c r="A8" s="338" t="s">
        <v>519</v>
      </c>
      <c r="M8" s="540"/>
      <c r="N8" s="540"/>
      <c r="O8" s="540"/>
      <c r="P8" s="540"/>
      <c r="Q8" s="540"/>
      <c r="R8" s="540"/>
      <c r="S8" s="540"/>
      <c r="T8" s="540"/>
      <c r="U8" s="540"/>
      <c r="V8" s="540"/>
      <c r="W8" s="540"/>
      <c r="X8" s="540"/>
      <c r="Y8" s="540"/>
      <c r="Z8" s="540"/>
      <c r="AA8" s="540"/>
      <c r="AB8" s="540"/>
      <c r="AC8" s="540"/>
      <c r="AD8" s="540"/>
      <c r="AE8" s="540"/>
      <c r="AF8" s="540"/>
      <c r="AG8" s="540"/>
      <c r="AH8" s="540"/>
      <c r="AI8" s="540"/>
      <c r="AJ8" s="540"/>
      <c r="AK8" s="540"/>
      <c r="AL8" s="540"/>
      <c r="AM8" s="540"/>
      <c r="AN8" s="540"/>
      <c r="AO8" s="540"/>
      <c r="AP8" s="540"/>
      <c r="AQ8" s="540"/>
      <c r="AR8" s="540"/>
      <c r="AS8" s="540"/>
      <c r="AT8" s="540"/>
      <c r="AU8" s="540"/>
      <c r="AV8" s="540"/>
      <c r="AW8" s="540"/>
      <c r="AX8" s="540"/>
      <c r="AY8" s="540"/>
      <c r="AZ8" s="540"/>
      <c r="BA8" s="540"/>
      <c r="BB8" s="540"/>
      <c r="BC8" s="540"/>
      <c r="BD8" s="540"/>
      <c r="BE8" s="540"/>
      <c r="BF8" s="540"/>
      <c r="BG8" s="540"/>
      <c r="BH8" s="540"/>
      <c r="BI8" s="378"/>
      <c r="BJ8" s="378"/>
    </row>
    <row r="9" spans="1:62" s="338" customFormat="1">
      <c r="A9" s="338" t="s">
        <v>520</v>
      </c>
      <c r="M9" s="540"/>
      <c r="N9" s="540"/>
      <c r="O9" s="540"/>
      <c r="P9" s="540"/>
      <c r="Q9" s="540"/>
      <c r="R9" s="540"/>
      <c r="S9" s="540"/>
      <c r="T9" s="540"/>
      <c r="U9" s="540"/>
      <c r="V9" s="540"/>
      <c r="W9" s="540"/>
      <c r="X9" s="540"/>
      <c r="Y9" s="540"/>
      <c r="Z9" s="540"/>
      <c r="AA9" s="540"/>
      <c r="AB9" s="540"/>
      <c r="AC9" s="540"/>
      <c r="AD9" s="540"/>
      <c r="AE9" s="540"/>
      <c r="AF9" s="540"/>
      <c r="AG9" s="540"/>
      <c r="AH9" s="540"/>
      <c r="AI9" s="540"/>
      <c r="AJ9" s="540"/>
      <c r="AK9" s="540"/>
      <c r="AL9" s="540"/>
      <c r="AM9" s="540"/>
      <c r="AN9" s="540"/>
      <c r="AO9" s="540"/>
      <c r="AP9" s="540"/>
      <c r="AQ9" s="540"/>
      <c r="AR9" s="540"/>
      <c r="AS9" s="540"/>
      <c r="AT9" s="540"/>
      <c r="AU9" s="540"/>
      <c r="AV9" s="540"/>
      <c r="AW9" s="540"/>
      <c r="AX9" s="540"/>
      <c r="AY9" s="540"/>
      <c r="AZ9" s="540"/>
      <c r="BA9" s="540"/>
      <c r="BB9" s="540"/>
      <c r="BC9" s="540"/>
      <c r="BD9" s="540"/>
      <c r="BE9" s="540"/>
      <c r="BF9" s="540"/>
      <c r="BG9" s="540"/>
      <c r="BH9" s="540"/>
      <c r="BI9" s="378"/>
      <c r="BJ9" s="378"/>
    </row>
    <row r="10" spans="1:62" s="338" customFormat="1">
      <c r="A10" s="338" t="s">
        <v>521</v>
      </c>
      <c r="M10" s="540"/>
      <c r="N10" s="540"/>
      <c r="O10" s="540"/>
      <c r="P10" s="540"/>
      <c r="Q10" s="540"/>
      <c r="R10" s="540"/>
      <c r="S10" s="540"/>
      <c r="T10" s="540"/>
      <c r="U10" s="540"/>
      <c r="V10" s="540"/>
      <c r="W10" s="540"/>
      <c r="X10" s="540"/>
      <c r="Y10" s="540"/>
      <c r="Z10" s="540"/>
      <c r="AA10" s="540"/>
      <c r="AB10" s="540"/>
      <c r="AC10" s="540"/>
      <c r="AD10" s="540"/>
      <c r="AE10" s="540"/>
      <c r="AF10" s="540"/>
      <c r="AG10" s="540"/>
      <c r="AH10" s="540"/>
      <c r="AI10" s="540"/>
      <c r="AJ10" s="540"/>
      <c r="AK10" s="540"/>
      <c r="AL10" s="540"/>
      <c r="AM10" s="540"/>
      <c r="AN10" s="540"/>
      <c r="AO10" s="540"/>
      <c r="AP10" s="540"/>
      <c r="AQ10" s="540"/>
      <c r="AR10" s="540"/>
      <c r="AS10" s="540"/>
      <c r="AT10" s="540"/>
      <c r="AU10" s="540"/>
      <c r="AV10" s="540"/>
      <c r="AW10" s="540"/>
      <c r="AX10" s="540"/>
      <c r="AY10" s="540"/>
      <c r="AZ10" s="540"/>
      <c r="BA10" s="540"/>
      <c r="BB10" s="540"/>
      <c r="BC10" s="540"/>
      <c r="BD10" s="540"/>
      <c r="BE10" s="540"/>
      <c r="BF10" s="540"/>
      <c r="BG10" s="540"/>
      <c r="BH10" s="540"/>
      <c r="BI10" s="378"/>
      <c r="BJ10" s="378"/>
    </row>
    <row r="11" spans="1:62" s="338" customFormat="1">
      <c r="A11" s="338" t="s">
        <v>522</v>
      </c>
      <c r="M11" s="540"/>
      <c r="N11" s="540"/>
      <c r="O11" s="540"/>
      <c r="P11" s="540"/>
      <c r="Q11" s="540"/>
      <c r="R11" s="540"/>
      <c r="S11" s="540"/>
      <c r="T11" s="540"/>
      <c r="U11" s="540"/>
      <c r="V11" s="540"/>
      <c r="W11" s="540"/>
      <c r="X11" s="540"/>
      <c r="Y11" s="540"/>
      <c r="Z11" s="540"/>
      <c r="AA11" s="540"/>
      <c r="AB11" s="540"/>
      <c r="AC11" s="540"/>
      <c r="AD11" s="540"/>
      <c r="AE11" s="540"/>
      <c r="AF11" s="540"/>
      <c r="AG11" s="540"/>
      <c r="AH11" s="540"/>
      <c r="AI11" s="540"/>
      <c r="AJ11" s="540"/>
      <c r="AK11" s="540"/>
      <c r="AL11" s="540"/>
      <c r="AM11" s="540"/>
      <c r="AN11" s="540"/>
      <c r="AO11" s="540"/>
      <c r="AP11" s="540"/>
      <c r="AQ11" s="540"/>
      <c r="AR11" s="540"/>
      <c r="AS11" s="540"/>
      <c r="AT11" s="540"/>
      <c r="AU11" s="540"/>
      <c r="AV11" s="540"/>
      <c r="AW11" s="540"/>
      <c r="AX11" s="540"/>
      <c r="AY11" s="540"/>
      <c r="AZ11" s="540"/>
      <c r="BA11" s="540"/>
      <c r="BB11" s="540"/>
      <c r="BC11" s="540"/>
      <c r="BD11" s="540"/>
      <c r="BE11" s="540"/>
      <c r="BF11" s="540"/>
      <c r="BG11" s="540"/>
      <c r="BH11" s="540"/>
    </row>
    <row r="12" spans="1:62" s="338" customFormat="1">
      <c r="A12" s="338" t="s">
        <v>523</v>
      </c>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T12" s="540"/>
      <c r="AU12" s="540"/>
      <c r="AV12" s="540"/>
      <c r="AW12" s="540"/>
      <c r="AX12" s="540"/>
      <c r="AY12" s="540"/>
      <c r="AZ12" s="540"/>
      <c r="BA12" s="540"/>
      <c r="BB12" s="540"/>
      <c r="BC12" s="540"/>
      <c r="BD12" s="540"/>
      <c r="BE12" s="540"/>
      <c r="BF12" s="540"/>
      <c r="BG12" s="540"/>
      <c r="BH12" s="540"/>
    </row>
    <row r="13" spans="1:62" s="338" customFormat="1">
      <c r="A13" s="338" t="s">
        <v>524</v>
      </c>
      <c r="M13" s="540"/>
      <c r="N13" s="540"/>
      <c r="O13" s="540"/>
      <c r="P13" s="540"/>
      <c r="Q13" s="540"/>
      <c r="R13" s="540"/>
      <c r="S13" s="540"/>
      <c r="T13" s="540"/>
      <c r="U13" s="540"/>
      <c r="V13" s="540"/>
      <c r="W13" s="540"/>
      <c r="X13" s="540"/>
      <c r="Y13" s="540"/>
      <c r="Z13" s="540"/>
      <c r="AA13" s="540"/>
      <c r="AB13" s="540"/>
      <c r="AC13" s="540"/>
      <c r="AD13" s="540"/>
      <c r="AE13" s="540"/>
      <c r="AF13" s="540"/>
      <c r="AG13" s="540"/>
      <c r="AH13" s="540"/>
      <c r="AI13" s="540"/>
      <c r="AJ13" s="540"/>
      <c r="AK13" s="540"/>
      <c r="AL13" s="540"/>
      <c r="AM13" s="540"/>
      <c r="AN13" s="540"/>
      <c r="AO13" s="540"/>
      <c r="AP13" s="540"/>
      <c r="AQ13" s="540"/>
      <c r="AR13" s="540"/>
      <c r="AS13" s="540"/>
      <c r="AT13" s="540"/>
      <c r="AU13" s="540"/>
      <c r="AV13" s="540"/>
      <c r="AW13" s="540"/>
      <c r="AX13" s="540"/>
      <c r="AY13" s="540"/>
      <c r="AZ13" s="540"/>
      <c r="BA13" s="540"/>
      <c r="BB13" s="540"/>
      <c r="BC13" s="540"/>
      <c r="BD13" s="540"/>
      <c r="BE13" s="540"/>
      <c r="BF13" s="540"/>
      <c r="BG13" s="540"/>
      <c r="BH13" s="540"/>
    </row>
    <row r="14" spans="1:62" s="338" customFormat="1" ht="13.5" thickBot="1">
      <c r="M14" s="401">
        <f t="shared" ref="M14:AH14" si="0">SUM(M2:M13)</f>
        <v>0</v>
      </c>
      <c r="N14" s="401">
        <f t="shared" si="0"/>
        <v>0</v>
      </c>
      <c r="O14" s="401">
        <f t="shared" si="0"/>
        <v>0</v>
      </c>
      <c r="P14" s="401">
        <f t="shared" si="0"/>
        <v>0</v>
      </c>
      <c r="Q14" s="401">
        <f t="shared" si="0"/>
        <v>0</v>
      </c>
      <c r="R14" s="401">
        <f t="shared" si="0"/>
        <v>0</v>
      </c>
      <c r="S14" s="401">
        <f t="shared" si="0"/>
        <v>0</v>
      </c>
      <c r="T14" s="401">
        <f t="shared" si="0"/>
        <v>0</v>
      </c>
      <c r="U14" s="401">
        <f t="shared" si="0"/>
        <v>0</v>
      </c>
      <c r="V14" s="401">
        <f t="shared" si="0"/>
        <v>0</v>
      </c>
      <c r="W14" s="401">
        <f t="shared" si="0"/>
        <v>0</v>
      </c>
      <c r="X14" s="401">
        <f t="shared" si="0"/>
        <v>0</v>
      </c>
      <c r="Y14" s="401">
        <f t="shared" si="0"/>
        <v>0</v>
      </c>
      <c r="Z14" s="401">
        <f t="shared" si="0"/>
        <v>0</v>
      </c>
      <c r="AA14" s="401">
        <f t="shared" si="0"/>
        <v>0</v>
      </c>
      <c r="AB14" s="401">
        <f t="shared" si="0"/>
        <v>0</v>
      </c>
      <c r="AC14" s="401">
        <f t="shared" si="0"/>
        <v>0</v>
      </c>
      <c r="AD14" s="401">
        <f t="shared" si="0"/>
        <v>0</v>
      </c>
      <c r="AE14" s="401">
        <f t="shared" si="0"/>
        <v>0</v>
      </c>
      <c r="AF14" s="401">
        <f t="shared" si="0"/>
        <v>0</v>
      </c>
      <c r="AG14" s="401">
        <f t="shared" si="0"/>
        <v>0</v>
      </c>
      <c r="AH14" s="401">
        <f t="shared" si="0"/>
        <v>0</v>
      </c>
      <c r="AI14" s="401">
        <f>SUM(AI2:AI13)</f>
        <v>0</v>
      </c>
      <c r="AJ14" s="401">
        <f t="shared" ref="AJ14:BH14" si="1">SUM(AJ2:AJ13)</f>
        <v>0</v>
      </c>
      <c r="AK14" s="401">
        <f t="shared" si="1"/>
        <v>0</v>
      </c>
      <c r="AL14" s="401">
        <f t="shared" si="1"/>
        <v>0</v>
      </c>
      <c r="AM14" s="401">
        <f t="shared" si="1"/>
        <v>0</v>
      </c>
      <c r="AN14" s="401">
        <f t="shared" si="1"/>
        <v>0</v>
      </c>
      <c r="AO14" s="401">
        <f t="shared" si="1"/>
        <v>0</v>
      </c>
      <c r="AP14" s="401">
        <f t="shared" si="1"/>
        <v>0</v>
      </c>
      <c r="AQ14" s="401">
        <f t="shared" si="1"/>
        <v>0</v>
      </c>
      <c r="AR14" s="401">
        <f t="shared" si="1"/>
        <v>0</v>
      </c>
      <c r="AS14" s="401">
        <f t="shared" si="1"/>
        <v>0</v>
      </c>
      <c r="AT14" s="401">
        <f t="shared" si="1"/>
        <v>0</v>
      </c>
      <c r="AU14" s="401">
        <f t="shared" si="1"/>
        <v>0</v>
      </c>
      <c r="AV14" s="401">
        <f t="shared" si="1"/>
        <v>0</v>
      </c>
      <c r="AW14" s="401">
        <f t="shared" si="1"/>
        <v>0</v>
      </c>
      <c r="AX14" s="401">
        <f t="shared" si="1"/>
        <v>0</v>
      </c>
      <c r="AY14" s="401">
        <f t="shared" si="1"/>
        <v>0</v>
      </c>
      <c r="AZ14" s="401">
        <f t="shared" si="1"/>
        <v>0</v>
      </c>
      <c r="BA14" s="401">
        <f t="shared" si="1"/>
        <v>0</v>
      </c>
      <c r="BB14" s="401">
        <f t="shared" si="1"/>
        <v>0</v>
      </c>
      <c r="BC14" s="401">
        <f t="shared" si="1"/>
        <v>0</v>
      </c>
      <c r="BD14" s="401">
        <f t="shared" si="1"/>
        <v>0</v>
      </c>
      <c r="BE14" s="401">
        <f t="shared" si="1"/>
        <v>0</v>
      </c>
      <c r="BF14" s="401">
        <f t="shared" si="1"/>
        <v>0</v>
      </c>
      <c r="BG14" s="401">
        <f t="shared" si="1"/>
        <v>0</v>
      </c>
      <c r="BH14" s="401">
        <f t="shared" si="1"/>
        <v>0</v>
      </c>
    </row>
    <row r="15" spans="1:62" s="338" customFormat="1" ht="13.5" thickTop="1"/>
    <row r="16" spans="1:62" s="338" customFormat="1" ht="15">
      <c r="L16" s="379"/>
      <c r="M16" s="379" t="s">
        <v>525</v>
      </c>
      <c r="N16" s="379" t="s">
        <v>440</v>
      </c>
      <c r="O16" s="379" t="s">
        <v>492</v>
      </c>
      <c r="P16" s="379" t="s">
        <v>526</v>
      </c>
      <c r="Q16" s="379" t="s">
        <v>527</v>
      </c>
      <c r="R16" s="379" t="s">
        <v>528</v>
      </c>
      <c r="S16" s="379" t="s">
        <v>529</v>
      </c>
      <c r="T16" s="379" t="s">
        <v>503</v>
      </c>
      <c r="U16" s="379" t="s">
        <v>505</v>
      </c>
      <c r="V16" s="379" t="s">
        <v>506</v>
      </c>
      <c r="W16" s="379" t="s">
        <v>530</v>
      </c>
      <c r="X16" s="379" t="s">
        <v>115</v>
      </c>
      <c r="Y16" s="379" t="s">
        <v>440</v>
      </c>
      <c r="Z16" s="379" t="s">
        <v>492</v>
      </c>
      <c r="AA16" s="379" t="s">
        <v>531</v>
      </c>
    </row>
    <row r="17" spans="3:27" s="338" customFormat="1">
      <c r="L17" s="380" t="s">
        <v>180</v>
      </c>
      <c r="M17" s="380">
        <f t="shared" ref="M17:M28" si="2">AI2</f>
        <v>0</v>
      </c>
      <c r="N17" s="380">
        <f t="shared" ref="N17:O28" si="3">-AG2</f>
        <v>0</v>
      </c>
      <c r="O17" s="380">
        <f t="shared" si="3"/>
        <v>0</v>
      </c>
      <c r="P17" s="380">
        <f t="shared" ref="P17:P28" si="4">-(AJ2+AK2)</f>
        <v>0</v>
      </c>
      <c r="Q17" s="380">
        <f t="shared" ref="Q17:Q28" si="5">-(AM2+AO2)</f>
        <v>0</v>
      </c>
      <c r="R17" s="380">
        <f t="shared" ref="R17:S28" si="6">-AP2</f>
        <v>0</v>
      </c>
      <c r="S17" s="380">
        <f t="shared" si="6"/>
        <v>0</v>
      </c>
      <c r="T17" s="380">
        <f t="shared" ref="T17:T28" si="7">-AT2</f>
        <v>0</v>
      </c>
      <c r="U17" s="380">
        <f t="shared" ref="U17:V28" si="8">-AV2</f>
        <v>0</v>
      </c>
      <c r="V17" s="380">
        <f t="shared" si="8"/>
        <v>0</v>
      </c>
      <c r="W17" s="380">
        <f t="shared" ref="W17:W28" si="9">BG2</f>
        <v>0</v>
      </c>
      <c r="X17" s="380">
        <f>SUM(M17:W17)</f>
        <v>0</v>
      </c>
      <c r="Y17" s="380">
        <f>-N17</f>
        <v>0</v>
      </c>
      <c r="Z17" s="380">
        <f>-O17</f>
        <v>0</v>
      </c>
      <c r="AA17" s="380">
        <f>SUM(X17:Z17)</f>
        <v>0</v>
      </c>
    </row>
    <row r="18" spans="3:27" s="338" customFormat="1">
      <c r="L18" s="380" t="s">
        <v>182</v>
      </c>
      <c r="M18" s="380">
        <f t="shared" si="2"/>
        <v>0</v>
      </c>
      <c r="N18" s="380">
        <f t="shared" si="3"/>
        <v>0</v>
      </c>
      <c r="O18" s="380">
        <f t="shared" si="3"/>
        <v>0</v>
      </c>
      <c r="P18" s="380">
        <f t="shared" si="4"/>
        <v>0</v>
      </c>
      <c r="Q18" s="380">
        <f t="shared" si="5"/>
        <v>0</v>
      </c>
      <c r="R18" s="380">
        <f t="shared" si="6"/>
        <v>0</v>
      </c>
      <c r="S18" s="380">
        <f t="shared" si="6"/>
        <v>0</v>
      </c>
      <c r="T18" s="380">
        <f t="shared" si="7"/>
        <v>0</v>
      </c>
      <c r="U18" s="380">
        <f t="shared" si="8"/>
        <v>0</v>
      </c>
      <c r="V18" s="380">
        <f t="shared" si="8"/>
        <v>0</v>
      </c>
      <c r="W18" s="380">
        <f t="shared" si="9"/>
        <v>0</v>
      </c>
      <c r="X18" s="380">
        <f t="shared" ref="X18:X28" si="10">SUM(M18:W18)</f>
        <v>0</v>
      </c>
      <c r="Y18" s="380">
        <f t="shared" ref="Y18:Z28" si="11">-N18</f>
        <v>0</v>
      </c>
      <c r="Z18" s="380">
        <f t="shared" si="11"/>
        <v>0</v>
      </c>
      <c r="AA18" s="380">
        <f t="shared" ref="AA18:AA28" si="12">SUM(X18:Z18)</f>
        <v>0</v>
      </c>
    </row>
    <row r="19" spans="3:27" s="338" customFormat="1">
      <c r="L19" s="380" t="s">
        <v>184</v>
      </c>
      <c r="M19" s="380">
        <f t="shared" si="2"/>
        <v>0</v>
      </c>
      <c r="N19" s="380">
        <f t="shared" si="3"/>
        <v>0</v>
      </c>
      <c r="O19" s="380">
        <f t="shared" si="3"/>
        <v>0</v>
      </c>
      <c r="P19" s="380">
        <f t="shared" si="4"/>
        <v>0</v>
      </c>
      <c r="Q19" s="380">
        <f t="shared" si="5"/>
        <v>0</v>
      </c>
      <c r="R19" s="380">
        <f t="shared" si="6"/>
        <v>0</v>
      </c>
      <c r="S19" s="380">
        <f t="shared" si="6"/>
        <v>0</v>
      </c>
      <c r="T19" s="380">
        <f t="shared" si="7"/>
        <v>0</v>
      </c>
      <c r="U19" s="380">
        <f t="shared" si="8"/>
        <v>0</v>
      </c>
      <c r="V19" s="380">
        <f t="shared" si="8"/>
        <v>0</v>
      </c>
      <c r="W19" s="380">
        <f t="shared" si="9"/>
        <v>0</v>
      </c>
      <c r="X19" s="380">
        <f t="shared" si="10"/>
        <v>0</v>
      </c>
      <c r="Y19" s="380">
        <f t="shared" si="11"/>
        <v>0</v>
      </c>
      <c r="Z19" s="380">
        <f t="shared" si="11"/>
        <v>0</v>
      </c>
      <c r="AA19" s="380">
        <f t="shared" si="12"/>
        <v>0</v>
      </c>
    </row>
    <row r="20" spans="3:27" s="338" customFormat="1">
      <c r="L20" s="380" t="s">
        <v>186</v>
      </c>
      <c r="M20" s="380">
        <f t="shared" si="2"/>
        <v>0</v>
      </c>
      <c r="N20" s="380">
        <f t="shared" si="3"/>
        <v>0</v>
      </c>
      <c r="O20" s="380">
        <f t="shared" si="3"/>
        <v>0</v>
      </c>
      <c r="P20" s="380">
        <f t="shared" si="4"/>
        <v>0</v>
      </c>
      <c r="Q20" s="380">
        <f t="shared" si="5"/>
        <v>0</v>
      </c>
      <c r="R20" s="380">
        <f t="shared" si="6"/>
        <v>0</v>
      </c>
      <c r="S20" s="380">
        <f t="shared" si="6"/>
        <v>0</v>
      </c>
      <c r="T20" s="380">
        <f t="shared" si="7"/>
        <v>0</v>
      </c>
      <c r="U20" s="380">
        <f t="shared" si="8"/>
        <v>0</v>
      </c>
      <c r="V20" s="380">
        <f t="shared" si="8"/>
        <v>0</v>
      </c>
      <c r="W20" s="380">
        <f t="shared" si="9"/>
        <v>0</v>
      </c>
      <c r="X20" s="380">
        <f t="shared" si="10"/>
        <v>0</v>
      </c>
      <c r="Y20" s="380">
        <f t="shared" si="11"/>
        <v>0</v>
      </c>
      <c r="Z20" s="380">
        <f t="shared" si="11"/>
        <v>0</v>
      </c>
      <c r="AA20" s="380">
        <f t="shared" si="12"/>
        <v>0</v>
      </c>
    </row>
    <row r="21" spans="3:27" s="338" customFormat="1">
      <c r="L21" s="380" t="s">
        <v>517</v>
      </c>
      <c r="M21" s="380">
        <f t="shared" si="2"/>
        <v>0</v>
      </c>
      <c r="N21" s="380">
        <f t="shared" si="3"/>
        <v>0</v>
      </c>
      <c r="O21" s="380">
        <f t="shared" si="3"/>
        <v>0</v>
      </c>
      <c r="P21" s="380">
        <f t="shared" si="4"/>
        <v>0</v>
      </c>
      <c r="Q21" s="380">
        <f t="shared" si="5"/>
        <v>0</v>
      </c>
      <c r="R21" s="380">
        <f t="shared" si="6"/>
        <v>0</v>
      </c>
      <c r="S21" s="380">
        <f t="shared" si="6"/>
        <v>0</v>
      </c>
      <c r="T21" s="380">
        <f t="shared" si="7"/>
        <v>0</v>
      </c>
      <c r="U21" s="380">
        <f t="shared" si="8"/>
        <v>0</v>
      </c>
      <c r="V21" s="380">
        <f t="shared" si="8"/>
        <v>0</v>
      </c>
      <c r="W21" s="380">
        <f t="shared" si="9"/>
        <v>0</v>
      </c>
      <c r="X21" s="380">
        <f t="shared" si="10"/>
        <v>0</v>
      </c>
      <c r="Y21" s="380">
        <f t="shared" si="11"/>
        <v>0</v>
      </c>
      <c r="Z21" s="380">
        <f t="shared" si="11"/>
        <v>0</v>
      </c>
      <c r="AA21" s="380">
        <f t="shared" si="12"/>
        <v>0</v>
      </c>
    </row>
    <row r="22" spans="3:27" s="338" customFormat="1">
      <c r="L22" s="380" t="s">
        <v>518</v>
      </c>
      <c r="M22" s="380">
        <f t="shared" si="2"/>
        <v>0</v>
      </c>
      <c r="N22" s="380">
        <f t="shared" si="3"/>
        <v>0</v>
      </c>
      <c r="O22" s="380">
        <f t="shared" si="3"/>
        <v>0</v>
      </c>
      <c r="P22" s="380">
        <f t="shared" si="4"/>
        <v>0</v>
      </c>
      <c r="Q22" s="380">
        <f t="shared" si="5"/>
        <v>0</v>
      </c>
      <c r="R22" s="380">
        <f t="shared" si="6"/>
        <v>0</v>
      </c>
      <c r="S22" s="380">
        <f t="shared" si="6"/>
        <v>0</v>
      </c>
      <c r="T22" s="380">
        <f t="shared" si="7"/>
        <v>0</v>
      </c>
      <c r="U22" s="380">
        <f t="shared" si="8"/>
        <v>0</v>
      </c>
      <c r="V22" s="380">
        <f t="shared" si="8"/>
        <v>0</v>
      </c>
      <c r="W22" s="380">
        <f t="shared" si="9"/>
        <v>0</v>
      </c>
      <c r="X22" s="380">
        <f t="shared" si="10"/>
        <v>0</v>
      </c>
      <c r="Y22" s="380">
        <f t="shared" si="11"/>
        <v>0</v>
      </c>
      <c r="Z22" s="380">
        <f t="shared" si="11"/>
        <v>0</v>
      </c>
      <c r="AA22" s="380">
        <f t="shared" si="12"/>
        <v>0</v>
      </c>
    </row>
    <row r="23" spans="3:27" s="338" customFormat="1">
      <c r="L23" s="380" t="s">
        <v>519</v>
      </c>
      <c r="M23" s="380">
        <f t="shared" si="2"/>
        <v>0</v>
      </c>
      <c r="N23" s="380">
        <f t="shared" si="3"/>
        <v>0</v>
      </c>
      <c r="O23" s="380">
        <f t="shared" si="3"/>
        <v>0</v>
      </c>
      <c r="P23" s="380">
        <f t="shared" si="4"/>
        <v>0</v>
      </c>
      <c r="Q23" s="380">
        <f t="shared" si="5"/>
        <v>0</v>
      </c>
      <c r="R23" s="380">
        <f t="shared" si="6"/>
        <v>0</v>
      </c>
      <c r="S23" s="380">
        <f t="shared" si="6"/>
        <v>0</v>
      </c>
      <c r="T23" s="380">
        <f t="shared" si="7"/>
        <v>0</v>
      </c>
      <c r="U23" s="380">
        <f t="shared" si="8"/>
        <v>0</v>
      </c>
      <c r="V23" s="380">
        <f t="shared" si="8"/>
        <v>0</v>
      </c>
      <c r="W23" s="380">
        <f t="shared" si="9"/>
        <v>0</v>
      </c>
      <c r="X23" s="380">
        <f t="shared" si="10"/>
        <v>0</v>
      </c>
      <c r="Y23" s="380">
        <f t="shared" si="11"/>
        <v>0</v>
      </c>
      <c r="Z23" s="380">
        <f t="shared" si="11"/>
        <v>0</v>
      </c>
      <c r="AA23" s="380">
        <f t="shared" si="12"/>
        <v>0</v>
      </c>
    </row>
    <row r="24" spans="3:27" s="338" customFormat="1">
      <c r="L24" s="380" t="s">
        <v>520</v>
      </c>
      <c r="M24" s="380">
        <f t="shared" si="2"/>
        <v>0</v>
      </c>
      <c r="N24" s="380">
        <f t="shared" si="3"/>
        <v>0</v>
      </c>
      <c r="O24" s="380">
        <f t="shared" si="3"/>
        <v>0</v>
      </c>
      <c r="P24" s="380">
        <f t="shared" si="4"/>
        <v>0</v>
      </c>
      <c r="Q24" s="380">
        <f t="shared" si="5"/>
        <v>0</v>
      </c>
      <c r="R24" s="380">
        <f t="shared" si="6"/>
        <v>0</v>
      </c>
      <c r="S24" s="380">
        <f t="shared" si="6"/>
        <v>0</v>
      </c>
      <c r="T24" s="380">
        <f t="shared" si="7"/>
        <v>0</v>
      </c>
      <c r="U24" s="380">
        <f t="shared" si="8"/>
        <v>0</v>
      </c>
      <c r="V24" s="380">
        <f t="shared" si="8"/>
        <v>0</v>
      </c>
      <c r="W24" s="380">
        <f t="shared" si="9"/>
        <v>0</v>
      </c>
      <c r="X24" s="380">
        <f t="shared" si="10"/>
        <v>0</v>
      </c>
      <c r="Y24" s="380">
        <f t="shared" si="11"/>
        <v>0</v>
      </c>
      <c r="Z24" s="380">
        <f t="shared" si="11"/>
        <v>0</v>
      </c>
      <c r="AA24" s="380">
        <f t="shared" si="12"/>
        <v>0</v>
      </c>
    </row>
    <row r="25" spans="3:27" s="338" customFormat="1">
      <c r="L25" s="380" t="s">
        <v>521</v>
      </c>
      <c r="M25" s="380">
        <f t="shared" si="2"/>
        <v>0</v>
      </c>
      <c r="N25" s="380">
        <f t="shared" si="3"/>
        <v>0</v>
      </c>
      <c r="O25" s="380">
        <f t="shared" si="3"/>
        <v>0</v>
      </c>
      <c r="P25" s="380">
        <f t="shared" si="4"/>
        <v>0</v>
      </c>
      <c r="Q25" s="380">
        <f t="shared" si="5"/>
        <v>0</v>
      </c>
      <c r="R25" s="380">
        <f t="shared" si="6"/>
        <v>0</v>
      </c>
      <c r="S25" s="380">
        <f t="shared" si="6"/>
        <v>0</v>
      </c>
      <c r="T25" s="380">
        <f t="shared" si="7"/>
        <v>0</v>
      </c>
      <c r="U25" s="380">
        <f t="shared" si="8"/>
        <v>0</v>
      </c>
      <c r="V25" s="380">
        <f t="shared" si="8"/>
        <v>0</v>
      </c>
      <c r="W25" s="380">
        <f t="shared" si="9"/>
        <v>0</v>
      </c>
      <c r="X25" s="380">
        <f t="shared" si="10"/>
        <v>0</v>
      </c>
      <c r="Y25" s="380">
        <f t="shared" si="11"/>
        <v>0</v>
      </c>
      <c r="Z25" s="380">
        <f t="shared" si="11"/>
        <v>0</v>
      </c>
      <c r="AA25" s="380">
        <f t="shared" si="12"/>
        <v>0</v>
      </c>
    </row>
    <row r="26" spans="3:27" s="338" customFormat="1">
      <c r="L26" s="380" t="s">
        <v>522</v>
      </c>
      <c r="M26" s="380">
        <f t="shared" si="2"/>
        <v>0</v>
      </c>
      <c r="N26" s="380">
        <f t="shared" si="3"/>
        <v>0</v>
      </c>
      <c r="O26" s="380">
        <f t="shared" si="3"/>
        <v>0</v>
      </c>
      <c r="P26" s="380">
        <f t="shared" si="4"/>
        <v>0</v>
      </c>
      <c r="Q26" s="380">
        <f t="shared" si="5"/>
        <v>0</v>
      </c>
      <c r="R26" s="380">
        <f t="shared" si="6"/>
        <v>0</v>
      </c>
      <c r="S26" s="380">
        <f t="shared" si="6"/>
        <v>0</v>
      </c>
      <c r="T26" s="380">
        <f t="shared" si="7"/>
        <v>0</v>
      </c>
      <c r="U26" s="380">
        <f t="shared" si="8"/>
        <v>0</v>
      </c>
      <c r="V26" s="380">
        <f t="shared" si="8"/>
        <v>0</v>
      </c>
      <c r="W26" s="380">
        <f t="shared" si="9"/>
        <v>0</v>
      </c>
      <c r="X26" s="380">
        <f t="shared" si="10"/>
        <v>0</v>
      </c>
      <c r="Y26" s="380">
        <f t="shared" si="11"/>
        <v>0</v>
      </c>
      <c r="Z26" s="380">
        <f t="shared" si="11"/>
        <v>0</v>
      </c>
      <c r="AA26" s="380">
        <f t="shared" si="12"/>
        <v>0</v>
      </c>
    </row>
    <row r="27" spans="3:27" s="338" customFormat="1" ht="15">
      <c r="L27" s="380" t="s">
        <v>523</v>
      </c>
      <c r="M27" s="380">
        <f t="shared" si="2"/>
        <v>0</v>
      </c>
      <c r="N27" s="380">
        <f t="shared" si="3"/>
        <v>0</v>
      </c>
      <c r="O27" s="380">
        <f t="shared" si="3"/>
        <v>0</v>
      </c>
      <c r="P27" s="380">
        <f t="shared" si="4"/>
        <v>0</v>
      </c>
      <c r="Q27" s="380">
        <f t="shared" si="5"/>
        <v>0</v>
      </c>
      <c r="R27" s="381">
        <f t="shared" si="6"/>
        <v>0</v>
      </c>
      <c r="S27" s="380">
        <f t="shared" si="6"/>
        <v>0</v>
      </c>
      <c r="T27" s="380">
        <f t="shared" si="7"/>
        <v>0</v>
      </c>
      <c r="U27" s="380">
        <f t="shared" si="8"/>
        <v>0</v>
      </c>
      <c r="V27" s="380">
        <f t="shared" si="8"/>
        <v>0</v>
      </c>
      <c r="W27" s="380">
        <f t="shared" si="9"/>
        <v>0</v>
      </c>
      <c r="X27" s="380">
        <f t="shared" si="10"/>
        <v>0</v>
      </c>
      <c r="Y27" s="380">
        <f t="shared" si="11"/>
        <v>0</v>
      </c>
      <c r="Z27" s="380">
        <f t="shared" si="11"/>
        <v>0</v>
      </c>
      <c r="AA27" s="380">
        <f t="shared" si="12"/>
        <v>0</v>
      </c>
    </row>
    <row r="28" spans="3:27" s="338" customFormat="1">
      <c r="L28" s="380" t="s">
        <v>532</v>
      </c>
      <c r="M28" s="380">
        <f t="shared" si="2"/>
        <v>0</v>
      </c>
      <c r="N28" s="380">
        <f t="shared" si="3"/>
        <v>0</v>
      </c>
      <c r="O28" s="380">
        <f t="shared" si="3"/>
        <v>0</v>
      </c>
      <c r="P28" s="380">
        <f t="shared" si="4"/>
        <v>0</v>
      </c>
      <c r="Q28" s="380">
        <f t="shared" si="5"/>
        <v>0</v>
      </c>
      <c r="R28" s="380">
        <f t="shared" si="6"/>
        <v>0</v>
      </c>
      <c r="S28" s="380">
        <f t="shared" si="6"/>
        <v>0</v>
      </c>
      <c r="T28" s="380">
        <f t="shared" si="7"/>
        <v>0</v>
      </c>
      <c r="U28" s="380">
        <f t="shared" si="8"/>
        <v>0</v>
      </c>
      <c r="V28" s="380">
        <f t="shared" si="8"/>
        <v>0</v>
      </c>
      <c r="W28" s="380">
        <f t="shared" si="9"/>
        <v>0</v>
      </c>
      <c r="X28" s="380">
        <f t="shared" si="10"/>
        <v>0</v>
      </c>
      <c r="Y28" s="380">
        <f t="shared" si="11"/>
        <v>0</v>
      </c>
      <c r="Z28" s="380">
        <f t="shared" si="11"/>
        <v>0</v>
      </c>
      <c r="AA28" s="380">
        <f t="shared" si="12"/>
        <v>0</v>
      </c>
    </row>
    <row r="29" spans="3:27" s="338" customFormat="1">
      <c r="M29" s="338">
        <f>SUM(M17:M28)</f>
        <v>0</v>
      </c>
      <c r="N29" s="338">
        <f t="shared" ref="N29:AA29" si="13">SUM(N17:N28)</f>
        <v>0</v>
      </c>
      <c r="O29" s="338">
        <f t="shared" si="13"/>
        <v>0</v>
      </c>
      <c r="P29" s="338">
        <f t="shared" si="13"/>
        <v>0</v>
      </c>
      <c r="Q29" s="338">
        <f t="shared" si="13"/>
        <v>0</v>
      </c>
      <c r="R29" s="338">
        <f t="shared" si="13"/>
        <v>0</v>
      </c>
      <c r="S29" s="338">
        <f t="shared" si="13"/>
        <v>0</v>
      </c>
      <c r="T29" s="338">
        <f t="shared" si="13"/>
        <v>0</v>
      </c>
      <c r="U29" s="338">
        <f t="shared" si="13"/>
        <v>0</v>
      </c>
      <c r="V29" s="338">
        <f t="shared" si="13"/>
        <v>0</v>
      </c>
      <c r="W29" s="338">
        <f t="shared" si="13"/>
        <v>0</v>
      </c>
      <c r="X29" s="338">
        <f t="shared" si="13"/>
        <v>0</v>
      </c>
      <c r="Y29" s="338">
        <f t="shared" si="13"/>
        <v>0</v>
      </c>
      <c r="Z29" s="338">
        <f t="shared" si="13"/>
        <v>0</v>
      </c>
      <c r="AA29" s="338">
        <f t="shared" si="13"/>
        <v>0</v>
      </c>
    </row>
    <row r="30" spans="3:27" s="338" customFormat="1" ht="15">
      <c r="L30" s="382" t="s">
        <v>533</v>
      </c>
      <c r="M30" s="540"/>
      <c r="N30" s="540"/>
      <c r="O30" s="540"/>
      <c r="P30" s="540"/>
      <c r="Q30" s="540"/>
      <c r="R30" s="540"/>
      <c r="S30" s="540"/>
      <c r="T30" s="540"/>
      <c r="U30" s="540"/>
      <c r="V30" s="540"/>
      <c r="W30" s="540"/>
    </row>
    <row r="31" spans="3:27" s="338" customFormat="1">
      <c r="M31" s="338" t="str">
        <f>IF(M29=M30,"Match","Not Match")</f>
        <v>Match</v>
      </c>
      <c r="N31" s="338" t="str">
        <f t="shared" ref="N31:W31" si="14">IF(N29=N30,"Match","Not Match")</f>
        <v>Match</v>
      </c>
      <c r="O31" s="338" t="str">
        <f t="shared" si="14"/>
        <v>Match</v>
      </c>
      <c r="P31" s="338" t="str">
        <f t="shared" si="14"/>
        <v>Match</v>
      </c>
      <c r="Q31" s="338" t="str">
        <f t="shared" si="14"/>
        <v>Match</v>
      </c>
      <c r="R31" s="338" t="str">
        <f t="shared" si="14"/>
        <v>Match</v>
      </c>
      <c r="S31" s="338" t="str">
        <f t="shared" si="14"/>
        <v>Match</v>
      </c>
      <c r="T31" s="338" t="str">
        <f t="shared" si="14"/>
        <v>Match</v>
      </c>
      <c r="U31" s="338" t="str">
        <f t="shared" si="14"/>
        <v>Match</v>
      </c>
      <c r="V31" s="338" t="str">
        <f t="shared" si="14"/>
        <v>Match</v>
      </c>
      <c r="W31" s="338" t="str">
        <f t="shared" si="14"/>
        <v>Match</v>
      </c>
      <c r="AA31" s="338" t="s">
        <v>534</v>
      </c>
    </row>
    <row r="32" spans="3:27">
      <c r="C32" s="136" t="s">
        <v>683</v>
      </c>
    </row>
    <row r="33" spans="2:21">
      <c r="B33" s="134"/>
      <c r="C33" s="541" t="s">
        <v>231</v>
      </c>
      <c r="U33" s="136" t="s">
        <v>266</v>
      </c>
    </row>
    <row r="34" spans="2:21">
      <c r="B34" s="135"/>
      <c r="U34" s="136" t="s">
        <v>433</v>
      </c>
    </row>
    <row r="35" spans="2:21" ht="12.75" customHeight="1">
      <c r="B35" s="614" t="s">
        <v>118</v>
      </c>
      <c r="C35" s="614" t="s">
        <v>434</v>
      </c>
      <c r="D35" s="614" t="s">
        <v>435</v>
      </c>
      <c r="E35" s="616" t="s">
        <v>436</v>
      </c>
      <c r="F35" s="617"/>
      <c r="G35" s="617"/>
      <c r="H35" s="617"/>
      <c r="I35" s="617"/>
      <c r="J35" s="617"/>
      <c r="K35" s="617"/>
      <c r="L35" s="617"/>
      <c r="M35" s="617"/>
      <c r="N35" s="617"/>
      <c r="O35" s="618"/>
      <c r="P35" s="619" t="s">
        <v>437</v>
      </c>
    </row>
    <row r="36" spans="2:21" ht="45" customHeight="1">
      <c r="B36" s="615"/>
      <c r="C36" s="615"/>
      <c r="D36" s="615"/>
      <c r="E36" s="335" t="s">
        <v>438</v>
      </c>
      <c r="F36" s="335"/>
      <c r="G36" s="335"/>
      <c r="H36" s="335"/>
      <c r="I36" s="335"/>
      <c r="J36" s="335"/>
      <c r="K36" s="335" t="s">
        <v>439</v>
      </c>
      <c r="L36" s="335" t="s">
        <v>440</v>
      </c>
      <c r="M36" s="335" t="s">
        <v>441</v>
      </c>
      <c r="N36" s="335" t="s">
        <v>442</v>
      </c>
      <c r="O36" s="335" t="s">
        <v>443</v>
      </c>
      <c r="P36" s="619"/>
    </row>
    <row r="37" spans="2:21">
      <c r="B37" s="434">
        <f>DATE(RIGHT('Audit Program'!B2,2)+99,4,1)</f>
        <v>42461</v>
      </c>
      <c r="C37" s="539"/>
      <c r="D37" s="539"/>
      <c r="E37" s="336" t="str">
        <f>IF($C37&lt;10,"No",IF(OR(AND($C37&gt;=20,$C$33="No"),AND($C37&gt;=10,$C$33="Yes")),"Yes","No"))</f>
        <v>No</v>
      </c>
      <c r="F37" s="336"/>
      <c r="G37" s="336"/>
      <c r="H37" s="336"/>
      <c r="I37" s="336"/>
      <c r="J37" s="336"/>
      <c r="K37" s="336" t="str">
        <f>IF(C37&gt;=20,"Yes","No")</f>
        <v>No</v>
      </c>
      <c r="L37" s="336" t="s">
        <v>266</v>
      </c>
      <c r="M37" s="336" t="s">
        <v>266</v>
      </c>
      <c r="N37" s="336" t="s">
        <v>266</v>
      </c>
      <c r="O37" s="336" t="s">
        <v>231</v>
      </c>
      <c r="P37" s="337"/>
      <c r="U37" s="136" t="s">
        <v>562</v>
      </c>
    </row>
    <row r="38" spans="2:21">
      <c r="B38" s="434">
        <f>DATE(YEAR(B37),MONTH(B37)+1,DAY(B37))</f>
        <v>42491</v>
      </c>
      <c r="C38" s="539"/>
      <c r="D38" s="539"/>
      <c r="E38" s="336" t="str">
        <f t="shared" ref="E38:E48" si="15">IF($C38&lt;10,"No",IF(OR(AND($C38&gt;=20,$C$33="No"),AND($C38&gt;=10,$C$33="Yes")),"Yes","No"))</f>
        <v>No</v>
      </c>
      <c r="F38" s="336"/>
      <c r="G38" s="336"/>
      <c r="H38" s="336"/>
      <c r="I38" s="336"/>
      <c r="J38" s="336"/>
      <c r="K38" s="336" t="str">
        <f t="shared" ref="K38:K48" si="16">IF(C38&gt;=20,"Yes","No")</f>
        <v>No</v>
      </c>
      <c r="L38" s="336" t="s">
        <v>266</v>
      </c>
      <c r="M38" s="336" t="s">
        <v>266</v>
      </c>
      <c r="N38" s="336" t="s">
        <v>266</v>
      </c>
      <c r="O38" s="336" t="s">
        <v>231</v>
      </c>
      <c r="P38" s="337"/>
      <c r="U38" s="136" t="s">
        <v>231</v>
      </c>
    </row>
    <row r="39" spans="2:21">
      <c r="B39" s="434">
        <f t="shared" ref="B39:B48" si="17">DATE(YEAR(B38),MONTH(B38)+1,DAY(B38))</f>
        <v>42522</v>
      </c>
      <c r="C39" s="539"/>
      <c r="D39" s="539"/>
      <c r="E39" s="336" t="str">
        <f t="shared" si="15"/>
        <v>No</v>
      </c>
      <c r="F39" s="336"/>
      <c r="G39" s="336"/>
      <c r="H39" s="336"/>
      <c r="I39" s="336"/>
      <c r="J39" s="336"/>
      <c r="K39" s="336" t="str">
        <f t="shared" si="16"/>
        <v>No</v>
      </c>
      <c r="L39" s="336" t="s">
        <v>231</v>
      </c>
      <c r="M39" s="336" t="s">
        <v>266</v>
      </c>
      <c r="N39" s="336" t="s">
        <v>231</v>
      </c>
      <c r="O39" s="336" t="s">
        <v>231</v>
      </c>
      <c r="P39" s="337"/>
      <c r="U39" s="136" t="s">
        <v>266</v>
      </c>
    </row>
    <row r="40" spans="2:21">
      <c r="B40" s="434">
        <f t="shared" si="17"/>
        <v>42552</v>
      </c>
      <c r="C40" s="539"/>
      <c r="D40" s="539"/>
      <c r="E40" s="336" t="str">
        <f t="shared" si="15"/>
        <v>No</v>
      </c>
      <c r="F40" s="336"/>
      <c r="G40" s="336"/>
      <c r="H40" s="336"/>
      <c r="I40" s="336"/>
      <c r="J40" s="336"/>
      <c r="K40" s="336" t="str">
        <f t="shared" si="16"/>
        <v>No</v>
      </c>
      <c r="L40" s="336" t="s">
        <v>231</v>
      </c>
      <c r="M40" s="336" t="s">
        <v>266</v>
      </c>
      <c r="N40" s="336" t="s">
        <v>266</v>
      </c>
      <c r="O40" s="336" t="s">
        <v>231</v>
      </c>
      <c r="P40" s="337"/>
    </row>
    <row r="41" spans="2:21">
      <c r="B41" s="434">
        <f t="shared" si="17"/>
        <v>42583</v>
      </c>
      <c r="C41" s="539"/>
      <c r="D41" s="539"/>
      <c r="E41" s="336" t="str">
        <f t="shared" si="15"/>
        <v>No</v>
      </c>
      <c r="F41" s="336"/>
      <c r="G41" s="336"/>
      <c r="H41" s="336"/>
      <c r="I41" s="336"/>
      <c r="J41" s="336"/>
      <c r="K41" s="336" t="str">
        <f t="shared" si="16"/>
        <v>No</v>
      </c>
      <c r="L41" s="336" t="s">
        <v>231</v>
      </c>
      <c r="M41" s="336" t="s">
        <v>266</v>
      </c>
      <c r="N41" s="336" t="s">
        <v>266</v>
      </c>
      <c r="O41" s="336" t="s">
        <v>231</v>
      </c>
      <c r="P41" s="337"/>
    </row>
    <row r="42" spans="2:21">
      <c r="B42" s="434">
        <f t="shared" si="17"/>
        <v>42614</v>
      </c>
      <c r="C42" s="539"/>
      <c r="D42" s="539"/>
      <c r="E42" s="336" t="str">
        <f t="shared" si="15"/>
        <v>No</v>
      </c>
      <c r="F42" s="336"/>
      <c r="G42" s="336"/>
      <c r="H42" s="336"/>
      <c r="I42" s="336"/>
      <c r="J42" s="336"/>
      <c r="K42" s="336" t="str">
        <f t="shared" si="16"/>
        <v>No</v>
      </c>
      <c r="L42" s="336" t="s">
        <v>266</v>
      </c>
      <c r="M42" s="336" t="s">
        <v>266</v>
      </c>
      <c r="N42" s="336" t="s">
        <v>231</v>
      </c>
      <c r="O42" s="336" t="s">
        <v>231</v>
      </c>
      <c r="P42" s="337"/>
    </row>
    <row r="43" spans="2:21">
      <c r="B43" s="434">
        <f t="shared" si="17"/>
        <v>42644</v>
      </c>
      <c r="C43" s="539"/>
      <c r="D43" s="539"/>
      <c r="E43" s="336" t="str">
        <f t="shared" si="15"/>
        <v>No</v>
      </c>
      <c r="F43" s="336"/>
      <c r="G43" s="336"/>
      <c r="H43" s="336"/>
      <c r="I43" s="336"/>
      <c r="J43" s="336"/>
      <c r="K43" s="336" t="str">
        <f t="shared" si="16"/>
        <v>No</v>
      </c>
      <c r="L43" s="336" t="s">
        <v>266</v>
      </c>
      <c r="M43" s="336" t="s">
        <v>266</v>
      </c>
      <c r="N43" s="336" t="s">
        <v>266</v>
      </c>
      <c r="O43" s="336" t="s">
        <v>231</v>
      </c>
      <c r="P43" s="337"/>
    </row>
    <row r="44" spans="2:21">
      <c r="B44" s="434">
        <f t="shared" si="17"/>
        <v>42675</v>
      </c>
      <c r="C44" s="539"/>
      <c r="D44" s="539"/>
      <c r="E44" s="336" t="str">
        <f t="shared" si="15"/>
        <v>No</v>
      </c>
      <c r="F44" s="336"/>
      <c r="G44" s="336"/>
      <c r="H44" s="336"/>
      <c r="I44" s="336"/>
      <c r="J44" s="336"/>
      <c r="K44" s="336" t="str">
        <f t="shared" si="16"/>
        <v>No</v>
      </c>
      <c r="L44" s="336" t="s">
        <v>266</v>
      </c>
      <c r="M44" s="336" t="s">
        <v>266</v>
      </c>
      <c r="N44" s="336" t="s">
        <v>266</v>
      </c>
      <c r="O44" s="336" t="s">
        <v>231</v>
      </c>
      <c r="P44" s="337"/>
    </row>
    <row r="45" spans="2:21">
      <c r="B45" s="434">
        <f t="shared" si="17"/>
        <v>42705</v>
      </c>
      <c r="C45" s="539"/>
      <c r="D45" s="539"/>
      <c r="E45" s="336" t="str">
        <f t="shared" si="15"/>
        <v>No</v>
      </c>
      <c r="F45" s="336"/>
      <c r="G45" s="336"/>
      <c r="H45" s="336"/>
      <c r="I45" s="336"/>
      <c r="J45" s="336"/>
      <c r="K45" s="336" t="str">
        <f t="shared" si="16"/>
        <v>No</v>
      </c>
      <c r="L45" s="336" t="s">
        <v>231</v>
      </c>
      <c r="M45" s="336" t="s">
        <v>266</v>
      </c>
      <c r="N45" s="336" t="s">
        <v>266</v>
      </c>
      <c r="O45" s="336" t="s">
        <v>231</v>
      </c>
      <c r="P45" s="337"/>
    </row>
    <row r="46" spans="2:21">
      <c r="B46" s="434">
        <f t="shared" si="17"/>
        <v>42736</v>
      </c>
      <c r="C46" s="539"/>
      <c r="D46" s="539"/>
      <c r="E46" s="336" t="str">
        <f t="shared" si="15"/>
        <v>No</v>
      </c>
      <c r="F46" s="336"/>
      <c r="G46" s="336"/>
      <c r="H46" s="336"/>
      <c r="I46" s="336"/>
      <c r="J46" s="336"/>
      <c r="K46" s="336" t="str">
        <f t="shared" si="16"/>
        <v>No</v>
      </c>
      <c r="L46" s="336" t="s">
        <v>266</v>
      </c>
      <c r="M46" s="336" t="s">
        <v>266</v>
      </c>
      <c r="N46" s="336" t="s">
        <v>266</v>
      </c>
      <c r="O46" s="336" t="s">
        <v>231</v>
      </c>
      <c r="P46" s="337"/>
    </row>
    <row r="47" spans="2:21">
      <c r="B47" s="434">
        <f t="shared" si="17"/>
        <v>42767</v>
      </c>
      <c r="C47" s="539"/>
      <c r="D47" s="539"/>
      <c r="E47" s="336" t="str">
        <f t="shared" si="15"/>
        <v>No</v>
      </c>
      <c r="F47" s="336"/>
      <c r="G47" s="336"/>
      <c r="H47" s="336"/>
      <c r="I47" s="336"/>
      <c r="J47" s="336"/>
      <c r="K47" s="336" t="str">
        <f t="shared" si="16"/>
        <v>No</v>
      </c>
      <c r="L47" s="336" t="s">
        <v>266</v>
      </c>
      <c r="M47" s="336" t="s">
        <v>266</v>
      </c>
      <c r="N47" s="336" t="s">
        <v>266</v>
      </c>
      <c r="O47" s="336" t="s">
        <v>231</v>
      </c>
      <c r="P47" s="337"/>
    </row>
    <row r="48" spans="2:21">
      <c r="B48" s="434">
        <f t="shared" si="17"/>
        <v>42795</v>
      </c>
      <c r="C48" s="539"/>
      <c r="D48" s="539"/>
      <c r="E48" s="336" t="str">
        <f t="shared" si="15"/>
        <v>No</v>
      </c>
      <c r="F48" s="336"/>
      <c r="G48" s="336"/>
      <c r="H48" s="336"/>
      <c r="I48" s="336"/>
      <c r="J48" s="336"/>
      <c r="K48" s="336" t="str">
        <f t="shared" si="16"/>
        <v>No</v>
      </c>
      <c r="L48" s="336" t="s">
        <v>231</v>
      </c>
      <c r="M48" s="336" t="s">
        <v>266</v>
      </c>
      <c r="N48" s="336" t="s">
        <v>266</v>
      </c>
      <c r="O48" s="336" t="s">
        <v>231</v>
      </c>
      <c r="P48" s="337"/>
    </row>
    <row r="49" spans="1:16">
      <c r="B49" s="152" t="s">
        <v>115</v>
      </c>
      <c r="C49" s="337"/>
      <c r="D49" s="337"/>
      <c r="E49" s="337"/>
      <c r="F49" s="337"/>
      <c r="G49" s="337"/>
      <c r="H49" s="337"/>
      <c r="I49" s="337"/>
      <c r="J49" s="337"/>
      <c r="K49" s="337"/>
      <c r="L49" s="337"/>
      <c r="M49" s="337"/>
      <c r="N49" s="337"/>
      <c r="O49" s="337"/>
      <c r="P49" s="337"/>
    </row>
    <row r="54" spans="1:16" ht="12.75" customHeight="1">
      <c r="A54" s="338"/>
      <c r="B54" s="612" t="s">
        <v>118</v>
      </c>
      <c r="C54" s="614" t="s">
        <v>444</v>
      </c>
      <c r="D54" s="620" t="s">
        <v>445</v>
      </c>
      <c r="E54" s="621"/>
      <c r="F54" s="349"/>
      <c r="G54" s="349"/>
      <c r="H54" s="349"/>
      <c r="I54" s="349"/>
      <c r="J54" s="349"/>
      <c r="K54" s="339"/>
      <c r="L54" s="612" t="s">
        <v>115</v>
      </c>
      <c r="M54" s="612" t="s">
        <v>116</v>
      </c>
      <c r="N54" s="612" t="s">
        <v>316</v>
      </c>
      <c r="O54" s="612" t="s">
        <v>316</v>
      </c>
      <c r="P54" s="612" t="s">
        <v>316</v>
      </c>
    </row>
    <row r="55" spans="1:16" ht="38.25">
      <c r="A55" s="338"/>
      <c r="B55" s="613"/>
      <c r="C55" s="615"/>
      <c r="D55" s="340" t="s">
        <v>446</v>
      </c>
      <c r="E55" s="340" t="s">
        <v>447</v>
      </c>
      <c r="F55" s="350" t="s">
        <v>449</v>
      </c>
      <c r="G55" s="350" t="s">
        <v>450</v>
      </c>
      <c r="H55" s="350" t="s">
        <v>451</v>
      </c>
      <c r="I55" s="350" t="s">
        <v>453</v>
      </c>
      <c r="J55" s="350" t="s">
        <v>452</v>
      </c>
      <c r="K55" s="341" t="s">
        <v>448</v>
      </c>
      <c r="L55" s="613"/>
      <c r="M55" s="613"/>
      <c r="N55" s="613"/>
      <c r="O55" s="613"/>
      <c r="P55" s="613"/>
    </row>
    <row r="56" spans="1:16">
      <c r="A56" s="338"/>
      <c r="B56" s="434">
        <f>B37</f>
        <v>42461</v>
      </c>
      <c r="C56" s="342"/>
      <c r="D56" s="342"/>
      <c r="E56" s="342"/>
      <c r="F56" s="342"/>
      <c r="G56" s="342"/>
      <c r="H56" s="342"/>
      <c r="I56" s="342"/>
      <c r="J56" s="342"/>
      <c r="K56" s="342"/>
      <c r="L56" s="342">
        <f>C56+SUM(F56:J56)</f>
        <v>0</v>
      </c>
      <c r="M56" s="342">
        <f>D56-L56</f>
        <v>0</v>
      </c>
      <c r="N56" s="343"/>
      <c r="O56" s="343"/>
      <c r="P56" s="343"/>
    </row>
    <row r="57" spans="1:16">
      <c r="A57" s="338"/>
      <c r="B57" s="434">
        <f t="shared" ref="B57:B67" si="18">DATE(YEAR(B56),MONTH(B56)+1,DAY(B56))</f>
        <v>42491</v>
      </c>
      <c r="C57" s="342"/>
      <c r="D57" s="342"/>
      <c r="E57" s="342"/>
      <c r="F57" s="342"/>
      <c r="G57" s="342"/>
      <c r="H57" s="342"/>
      <c r="I57" s="342"/>
      <c r="J57" s="342"/>
      <c r="K57" s="342"/>
      <c r="L57" s="342">
        <f t="shared" ref="L57:L67" si="19">C57+SUM(F57:J57)</f>
        <v>0</v>
      </c>
      <c r="M57" s="342">
        <f t="shared" ref="M57:M68" si="20">D57-L57</f>
        <v>0</v>
      </c>
      <c r="N57" s="343"/>
      <c r="O57" s="343"/>
      <c r="P57" s="343"/>
    </row>
    <row r="58" spans="1:16">
      <c r="A58" s="338"/>
      <c r="B58" s="434">
        <f t="shared" si="18"/>
        <v>42522</v>
      </c>
      <c r="C58" s="342"/>
      <c r="D58" s="342"/>
      <c r="E58" s="342"/>
      <c r="F58" s="342"/>
      <c r="G58" s="342"/>
      <c r="H58" s="342"/>
      <c r="I58" s="342"/>
      <c r="J58" s="342"/>
      <c r="K58" s="342"/>
      <c r="L58" s="342">
        <f t="shared" si="19"/>
        <v>0</v>
      </c>
      <c r="M58" s="342">
        <f t="shared" si="20"/>
        <v>0</v>
      </c>
      <c r="N58" s="343"/>
      <c r="O58" s="343"/>
      <c r="P58" s="343"/>
    </row>
    <row r="59" spans="1:16">
      <c r="A59" s="338"/>
      <c r="B59" s="434">
        <f t="shared" si="18"/>
        <v>42552</v>
      </c>
      <c r="C59" s="342"/>
      <c r="D59" s="342"/>
      <c r="E59" s="342"/>
      <c r="F59" s="342"/>
      <c r="G59" s="342"/>
      <c r="H59" s="342"/>
      <c r="I59" s="342"/>
      <c r="J59" s="342"/>
      <c r="K59" s="342"/>
      <c r="L59" s="342">
        <f t="shared" si="19"/>
        <v>0</v>
      </c>
      <c r="M59" s="342">
        <f t="shared" si="20"/>
        <v>0</v>
      </c>
      <c r="N59" s="343"/>
      <c r="O59" s="343"/>
      <c r="P59" s="343"/>
    </row>
    <row r="60" spans="1:16">
      <c r="A60" s="338"/>
      <c r="B60" s="434">
        <f t="shared" si="18"/>
        <v>42583</v>
      </c>
      <c r="C60" s="342"/>
      <c r="D60" s="342"/>
      <c r="E60" s="342"/>
      <c r="F60" s="342"/>
      <c r="G60" s="342"/>
      <c r="H60" s="342"/>
      <c r="I60" s="342"/>
      <c r="J60" s="342"/>
      <c r="K60" s="342"/>
      <c r="L60" s="342">
        <f t="shared" si="19"/>
        <v>0</v>
      </c>
      <c r="M60" s="342">
        <f t="shared" si="20"/>
        <v>0</v>
      </c>
      <c r="N60" s="343"/>
      <c r="O60" s="343"/>
      <c r="P60" s="343"/>
    </row>
    <row r="61" spans="1:16">
      <c r="A61" s="338"/>
      <c r="B61" s="434">
        <f t="shared" si="18"/>
        <v>42614</v>
      </c>
      <c r="C61" s="342"/>
      <c r="D61" s="342"/>
      <c r="E61" s="342"/>
      <c r="F61" s="342"/>
      <c r="G61" s="342"/>
      <c r="H61" s="342"/>
      <c r="I61" s="342"/>
      <c r="J61" s="342"/>
      <c r="K61" s="342"/>
      <c r="L61" s="342">
        <f t="shared" si="19"/>
        <v>0</v>
      </c>
      <c r="M61" s="342">
        <f t="shared" si="20"/>
        <v>0</v>
      </c>
      <c r="N61" s="343"/>
      <c r="O61" s="343"/>
      <c r="P61" s="344"/>
    </row>
    <row r="62" spans="1:16">
      <c r="A62" s="338"/>
      <c r="B62" s="434">
        <f t="shared" si="18"/>
        <v>42644</v>
      </c>
      <c r="C62" s="342"/>
      <c r="D62" s="342"/>
      <c r="E62" s="342"/>
      <c r="F62" s="342"/>
      <c r="G62" s="342"/>
      <c r="H62" s="342"/>
      <c r="I62" s="342"/>
      <c r="J62" s="342"/>
      <c r="K62" s="342"/>
      <c r="L62" s="342">
        <f t="shared" si="19"/>
        <v>0</v>
      </c>
      <c r="M62" s="342">
        <f t="shared" si="20"/>
        <v>0</v>
      </c>
      <c r="N62" s="343"/>
      <c r="O62" s="343"/>
      <c r="P62" s="344"/>
    </row>
    <row r="63" spans="1:16">
      <c r="A63" s="338"/>
      <c r="B63" s="434">
        <f t="shared" si="18"/>
        <v>42675</v>
      </c>
      <c r="C63" s="342"/>
      <c r="D63" s="342"/>
      <c r="E63" s="342"/>
      <c r="F63" s="342"/>
      <c r="G63" s="342"/>
      <c r="H63" s="342"/>
      <c r="I63" s="342"/>
      <c r="J63" s="342"/>
      <c r="K63" s="342"/>
      <c r="L63" s="342">
        <f t="shared" si="19"/>
        <v>0</v>
      </c>
      <c r="M63" s="342">
        <f t="shared" si="20"/>
        <v>0</v>
      </c>
      <c r="N63" s="343"/>
      <c r="O63" s="343"/>
      <c r="P63" s="344"/>
    </row>
    <row r="64" spans="1:16">
      <c r="A64" s="338"/>
      <c r="B64" s="434">
        <f t="shared" si="18"/>
        <v>42705</v>
      </c>
      <c r="C64" s="342"/>
      <c r="D64" s="342"/>
      <c r="E64" s="342"/>
      <c r="F64" s="342"/>
      <c r="G64" s="342"/>
      <c r="H64" s="342"/>
      <c r="I64" s="342"/>
      <c r="J64" s="342"/>
      <c r="K64" s="342"/>
      <c r="L64" s="342">
        <f t="shared" si="19"/>
        <v>0</v>
      </c>
      <c r="M64" s="342">
        <f t="shared" si="20"/>
        <v>0</v>
      </c>
      <c r="N64" s="343"/>
      <c r="O64" s="343"/>
      <c r="P64" s="344"/>
    </row>
    <row r="65" spans="1:16">
      <c r="A65" s="338"/>
      <c r="B65" s="434">
        <f t="shared" si="18"/>
        <v>42736</v>
      </c>
      <c r="C65" s="342"/>
      <c r="D65" s="342"/>
      <c r="E65" s="342"/>
      <c r="F65" s="342"/>
      <c r="G65" s="342"/>
      <c r="H65" s="342"/>
      <c r="I65" s="342"/>
      <c r="J65" s="342"/>
      <c r="K65" s="342"/>
      <c r="L65" s="342">
        <f t="shared" si="19"/>
        <v>0</v>
      </c>
      <c r="M65" s="342">
        <f t="shared" si="20"/>
        <v>0</v>
      </c>
      <c r="N65" s="343"/>
      <c r="O65" s="343"/>
      <c r="P65" s="344"/>
    </row>
    <row r="66" spans="1:16">
      <c r="A66" s="338"/>
      <c r="B66" s="434">
        <f t="shared" si="18"/>
        <v>42767</v>
      </c>
      <c r="C66" s="342"/>
      <c r="D66" s="342"/>
      <c r="E66" s="342"/>
      <c r="F66" s="342"/>
      <c r="G66" s="342"/>
      <c r="H66" s="342"/>
      <c r="I66" s="342"/>
      <c r="J66" s="342"/>
      <c r="K66" s="342"/>
      <c r="L66" s="342">
        <f t="shared" si="19"/>
        <v>0</v>
      </c>
      <c r="M66" s="342">
        <f t="shared" si="20"/>
        <v>0</v>
      </c>
      <c r="N66" s="343"/>
      <c r="O66" s="343"/>
      <c r="P66" s="344"/>
    </row>
    <row r="67" spans="1:16">
      <c r="A67" s="338"/>
      <c r="B67" s="434">
        <f t="shared" si="18"/>
        <v>42795</v>
      </c>
      <c r="C67" s="342"/>
      <c r="D67" s="342"/>
      <c r="E67" s="342"/>
      <c r="F67" s="342"/>
      <c r="G67" s="342"/>
      <c r="H67" s="342"/>
      <c r="I67" s="342"/>
      <c r="J67" s="342"/>
      <c r="K67" s="342"/>
      <c r="L67" s="342">
        <f t="shared" si="19"/>
        <v>0</v>
      </c>
      <c r="M67" s="342">
        <f t="shared" si="20"/>
        <v>0</v>
      </c>
      <c r="N67" s="343"/>
      <c r="O67" s="343"/>
      <c r="P67" s="344"/>
    </row>
    <row r="68" spans="1:16">
      <c r="A68" s="338"/>
      <c r="B68" s="152" t="s">
        <v>115</v>
      </c>
      <c r="C68" s="345">
        <f>SUM(C56:C67)</f>
        <v>0</v>
      </c>
      <c r="D68" s="345">
        <f>SUM(D56:D67)</f>
        <v>0</v>
      </c>
      <c r="E68" s="345">
        <f t="shared" ref="E68:K68" si="21">SUM(E56:E67)</f>
        <v>0</v>
      </c>
      <c r="F68" s="345">
        <f>SUM(F56:F67)</f>
        <v>0</v>
      </c>
      <c r="G68" s="345">
        <f>SUM(G56:G67)</f>
        <v>0</v>
      </c>
      <c r="H68" s="345">
        <f>SUM(H56:H67)</f>
        <v>0</v>
      </c>
      <c r="I68" s="345">
        <f>SUM(I56:I67)</f>
        <v>0</v>
      </c>
      <c r="J68" s="345">
        <f>SUM(J56:J67)</f>
        <v>0</v>
      </c>
      <c r="K68" s="345">
        <f t="shared" si="21"/>
        <v>0</v>
      </c>
      <c r="L68" s="345">
        <f>SUM(L56:L67)</f>
        <v>0</v>
      </c>
      <c r="M68" s="342">
        <f t="shared" si="20"/>
        <v>0</v>
      </c>
      <c r="N68" s="346"/>
      <c r="O68" s="346"/>
      <c r="P68" s="346"/>
    </row>
    <row r="69" spans="1:16">
      <c r="A69" s="338"/>
      <c r="B69" s="135"/>
      <c r="D69" s="347"/>
      <c r="E69" s="347"/>
      <c r="F69" s="347"/>
      <c r="G69" s="347"/>
      <c r="H69" s="347"/>
      <c r="I69" s="347"/>
      <c r="J69" s="347"/>
      <c r="K69" s="347"/>
      <c r="L69" s="347"/>
      <c r="M69" s="347"/>
      <c r="N69" s="348"/>
      <c r="O69" s="348"/>
      <c r="P69" s="348"/>
    </row>
  </sheetData>
  <mergeCells count="13">
    <mergeCell ref="N54:N55"/>
    <mergeCell ref="O54:O55"/>
    <mergeCell ref="P54:P55"/>
    <mergeCell ref="B35:B36"/>
    <mergeCell ref="C35:C36"/>
    <mergeCell ref="D35:D36"/>
    <mergeCell ref="E35:O35"/>
    <mergeCell ref="P35:P36"/>
    <mergeCell ref="B54:B55"/>
    <mergeCell ref="C54:C55"/>
    <mergeCell ref="D54:E54"/>
    <mergeCell ref="L54:L55"/>
    <mergeCell ref="M54:M55"/>
  </mergeCells>
  <dataValidations count="2">
    <dataValidation type="list" allowBlank="1" showInputMessage="1" showErrorMessage="1" sqref="O49">
      <formula1>$V$33:$V$33</formula1>
    </dataValidation>
    <dataValidation type="list" allowBlank="1" showInputMessage="1" showErrorMessage="1" sqref="C33 E37:O48">
      <formula1>$U$37:$U$39</formula1>
    </dataValidation>
  </dataValidation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sheetPr codeName="Sheet32"/>
  <dimension ref="A1:J66"/>
  <sheetViews>
    <sheetView workbookViewId="0">
      <selection activeCell="C1" sqref="C1"/>
    </sheetView>
  </sheetViews>
  <sheetFormatPr defaultRowHeight="12.75"/>
  <cols>
    <col min="1" max="1" width="31.85546875" style="28" bestFit="1" customWidth="1"/>
    <col min="2" max="2" width="43.28515625" style="28" customWidth="1"/>
    <col min="3" max="3" width="19.28515625" style="28" bestFit="1" customWidth="1"/>
    <col min="4" max="4" width="15.42578125" style="28" bestFit="1" customWidth="1"/>
    <col min="5" max="5" width="23.5703125" style="28" bestFit="1" customWidth="1"/>
    <col min="6" max="6" width="17.42578125" style="28" bestFit="1" customWidth="1"/>
    <col min="7" max="7" width="30.42578125" style="28" bestFit="1" customWidth="1"/>
    <col min="8" max="8" width="16.42578125" style="396" bestFit="1" customWidth="1"/>
    <col min="9" max="9" width="51.5703125" style="28" bestFit="1" customWidth="1"/>
    <col min="10" max="10" width="21.5703125" style="28" bestFit="1" customWidth="1"/>
    <col min="11" max="16384" width="9.140625" style="28"/>
  </cols>
  <sheetData>
    <row r="1" spans="1:10" ht="15">
      <c r="A1" s="486" t="s">
        <v>269</v>
      </c>
    </row>
    <row r="3" spans="1:10" ht="25.5">
      <c r="A3" s="158" t="s">
        <v>26</v>
      </c>
      <c r="B3" s="158" t="s">
        <v>268</v>
      </c>
      <c r="C3" s="158" t="s">
        <v>288</v>
      </c>
      <c r="D3" s="159" t="s">
        <v>320</v>
      </c>
      <c r="E3" s="158" t="s">
        <v>284</v>
      </c>
      <c r="F3" s="158" t="s">
        <v>283</v>
      </c>
      <c r="G3" s="158" t="s">
        <v>270</v>
      </c>
      <c r="H3" s="397" t="s">
        <v>253</v>
      </c>
      <c r="I3" s="158" t="s">
        <v>285</v>
      </c>
      <c r="J3" s="158" t="s">
        <v>286</v>
      </c>
    </row>
    <row r="4" spans="1:10" ht="15">
      <c r="A4" s="149"/>
      <c r="B4" s="307"/>
      <c r="C4" s="307"/>
      <c r="D4" s="183"/>
      <c r="E4" s="183"/>
      <c r="F4" s="183"/>
      <c r="G4" s="183"/>
      <c r="H4" s="398"/>
      <c r="I4" s="149"/>
      <c r="J4" s="149"/>
    </row>
    <row r="5" spans="1:10" ht="15">
      <c r="A5" s="149"/>
      <c r="B5" s="307"/>
      <c r="C5" s="183"/>
      <c r="D5" s="183"/>
      <c r="E5" s="183"/>
      <c r="F5" s="183"/>
      <c r="G5" s="183"/>
      <c r="H5" s="398"/>
      <c r="I5" s="149"/>
      <c r="J5" s="149"/>
    </row>
    <row r="6" spans="1:10" ht="15">
      <c r="A6" s="149"/>
      <c r="B6" s="307"/>
      <c r="C6" s="183"/>
      <c r="D6" s="183"/>
      <c r="E6" s="183"/>
      <c r="F6" s="183"/>
      <c r="G6" s="183"/>
      <c r="H6" s="394"/>
      <c r="I6" s="149"/>
      <c r="J6" s="149"/>
    </row>
    <row r="7" spans="1:10" ht="15">
      <c r="A7" s="149"/>
      <c r="B7" s="183"/>
      <c r="C7" s="183"/>
      <c r="D7" s="183"/>
      <c r="E7" s="183"/>
      <c r="F7" s="183"/>
      <c r="G7" s="183"/>
      <c r="H7" s="394"/>
      <c r="I7" s="149"/>
      <c r="J7" s="149"/>
    </row>
    <row r="8" spans="1:10">
      <c r="A8" s="149"/>
      <c r="B8" s="183"/>
      <c r="C8" s="307"/>
      <c r="D8" s="183"/>
      <c r="E8" s="183"/>
      <c r="F8" s="183"/>
      <c r="G8" s="183"/>
      <c r="H8" s="400"/>
      <c r="I8" s="149"/>
      <c r="J8" s="149"/>
    </row>
    <row r="9" spans="1:10">
      <c r="A9" s="149"/>
      <c r="B9" s="183"/>
      <c r="C9" s="395"/>
      <c r="D9" s="183"/>
      <c r="E9" s="183"/>
      <c r="F9" s="183"/>
      <c r="G9" s="183"/>
      <c r="H9" s="399"/>
      <c r="I9" s="149"/>
      <c r="J9" s="149"/>
    </row>
    <row r="10" spans="1:10" ht="15">
      <c r="A10" s="149"/>
      <c r="B10" s="183"/>
      <c r="C10" s="183"/>
      <c r="D10" s="183"/>
      <c r="E10" s="183"/>
      <c r="F10" s="183"/>
      <c r="G10" s="183"/>
      <c r="H10" s="394"/>
      <c r="I10" s="149"/>
      <c r="J10" s="149"/>
    </row>
    <row r="11" spans="1:10">
      <c r="A11" s="149"/>
      <c r="B11" s="183"/>
      <c r="C11" s="183"/>
      <c r="D11" s="183"/>
      <c r="E11" s="183"/>
      <c r="F11" s="183"/>
      <c r="G11" s="183"/>
      <c r="H11" s="400"/>
      <c r="I11" s="149"/>
      <c r="J11" s="149"/>
    </row>
    <row r="12" spans="1:10">
      <c r="A12" s="149"/>
      <c r="B12" s="183"/>
      <c r="C12" s="307"/>
      <c r="D12" s="183"/>
      <c r="E12" s="183"/>
      <c r="F12" s="183"/>
      <c r="G12" s="183"/>
      <c r="H12" s="399"/>
      <c r="I12" s="149"/>
      <c r="J12" s="149"/>
    </row>
    <row r="13" spans="1:10">
      <c r="A13" s="149"/>
      <c r="B13" s="183"/>
      <c r="C13" s="183"/>
      <c r="D13" s="183"/>
      <c r="E13" s="183"/>
      <c r="F13" s="183"/>
      <c r="G13" s="183"/>
      <c r="H13" s="400"/>
      <c r="I13" s="149"/>
      <c r="J13" s="149"/>
    </row>
    <row r="14" spans="1:10">
      <c r="A14" s="149"/>
      <c r="B14" s="183"/>
      <c r="C14" s="183"/>
      <c r="D14" s="183"/>
      <c r="E14" s="183"/>
      <c r="F14" s="183"/>
      <c r="G14" s="183"/>
      <c r="H14" s="400"/>
      <c r="I14" s="149"/>
      <c r="J14" s="149"/>
    </row>
    <row r="15" spans="1:10" ht="15">
      <c r="A15" s="149"/>
      <c r="B15" s="183"/>
      <c r="C15" s="183"/>
      <c r="D15" s="183"/>
      <c r="E15" s="183"/>
      <c r="F15" s="183"/>
      <c r="G15" s="183"/>
      <c r="H15" s="394"/>
      <c r="I15" s="149"/>
      <c r="J15" s="149"/>
    </row>
    <row r="16" spans="1:10" ht="15">
      <c r="A16" s="149"/>
      <c r="B16" s="183"/>
      <c r="C16" s="183"/>
      <c r="D16" s="183"/>
      <c r="E16" s="183"/>
      <c r="F16" s="183"/>
      <c r="G16" s="183"/>
      <c r="H16" s="394"/>
      <c r="I16" s="149"/>
      <c r="J16" s="149"/>
    </row>
    <row r="17" spans="1:10">
      <c r="A17" s="149"/>
      <c r="B17" s="307"/>
      <c r="C17" s="183"/>
      <c r="D17" s="183"/>
      <c r="E17" s="183"/>
      <c r="F17" s="183"/>
      <c r="G17" s="183"/>
      <c r="H17" s="400"/>
      <c r="I17" s="149"/>
      <c r="J17" s="149"/>
    </row>
    <row r="18" spans="1:10" ht="15">
      <c r="A18" s="149"/>
      <c r="B18" s="307"/>
      <c r="C18" s="183"/>
      <c r="D18" s="183"/>
      <c r="E18" s="183"/>
      <c r="F18" s="183"/>
      <c r="G18" s="183"/>
      <c r="H18" s="394"/>
      <c r="I18" s="149"/>
      <c r="J18" s="149"/>
    </row>
    <row r="19" spans="1:10">
      <c r="A19" s="149"/>
      <c r="B19" s="307"/>
      <c r="C19" s="307"/>
      <c r="D19" s="183"/>
      <c r="E19" s="183"/>
      <c r="F19" s="183"/>
      <c r="G19" s="183"/>
      <c r="H19" s="399"/>
      <c r="I19" s="149"/>
      <c r="J19" s="149"/>
    </row>
    <row r="20" spans="1:10">
      <c r="A20" s="149"/>
      <c r="B20" s="183"/>
      <c r="C20" s="183"/>
      <c r="D20" s="183"/>
      <c r="E20" s="183"/>
      <c r="F20" s="183"/>
      <c r="G20" s="183"/>
      <c r="H20" s="400"/>
      <c r="I20" s="149"/>
      <c r="J20" s="149"/>
    </row>
    <row r="21" spans="1:10" ht="15">
      <c r="A21" s="149"/>
      <c r="B21" s="183"/>
      <c r="C21" s="183"/>
      <c r="D21" s="183"/>
      <c r="E21" s="183"/>
      <c r="F21" s="183"/>
      <c r="G21" s="183"/>
      <c r="H21" s="394"/>
      <c r="I21" s="149"/>
      <c r="J21" s="149"/>
    </row>
    <row r="22" spans="1:10">
      <c r="A22" s="149"/>
      <c r="B22" s="183"/>
      <c r="C22" s="392"/>
      <c r="D22" s="183"/>
      <c r="E22" s="183"/>
      <c r="F22" s="183"/>
      <c r="G22" s="183"/>
      <c r="H22" s="399"/>
      <c r="I22" s="149"/>
      <c r="J22" s="149"/>
    </row>
    <row r="23" spans="1:10">
      <c r="A23" s="149"/>
      <c r="B23" s="307"/>
      <c r="C23" s="183"/>
      <c r="D23" s="183"/>
      <c r="E23" s="183"/>
      <c r="F23" s="183"/>
      <c r="G23" s="183"/>
      <c r="H23" s="400"/>
      <c r="I23" s="149"/>
      <c r="J23" s="149"/>
    </row>
    <row r="24" spans="1:10" ht="15">
      <c r="A24" s="149"/>
      <c r="B24" s="183"/>
      <c r="C24" s="183"/>
      <c r="D24" s="183"/>
      <c r="E24" s="183"/>
      <c r="F24" s="183"/>
      <c r="G24" s="183"/>
      <c r="H24" s="394"/>
      <c r="I24" s="149"/>
      <c r="J24" s="149"/>
    </row>
    <row r="25" spans="1:10">
      <c r="A25" s="149"/>
      <c r="B25" s="183"/>
      <c r="C25" s="392"/>
      <c r="D25" s="183"/>
      <c r="E25" s="183"/>
      <c r="F25" s="183"/>
      <c r="G25" s="183"/>
      <c r="H25" s="399"/>
      <c r="I25" s="149"/>
      <c r="J25" s="149"/>
    </row>
    <row r="26" spans="1:10" ht="15">
      <c r="A26" s="149"/>
      <c r="B26" s="307"/>
      <c r="C26" s="183"/>
      <c r="D26" s="183"/>
      <c r="E26" s="183"/>
      <c r="F26" s="183"/>
      <c r="G26" s="183"/>
      <c r="H26" s="394"/>
      <c r="I26" s="149"/>
      <c r="J26" s="149"/>
    </row>
    <row r="27" spans="1:10">
      <c r="A27" s="149"/>
      <c r="B27" s="307"/>
      <c r="C27" s="183"/>
      <c r="D27" s="183"/>
      <c r="E27" s="183"/>
      <c r="F27" s="183"/>
      <c r="G27" s="183"/>
      <c r="H27" s="400"/>
      <c r="I27" s="149"/>
      <c r="J27" s="149"/>
    </row>
    <row r="28" spans="1:10">
      <c r="A28" s="149"/>
      <c r="B28" s="307"/>
      <c r="C28" s="392"/>
      <c r="D28" s="183"/>
      <c r="E28" s="183"/>
      <c r="F28" s="183"/>
      <c r="G28" s="183"/>
      <c r="H28" s="399"/>
      <c r="I28" s="149"/>
      <c r="J28" s="149"/>
    </row>
    <row r="29" spans="1:10" ht="15">
      <c r="A29" s="149"/>
      <c r="B29" s="307"/>
      <c r="C29" s="183"/>
      <c r="D29" s="183"/>
      <c r="E29" s="183"/>
      <c r="F29" s="183"/>
      <c r="G29" s="183"/>
      <c r="H29" s="394"/>
      <c r="I29" s="149"/>
      <c r="J29" s="149"/>
    </row>
    <row r="30" spans="1:10">
      <c r="A30" s="149"/>
      <c r="B30" s="183"/>
      <c r="C30" s="183"/>
      <c r="D30" s="183"/>
      <c r="E30" s="183"/>
      <c r="F30" s="183"/>
      <c r="G30" s="183"/>
      <c r="H30" s="400"/>
      <c r="I30" s="149"/>
      <c r="J30" s="149"/>
    </row>
    <row r="31" spans="1:10">
      <c r="A31" s="149"/>
      <c r="B31" s="183"/>
      <c r="C31" s="392"/>
      <c r="D31" s="183"/>
      <c r="E31" s="183"/>
      <c r="F31" s="183"/>
      <c r="G31" s="183"/>
      <c r="H31" s="399"/>
      <c r="I31" s="149"/>
      <c r="J31" s="149"/>
    </row>
    <row r="32" spans="1:10" ht="15">
      <c r="A32" s="149"/>
      <c r="B32" s="183"/>
      <c r="C32" s="183"/>
      <c r="D32" s="183"/>
      <c r="E32" s="183"/>
      <c r="F32" s="183"/>
      <c r="G32" s="183"/>
      <c r="H32" s="398"/>
      <c r="I32" s="149"/>
      <c r="J32" s="149"/>
    </row>
    <row r="33" spans="1:10" ht="15">
      <c r="A33" s="149"/>
      <c r="B33" s="183"/>
      <c r="C33" s="183"/>
      <c r="D33" s="183"/>
      <c r="E33" s="183"/>
      <c r="F33" s="183"/>
      <c r="G33" s="183"/>
      <c r="H33" s="398"/>
      <c r="I33" s="149"/>
      <c r="J33" s="149"/>
    </row>
    <row r="34" spans="1:10">
      <c r="A34" s="149"/>
      <c r="B34" s="183"/>
      <c r="C34" s="183"/>
      <c r="D34" s="183"/>
      <c r="E34" s="183"/>
      <c r="F34" s="183"/>
      <c r="G34" s="183"/>
      <c r="H34" s="399"/>
      <c r="I34" s="149"/>
      <c r="J34" s="149"/>
    </row>
    <row r="35" spans="1:10">
      <c r="A35" s="149"/>
      <c r="B35" s="183"/>
      <c r="C35" s="183"/>
      <c r="D35" s="183"/>
      <c r="E35" s="183"/>
      <c r="F35" s="183"/>
      <c r="G35" s="183"/>
      <c r="H35" s="399"/>
      <c r="I35" s="149"/>
      <c r="J35" s="149"/>
    </row>
    <row r="36" spans="1:10">
      <c r="A36" s="149"/>
      <c r="B36" s="183"/>
      <c r="C36" s="183"/>
      <c r="D36" s="183"/>
      <c r="E36" s="183"/>
      <c r="F36" s="183"/>
      <c r="G36" s="183"/>
      <c r="H36" s="399"/>
      <c r="I36" s="149"/>
      <c r="J36" s="149"/>
    </row>
    <row r="37" spans="1:10">
      <c r="A37" s="149"/>
      <c r="B37" s="183"/>
      <c r="C37" s="183"/>
      <c r="D37" s="183"/>
      <c r="E37" s="183"/>
      <c r="F37" s="183"/>
      <c r="G37" s="183"/>
      <c r="H37" s="399"/>
      <c r="I37" s="149"/>
      <c r="J37" s="149"/>
    </row>
    <row r="38" spans="1:10">
      <c r="A38" s="149"/>
      <c r="B38" s="183"/>
      <c r="C38" s="183"/>
      <c r="D38" s="183"/>
      <c r="E38" s="183"/>
      <c r="F38" s="183"/>
      <c r="G38" s="183"/>
      <c r="H38" s="399"/>
      <c r="I38" s="149"/>
      <c r="J38" s="149"/>
    </row>
    <row r="39" spans="1:10">
      <c r="A39" s="149"/>
      <c r="B39" s="183"/>
      <c r="C39" s="183"/>
      <c r="D39" s="183"/>
      <c r="E39" s="183"/>
      <c r="F39" s="183"/>
      <c r="G39" s="183"/>
      <c r="H39" s="399"/>
      <c r="I39" s="149"/>
      <c r="J39" s="149"/>
    </row>
    <row r="40" spans="1:10">
      <c r="A40" s="149"/>
      <c r="B40" s="183"/>
      <c r="C40" s="183"/>
      <c r="D40" s="183"/>
      <c r="E40" s="183"/>
      <c r="F40" s="183"/>
      <c r="G40" s="183"/>
      <c r="H40" s="399"/>
      <c r="I40" s="149"/>
      <c r="J40" s="149"/>
    </row>
    <row r="41" spans="1:10">
      <c r="A41" s="149"/>
      <c r="B41" s="183"/>
      <c r="C41" s="183"/>
      <c r="D41" s="183"/>
      <c r="E41" s="183"/>
      <c r="F41" s="183"/>
      <c r="G41" s="183"/>
      <c r="H41" s="399"/>
      <c r="I41" s="149"/>
      <c r="J41" s="149"/>
    </row>
    <row r="42" spans="1:10">
      <c r="A42" s="149"/>
      <c r="B42" s="183"/>
      <c r="C42" s="183"/>
      <c r="D42" s="183"/>
      <c r="E42" s="183"/>
      <c r="F42" s="183"/>
      <c r="G42" s="183"/>
      <c r="H42" s="399"/>
      <c r="I42" s="149"/>
      <c r="J42" s="149"/>
    </row>
    <row r="43" spans="1:10">
      <c r="A43" s="149"/>
      <c r="B43" s="183"/>
      <c r="C43" s="183"/>
      <c r="D43" s="183"/>
      <c r="E43" s="183"/>
      <c r="F43" s="183"/>
      <c r="G43" s="183"/>
      <c r="H43" s="399"/>
      <c r="I43" s="149"/>
      <c r="J43" s="149"/>
    </row>
    <row r="44" spans="1:10">
      <c r="A44" s="149"/>
      <c r="B44" s="183"/>
      <c r="C44" s="183"/>
      <c r="D44" s="183"/>
      <c r="E44" s="183"/>
      <c r="F44" s="183"/>
      <c r="G44" s="183"/>
      <c r="H44" s="399"/>
      <c r="I44" s="149"/>
      <c r="J44" s="149"/>
    </row>
    <row r="45" spans="1:10">
      <c r="A45" s="149"/>
      <c r="B45" s="183"/>
      <c r="C45" s="183"/>
      <c r="D45" s="183"/>
      <c r="E45" s="183"/>
      <c r="F45" s="183"/>
      <c r="G45" s="183"/>
      <c r="H45" s="399"/>
      <c r="I45" s="149"/>
      <c r="J45" s="149"/>
    </row>
    <row r="46" spans="1:10">
      <c r="A46" s="149"/>
      <c r="B46" s="183"/>
      <c r="C46" s="183"/>
      <c r="D46" s="183"/>
      <c r="E46" s="183"/>
      <c r="F46" s="183"/>
      <c r="G46" s="183"/>
      <c r="H46" s="399"/>
      <c r="I46" s="149"/>
      <c r="J46" s="149"/>
    </row>
    <row r="48" spans="1:10">
      <c r="A48" s="134" t="s">
        <v>287</v>
      </c>
    </row>
    <row r="49" spans="1:8">
      <c r="A49" s="136" t="s">
        <v>274</v>
      </c>
    </row>
    <row r="50" spans="1:8">
      <c r="A50" s="136" t="s">
        <v>273</v>
      </c>
    </row>
    <row r="51" spans="1:8">
      <c r="A51" s="136" t="s">
        <v>535</v>
      </c>
    </row>
    <row r="52" spans="1:8">
      <c r="A52" s="136" t="s">
        <v>543</v>
      </c>
    </row>
    <row r="53" spans="1:8">
      <c r="A53" s="136" t="s">
        <v>276</v>
      </c>
    </row>
    <row r="54" spans="1:8">
      <c r="A54" s="136" t="s">
        <v>275</v>
      </c>
      <c r="H54" s="135"/>
    </row>
    <row r="55" spans="1:8">
      <c r="A55" s="136" t="s">
        <v>278</v>
      </c>
      <c r="H55" s="135"/>
    </row>
    <row r="56" spans="1:8">
      <c r="A56" s="136" t="s">
        <v>272</v>
      </c>
      <c r="H56" s="135"/>
    </row>
    <row r="57" spans="1:8">
      <c r="A57" s="136" t="s">
        <v>275</v>
      </c>
      <c r="H57" s="135"/>
    </row>
    <row r="58" spans="1:8">
      <c r="A58" s="136" t="s">
        <v>277</v>
      </c>
      <c r="H58" s="135"/>
    </row>
    <row r="59" spans="1:8">
      <c r="A59" s="136" t="s">
        <v>271</v>
      </c>
      <c r="H59" s="135"/>
    </row>
    <row r="60" spans="1:8">
      <c r="A60" s="136" t="s">
        <v>279</v>
      </c>
      <c r="H60" s="135"/>
    </row>
    <row r="61" spans="1:8">
      <c r="A61" s="136" t="s">
        <v>280</v>
      </c>
      <c r="H61" s="135"/>
    </row>
    <row r="62" spans="1:8">
      <c r="A62" s="136" t="s">
        <v>460</v>
      </c>
      <c r="H62" s="135"/>
    </row>
    <row r="63" spans="1:8">
      <c r="A63" s="136" t="s">
        <v>459</v>
      </c>
      <c r="H63" s="135"/>
    </row>
    <row r="64" spans="1:8">
      <c r="A64" s="136" t="s">
        <v>461</v>
      </c>
      <c r="H64" s="135"/>
    </row>
    <row r="65" spans="1:8">
      <c r="A65" s="136" t="s">
        <v>281</v>
      </c>
      <c r="H65" s="135"/>
    </row>
    <row r="66" spans="1:8">
      <c r="A66" s="136" t="s">
        <v>282</v>
      </c>
      <c r="H66" s="135"/>
    </row>
  </sheetData>
  <autoFilter ref="A3:J46"/>
  <dataValidations count="1">
    <dataValidation type="list" allowBlank="1" showInputMessage="1" showErrorMessage="1" sqref="G4:G46">
      <formula1>$A$49:$A$66</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B3:E12"/>
  <sheetViews>
    <sheetView workbookViewId="0">
      <selection activeCell="B3" sqref="B3:E5"/>
    </sheetView>
  </sheetViews>
  <sheetFormatPr defaultRowHeight="12.75"/>
  <cols>
    <col min="1" max="1" width="9.140625" style="402"/>
    <col min="2" max="2" width="30" style="402" customWidth="1"/>
    <col min="3" max="3" width="9.140625" style="402"/>
    <col min="4" max="4" width="15.85546875" style="402" customWidth="1"/>
    <col min="5" max="16384" width="9.140625" style="402"/>
  </cols>
  <sheetData>
    <row r="3" spans="2:5">
      <c r="B3" s="635" t="s">
        <v>847</v>
      </c>
      <c r="C3" s="635"/>
      <c r="D3" s="635"/>
      <c r="E3" s="635"/>
    </row>
    <row r="4" spans="2:5">
      <c r="B4" s="635"/>
      <c r="C4" s="635"/>
      <c r="D4" s="635"/>
      <c r="E4" s="635"/>
    </row>
    <row r="5" spans="2:5">
      <c r="B5" s="635"/>
      <c r="C5" s="635"/>
      <c r="D5" s="635"/>
      <c r="E5" s="635"/>
    </row>
    <row r="6" spans="2:5" ht="13.5" thickBot="1"/>
    <row r="7" spans="2:5" ht="51.75" thickBot="1">
      <c r="B7" s="627" t="s">
        <v>27</v>
      </c>
      <c r="C7" s="632" t="s">
        <v>841</v>
      </c>
      <c r="D7" s="631" t="s">
        <v>840</v>
      </c>
      <c r="E7" s="633" t="s">
        <v>115</v>
      </c>
    </row>
    <row r="8" spans="2:5" ht="25.5">
      <c r="B8" s="628" t="s">
        <v>845</v>
      </c>
      <c r="C8" s="625"/>
      <c r="D8" s="625"/>
      <c r="E8" s="626"/>
    </row>
    <row r="9" spans="2:5">
      <c r="B9" s="629" t="s">
        <v>842</v>
      </c>
      <c r="C9" s="149"/>
      <c r="D9" s="149"/>
      <c r="E9" s="622"/>
    </row>
    <row r="10" spans="2:5">
      <c r="B10" s="630" t="s">
        <v>844</v>
      </c>
      <c r="C10" s="149"/>
      <c r="D10" s="149"/>
      <c r="E10" s="622"/>
    </row>
    <row r="11" spans="2:5">
      <c r="B11" s="630" t="s">
        <v>846</v>
      </c>
      <c r="C11" s="149"/>
      <c r="D11" s="149"/>
      <c r="E11" s="622"/>
    </row>
    <row r="12" spans="2:5" ht="26.25" thickBot="1">
      <c r="B12" s="634" t="s">
        <v>843</v>
      </c>
      <c r="C12" s="623"/>
      <c r="D12" s="623"/>
      <c r="E12" s="624"/>
    </row>
  </sheetData>
  <mergeCells count="1">
    <mergeCell ref="B3:E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1"/>
  <dimension ref="A1"/>
  <sheetViews>
    <sheetView workbookViewId="0"/>
  </sheetViews>
  <sheetFormatPr defaultRowHeight="12.75"/>
  <sheetData>
    <row r="1" spans="1:1">
      <c r="A1" t="s">
        <v>56</v>
      </c>
    </row>
  </sheetData>
  <phoneticPr fontId="59"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B2:C45"/>
  <sheetViews>
    <sheetView workbookViewId="0">
      <selection activeCell="B1" sqref="B1"/>
    </sheetView>
  </sheetViews>
  <sheetFormatPr defaultRowHeight="12.75"/>
  <cols>
    <col min="1" max="1" width="9.140625" style="402"/>
    <col min="2" max="2" width="6.5703125" style="402" customWidth="1"/>
    <col min="3" max="3" width="59.28515625" style="402" customWidth="1"/>
    <col min="4" max="16384" width="9.140625" style="402"/>
  </cols>
  <sheetData>
    <row r="2" spans="2:3">
      <c r="B2" s="538" t="s">
        <v>736</v>
      </c>
    </row>
    <row r="3" spans="2:3">
      <c r="B3" s="160">
        <v>1</v>
      </c>
      <c r="C3" s="149"/>
    </row>
    <row r="4" spans="2:3">
      <c r="B4" s="160">
        <f>B3+1</f>
        <v>2</v>
      </c>
      <c r="C4" s="149"/>
    </row>
    <row r="5" spans="2:3">
      <c r="B5" s="160">
        <f t="shared" ref="B5:B22" si="0">B4+1</f>
        <v>3</v>
      </c>
      <c r="C5" s="149"/>
    </row>
    <row r="6" spans="2:3">
      <c r="B6" s="160">
        <f t="shared" si="0"/>
        <v>4</v>
      </c>
      <c r="C6" s="149"/>
    </row>
    <row r="7" spans="2:3">
      <c r="B7" s="160">
        <f t="shared" si="0"/>
        <v>5</v>
      </c>
      <c r="C7" s="149"/>
    </row>
    <row r="8" spans="2:3">
      <c r="B8" s="160">
        <f t="shared" si="0"/>
        <v>6</v>
      </c>
      <c r="C8" s="149"/>
    </row>
    <row r="9" spans="2:3">
      <c r="B9" s="160">
        <f t="shared" si="0"/>
        <v>7</v>
      </c>
      <c r="C9" s="149"/>
    </row>
    <row r="10" spans="2:3">
      <c r="B10" s="160">
        <f t="shared" si="0"/>
        <v>8</v>
      </c>
      <c r="C10" s="149"/>
    </row>
    <row r="11" spans="2:3">
      <c r="B11" s="160">
        <f t="shared" si="0"/>
        <v>9</v>
      </c>
      <c r="C11" s="149"/>
    </row>
    <row r="12" spans="2:3">
      <c r="B12" s="160">
        <f t="shared" si="0"/>
        <v>10</v>
      </c>
      <c r="C12" s="149"/>
    </row>
    <row r="13" spans="2:3">
      <c r="B13" s="160">
        <f t="shared" si="0"/>
        <v>11</v>
      </c>
      <c r="C13" s="149"/>
    </row>
    <row r="14" spans="2:3">
      <c r="B14" s="160">
        <f t="shared" si="0"/>
        <v>12</v>
      </c>
      <c r="C14" s="149"/>
    </row>
    <row r="15" spans="2:3">
      <c r="B15" s="160">
        <f t="shared" si="0"/>
        <v>13</v>
      </c>
      <c r="C15" s="149"/>
    </row>
    <row r="16" spans="2:3">
      <c r="B16" s="160">
        <f t="shared" si="0"/>
        <v>14</v>
      </c>
      <c r="C16" s="149"/>
    </row>
    <row r="17" spans="2:3">
      <c r="B17" s="160">
        <f t="shared" si="0"/>
        <v>15</v>
      </c>
      <c r="C17" s="149"/>
    </row>
    <row r="18" spans="2:3">
      <c r="B18" s="160">
        <f t="shared" si="0"/>
        <v>16</v>
      </c>
      <c r="C18" s="149"/>
    </row>
    <row r="19" spans="2:3">
      <c r="B19" s="160">
        <f t="shared" si="0"/>
        <v>17</v>
      </c>
      <c r="C19" s="149"/>
    </row>
    <row r="20" spans="2:3">
      <c r="B20" s="160">
        <f t="shared" si="0"/>
        <v>18</v>
      </c>
      <c r="C20" s="149"/>
    </row>
    <row r="21" spans="2:3">
      <c r="B21" s="160">
        <f t="shared" si="0"/>
        <v>19</v>
      </c>
      <c r="C21" s="149"/>
    </row>
    <row r="22" spans="2:3">
      <c r="B22" s="160">
        <f t="shared" si="0"/>
        <v>20</v>
      </c>
      <c r="C22" s="149"/>
    </row>
    <row r="25" spans="2:3">
      <c r="B25" s="538" t="s">
        <v>737</v>
      </c>
    </row>
    <row r="26" spans="2:3">
      <c r="B26" s="160">
        <v>1</v>
      </c>
      <c r="C26" s="149"/>
    </row>
    <row r="27" spans="2:3">
      <c r="B27" s="160">
        <f>B26+1</f>
        <v>2</v>
      </c>
      <c r="C27" s="149"/>
    </row>
    <row r="28" spans="2:3">
      <c r="B28" s="160">
        <f t="shared" ref="B28:B45" si="1">B27+1</f>
        <v>3</v>
      </c>
      <c r="C28" s="149"/>
    </row>
    <row r="29" spans="2:3">
      <c r="B29" s="160">
        <f t="shared" si="1"/>
        <v>4</v>
      </c>
      <c r="C29" s="149"/>
    </row>
    <row r="30" spans="2:3">
      <c r="B30" s="160">
        <f t="shared" si="1"/>
        <v>5</v>
      </c>
      <c r="C30" s="149"/>
    </row>
    <row r="31" spans="2:3">
      <c r="B31" s="160">
        <f t="shared" si="1"/>
        <v>6</v>
      </c>
      <c r="C31" s="149"/>
    </row>
    <row r="32" spans="2:3">
      <c r="B32" s="160">
        <f t="shared" si="1"/>
        <v>7</v>
      </c>
      <c r="C32" s="149"/>
    </row>
    <row r="33" spans="2:3">
      <c r="B33" s="160">
        <f t="shared" si="1"/>
        <v>8</v>
      </c>
      <c r="C33" s="149"/>
    </row>
    <row r="34" spans="2:3">
      <c r="B34" s="160">
        <f t="shared" si="1"/>
        <v>9</v>
      </c>
      <c r="C34" s="149"/>
    </row>
    <row r="35" spans="2:3">
      <c r="B35" s="160">
        <f t="shared" si="1"/>
        <v>10</v>
      </c>
      <c r="C35" s="149"/>
    </row>
    <row r="36" spans="2:3">
      <c r="B36" s="160">
        <f t="shared" si="1"/>
        <v>11</v>
      </c>
      <c r="C36" s="149"/>
    </row>
    <row r="37" spans="2:3">
      <c r="B37" s="160">
        <f t="shared" si="1"/>
        <v>12</v>
      </c>
      <c r="C37" s="149"/>
    </row>
    <row r="38" spans="2:3">
      <c r="B38" s="160">
        <f t="shared" si="1"/>
        <v>13</v>
      </c>
      <c r="C38" s="149"/>
    </row>
    <row r="39" spans="2:3">
      <c r="B39" s="160">
        <f t="shared" si="1"/>
        <v>14</v>
      </c>
      <c r="C39" s="149"/>
    </row>
    <row r="40" spans="2:3">
      <c r="B40" s="160">
        <f t="shared" si="1"/>
        <v>15</v>
      </c>
      <c r="C40" s="149"/>
    </row>
    <row r="41" spans="2:3">
      <c r="B41" s="160">
        <f t="shared" si="1"/>
        <v>16</v>
      </c>
      <c r="C41" s="149"/>
    </row>
    <row r="42" spans="2:3">
      <c r="B42" s="160">
        <f t="shared" si="1"/>
        <v>17</v>
      </c>
      <c r="C42" s="149"/>
    </row>
    <row r="43" spans="2:3">
      <c r="B43" s="160">
        <f t="shared" si="1"/>
        <v>18</v>
      </c>
      <c r="C43" s="149"/>
    </row>
    <row r="44" spans="2:3">
      <c r="B44" s="160">
        <f t="shared" si="1"/>
        <v>19</v>
      </c>
      <c r="C44" s="149"/>
    </row>
    <row r="45" spans="2:3">
      <c r="B45" s="160">
        <f t="shared" si="1"/>
        <v>20</v>
      </c>
      <c r="C45" s="14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4"/>
  <dimension ref="B1:H140"/>
  <sheetViews>
    <sheetView view="pageBreakPreview" topLeftCell="A5" zoomScaleSheetLayoutView="100" workbookViewId="0">
      <selection activeCell="A29" sqref="A29"/>
    </sheetView>
  </sheetViews>
  <sheetFormatPr defaultRowHeight="15"/>
  <cols>
    <col min="1" max="1" width="5" style="490" customWidth="1"/>
    <col min="2" max="2" width="23.5703125" style="490" customWidth="1"/>
    <col min="3" max="3" width="52" style="492" customWidth="1"/>
    <col min="4" max="4" width="25.7109375" style="490" bestFit="1" customWidth="1"/>
    <col min="5" max="5" width="27.5703125" style="490" bestFit="1" customWidth="1"/>
    <col min="6" max="6" width="20.5703125" style="490" bestFit="1" customWidth="1"/>
    <col min="7" max="16384" width="9.140625" style="490"/>
  </cols>
  <sheetData>
    <row r="1" spans="2:6">
      <c r="B1" s="491" t="s">
        <v>620</v>
      </c>
    </row>
    <row r="2" spans="2:6">
      <c r="B2" s="493" t="s">
        <v>721</v>
      </c>
    </row>
    <row r="4" spans="2:6">
      <c r="B4" s="494" t="s">
        <v>685</v>
      </c>
      <c r="E4" s="494" t="s">
        <v>684</v>
      </c>
    </row>
    <row r="5" spans="2:6">
      <c r="B5" s="494" t="s">
        <v>836</v>
      </c>
    </row>
    <row r="6" spans="2:6" ht="15.75" thickBot="1">
      <c r="B6" s="494"/>
    </row>
    <row r="7" spans="2:6" ht="15.75" thickBot="1">
      <c r="B7" s="495" t="s">
        <v>26</v>
      </c>
      <c r="C7" s="496" t="s">
        <v>27</v>
      </c>
      <c r="D7" s="497" t="s">
        <v>621</v>
      </c>
      <c r="E7" s="497" t="s">
        <v>622</v>
      </c>
      <c r="F7" s="497" t="s">
        <v>623</v>
      </c>
    </row>
    <row r="8" spans="2:6">
      <c r="B8" s="498"/>
      <c r="C8" s="499"/>
      <c r="D8" s="500"/>
      <c r="E8" s="500"/>
      <c r="F8" s="500"/>
    </row>
    <row r="9" spans="2:6">
      <c r="B9" s="596" t="s">
        <v>624</v>
      </c>
      <c r="C9" s="597"/>
      <c r="D9" s="501"/>
      <c r="E9" s="501"/>
      <c r="F9" s="501"/>
    </row>
    <row r="10" spans="2:6">
      <c r="B10" s="502"/>
      <c r="C10" s="503"/>
      <c r="D10" s="501"/>
      <c r="E10" s="501"/>
      <c r="F10" s="501"/>
    </row>
    <row r="11" spans="2:6">
      <c r="B11" s="502">
        <v>1</v>
      </c>
      <c r="C11" s="503" t="s">
        <v>625</v>
      </c>
      <c r="D11" s="504" t="s">
        <v>835</v>
      </c>
      <c r="E11" s="505"/>
      <c r="F11" s="501"/>
    </row>
    <row r="12" spans="2:6">
      <c r="B12" s="506"/>
      <c r="C12" s="507"/>
      <c r="D12" s="508"/>
      <c r="E12" s="509"/>
      <c r="F12" s="508"/>
    </row>
    <row r="13" spans="2:6">
      <c r="B13" s="502">
        <v>2</v>
      </c>
      <c r="C13" s="503" t="s">
        <v>626</v>
      </c>
      <c r="D13" s="504" t="s">
        <v>835</v>
      </c>
      <c r="E13" s="501"/>
      <c r="F13" s="501"/>
    </row>
    <row r="14" spans="2:6">
      <c r="B14" s="502"/>
      <c r="C14" s="503"/>
      <c r="D14" s="501"/>
      <c r="E14" s="501"/>
      <c r="F14" s="501"/>
    </row>
    <row r="15" spans="2:6">
      <c r="B15" s="596" t="s">
        <v>627</v>
      </c>
      <c r="C15" s="597"/>
      <c r="D15" s="501"/>
      <c r="E15" s="501"/>
      <c r="F15" s="501"/>
    </row>
    <row r="16" spans="2:6">
      <c r="B16" s="502"/>
      <c r="C16" s="510"/>
      <c r="D16" s="501"/>
      <c r="E16" s="501"/>
      <c r="F16" s="501"/>
    </row>
    <row r="17" spans="2:6">
      <c r="B17" s="502">
        <f>B13+1</f>
        <v>3</v>
      </c>
      <c r="C17" s="503" t="s">
        <v>628</v>
      </c>
      <c r="D17" s="504" t="s">
        <v>835</v>
      </c>
      <c r="E17" s="505"/>
      <c r="F17" s="501"/>
    </row>
    <row r="18" spans="2:6">
      <c r="B18" s="502"/>
      <c r="C18" s="503"/>
      <c r="D18" s="501"/>
      <c r="E18" s="501"/>
      <c r="F18" s="501"/>
    </row>
    <row r="19" spans="2:6">
      <c r="B19" s="502">
        <f>B17+1</f>
        <v>4</v>
      </c>
      <c r="C19" s="503" t="s">
        <v>629</v>
      </c>
      <c r="D19" s="504"/>
      <c r="E19" s="501"/>
      <c r="F19" s="501"/>
    </row>
    <row r="20" spans="2:6">
      <c r="B20" s="502"/>
      <c r="C20" s="503"/>
      <c r="D20" s="501"/>
      <c r="E20" s="501"/>
      <c r="F20" s="501"/>
    </row>
    <row r="21" spans="2:6">
      <c r="B21" s="502">
        <f>B19+1</f>
        <v>5</v>
      </c>
      <c r="C21" s="503" t="s">
        <v>630</v>
      </c>
      <c r="D21" s="504" t="s">
        <v>835</v>
      </c>
      <c r="E21" s="505"/>
      <c r="F21" s="501"/>
    </row>
    <row r="22" spans="2:6">
      <c r="B22" s="502"/>
      <c r="C22" s="503"/>
      <c r="D22" s="501"/>
      <c r="E22" s="501"/>
      <c r="F22" s="501"/>
    </row>
    <row r="23" spans="2:6">
      <c r="B23" s="502">
        <f>B21+1</f>
        <v>6</v>
      </c>
      <c r="C23" s="503" t="s">
        <v>631</v>
      </c>
      <c r="D23" s="504" t="s">
        <v>835</v>
      </c>
      <c r="E23" s="505"/>
      <c r="F23" s="501"/>
    </row>
    <row r="24" spans="2:6">
      <c r="B24" s="502"/>
      <c r="C24" s="503"/>
      <c r="D24" s="501"/>
      <c r="E24" s="501"/>
      <c r="F24" s="501"/>
    </row>
    <row r="25" spans="2:6">
      <c r="B25" s="502">
        <f>B23+1</f>
        <v>7</v>
      </c>
      <c r="C25" s="503" t="s">
        <v>632</v>
      </c>
      <c r="D25" s="504" t="s">
        <v>835</v>
      </c>
      <c r="E25" s="505"/>
      <c r="F25" s="501"/>
    </row>
    <row r="26" spans="2:6">
      <c r="B26" s="502"/>
      <c r="C26" s="503"/>
      <c r="D26" s="501"/>
      <c r="E26" s="501"/>
      <c r="F26" s="501"/>
    </row>
    <row r="27" spans="2:6">
      <c r="B27" s="596" t="s">
        <v>633</v>
      </c>
      <c r="C27" s="597"/>
      <c r="D27" s="501"/>
      <c r="E27" s="501"/>
      <c r="F27" s="501"/>
    </row>
    <row r="28" spans="2:6">
      <c r="B28" s="502"/>
      <c r="C28" s="510"/>
      <c r="D28" s="501"/>
      <c r="E28" s="501"/>
      <c r="F28" s="501"/>
    </row>
    <row r="29" spans="2:6">
      <c r="B29" s="502">
        <f>B25+1</f>
        <v>8</v>
      </c>
      <c r="C29" s="503" t="s">
        <v>634</v>
      </c>
      <c r="D29" s="504" t="s">
        <v>835</v>
      </c>
      <c r="E29" s="505"/>
      <c r="F29" s="501"/>
    </row>
    <row r="30" spans="2:6">
      <c r="B30" s="502"/>
      <c r="C30" s="503"/>
      <c r="D30" s="501"/>
      <c r="E30" s="501"/>
      <c r="F30" s="501"/>
    </row>
    <row r="31" spans="2:6">
      <c r="B31" s="502">
        <f>B29+1</f>
        <v>9</v>
      </c>
      <c r="C31" s="503" t="s">
        <v>635</v>
      </c>
      <c r="D31" s="504" t="s">
        <v>835</v>
      </c>
      <c r="E31" s="501"/>
      <c r="F31" s="501"/>
    </row>
    <row r="32" spans="2:6">
      <c r="B32" s="502"/>
      <c r="C32" s="503"/>
      <c r="D32" s="501"/>
      <c r="E32" s="501"/>
      <c r="F32" s="501"/>
    </row>
    <row r="33" spans="2:6">
      <c r="B33" s="596" t="s">
        <v>636</v>
      </c>
      <c r="C33" s="597"/>
      <c r="D33" s="501"/>
      <c r="E33" s="501"/>
      <c r="F33" s="501"/>
    </row>
    <row r="34" spans="2:6">
      <c r="B34" s="502"/>
      <c r="C34" s="503"/>
      <c r="D34" s="501"/>
      <c r="E34" s="501"/>
      <c r="F34" s="501"/>
    </row>
    <row r="35" spans="2:6">
      <c r="B35" s="502">
        <f>B31+1</f>
        <v>10</v>
      </c>
      <c r="C35" s="503" t="s">
        <v>637</v>
      </c>
      <c r="D35" s="501" t="s">
        <v>638</v>
      </c>
      <c r="E35" s="501"/>
      <c r="F35" s="501"/>
    </row>
    <row r="36" spans="2:6">
      <c r="B36" s="502"/>
      <c r="C36" s="503"/>
      <c r="D36" s="501"/>
      <c r="E36" s="501"/>
      <c r="F36" s="501"/>
    </row>
    <row r="37" spans="2:6">
      <c r="B37" s="502">
        <f>B35+1</f>
        <v>11</v>
      </c>
      <c r="C37" s="503" t="s">
        <v>639</v>
      </c>
      <c r="D37" s="501" t="s">
        <v>638</v>
      </c>
      <c r="E37" s="501"/>
      <c r="F37" s="501"/>
    </row>
    <row r="38" spans="2:6">
      <c r="B38" s="502"/>
      <c r="C38" s="503"/>
      <c r="D38" s="501"/>
      <c r="E38" s="501"/>
      <c r="F38" s="501"/>
    </row>
    <row r="39" spans="2:6">
      <c r="B39" s="502">
        <f>B37+1</f>
        <v>12</v>
      </c>
      <c r="C39" s="503" t="s">
        <v>640</v>
      </c>
      <c r="D39" s="504" t="s">
        <v>835</v>
      </c>
      <c r="E39" s="505"/>
      <c r="F39" s="501"/>
    </row>
    <row r="40" spans="2:6">
      <c r="B40" s="502"/>
      <c r="C40" s="503"/>
      <c r="D40" s="501"/>
      <c r="E40" s="501"/>
      <c r="F40" s="501"/>
    </row>
    <row r="41" spans="2:6">
      <c r="B41" s="511">
        <f>B39+1</f>
        <v>13</v>
      </c>
      <c r="C41" s="503" t="s">
        <v>641</v>
      </c>
      <c r="D41" s="504" t="s">
        <v>835</v>
      </c>
      <c r="E41" s="505"/>
      <c r="F41" s="501"/>
    </row>
    <row r="42" spans="2:6">
      <c r="B42" s="511"/>
      <c r="C42" s="503"/>
      <c r="D42" s="501"/>
      <c r="E42" s="501"/>
      <c r="F42" s="501"/>
    </row>
    <row r="43" spans="2:6">
      <c r="B43" s="502">
        <f>B41+1</f>
        <v>14</v>
      </c>
      <c r="C43" s="503" t="s">
        <v>642</v>
      </c>
      <c r="D43" s="504" t="s">
        <v>835</v>
      </c>
      <c r="E43" s="505"/>
      <c r="F43" s="501"/>
    </row>
    <row r="44" spans="2:6">
      <c r="B44" s="502"/>
      <c r="C44" s="503"/>
      <c r="D44" s="501"/>
      <c r="E44" s="501"/>
      <c r="F44" s="501"/>
    </row>
    <row r="45" spans="2:6">
      <c r="B45" s="502">
        <f>B43+1</f>
        <v>15</v>
      </c>
      <c r="C45" s="503" t="s">
        <v>643</v>
      </c>
      <c r="D45" s="501" t="s">
        <v>638</v>
      </c>
      <c r="E45" s="501"/>
      <c r="F45" s="501"/>
    </row>
    <row r="46" spans="2:6">
      <c r="B46" s="502"/>
      <c r="C46" s="503"/>
      <c r="D46" s="501"/>
      <c r="E46" s="501"/>
      <c r="F46" s="501"/>
    </row>
    <row r="47" spans="2:6">
      <c r="B47" s="502">
        <f>B45+1</f>
        <v>16</v>
      </c>
      <c r="C47" s="503" t="s">
        <v>644</v>
      </c>
      <c r="D47" s="501" t="s">
        <v>638</v>
      </c>
      <c r="E47" s="501"/>
      <c r="F47" s="501"/>
    </row>
    <row r="48" spans="2:6">
      <c r="B48" s="502"/>
      <c r="C48" s="503"/>
      <c r="D48" s="501"/>
      <c r="E48" s="501"/>
      <c r="F48" s="501"/>
    </row>
    <row r="49" spans="2:8">
      <c r="B49" s="502">
        <f>B47+1</f>
        <v>17</v>
      </c>
      <c r="C49" s="503" t="s">
        <v>645</v>
      </c>
      <c r="D49" s="504" t="s">
        <v>835</v>
      </c>
      <c r="E49" s="505"/>
      <c r="F49" s="501"/>
    </row>
    <row r="50" spans="2:8">
      <c r="B50" s="502"/>
      <c r="C50" s="503"/>
      <c r="D50" s="501"/>
      <c r="E50" s="501"/>
      <c r="F50" s="501"/>
    </row>
    <row r="51" spans="2:8">
      <c r="B51" s="502">
        <f>B49+1</f>
        <v>18</v>
      </c>
      <c r="C51" s="503" t="s">
        <v>646</v>
      </c>
      <c r="D51" s="504" t="s">
        <v>835</v>
      </c>
      <c r="E51" s="505"/>
      <c r="F51" s="501"/>
    </row>
    <row r="52" spans="2:8">
      <c r="B52" s="502"/>
      <c r="C52" s="503"/>
      <c r="D52" s="501"/>
      <c r="E52" s="501"/>
      <c r="F52" s="501"/>
    </row>
    <row r="53" spans="2:8">
      <c r="B53" s="502">
        <f>B51+1</f>
        <v>19</v>
      </c>
      <c r="C53" s="503" t="s">
        <v>647</v>
      </c>
      <c r="D53" s="501" t="s">
        <v>638</v>
      </c>
      <c r="E53" s="501"/>
      <c r="F53" s="501"/>
    </row>
    <row r="54" spans="2:8">
      <c r="B54" s="502"/>
      <c r="C54" s="503"/>
      <c r="D54" s="501"/>
      <c r="E54" s="501"/>
      <c r="F54" s="501"/>
    </row>
    <row r="55" spans="2:8">
      <c r="B55" s="596" t="s">
        <v>648</v>
      </c>
      <c r="C55" s="597"/>
      <c r="D55" s="501"/>
      <c r="E55" s="501"/>
      <c r="F55" s="501"/>
    </row>
    <row r="56" spans="2:8">
      <c r="B56" s="502"/>
      <c r="C56" s="510"/>
      <c r="D56" s="501"/>
      <c r="E56" s="501"/>
      <c r="F56" s="501"/>
    </row>
    <row r="57" spans="2:8">
      <c r="B57" s="502">
        <f>B53+1</f>
        <v>20</v>
      </c>
      <c r="C57" s="503" t="s">
        <v>649</v>
      </c>
      <c r="D57" s="501" t="s">
        <v>638</v>
      </c>
      <c r="E57" s="501"/>
      <c r="F57" s="501"/>
    </row>
    <row r="58" spans="2:8">
      <c r="B58" s="502"/>
      <c r="C58" s="503"/>
      <c r="D58" s="501"/>
      <c r="E58" s="501"/>
      <c r="F58" s="501"/>
    </row>
    <row r="59" spans="2:8">
      <c r="B59" s="596" t="s">
        <v>650</v>
      </c>
      <c r="C59" s="597"/>
      <c r="D59" s="501"/>
      <c r="E59" s="501"/>
      <c r="F59" s="501"/>
    </row>
    <row r="60" spans="2:8">
      <c r="B60" s="502"/>
      <c r="C60" s="510"/>
      <c r="D60" s="501"/>
      <c r="E60" s="501"/>
      <c r="F60" s="501"/>
    </row>
    <row r="61" spans="2:8">
      <c r="B61" s="502">
        <f>B57+1</f>
        <v>21</v>
      </c>
      <c r="C61" s="503" t="s">
        <v>651</v>
      </c>
      <c r="D61" s="504" t="s">
        <v>835</v>
      </c>
      <c r="E61" s="512"/>
      <c r="F61" s="501"/>
      <c r="H61" s="490" t="s">
        <v>690</v>
      </c>
    </row>
    <row r="62" spans="2:8">
      <c r="B62" s="502"/>
      <c r="C62" s="503"/>
      <c r="D62" s="501"/>
      <c r="E62" s="501"/>
      <c r="F62" s="501"/>
    </row>
    <row r="63" spans="2:8">
      <c r="B63" s="502">
        <f>B61+1</f>
        <v>22</v>
      </c>
      <c r="C63" s="503" t="s">
        <v>652</v>
      </c>
      <c r="D63" s="501"/>
      <c r="E63" s="503"/>
      <c r="F63" s="501"/>
      <c r="H63" s="490" t="s">
        <v>691</v>
      </c>
    </row>
    <row r="64" spans="2:8">
      <c r="B64" s="502"/>
      <c r="C64" s="510"/>
      <c r="D64" s="501"/>
      <c r="E64" s="501"/>
      <c r="F64" s="501"/>
    </row>
    <row r="65" spans="2:6">
      <c r="B65" s="596" t="s">
        <v>653</v>
      </c>
      <c r="C65" s="597"/>
      <c r="D65" s="501"/>
      <c r="E65" s="501"/>
      <c r="F65" s="501"/>
    </row>
    <row r="66" spans="2:6">
      <c r="B66" s="502"/>
      <c r="C66" s="503"/>
      <c r="D66" s="501"/>
      <c r="E66" s="501"/>
      <c r="F66" s="501"/>
    </row>
    <row r="67" spans="2:6">
      <c r="B67" s="502">
        <f>B63+1</f>
        <v>23</v>
      </c>
      <c r="C67" s="503" t="s">
        <v>654</v>
      </c>
      <c r="D67" s="501" t="s">
        <v>638</v>
      </c>
      <c r="E67" s="501"/>
      <c r="F67" s="501"/>
    </row>
    <row r="68" spans="2:6">
      <c r="B68" s="502"/>
      <c r="C68" s="503" t="s">
        <v>655</v>
      </c>
      <c r="D68" s="501"/>
      <c r="E68" s="501"/>
      <c r="F68" s="501"/>
    </row>
    <row r="69" spans="2:6">
      <c r="B69" s="502"/>
      <c r="C69" s="503"/>
      <c r="D69" s="501"/>
      <c r="E69" s="501"/>
      <c r="F69" s="501"/>
    </row>
    <row r="70" spans="2:6">
      <c r="B70" s="502"/>
      <c r="C70" s="503" t="s">
        <v>656</v>
      </c>
      <c r="D70" s="501"/>
      <c r="E70" s="501"/>
      <c r="F70" s="501"/>
    </row>
    <row r="71" spans="2:6">
      <c r="B71" s="502"/>
      <c r="C71" s="503"/>
      <c r="D71" s="501"/>
      <c r="E71" s="501"/>
      <c r="F71" s="501"/>
    </row>
    <row r="72" spans="2:6">
      <c r="B72" s="502">
        <f>B67+1</f>
        <v>24</v>
      </c>
      <c r="C72" s="503" t="s">
        <v>657</v>
      </c>
      <c r="D72" s="501" t="s">
        <v>638</v>
      </c>
      <c r="E72" s="501"/>
      <c r="F72" s="501"/>
    </row>
    <row r="73" spans="2:6">
      <c r="B73" s="502"/>
      <c r="C73" s="503" t="s">
        <v>655</v>
      </c>
      <c r="D73" s="501"/>
      <c r="E73" s="501"/>
      <c r="F73" s="501"/>
    </row>
    <row r="74" spans="2:6">
      <c r="B74" s="502"/>
      <c r="C74" s="503"/>
      <c r="D74" s="501"/>
      <c r="E74" s="501"/>
      <c r="F74" s="501"/>
    </row>
    <row r="75" spans="2:6">
      <c r="B75" s="502"/>
      <c r="C75" s="503" t="s">
        <v>656</v>
      </c>
      <c r="D75" s="501"/>
      <c r="E75" s="501"/>
      <c r="F75" s="501"/>
    </row>
    <row r="76" spans="2:6">
      <c r="B76" s="502"/>
      <c r="C76" s="503"/>
      <c r="D76" s="501"/>
      <c r="E76" s="501"/>
      <c r="F76" s="501"/>
    </row>
    <row r="77" spans="2:6">
      <c r="B77" s="596" t="s">
        <v>658</v>
      </c>
      <c r="C77" s="597"/>
      <c r="D77" s="501"/>
      <c r="E77" s="501"/>
      <c r="F77" s="501"/>
    </row>
    <row r="78" spans="2:6">
      <c r="B78" s="502"/>
      <c r="C78" s="503"/>
      <c r="D78" s="501"/>
      <c r="E78" s="501"/>
      <c r="F78" s="501"/>
    </row>
    <row r="79" spans="2:6">
      <c r="B79" s="511">
        <f>B72+1</f>
        <v>25</v>
      </c>
      <c r="C79" s="503" t="s">
        <v>686</v>
      </c>
      <c r="D79" s="504" t="s">
        <v>835</v>
      </c>
      <c r="E79" s="505"/>
      <c r="F79" s="501"/>
    </row>
    <row r="80" spans="2:6">
      <c r="B80" s="511"/>
      <c r="C80" s="503"/>
      <c r="D80" s="501"/>
      <c r="E80" s="501"/>
      <c r="F80" s="501"/>
    </row>
    <row r="81" spans="2:6">
      <c r="B81" s="502">
        <f>B79+1</f>
        <v>26</v>
      </c>
      <c r="C81" s="503" t="s">
        <v>659</v>
      </c>
      <c r="D81" s="504" t="s">
        <v>835</v>
      </c>
      <c r="E81" s="503"/>
      <c r="F81" s="501"/>
    </row>
    <row r="82" spans="2:6">
      <c r="B82" s="502"/>
      <c r="C82" s="503"/>
      <c r="D82" s="504"/>
      <c r="E82" s="501"/>
      <c r="F82" s="501"/>
    </row>
    <row r="83" spans="2:6">
      <c r="B83" s="502">
        <f>B81+1</f>
        <v>27</v>
      </c>
      <c r="C83" s="503" t="s">
        <v>660</v>
      </c>
      <c r="D83" s="504" t="s">
        <v>835</v>
      </c>
      <c r="E83" s="505"/>
      <c r="F83" s="501"/>
    </row>
    <row r="84" spans="2:6">
      <c r="B84" s="502"/>
      <c r="C84" s="503"/>
      <c r="D84" s="501"/>
      <c r="E84" s="501"/>
      <c r="F84" s="501"/>
    </row>
    <row r="85" spans="2:6">
      <c r="B85" s="596" t="s">
        <v>661</v>
      </c>
      <c r="C85" s="597"/>
      <c r="D85" s="501"/>
      <c r="E85" s="501"/>
      <c r="F85" s="501"/>
    </row>
    <row r="86" spans="2:6">
      <c r="B86" s="502"/>
      <c r="C86" s="503"/>
      <c r="D86" s="501"/>
      <c r="E86" s="501"/>
      <c r="F86" s="501"/>
    </row>
    <row r="87" spans="2:6">
      <c r="B87" s="502">
        <f>B83+1</f>
        <v>28</v>
      </c>
      <c r="C87" s="503" t="s">
        <v>662</v>
      </c>
      <c r="D87" s="504" t="s">
        <v>835</v>
      </c>
      <c r="E87" s="505"/>
      <c r="F87" s="501"/>
    </row>
    <row r="88" spans="2:6">
      <c r="B88" s="502"/>
      <c r="C88" s="503"/>
      <c r="D88" s="501"/>
      <c r="E88" s="501"/>
      <c r="F88" s="501"/>
    </row>
    <row r="89" spans="2:6">
      <c r="B89" s="502">
        <f>B87+1</f>
        <v>29</v>
      </c>
      <c r="C89" s="503" t="s">
        <v>663</v>
      </c>
      <c r="D89" s="501" t="s">
        <v>638</v>
      </c>
      <c r="E89" s="501"/>
      <c r="F89" s="501"/>
    </row>
    <row r="90" spans="2:6">
      <c r="B90" s="502"/>
      <c r="C90" s="503"/>
      <c r="D90" s="501"/>
      <c r="E90" s="501"/>
      <c r="F90" s="501"/>
    </row>
    <row r="91" spans="2:6">
      <c r="B91" s="502">
        <f>B89+1</f>
        <v>30</v>
      </c>
      <c r="C91" s="503" t="s">
        <v>664</v>
      </c>
      <c r="D91" s="504" t="s">
        <v>835</v>
      </c>
      <c r="E91" s="505"/>
      <c r="F91" s="501"/>
    </row>
    <row r="92" spans="2:6">
      <c r="B92" s="502"/>
      <c r="C92" s="503"/>
      <c r="D92" s="501"/>
      <c r="E92" s="501"/>
      <c r="F92" s="501"/>
    </row>
    <row r="93" spans="2:6">
      <c r="B93" s="502">
        <f>B91+1</f>
        <v>31</v>
      </c>
      <c r="C93" s="503" t="s">
        <v>665</v>
      </c>
      <c r="D93" s="501"/>
      <c r="E93" s="501"/>
      <c r="F93" s="501"/>
    </row>
    <row r="94" spans="2:6">
      <c r="B94" s="502"/>
      <c r="C94" s="503"/>
      <c r="D94" s="501"/>
      <c r="E94" s="501"/>
      <c r="F94" s="501"/>
    </row>
    <row r="95" spans="2:6">
      <c r="B95" s="502"/>
      <c r="C95" s="503" t="s">
        <v>687</v>
      </c>
      <c r="D95" s="504" t="s">
        <v>835</v>
      </c>
      <c r="E95" s="505"/>
      <c r="F95" s="501"/>
    </row>
    <row r="96" spans="2:6">
      <c r="B96" s="502"/>
      <c r="C96" s="503" t="s">
        <v>688</v>
      </c>
      <c r="D96" s="504" t="s">
        <v>835</v>
      </c>
      <c r="E96" s="512"/>
      <c r="F96" s="501"/>
    </row>
    <row r="97" spans="2:6">
      <c r="B97" s="502"/>
      <c r="C97" s="503"/>
      <c r="D97" s="501"/>
      <c r="E97" s="501"/>
      <c r="F97" s="501"/>
    </row>
    <row r="98" spans="2:6">
      <c r="B98" s="596" t="s">
        <v>666</v>
      </c>
      <c r="C98" s="598"/>
      <c r="D98" s="501"/>
      <c r="E98" s="501"/>
      <c r="F98" s="501"/>
    </row>
    <row r="99" spans="2:6">
      <c r="B99" s="502"/>
      <c r="C99" s="503"/>
      <c r="D99" s="501"/>
      <c r="E99" s="501"/>
      <c r="F99" s="501"/>
    </row>
    <row r="100" spans="2:6">
      <c r="B100" s="502">
        <f>B93+1</f>
        <v>32</v>
      </c>
      <c r="C100" s="503" t="s">
        <v>667</v>
      </c>
      <c r="D100" s="504" t="s">
        <v>835</v>
      </c>
      <c r="E100" s="505"/>
      <c r="F100" s="501"/>
    </row>
    <row r="101" spans="2:6">
      <c r="B101" s="502"/>
      <c r="C101" s="503"/>
      <c r="D101" s="501"/>
      <c r="E101" s="501"/>
      <c r="F101" s="501"/>
    </row>
    <row r="102" spans="2:6">
      <c r="B102" s="502">
        <f>B100+1</f>
        <v>33</v>
      </c>
      <c r="C102" s="503" t="s">
        <v>668</v>
      </c>
      <c r="D102" s="504" t="s">
        <v>835</v>
      </c>
      <c r="E102" s="505"/>
      <c r="F102" s="501"/>
    </row>
    <row r="103" spans="2:6">
      <c r="B103" s="502"/>
      <c r="C103" s="503"/>
      <c r="D103" s="501"/>
      <c r="E103" s="501"/>
      <c r="F103" s="501"/>
    </row>
    <row r="104" spans="2:6">
      <c r="B104" s="502">
        <f>B102+1</f>
        <v>34</v>
      </c>
      <c r="C104" s="503" t="s">
        <v>669</v>
      </c>
      <c r="D104" s="504" t="s">
        <v>835</v>
      </c>
      <c r="E104" s="505"/>
      <c r="F104" s="501"/>
    </row>
    <row r="105" spans="2:6">
      <c r="B105" s="502"/>
      <c r="C105" s="503"/>
      <c r="D105" s="501"/>
      <c r="E105" s="501"/>
      <c r="F105" s="501"/>
    </row>
    <row r="106" spans="2:6">
      <c r="B106" s="596" t="s">
        <v>670</v>
      </c>
      <c r="C106" s="598"/>
      <c r="D106" s="501"/>
      <c r="E106" s="501"/>
      <c r="F106" s="501"/>
    </row>
    <row r="107" spans="2:6">
      <c r="B107" s="502"/>
      <c r="C107" s="503"/>
      <c r="D107" s="501"/>
      <c r="E107" s="501"/>
      <c r="F107" s="501"/>
    </row>
    <row r="108" spans="2:6">
      <c r="B108" s="502">
        <f>B104+1</f>
        <v>35</v>
      </c>
      <c r="C108" s="503" t="s">
        <v>671</v>
      </c>
      <c r="D108" s="504" t="s">
        <v>835</v>
      </c>
      <c r="E108" s="505"/>
      <c r="F108" s="501"/>
    </row>
    <row r="109" spans="2:6">
      <c r="B109" s="502"/>
      <c r="C109" s="503"/>
      <c r="D109" s="501"/>
      <c r="E109" s="501"/>
      <c r="F109" s="501"/>
    </row>
    <row r="110" spans="2:6">
      <c r="B110" s="502">
        <f>B108+1</f>
        <v>36</v>
      </c>
      <c r="C110" s="503" t="s">
        <v>672</v>
      </c>
      <c r="D110" s="504" t="s">
        <v>835</v>
      </c>
      <c r="E110" s="505"/>
      <c r="F110" s="501"/>
    </row>
    <row r="111" spans="2:6">
      <c r="B111" s="502"/>
      <c r="C111" s="503"/>
      <c r="D111" s="501"/>
      <c r="E111" s="501"/>
      <c r="F111" s="501"/>
    </row>
    <row r="112" spans="2:6">
      <c r="B112" s="596" t="s">
        <v>673</v>
      </c>
      <c r="C112" s="597"/>
      <c r="D112" s="501"/>
      <c r="E112" s="501"/>
      <c r="F112" s="501"/>
    </row>
    <row r="113" spans="2:8">
      <c r="B113" s="502"/>
      <c r="C113" s="503"/>
      <c r="D113" s="501"/>
      <c r="E113" s="501"/>
      <c r="F113" s="501"/>
    </row>
    <row r="114" spans="2:8">
      <c r="B114" s="502">
        <f>B110+1</f>
        <v>37</v>
      </c>
      <c r="C114" s="503" t="s">
        <v>674</v>
      </c>
      <c r="D114" s="504" t="s">
        <v>835</v>
      </c>
      <c r="E114" s="505"/>
      <c r="F114" s="501"/>
      <c r="H114" s="490" t="s">
        <v>693</v>
      </c>
    </row>
    <row r="115" spans="2:8">
      <c r="B115" s="502"/>
      <c r="C115" s="503"/>
      <c r="D115" s="501"/>
      <c r="E115" s="501"/>
      <c r="F115" s="501"/>
    </row>
    <row r="116" spans="2:8">
      <c r="B116" s="502">
        <f>B114+1</f>
        <v>38</v>
      </c>
      <c r="C116" s="503" t="s">
        <v>675</v>
      </c>
      <c r="D116" s="504" t="s">
        <v>835</v>
      </c>
      <c r="E116" s="505"/>
      <c r="F116" s="501"/>
      <c r="H116" s="490" t="s">
        <v>692</v>
      </c>
    </row>
    <row r="117" spans="2:8">
      <c r="B117" s="502"/>
      <c r="C117" s="503"/>
      <c r="D117" s="501"/>
      <c r="E117" s="501"/>
      <c r="F117" s="501"/>
    </row>
    <row r="118" spans="2:8">
      <c r="B118" s="502">
        <f>B116+1</f>
        <v>39</v>
      </c>
      <c r="C118" s="503" t="s">
        <v>676</v>
      </c>
      <c r="D118" s="504" t="s">
        <v>835</v>
      </c>
      <c r="E118" s="505"/>
      <c r="F118" s="501"/>
      <c r="H118" s="490" t="s">
        <v>693</v>
      </c>
    </row>
    <row r="119" spans="2:8">
      <c r="B119" s="502"/>
      <c r="C119" s="503"/>
      <c r="D119" s="501"/>
      <c r="E119" s="501"/>
      <c r="F119" s="501"/>
    </row>
    <row r="120" spans="2:8">
      <c r="B120" s="596" t="s">
        <v>677</v>
      </c>
      <c r="C120" s="597"/>
      <c r="D120" s="501"/>
      <c r="E120" s="501"/>
      <c r="F120" s="501"/>
    </row>
    <row r="121" spans="2:8">
      <c r="B121" s="502"/>
      <c r="C121" s="503"/>
      <c r="D121" s="501"/>
      <c r="E121" s="501"/>
      <c r="F121" s="501"/>
    </row>
    <row r="122" spans="2:8">
      <c r="B122" s="502">
        <f>B118+1</f>
        <v>40</v>
      </c>
      <c r="C122" s="513" t="s">
        <v>678</v>
      </c>
      <c r="D122" s="504" t="s">
        <v>835</v>
      </c>
      <c r="E122" s="505"/>
      <c r="F122" s="501"/>
    </row>
    <row r="123" spans="2:8">
      <c r="B123" s="502"/>
      <c r="C123" s="513"/>
      <c r="D123" s="514"/>
      <c r="E123" s="514"/>
      <c r="F123" s="514"/>
    </row>
    <row r="124" spans="2:8">
      <c r="B124" s="502">
        <f>B122+1</f>
        <v>41</v>
      </c>
      <c r="C124" s="513" t="s">
        <v>689</v>
      </c>
      <c r="D124" s="504" t="s">
        <v>835</v>
      </c>
      <c r="E124" s="515"/>
      <c r="F124" s="501"/>
    </row>
    <row r="125" spans="2:8">
      <c r="B125" s="502"/>
      <c r="C125" s="513"/>
      <c r="D125" s="514"/>
      <c r="E125" s="514"/>
      <c r="F125" s="514"/>
    </row>
    <row r="126" spans="2:8">
      <c r="B126" s="502">
        <f>B124+1</f>
        <v>42</v>
      </c>
      <c r="C126" s="513" t="s">
        <v>679</v>
      </c>
      <c r="D126" s="504" t="s">
        <v>835</v>
      </c>
      <c r="E126" s="515"/>
      <c r="F126" s="501"/>
    </row>
    <row r="127" spans="2:8">
      <c r="B127" s="502"/>
      <c r="C127" s="513"/>
      <c r="D127" s="514"/>
      <c r="E127" s="514"/>
      <c r="F127" s="514"/>
    </row>
    <row r="128" spans="2:8">
      <c r="B128" s="502">
        <f>B126+1</f>
        <v>43</v>
      </c>
      <c r="C128" s="513" t="s">
        <v>680</v>
      </c>
      <c r="D128" s="514"/>
      <c r="E128" s="514"/>
      <c r="F128" s="514"/>
    </row>
    <row r="129" spans="2:6">
      <c r="B129" s="516"/>
      <c r="C129" s="513"/>
      <c r="D129" s="514"/>
      <c r="E129" s="514"/>
      <c r="F129" s="514"/>
    </row>
    <row r="130" spans="2:6">
      <c r="B130" s="502">
        <f>B128+1</f>
        <v>44</v>
      </c>
      <c r="C130" s="513" t="s">
        <v>681</v>
      </c>
      <c r="D130" s="504" t="s">
        <v>835</v>
      </c>
      <c r="E130" s="515"/>
      <c r="F130" s="501"/>
    </row>
    <row r="131" spans="2:6">
      <c r="B131" s="516"/>
      <c r="C131" s="513"/>
      <c r="D131" s="514"/>
      <c r="E131" s="514"/>
      <c r="F131" s="514"/>
    </row>
    <row r="132" spans="2:6">
      <c r="B132" s="596" t="s">
        <v>682</v>
      </c>
      <c r="C132" s="597"/>
      <c r="D132" s="514"/>
      <c r="E132" s="514"/>
      <c r="F132" s="514"/>
    </row>
    <row r="133" spans="2:6">
      <c r="B133" s="516"/>
      <c r="C133" s="513"/>
      <c r="D133" s="514"/>
      <c r="E133" s="514"/>
      <c r="F133" s="514"/>
    </row>
    <row r="134" spans="2:6">
      <c r="B134" s="516"/>
      <c r="C134" s="513"/>
      <c r="D134" s="514"/>
      <c r="E134" s="514"/>
      <c r="F134" s="514"/>
    </row>
    <row r="135" spans="2:6" ht="15.75" thickBot="1">
      <c r="B135" s="517"/>
      <c r="C135" s="518"/>
      <c r="D135" s="519"/>
      <c r="E135" s="519"/>
      <c r="F135" s="519"/>
    </row>
    <row r="140" spans="2:6">
      <c r="C140" s="520" t="s">
        <v>837</v>
      </c>
      <c r="D140" s="494"/>
      <c r="E140" s="494" t="s">
        <v>838</v>
      </c>
      <c r="F140" s="494"/>
    </row>
  </sheetData>
  <autoFilter ref="B7:F140"/>
  <mergeCells count="14">
    <mergeCell ref="B59:C59"/>
    <mergeCell ref="B9:C9"/>
    <mergeCell ref="B15:C15"/>
    <mergeCell ref="B27:C27"/>
    <mergeCell ref="B33:C33"/>
    <mergeCell ref="B55:C55"/>
    <mergeCell ref="B120:C120"/>
    <mergeCell ref="B132:C132"/>
    <mergeCell ref="B65:C65"/>
    <mergeCell ref="B77:C77"/>
    <mergeCell ref="B85:C85"/>
    <mergeCell ref="B98:C98"/>
    <mergeCell ref="B106:C106"/>
    <mergeCell ref="B112:C112"/>
  </mergeCells>
  <hyperlinks>
    <hyperlink ref="B1" location="Index!A1" display="Audit Program"/>
  </hyperlinks>
  <pageMargins left="0.7" right="0.7" top="0.75" bottom="0.75" header="0.3" footer="0.3"/>
  <pageSetup scale="80" orientation="landscape" r:id="rId1"/>
  <rowBreaks count="3" manualBreakCount="3">
    <brk id="42" min="1" max="5" man="1"/>
    <brk id="80" min="1" max="5" man="1"/>
    <brk id="117" min="1" max="5" man="1"/>
  </rowBreaks>
</worksheet>
</file>

<file path=xl/worksheets/sheet5.xml><?xml version="1.0" encoding="utf-8"?>
<worksheet xmlns="http://schemas.openxmlformats.org/spreadsheetml/2006/main" xmlns:r="http://schemas.openxmlformats.org/officeDocument/2006/relationships">
  <sheetPr codeName="Sheet5"/>
  <dimension ref="A1:I123"/>
  <sheetViews>
    <sheetView showGridLines="0" workbookViewId="0">
      <pane xSplit="3" ySplit="7" topLeftCell="D110" activePane="bottomRight" state="frozen"/>
      <selection pane="topRight"/>
      <selection pane="bottomLeft"/>
      <selection pane="bottomRight" activeCell="C118" sqref="C118"/>
    </sheetView>
  </sheetViews>
  <sheetFormatPr defaultRowHeight="15"/>
  <cols>
    <col min="1" max="1" width="3.5703125" style="446" hidden="1" customWidth="1"/>
    <col min="2" max="2" width="5.7109375" style="446" customWidth="1"/>
    <col min="3" max="3" width="73.28515625" style="448" customWidth="1"/>
    <col min="4" max="4" width="22.140625" style="446" customWidth="1"/>
    <col min="5" max="9" width="18.42578125" style="446" bestFit="1" customWidth="1"/>
    <col min="10" max="16384" width="9.140625" style="446"/>
  </cols>
  <sheetData>
    <row r="1" spans="1:9">
      <c r="B1" s="447" t="s">
        <v>722</v>
      </c>
    </row>
    <row r="2" spans="1:9">
      <c r="B2" s="447" t="s">
        <v>726</v>
      </c>
    </row>
    <row r="3" spans="1:9">
      <c r="B3" s="447" t="str">
        <f>'Audit Program'!B2</f>
        <v>FY 2016-17</v>
      </c>
    </row>
    <row r="4" spans="1:9">
      <c r="B4" s="448"/>
    </row>
    <row r="5" spans="1:9">
      <c r="B5" s="449" t="s">
        <v>139</v>
      </c>
      <c r="C5" s="450"/>
      <c r="D5" s="451"/>
      <c r="E5" s="449"/>
      <c r="F5" s="449"/>
      <c r="G5" s="449"/>
      <c r="H5" s="449"/>
      <c r="I5" s="449"/>
    </row>
    <row r="6" spans="1:9">
      <c r="B6" s="449"/>
      <c r="C6" s="450"/>
      <c r="D6" s="451"/>
      <c r="E6" s="449"/>
      <c r="F6" s="449"/>
      <c r="G6" s="449"/>
      <c r="H6" s="449"/>
      <c r="I6" s="449"/>
    </row>
    <row r="7" spans="1:9" ht="75">
      <c r="A7" s="452" t="s">
        <v>423</v>
      </c>
      <c r="B7" s="453" t="s">
        <v>723</v>
      </c>
      <c r="C7" s="454" t="s">
        <v>0</v>
      </c>
      <c r="D7" s="453" t="s">
        <v>424</v>
      </c>
      <c r="E7" s="453" t="s">
        <v>316</v>
      </c>
      <c r="F7" s="453"/>
      <c r="G7" s="453"/>
      <c r="H7" s="453"/>
      <c r="I7" s="453"/>
    </row>
    <row r="8" spans="1:9">
      <c r="A8" s="452">
        <v>1</v>
      </c>
      <c r="B8" s="452"/>
      <c r="C8" s="455" t="s">
        <v>2</v>
      </c>
      <c r="D8" s="456"/>
      <c r="E8" s="457"/>
      <c r="F8" s="457"/>
      <c r="G8" s="457"/>
      <c r="H8" s="457"/>
      <c r="I8" s="457"/>
    </row>
    <row r="9" spans="1:9" ht="120">
      <c r="A9" s="452">
        <v>2</v>
      </c>
      <c r="B9" s="458">
        <v>1</v>
      </c>
      <c r="C9" s="456" t="s">
        <v>727</v>
      </c>
      <c r="D9" s="456"/>
      <c r="E9" s="459"/>
      <c r="F9" s="459"/>
      <c r="G9" s="459"/>
      <c r="H9" s="459"/>
      <c r="I9" s="459"/>
    </row>
    <row r="10" spans="1:9">
      <c r="A10" s="452">
        <v>3</v>
      </c>
      <c r="B10" s="458"/>
      <c r="C10" s="456"/>
      <c r="D10" s="456"/>
      <c r="E10" s="452"/>
      <c r="F10" s="452"/>
      <c r="G10" s="452"/>
      <c r="H10" s="452"/>
      <c r="I10" s="452"/>
    </row>
    <row r="11" spans="1:9">
      <c r="A11" s="452">
        <v>4</v>
      </c>
      <c r="B11" s="458"/>
      <c r="C11" s="455" t="s">
        <v>3</v>
      </c>
      <c r="D11" s="456"/>
      <c r="E11" s="452"/>
      <c r="F11" s="452"/>
      <c r="G11" s="452"/>
      <c r="H11" s="452"/>
      <c r="I11" s="452"/>
    </row>
    <row r="12" spans="1:9">
      <c r="A12" s="452">
        <v>5</v>
      </c>
      <c r="B12" s="458">
        <v>1</v>
      </c>
      <c r="C12" s="456" t="s">
        <v>724</v>
      </c>
      <c r="D12" s="456"/>
      <c r="E12" s="459"/>
      <c r="F12" s="460"/>
      <c r="G12" s="459"/>
      <c r="H12" s="459"/>
      <c r="I12" s="459"/>
    </row>
    <row r="13" spans="1:9">
      <c r="A13" s="452">
        <v>6</v>
      </c>
      <c r="B13" s="458">
        <f>B12+1</f>
        <v>2</v>
      </c>
      <c r="C13" s="456" t="s">
        <v>63</v>
      </c>
      <c r="D13" s="456"/>
      <c r="E13" s="459"/>
      <c r="F13" s="460"/>
      <c r="G13" s="459"/>
      <c r="H13" s="459"/>
      <c r="I13" s="459"/>
    </row>
    <row r="14" spans="1:9" ht="30">
      <c r="A14" s="452">
        <v>7</v>
      </c>
      <c r="B14" s="458">
        <f>B13+1</f>
        <v>3</v>
      </c>
      <c r="C14" s="461" t="s">
        <v>728</v>
      </c>
      <c r="D14" s="456"/>
      <c r="E14" s="459"/>
      <c r="F14" s="460"/>
      <c r="G14" s="459"/>
      <c r="H14" s="459"/>
      <c r="I14" s="459"/>
    </row>
    <row r="15" spans="1:9">
      <c r="A15" s="452">
        <v>8</v>
      </c>
      <c r="B15" s="458"/>
      <c r="C15" s="456"/>
      <c r="D15" s="456"/>
      <c r="E15" s="452"/>
      <c r="F15" s="452"/>
      <c r="G15" s="452"/>
      <c r="H15" s="452"/>
      <c r="I15" s="452"/>
    </row>
    <row r="16" spans="1:9">
      <c r="A16" s="452">
        <v>9</v>
      </c>
      <c r="B16" s="458"/>
      <c r="C16" s="462" t="s">
        <v>4</v>
      </c>
      <c r="D16" s="461"/>
      <c r="E16" s="452"/>
      <c r="F16" s="452"/>
      <c r="G16" s="452"/>
      <c r="H16" s="452"/>
      <c r="I16" s="452"/>
    </row>
    <row r="17" spans="1:9">
      <c r="A17" s="452">
        <v>10</v>
      </c>
      <c r="B17" s="458"/>
      <c r="C17" s="455" t="s">
        <v>55</v>
      </c>
      <c r="D17" s="461"/>
      <c r="E17" s="452"/>
      <c r="F17" s="452"/>
      <c r="G17" s="452"/>
      <c r="H17" s="452"/>
      <c r="I17" s="452"/>
    </row>
    <row r="18" spans="1:9" s="464" customFormat="1">
      <c r="A18" s="452">
        <v>11</v>
      </c>
      <c r="B18" s="458">
        <v>1</v>
      </c>
      <c r="C18" s="456" t="s">
        <v>50</v>
      </c>
      <c r="D18" s="463"/>
      <c r="E18" s="463"/>
      <c r="F18" s="463"/>
      <c r="G18" s="452"/>
      <c r="H18" s="452"/>
      <c r="I18" s="452"/>
    </row>
    <row r="19" spans="1:9" s="464" customFormat="1">
      <c r="A19" s="452">
        <v>12</v>
      </c>
      <c r="B19" s="458">
        <v>2</v>
      </c>
      <c r="C19" s="456" t="s">
        <v>58</v>
      </c>
      <c r="D19" s="463"/>
      <c r="E19" s="463"/>
      <c r="F19" s="463"/>
      <c r="G19" s="452"/>
      <c r="H19" s="452"/>
      <c r="I19" s="452"/>
    </row>
    <row r="20" spans="1:9" s="464" customFormat="1">
      <c r="A20" s="452">
        <v>13</v>
      </c>
      <c r="B20" s="458">
        <v>3</v>
      </c>
      <c r="C20" s="456" t="s">
        <v>54</v>
      </c>
      <c r="D20" s="456"/>
      <c r="E20" s="459"/>
      <c r="F20" s="459"/>
      <c r="G20" s="459"/>
      <c r="H20" s="459"/>
      <c r="I20" s="459"/>
    </row>
    <row r="21" spans="1:9" s="464" customFormat="1">
      <c r="A21" s="452">
        <v>14</v>
      </c>
      <c r="B21" s="458">
        <v>4</v>
      </c>
      <c r="C21" s="456" t="s">
        <v>51</v>
      </c>
      <c r="D21" s="456"/>
      <c r="E21" s="452"/>
      <c r="F21" s="452"/>
      <c r="G21" s="452"/>
      <c r="H21" s="452"/>
      <c r="I21" s="452"/>
    </row>
    <row r="22" spans="1:9" s="464" customFormat="1">
      <c r="A22" s="452">
        <v>15</v>
      </c>
      <c r="B22" s="458">
        <v>5</v>
      </c>
      <c r="C22" s="456" t="s">
        <v>59</v>
      </c>
      <c r="D22" s="456"/>
      <c r="E22" s="452"/>
      <c r="F22" s="452"/>
      <c r="G22" s="452"/>
      <c r="H22" s="452"/>
      <c r="I22" s="452"/>
    </row>
    <row r="23" spans="1:9" s="464" customFormat="1">
      <c r="A23" s="452">
        <v>16</v>
      </c>
      <c r="B23" s="458"/>
      <c r="C23" s="456"/>
      <c r="D23" s="461"/>
      <c r="E23" s="452"/>
      <c r="F23" s="452"/>
      <c r="G23" s="452"/>
      <c r="H23" s="452"/>
      <c r="I23" s="452"/>
    </row>
    <row r="24" spans="1:9">
      <c r="A24" s="452">
        <v>17</v>
      </c>
      <c r="B24" s="458"/>
      <c r="C24" s="455" t="s">
        <v>5</v>
      </c>
      <c r="D24" s="456"/>
      <c r="E24" s="457"/>
      <c r="F24" s="457"/>
      <c r="G24" s="457"/>
      <c r="H24" s="457"/>
      <c r="I24" s="457"/>
    </row>
    <row r="25" spans="1:9" ht="30">
      <c r="A25" s="452">
        <v>18</v>
      </c>
      <c r="B25" s="458">
        <v>1</v>
      </c>
      <c r="C25" s="456" t="s">
        <v>6</v>
      </c>
      <c r="D25" s="465"/>
      <c r="E25" s="459"/>
      <c r="F25" s="459"/>
      <c r="G25" s="459"/>
      <c r="H25" s="459"/>
      <c r="I25" s="459"/>
    </row>
    <row r="26" spans="1:9" ht="30">
      <c r="A26" s="452">
        <v>19</v>
      </c>
      <c r="B26" s="458">
        <f t="shared" ref="B26:B32" si="0">B25+1</f>
        <v>2</v>
      </c>
      <c r="C26" s="456" t="s">
        <v>60</v>
      </c>
      <c r="D26" s="465"/>
      <c r="E26" s="459"/>
      <c r="F26" s="459"/>
      <c r="G26" s="459"/>
      <c r="H26" s="459"/>
      <c r="I26" s="459"/>
    </row>
    <row r="27" spans="1:9" ht="30">
      <c r="A27" s="452">
        <v>20</v>
      </c>
      <c r="B27" s="458">
        <f t="shared" si="0"/>
        <v>3</v>
      </c>
      <c r="C27" s="456" t="s">
        <v>7</v>
      </c>
      <c r="D27" s="465"/>
      <c r="E27" s="459"/>
      <c r="F27" s="459"/>
      <c r="G27" s="459"/>
      <c r="H27" s="459"/>
      <c r="I27" s="459"/>
    </row>
    <row r="28" spans="1:9" ht="30">
      <c r="A28" s="452">
        <v>21</v>
      </c>
      <c r="B28" s="458">
        <f t="shared" si="0"/>
        <v>4</v>
      </c>
      <c r="C28" s="456" t="s">
        <v>8</v>
      </c>
      <c r="D28" s="465"/>
      <c r="E28" s="459"/>
      <c r="F28" s="459"/>
      <c r="G28" s="459"/>
      <c r="H28" s="459"/>
      <c r="I28" s="459"/>
    </row>
    <row r="29" spans="1:9" ht="30">
      <c r="A29" s="452">
        <v>22</v>
      </c>
      <c r="B29" s="458">
        <f t="shared" si="0"/>
        <v>5</v>
      </c>
      <c r="C29" s="456" t="s">
        <v>9</v>
      </c>
      <c r="D29" s="465"/>
      <c r="E29" s="459"/>
      <c r="F29" s="459"/>
      <c r="G29" s="459"/>
      <c r="H29" s="459"/>
      <c r="I29" s="459"/>
    </row>
    <row r="30" spans="1:9">
      <c r="A30" s="452">
        <v>23</v>
      </c>
      <c r="B30" s="458">
        <f t="shared" si="0"/>
        <v>6</v>
      </c>
      <c r="C30" s="456" t="s">
        <v>10</v>
      </c>
      <c r="D30" s="465"/>
      <c r="E30" s="457"/>
      <c r="F30" s="459"/>
      <c r="G30" s="457"/>
      <c r="H30" s="457"/>
      <c r="I30" s="457"/>
    </row>
    <row r="31" spans="1:9">
      <c r="A31" s="452">
        <v>24</v>
      </c>
      <c r="B31" s="458">
        <f t="shared" si="0"/>
        <v>7</v>
      </c>
      <c r="C31" s="456" t="s">
        <v>11</v>
      </c>
      <c r="D31" s="465"/>
      <c r="E31" s="457"/>
      <c r="F31" s="459"/>
      <c r="G31" s="457"/>
      <c r="H31" s="457"/>
      <c r="I31" s="457"/>
    </row>
    <row r="32" spans="1:9" ht="30">
      <c r="A32" s="452">
        <v>25</v>
      </c>
      <c r="B32" s="458">
        <f t="shared" si="0"/>
        <v>8</v>
      </c>
      <c r="C32" s="456" t="s">
        <v>99</v>
      </c>
      <c r="D32" s="465"/>
      <c r="E32" s="457"/>
      <c r="F32" s="459"/>
      <c r="G32" s="457"/>
      <c r="H32" s="457"/>
      <c r="I32" s="457"/>
    </row>
    <row r="33" spans="1:9">
      <c r="A33" s="452">
        <v>26</v>
      </c>
      <c r="B33" s="458">
        <v>9</v>
      </c>
      <c r="C33" s="456" t="s">
        <v>12</v>
      </c>
      <c r="D33" s="465"/>
      <c r="E33" s="457"/>
      <c r="F33" s="459"/>
      <c r="G33" s="457"/>
      <c r="H33" s="457"/>
      <c r="I33" s="457"/>
    </row>
    <row r="34" spans="1:9">
      <c r="A34" s="452">
        <v>27</v>
      </c>
      <c r="B34" s="458"/>
      <c r="C34" s="456"/>
      <c r="D34" s="456"/>
      <c r="E34" s="457"/>
      <c r="F34" s="457"/>
      <c r="G34" s="457"/>
      <c r="H34" s="457"/>
      <c r="I34" s="457"/>
    </row>
    <row r="35" spans="1:9">
      <c r="A35" s="452">
        <v>28</v>
      </c>
      <c r="B35" s="458"/>
      <c r="C35" s="455" t="s">
        <v>13</v>
      </c>
      <c r="D35" s="456"/>
      <c r="E35" s="466"/>
      <c r="F35" s="466"/>
      <c r="G35" s="466"/>
      <c r="H35" s="466"/>
      <c r="I35" s="466"/>
    </row>
    <row r="36" spans="1:9">
      <c r="A36" s="452">
        <v>29</v>
      </c>
      <c r="B36" s="458">
        <v>1</v>
      </c>
      <c r="C36" s="456" t="s">
        <v>100</v>
      </c>
      <c r="D36" s="456"/>
      <c r="E36" s="466"/>
      <c r="F36" s="466"/>
      <c r="G36" s="466"/>
      <c r="H36" s="466"/>
      <c r="I36" s="466"/>
    </row>
    <row r="37" spans="1:9">
      <c r="A37" s="452">
        <v>30</v>
      </c>
      <c r="B37" s="458">
        <f>B36+1</f>
        <v>2</v>
      </c>
      <c r="C37" s="456" t="s">
        <v>454</v>
      </c>
      <c r="D37" s="456"/>
      <c r="E37" s="459"/>
      <c r="F37" s="466"/>
      <c r="G37" s="459"/>
      <c r="H37" s="459"/>
      <c r="I37" s="459"/>
    </row>
    <row r="38" spans="1:9" ht="30">
      <c r="A38" s="452">
        <v>31</v>
      </c>
      <c r="B38" s="458">
        <f>B37+1</f>
        <v>3</v>
      </c>
      <c r="C38" s="456" t="s">
        <v>62</v>
      </c>
      <c r="D38" s="456"/>
      <c r="E38" s="459"/>
      <c r="F38" s="452"/>
      <c r="G38" s="459"/>
      <c r="H38" s="459"/>
      <c r="I38" s="459"/>
    </row>
    <row r="39" spans="1:9" s="464" customFormat="1" ht="30">
      <c r="A39" s="452">
        <v>32</v>
      </c>
      <c r="B39" s="458">
        <f>B38+1</f>
        <v>4</v>
      </c>
      <c r="C39" s="456" t="s">
        <v>61</v>
      </c>
      <c r="D39" s="456"/>
      <c r="E39" s="452"/>
      <c r="F39" s="452"/>
      <c r="G39" s="452"/>
      <c r="H39" s="452"/>
      <c r="I39" s="452"/>
    </row>
    <row r="40" spans="1:9" s="464" customFormat="1">
      <c r="A40" s="452">
        <v>33</v>
      </c>
      <c r="B40" s="458">
        <f>B39+1</f>
        <v>5</v>
      </c>
      <c r="C40" s="456" t="s">
        <v>729</v>
      </c>
      <c r="D40" s="456"/>
      <c r="E40" s="452"/>
      <c r="F40" s="452"/>
      <c r="G40" s="452"/>
      <c r="H40" s="452"/>
      <c r="I40" s="452"/>
    </row>
    <row r="41" spans="1:9">
      <c r="A41" s="452">
        <v>34</v>
      </c>
      <c r="B41" s="458"/>
      <c r="C41" s="456"/>
      <c r="D41" s="456"/>
      <c r="E41" s="452"/>
      <c r="F41" s="452"/>
      <c r="G41" s="452"/>
      <c r="H41" s="452"/>
      <c r="I41" s="452"/>
    </row>
    <row r="42" spans="1:9">
      <c r="A42" s="452">
        <v>35</v>
      </c>
      <c r="B42" s="458"/>
      <c r="C42" s="455" t="s">
        <v>14</v>
      </c>
      <c r="D42" s="456"/>
      <c r="E42" s="457"/>
      <c r="F42" s="457"/>
      <c r="G42" s="457"/>
      <c r="H42" s="457"/>
      <c r="I42" s="457"/>
    </row>
    <row r="43" spans="1:9" ht="45">
      <c r="A43" s="452">
        <v>36</v>
      </c>
      <c r="B43" s="599">
        <v>1</v>
      </c>
      <c r="C43" s="456" t="s">
        <v>108</v>
      </c>
      <c r="D43" s="456"/>
      <c r="E43" s="452"/>
      <c r="F43" s="452"/>
      <c r="G43" s="452"/>
      <c r="H43" s="452"/>
      <c r="I43" s="452"/>
    </row>
    <row r="44" spans="1:9" s="464" customFormat="1">
      <c r="A44" s="452">
        <v>37</v>
      </c>
      <c r="B44" s="599"/>
      <c r="C44" s="456" t="s">
        <v>64</v>
      </c>
      <c r="D44" s="456"/>
      <c r="E44" s="467"/>
      <c r="F44" s="459"/>
      <c r="G44" s="467"/>
      <c r="H44" s="467"/>
      <c r="I44" s="467"/>
    </row>
    <row r="45" spans="1:9">
      <c r="A45" s="452">
        <v>38</v>
      </c>
      <c r="B45" s="599"/>
      <c r="C45" s="456" t="s">
        <v>65</v>
      </c>
      <c r="D45" s="456"/>
      <c r="E45" s="459"/>
      <c r="F45" s="459"/>
      <c r="G45" s="467"/>
      <c r="H45" s="467"/>
      <c r="I45" s="467"/>
    </row>
    <row r="46" spans="1:9">
      <c r="A46" s="452">
        <v>39</v>
      </c>
      <c r="B46" s="599"/>
      <c r="C46" s="456" t="s">
        <v>67</v>
      </c>
      <c r="D46" s="456"/>
      <c r="E46" s="459"/>
      <c r="F46" s="459"/>
      <c r="G46" s="467"/>
      <c r="H46" s="467"/>
      <c r="I46" s="467"/>
    </row>
    <row r="47" spans="1:9">
      <c r="A47" s="452">
        <v>40</v>
      </c>
      <c r="B47" s="599"/>
      <c r="C47" s="456" t="s">
        <v>132</v>
      </c>
      <c r="D47" s="456"/>
      <c r="E47" s="467"/>
      <c r="F47" s="459"/>
      <c r="G47" s="467"/>
      <c r="H47" s="467"/>
      <c r="I47" s="467"/>
    </row>
    <row r="48" spans="1:9">
      <c r="A48" s="452">
        <v>41</v>
      </c>
      <c r="B48" s="599"/>
      <c r="C48" s="456" t="s">
        <v>68</v>
      </c>
      <c r="D48" s="456"/>
      <c r="E48" s="467"/>
      <c r="F48" s="459"/>
      <c r="G48" s="467"/>
      <c r="H48" s="467"/>
      <c r="I48" s="467"/>
    </row>
    <row r="49" spans="1:9" ht="30">
      <c r="A49" s="452">
        <v>42</v>
      </c>
      <c r="B49" s="458"/>
      <c r="C49" s="468" t="s">
        <v>15</v>
      </c>
      <c r="D49" s="456"/>
      <c r="E49" s="452"/>
      <c r="F49" s="452"/>
      <c r="G49" s="452"/>
      <c r="H49" s="452"/>
      <c r="I49" s="452"/>
    </row>
    <row r="50" spans="1:9">
      <c r="A50" s="452">
        <v>43</v>
      </c>
      <c r="B50" s="458"/>
      <c r="C50" s="456"/>
      <c r="D50" s="456"/>
      <c r="E50" s="452"/>
      <c r="F50" s="452"/>
      <c r="G50" s="452"/>
      <c r="H50" s="452"/>
      <c r="I50" s="452"/>
    </row>
    <row r="51" spans="1:9">
      <c r="A51" s="452">
        <v>44</v>
      </c>
      <c r="B51" s="458"/>
      <c r="C51" s="455" t="s">
        <v>16</v>
      </c>
      <c r="D51" s="456"/>
      <c r="E51" s="452"/>
      <c r="F51" s="452"/>
      <c r="G51" s="452"/>
      <c r="H51" s="452"/>
      <c r="I51" s="452"/>
    </row>
    <row r="52" spans="1:9" ht="60">
      <c r="A52" s="452">
        <v>45</v>
      </c>
      <c r="B52" s="458">
        <v>1</v>
      </c>
      <c r="C52" s="452" t="s">
        <v>66</v>
      </c>
      <c r="D52" s="456"/>
      <c r="E52" s="459"/>
      <c r="F52" s="459"/>
      <c r="G52" s="459"/>
      <c r="H52" s="459"/>
      <c r="I52" s="459"/>
    </row>
    <row r="53" spans="1:9" s="464" customFormat="1">
      <c r="A53" s="452">
        <v>46</v>
      </c>
      <c r="B53" s="458">
        <f>B52+1</f>
        <v>2</v>
      </c>
      <c r="C53" s="456" t="s">
        <v>17</v>
      </c>
      <c r="D53" s="456"/>
      <c r="E53" s="469"/>
      <c r="F53" s="456"/>
      <c r="G53" s="469"/>
      <c r="H53" s="469"/>
      <c r="I53" s="469"/>
    </row>
    <row r="54" spans="1:9" s="464" customFormat="1">
      <c r="A54" s="452">
        <v>47</v>
      </c>
      <c r="B54" s="458">
        <f>B53+1</f>
        <v>3</v>
      </c>
      <c r="C54" s="456" t="s">
        <v>18</v>
      </c>
      <c r="D54" s="456"/>
      <c r="E54" s="452"/>
      <c r="F54" s="459"/>
      <c r="G54" s="459"/>
      <c r="H54" s="459"/>
      <c r="I54" s="459"/>
    </row>
    <row r="55" spans="1:9">
      <c r="A55" s="452">
        <v>48</v>
      </c>
      <c r="B55" s="458">
        <f>B54+1</f>
        <v>4</v>
      </c>
      <c r="C55" s="456" t="s">
        <v>101</v>
      </c>
      <c r="D55" s="456"/>
      <c r="E55" s="452"/>
      <c r="F55" s="459"/>
      <c r="G55" s="452"/>
      <c r="H55" s="452"/>
      <c r="I55" s="452"/>
    </row>
    <row r="56" spans="1:9">
      <c r="A56" s="452">
        <v>49</v>
      </c>
      <c r="B56" s="458"/>
      <c r="C56" s="456"/>
      <c r="D56" s="456"/>
      <c r="E56" s="452"/>
      <c r="F56" s="452"/>
      <c r="G56" s="452"/>
      <c r="H56" s="452"/>
      <c r="I56" s="452"/>
    </row>
    <row r="57" spans="1:9">
      <c r="A57" s="452">
        <v>50</v>
      </c>
      <c r="B57" s="458"/>
      <c r="C57" s="455" t="s">
        <v>135</v>
      </c>
      <c r="D57" s="456"/>
      <c r="E57" s="452"/>
      <c r="F57" s="452"/>
      <c r="G57" s="452"/>
      <c r="H57" s="452"/>
      <c r="I57" s="452"/>
    </row>
    <row r="58" spans="1:9" ht="45">
      <c r="A58" s="452">
        <v>51</v>
      </c>
      <c r="B58" s="470">
        <v>1</v>
      </c>
      <c r="C58" s="471" t="s">
        <v>136</v>
      </c>
      <c r="D58" s="456"/>
      <c r="E58" s="452"/>
      <c r="F58" s="452"/>
      <c r="G58" s="452"/>
      <c r="H58" s="452"/>
      <c r="I58" s="452"/>
    </row>
    <row r="59" spans="1:9" s="464" customFormat="1">
      <c r="A59" s="452">
        <v>52</v>
      </c>
      <c r="B59" s="472">
        <v>2</v>
      </c>
      <c r="C59" s="471" t="s">
        <v>137</v>
      </c>
      <c r="D59" s="456"/>
      <c r="E59" s="452"/>
      <c r="F59" s="452"/>
      <c r="G59" s="452"/>
      <c r="H59" s="452"/>
      <c r="I59" s="452"/>
    </row>
    <row r="60" spans="1:9">
      <c r="A60" s="452">
        <v>53</v>
      </c>
      <c r="B60" s="472">
        <v>3</v>
      </c>
      <c r="C60" s="472" t="s">
        <v>730</v>
      </c>
      <c r="D60" s="456"/>
      <c r="E60" s="452"/>
      <c r="F60" s="456"/>
      <c r="G60" s="452"/>
      <c r="H60" s="452"/>
      <c r="I60" s="452"/>
    </row>
    <row r="61" spans="1:9" ht="30">
      <c r="A61" s="452">
        <v>54</v>
      </c>
      <c r="B61" s="472">
        <v>4</v>
      </c>
      <c r="C61" s="471" t="s">
        <v>731</v>
      </c>
      <c r="D61" s="456"/>
      <c r="E61" s="452"/>
      <c r="F61" s="452"/>
      <c r="G61" s="452"/>
      <c r="H61" s="452"/>
      <c r="I61" s="452"/>
    </row>
    <row r="62" spans="1:9">
      <c r="A62" s="452">
        <v>55</v>
      </c>
      <c r="B62" s="472">
        <v>5</v>
      </c>
      <c r="C62" s="471" t="s">
        <v>138</v>
      </c>
      <c r="D62" s="456"/>
      <c r="E62" s="452"/>
      <c r="F62" s="452"/>
      <c r="G62" s="452"/>
      <c r="H62" s="452"/>
      <c r="I62" s="452"/>
    </row>
    <row r="63" spans="1:9">
      <c r="A63" s="452">
        <v>56</v>
      </c>
      <c r="B63" s="458"/>
      <c r="C63" s="456"/>
      <c r="D63" s="456"/>
      <c r="E63" s="457"/>
      <c r="F63" s="457"/>
      <c r="G63" s="457"/>
      <c r="H63" s="457"/>
      <c r="I63" s="457"/>
    </row>
    <row r="64" spans="1:9">
      <c r="A64" s="452">
        <v>57</v>
      </c>
      <c r="B64" s="458"/>
      <c r="C64" s="455" t="s">
        <v>19</v>
      </c>
      <c r="D64" s="456"/>
      <c r="E64" s="457"/>
      <c r="F64" s="457"/>
      <c r="G64" s="457"/>
      <c r="H64" s="457"/>
      <c r="I64" s="457"/>
    </row>
    <row r="65" spans="1:9" ht="30">
      <c r="A65" s="452">
        <v>58</v>
      </c>
      <c r="B65" s="458">
        <v>1</v>
      </c>
      <c r="C65" s="456" t="s">
        <v>71</v>
      </c>
      <c r="D65" s="456"/>
      <c r="E65" s="459"/>
      <c r="F65" s="459"/>
      <c r="G65" s="459"/>
      <c r="H65" s="459"/>
      <c r="I65" s="459"/>
    </row>
    <row r="66" spans="1:9">
      <c r="A66" s="452">
        <v>59</v>
      </c>
      <c r="B66" s="458">
        <v>2</v>
      </c>
      <c r="C66" s="456" t="s">
        <v>117</v>
      </c>
      <c r="D66" s="456"/>
      <c r="E66" s="459"/>
      <c r="F66" s="459"/>
      <c r="G66" s="459"/>
      <c r="H66" s="459"/>
      <c r="I66" s="459"/>
    </row>
    <row r="67" spans="1:9" ht="45">
      <c r="A67" s="452">
        <v>60</v>
      </c>
      <c r="B67" s="458">
        <v>3</v>
      </c>
      <c r="C67" s="456" t="s">
        <v>102</v>
      </c>
      <c r="D67" s="456"/>
      <c r="E67" s="459"/>
      <c r="F67" s="459"/>
      <c r="G67" s="459"/>
      <c r="H67" s="459"/>
      <c r="I67" s="459"/>
    </row>
    <row r="68" spans="1:9" ht="75">
      <c r="A68" s="452">
        <v>61</v>
      </c>
      <c r="B68" s="458">
        <f>B67+1</f>
        <v>4</v>
      </c>
      <c r="C68" s="456" t="s">
        <v>732</v>
      </c>
      <c r="D68" s="456"/>
      <c r="E68" s="452"/>
      <c r="F68" s="459"/>
      <c r="G68" s="459"/>
      <c r="H68" s="459"/>
      <c r="I68" s="459"/>
    </row>
    <row r="69" spans="1:9" ht="45">
      <c r="A69" s="452">
        <v>62</v>
      </c>
      <c r="B69" s="458">
        <f>B68+1</f>
        <v>5</v>
      </c>
      <c r="C69" s="461" t="s">
        <v>69</v>
      </c>
      <c r="D69" s="456"/>
      <c r="E69" s="452"/>
      <c r="F69" s="452"/>
      <c r="G69" s="452"/>
      <c r="H69" s="452"/>
      <c r="I69" s="452"/>
    </row>
    <row r="70" spans="1:9">
      <c r="A70" s="452">
        <v>63</v>
      </c>
      <c r="B70" s="458">
        <v>6</v>
      </c>
      <c r="C70" s="456" t="s">
        <v>103</v>
      </c>
      <c r="D70" s="456"/>
      <c r="E70" s="452"/>
      <c r="F70" s="452"/>
      <c r="G70" s="452"/>
      <c r="H70" s="452"/>
      <c r="I70" s="452"/>
    </row>
    <row r="71" spans="1:9" ht="60">
      <c r="A71" s="452">
        <v>64</v>
      </c>
      <c r="B71" s="458">
        <v>7</v>
      </c>
      <c r="C71" s="456" t="s">
        <v>733</v>
      </c>
      <c r="D71" s="456"/>
      <c r="E71" s="452"/>
      <c r="F71" s="452"/>
      <c r="G71" s="452"/>
      <c r="H71" s="452"/>
      <c r="I71" s="452"/>
    </row>
    <row r="72" spans="1:9">
      <c r="A72" s="452">
        <v>65</v>
      </c>
      <c r="B72" s="458"/>
      <c r="C72" s="461"/>
      <c r="D72" s="456"/>
      <c r="E72" s="452"/>
      <c r="F72" s="452"/>
      <c r="G72" s="452"/>
      <c r="H72" s="452"/>
      <c r="I72" s="452"/>
    </row>
    <row r="73" spans="1:9">
      <c r="A73" s="452">
        <v>66</v>
      </c>
      <c r="B73" s="458"/>
      <c r="C73" s="455" t="s">
        <v>20</v>
      </c>
      <c r="D73" s="456"/>
      <c r="E73" s="457"/>
      <c r="F73" s="457"/>
      <c r="G73" s="457"/>
      <c r="H73" s="457"/>
      <c r="I73" s="457"/>
    </row>
    <row r="74" spans="1:9">
      <c r="A74" s="452">
        <v>67</v>
      </c>
      <c r="B74" s="458"/>
      <c r="C74" s="462"/>
      <c r="D74" s="456"/>
      <c r="E74" s="457"/>
      <c r="F74" s="457"/>
      <c r="G74" s="457"/>
      <c r="H74" s="457"/>
      <c r="I74" s="457"/>
    </row>
    <row r="75" spans="1:9">
      <c r="A75" s="452">
        <v>68</v>
      </c>
      <c r="B75" s="458"/>
      <c r="C75" s="462" t="s">
        <v>2</v>
      </c>
      <c r="D75" s="456"/>
      <c r="E75" s="457"/>
      <c r="F75" s="457"/>
      <c r="G75" s="457"/>
      <c r="H75" s="457"/>
      <c r="I75" s="457"/>
    </row>
    <row r="76" spans="1:9">
      <c r="A76" s="452">
        <v>69</v>
      </c>
      <c r="B76" s="458">
        <v>1</v>
      </c>
      <c r="C76" s="456" t="s">
        <v>134</v>
      </c>
      <c r="D76" s="456"/>
      <c r="E76" s="457"/>
      <c r="F76" s="466"/>
      <c r="G76" s="457"/>
      <c r="H76" s="457"/>
      <c r="I76" s="457"/>
    </row>
    <row r="77" spans="1:9">
      <c r="A77" s="452">
        <v>70</v>
      </c>
      <c r="B77" s="458">
        <v>2</v>
      </c>
      <c r="C77" s="456" t="s">
        <v>95</v>
      </c>
      <c r="D77" s="456"/>
      <c r="E77" s="457"/>
      <c r="F77" s="466"/>
      <c r="G77" s="457"/>
      <c r="H77" s="457"/>
      <c r="I77" s="457"/>
    </row>
    <row r="78" spans="1:9" ht="30">
      <c r="A78" s="452">
        <v>71</v>
      </c>
      <c r="B78" s="458">
        <v>3</v>
      </c>
      <c r="C78" s="456" t="s">
        <v>96</v>
      </c>
      <c r="D78" s="456"/>
      <c r="E78" s="457"/>
      <c r="F78" s="466"/>
      <c r="G78" s="457"/>
      <c r="H78" s="457"/>
      <c r="I78" s="457"/>
    </row>
    <row r="79" spans="1:9">
      <c r="A79" s="452">
        <v>72</v>
      </c>
      <c r="B79" s="458"/>
      <c r="C79" s="462"/>
      <c r="D79" s="456"/>
      <c r="E79" s="457"/>
      <c r="F79" s="457"/>
      <c r="G79" s="457"/>
      <c r="H79" s="457"/>
      <c r="I79" s="457"/>
    </row>
    <row r="80" spans="1:9">
      <c r="A80" s="452">
        <v>73</v>
      </c>
      <c r="B80" s="458"/>
      <c r="C80" s="455" t="s">
        <v>104</v>
      </c>
      <c r="D80" s="456"/>
      <c r="E80" s="457"/>
      <c r="F80" s="457"/>
      <c r="G80" s="457"/>
      <c r="H80" s="457"/>
      <c r="I80" s="457"/>
    </row>
    <row r="81" spans="1:9" ht="30">
      <c r="A81" s="452">
        <v>74</v>
      </c>
      <c r="B81" s="458">
        <v>1</v>
      </c>
      <c r="C81" s="456" t="s">
        <v>105</v>
      </c>
      <c r="D81" s="456"/>
      <c r="E81" s="457"/>
      <c r="F81" s="457"/>
      <c r="G81" s="457"/>
      <c r="H81" s="457"/>
      <c r="I81" s="457"/>
    </row>
    <row r="82" spans="1:9">
      <c r="A82" s="452">
        <v>75</v>
      </c>
      <c r="B82" s="458">
        <f>B81+1</f>
        <v>2</v>
      </c>
      <c r="C82" s="456" t="s">
        <v>106</v>
      </c>
      <c r="D82" s="456"/>
      <c r="E82" s="459"/>
      <c r="F82" s="466"/>
      <c r="G82" s="457"/>
      <c r="H82" s="457"/>
      <c r="I82" s="457"/>
    </row>
    <row r="83" spans="1:9">
      <c r="A83" s="452">
        <v>76</v>
      </c>
      <c r="B83" s="458"/>
      <c r="C83" s="462"/>
      <c r="D83" s="456"/>
      <c r="E83" s="457"/>
      <c r="F83" s="457"/>
      <c r="G83" s="457"/>
      <c r="H83" s="457"/>
      <c r="I83" s="457"/>
    </row>
    <row r="84" spans="1:9">
      <c r="A84" s="452">
        <v>77</v>
      </c>
      <c r="B84" s="458"/>
      <c r="C84" s="473" t="s">
        <v>70</v>
      </c>
      <c r="D84" s="456"/>
      <c r="E84" s="452"/>
      <c r="F84" s="452"/>
      <c r="G84" s="452"/>
      <c r="H84" s="452"/>
      <c r="I84" s="452"/>
    </row>
    <row r="85" spans="1:9" s="464" customFormat="1">
      <c r="A85" s="452">
        <v>78</v>
      </c>
      <c r="B85" s="458">
        <v>1</v>
      </c>
      <c r="C85" s="471" t="s">
        <v>119</v>
      </c>
      <c r="D85" s="456"/>
      <c r="E85" s="452"/>
      <c r="F85" s="452"/>
      <c r="G85" s="452"/>
      <c r="H85" s="452"/>
      <c r="I85" s="452"/>
    </row>
    <row r="86" spans="1:9" s="464" customFormat="1" ht="30">
      <c r="A86" s="452">
        <v>79</v>
      </c>
      <c r="B86" s="458">
        <f>B85+1</f>
        <v>2</v>
      </c>
      <c r="C86" s="471" t="s">
        <v>72</v>
      </c>
      <c r="D86" s="456"/>
      <c r="E86" s="459"/>
      <c r="F86" s="459"/>
      <c r="G86" s="459"/>
      <c r="H86" s="459"/>
      <c r="I86" s="459"/>
    </row>
    <row r="87" spans="1:9" s="464" customFormat="1" ht="45">
      <c r="A87" s="452">
        <v>80</v>
      </c>
      <c r="B87" s="458">
        <f t="shared" ref="B87:B96" si="1">B86+1</f>
        <v>3</v>
      </c>
      <c r="C87" s="471" t="s">
        <v>73</v>
      </c>
      <c r="D87" s="456"/>
      <c r="E87" s="452"/>
      <c r="F87" s="459"/>
      <c r="G87" s="459"/>
      <c r="H87" s="459"/>
      <c r="I87" s="459"/>
    </row>
    <row r="88" spans="1:9" s="464" customFormat="1" ht="30">
      <c r="A88" s="452">
        <v>81</v>
      </c>
      <c r="B88" s="458">
        <f t="shared" si="1"/>
        <v>4</v>
      </c>
      <c r="C88" s="471" t="s">
        <v>74</v>
      </c>
      <c r="D88" s="456"/>
      <c r="E88" s="452"/>
      <c r="F88" s="459"/>
      <c r="G88" s="459"/>
      <c r="H88" s="459"/>
      <c r="I88" s="459"/>
    </row>
    <row r="89" spans="1:9" s="464" customFormat="1" ht="30">
      <c r="A89" s="452">
        <v>82</v>
      </c>
      <c r="B89" s="458">
        <f t="shared" si="1"/>
        <v>5</v>
      </c>
      <c r="C89" s="471" t="s">
        <v>75</v>
      </c>
      <c r="D89" s="456"/>
      <c r="E89" s="459"/>
      <c r="F89" s="459"/>
      <c r="G89" s="459"/>
      <c r="H89" s="459"/>
      <c r="I89" s="459"/>
    </row>
    <row r="90" spans="1:9" s="464" customFormat="1" ht="30">
      <c r="A90" s="452">
        <v>83</v>
      </c>
      <c r="B90" s="458">
        <f t="shared" si="1"/>
        <v>6</v>
      </c>
      <c r="C90" s="471" t="s">
        <v>76</v>
      </c>
      <c r="D90" s="456"/>
      <c r="E90" s="459"/>
      <c r="F90" s="459"/>
      <c r="G90" s="459"/>
      <c r="H90" s="459"/>
      <c r="I90" s="459"/>
    </row>
    <row r="91" spans="1:9" s="464" customFormat="1">
      <c r="A91" s="452">
        <v>84</v>
      </c>
      <c r="B91" s="458">
        <f t="shared" si="1"/>
        <v>7</v>
      </c>
      <c r="C91" s="471" t="s">
        <v>120</v>
      </c>
      <c r="D91" s="456"/>
      <c r="E91" s="459"/>
      <c r="F91" s="459"/>
      <c r="G91" s="459"/>
      <c r="H91" s="459"/>
      <c r="I91" s="459"/>
    </row>
    <row r="92" spans="1:9" s="464" customFormat="1">
      <c r="A92" s="452">
        <v>85</v>
      </c>
      <c r="B92" s="458">
        <f t="shared" si="1"/>
        <v>8</v>
      </c>
      <c r="C92" s="471" t="s">
        <v>77</v>
      </c>
      <c r="D92" s="456"/>
      <c r="E92" s="459"/>
      <c r="F92" s="459"/>
      <c r="G92" s="459"/>
      <c r="H92" s="459"/>
      <c r="I92" s="459"/>
    </row>
    <row r="93" spans="1:9" s="464" customFormat="1" ht="30">
      <c r="A93" s="452">
        <v>86</v>
      </c>
      <c r="B93" s="458">
        <f t="shared" si="1"/>
        <v>9</v>
      </c>
      <c r="C93" s="471" t="s">
        <v>78</v>
      </c>
      <c r="D93" s="456"/>
      <c r="E93" s="459"/>
      <c r="F93" s="459"/>
      <c r="G93" s="459"/>
      <c r="H93" s="459"/>
      <c r="I93" s="459"/>
    </row>
    <row r="94" spans="1:9" s="464" customFormat="1" ht="30">
      <c r="A94" s="452">
        <v>87</v>
      </c>
      <c r="B94" s="474">
        <v>10</v>
      </c>
      <c r="C94" s="471" t="s">
        <v>81</v>
      </c>
      <c r="D94" s="456"/>
      <c r="E94" s="459"/>
      <c r="F94" s="459"/>
      <c r="G94" s="459"/>
      <c r="H94" s="459"/>
      <c r="I94" s="459"/>
    </row>
    <row r="95" spans="1:9" s="464" customFormat="1">
      <c r="A95" s="452">
        <v>88</v>
      </c>
      <c r="B95" s="474">
        <f t="shared" si="1"/>
        <v>11</v>
      </c>
      <c r="C95" s="471" t="s">
        <v>80</v>
      </c>
      <c r="D95" s="456"/>
      <c r="E95" s="459"/>
      <c r="F95" s="459"/>
      <c r="G95" s="459"/>
      <c r="H95" s="459"/>
      <c r="I95" s="459"/>
    </row>
    <row r="96" spans="1:9" s="464" customFormat="1">
      <c r="A96" s="452">
        <v>89</v>
      </c>
      <c r="B96" s="474">
        <f t="shared" si="1"/>
        <v>12</v>
      </c>
      <c r="C96" s="471" t="s">
        <v>79</v>
      </c>
      <c r="D96" s="456"/>
      <c r="E96" s="459"/>
      <c r="F96" s="459"/>
      <c r="G96" s="459"/>
      <c r="H96" s="459"/>
      <c r="I96" s="459"/>
    </row>
    <row r="97" spans="1:9">
      <c r="A97" s="452">
        <v>90</v>
      </c>
      <c r="B97" s="458"/>
      <c r="C97" s="471"/>
      <c r="D97" s="456"/>
      <c r="E97" s="459"/>
      <c r="F97" s="459"/>
      <c r="G97" s="459"/>
      <c r="H97" s="459"/>
      <c r="I97" s="459"/>
    </row>
    <row r="98" spans="1:9">
      <c r="A98" s="452">
        <v>91</v>
      </c>
      <c r="B98" s="458"/>
      <c r="C98" s="475" t="s">
        <v>82</v>
      </c>
      <c r="D98" s="456"/>
      <c r="E98" s="459"/>
      <c r="F98" s="459"/>
      <c r="G98" s="459"/>
      <c r="H98" s="459"/>
      <c r="I98" s="459"/>
    </row>
    <row r="99" spans="1:9">
      <c r="A99" s="452">
        <v>92</v>
      </c>
      <c r="B99" s="476"/>
      <c r="C99" s="477" t="s">
        <v>83</v>
      </c>
      <c r="D99" s="456"/>
      <c r="E99" s="459"/>
      <c r="F99" s="459"/>
      <c r="G99" s="459"/>
      <c r="H99" s="459"/>
      <c r="I99" s="459"/>
    </row>
    <row r="100" spans="1:9" ht="30">
      <c r="A100" s="452">
        <v>93</v>
      </c>
      <c r="B100" s="458">
        <v>1</v>
      </c>
      <c r="C100" s="456" t="s">
        <v>84</v>
      </c>
      <c r="D100" s="456"/>
      <c r="E100" s="459"/>
      <c r="F100" s="459"/>
      <c r="G100" s="459"/>
      <c r="H100" s="459"/>
      <c r="I100" s="459"/>
    </row>
    <row r="101" spans="1:9">
      <c r="A101" s="452">
        <v>94</v>
      </c>
      <c r="B101" s="458">
        <f>B100+1</f>
        <v>2</v>
      </c>
      <c r="C101" s="456" t="s">
        <v>85</v>
      </c>
      <c r="D101" s="456"/>
      <c r="E101" s="459"/>
      <c r="F101" s="459"/>
      <c r="G101" s="459"/>
      <c r="H101" s="459"/>
      <c r="I101" s="459"/>
    </row>
    <row r="102" spans="1:9">
      <c r="A102" s="452">
        <v>95</v>
      </c>
      <c r="B102" s="458">
        <f>B101+1</f>
        <v>3</v>
      </c>
      <c r="C102" s="456" t="s">
        <v>86</v>
      </c>
      <c r="D102" s="456"/>
      <c r="E102" s="459"/>
      <c r="F102" s="459"/>
      <c r="G102" s="459"/>
      <c r="H102" s="459"/>
      <c r="I102" s="459"/>
    </row>
    <row r="103" spans="1:9">
      <c r="A103" s="452">
        <v>96</v>
      </c>
      <c r="B103" s="458"/>
      <c r="C103" s="456"/>
      <c r="D103" s="456"/>
      <c r="E103" s="459"/>
      <c r="F103" s="459"/>
      <c r="G103" s="459"/>
      <c r="H103" s="459"/>
      <c r="I103" s="459"/>
    </row>
    <row r="104" spans="1:9">
      <c r="A104" s="452">
        <v>97</v>
      </c>
      <c r="B104" s="458"/>
      <c r="C104" s="477" t="s">
        <v>88</v>
      </c>
      <c r="D104" s="456"/>
      <c r="E104" s="459"/>
      <c r="F104" s="459"/>
      <c r="G104" s="459"/>
      <c r="H104" s="459"/>
      <c r="I104" s="459"/>
    </row>
    <row r="105" spans="1:9">
      <c r="A105" s="452">
        <v>98</v>
      </c>
      <c r="B105" s="458">
        <v>1</v>
      </c>
      <c r="C105" s="478" t="s">
        <v>89</v>
      </c>
      <c r="D105" s="456"/>
      <c r="E105" s="459"/>
      <c r="F105" s="459"/>
      <c r="G105" s="459"/>
      <c r="H105" s="459"/>
      <c r="I105" s="459"/>
    </row>
    <row r="106" spans="1:9" s="464" customFormat="1" ht="30">
      <c r="A106" s="452">
        <v>99</v>
      </c>
      <c r="B106" s="458">
        <v>2</v>
      </c>
      <c r="C106" s="456" t="s">
        <v>90</v>
      </c>
      <c r="D106" s="456"/>
      <c r="E106" s="459"/>
      <c r="F106" s="459"/>
      <c r="G106" s="459"/>
      <c r="H106" s="459"/>
      <c r="I106" s="459"/>
    </row>
    <row r="107" spans="1:9">
      <c r="A107" s="452">
        <v>100</v>
      </c>
      <c r="B107" s="458"/>
      <c r="C107" s="456"/>
      <c r="D107" s="456"/>
      <c r="E107" s="459"/>
      <c r="F107" s="459"/>
      <c r="G107" s="459"/>
      <c r="H107" s="459"/>
      <c r="I107" s="459"/>
    </row>
    <row r="108" spans="1:9">
      <c r="A108" s="452">
        <v>101</v>
      </c>
      <c r="B108" s="476"/>
      <c r="C108" s="477" t="s">
        <v>87</v>
      </c>
      <c r="D108" s="456"/>
      <c r="E108" s="459"/>
      <c r="F108" s="459"/>
      <c r="G108" s="459"/>
      <c r="H108" s="459"/>
      <c r="I108" s="459"/>
    </row>
    <row r="109" spans="1:9" ht="30">
      <c r="A109" s="452">
        <v>102</v>
      </c>
      <c r="B109" s="458">
        <f t="shared" ref="B109:B114" si="2">B108+1</f>
        <v>1</v>
      </c>
      <c r="C109" s="479" t="s">
        <v>91</v>
      </c>
      <c r="D109" s="456"/>
      <c r="E109" s="459"/>
      <c r="F109" s="459"/>
      <c r="G109" s="459"/>
      <c r="H109" s="459"/>
      <c r="I109" s="459"/>
    </row>
    <row r="110" spans="1:9" ht="30">
      <c r="A110" s="452">
        <v>103</v>
      </c>
      <c r="B110" s="458">
        <f t="shared" si="2"/>
        <v>2</v>
      </c>
      <c r="C110" s="479" t="s">
        <v>97</v>
      </c>
      <c r="D110" s="456"/>
      <c r="E110" s="459"/>
      <c r="F110" s="459"/>
      <c r="G110" s="459"/>
      <c r="H110" s="459"/>
      <c r="I110" s="459"/>
    </row>
    <row r="111" spans="1:9">
      <c r="A111" s="452">
        <v>104</v>
      </c>
      <c r="B111" s="458">
        <f t="shared" si="2"/>
        <v>3</v>
      </c>
      <c r="C111" s="479" t="s">
        <v>92</v>
      </c>
      <c r="D111" s="456"/>
      <c r="E111" s="459"/>
      <c r="F111" s="459"/>
      <c r="G111" s="459"/>
      <c r="H111" s="459"/>
      <c r="I111" s="459"/>
    </row>
    <row r="112" spans="1:9">
      <c r="A112" s="452">
        <v>105</v>
      </c>
      <c r="B112" s="458">
        <f t="shared" si="2"/>
        <v>4</v>
      </c>
      <c r="C112" s="479" t="s">
        <v>93</v>
      </c>
      <c r="D112" s="456"/>
      <c r="E112" s="459"/>
      <c r="F112" s="459"/>
      <c r="G112" s="459"/>
      <c r="H112" s="459"/>
      <c r="I112" s="459"/>
    </row>
    <row r="113" spans="1:9" ht="30">
      <c r="A113" s="452">
        <v>106</v>
      </c>
      <c r="B113" s="458">
        <f t="shared" si="2"/>
        <v>5</v>
      </c>
      <c r="C113" s="479" t="s">
        <v>94</v>
      </c>
      <c r="D113" s="456"/>
      <c r="E113" s="459"/>
      <c r="F113" s="459"/>
      <c r="G113" s="459"/>
      <c r="H113" s="459"/>
      <c r="I113" s="459"/>
    </row>
    <row r="114" spans="1:9" ht="30">
      <c r="A114" s="452">
        <v>107</v>
      </c>
      <c r="B114" s="458">
        <f t="shared" si="2"/>
        <v>6</v>
      </c>
      <c r="C114" s="479" t="s">
        <v>107</v>
      </c>
      <c r="D114" s="456"/>
      <c r="E114" s="459"/>
      <c r="F114" s="459"/>
      <c r="G114" s="459"/>
      <c r="H114" s="459"/>
      <c r="I114" s="459"/>
    </row>
    <row r="115" spans="1:9">
      <c r="A115" s="452">
        <v>108</v>
      </c>
      <c r="B115" s="458"/>
      <c r="C115" s="479"/>
      <c r="D115" s="456"/>
      <c r="E115" s="459"/>
      <c r="F115" s="459"/>
      <c r="G115" s="459"/>
      <c r="H115" s="459"/>
      <c r="I115" s="459"/>
    </row>
    <row r="116" spans="1:9">
      <c r="A116" s="452">
        <v>109</v>
      </c>
      <c r="B116" s="476"/>
      <c r="C116" s="477" t="s">
        <v>21</v>
      </c>
      <c r="D116" s="456"/>
      <c r="E116" s="452"/>
      <c r="F116" s="452"/>
      <c r="G116" s="452"/>
      <c r="H116" s="452"/>
      <c r="I116" s="452"/>
    </row>
    <row r="117" spans="1:9" s="464" customFormat="1">
      <c r="A117" s="452">
        <v>110</v>
      </c>
      <c r="B117" s="458">
        <v>1</v>
      </c>
      <c r="C117" s="456" t="s">
        <v>22</v>
      </c>
      <c r="D117" s="456"/>
      <c r="E117" s="459"/>
      <c r="F117" s="459"/>
      <c r="G117" s="459"/>
      <c r="H117" s="459"/>
      <c r="I117" s="459"/>
    </row>
    <row r="118" spans="1:9" s="464" customFormat="1">
      <c r="A118" s="452">
        <v>111</v>
      </c>
      <c r="B118" s="458">
        <f>B117+1</f>
        <v>2</v>
      </c>
      <c r="C118" s="452" t="s">
        <v>23</v>
      </c>
      <c r="D118" s="456"/>
      <c r="E118" s="452"/>
      <c r="F118" s="459"/>
      <c r="G118" s="452"/>
      <c r="H118" s="452"/>
      <c r="I118" s="452"/>
    </row>
    <row r="119" spans="1:9" s="480" customFormat="1">
      <c r="A119" s="452">
        <v>112</v>
      </c>
      <c r="B119" s="458">
        <f>B118+1</f>
        <v>3</v>
      </c>
      <c r="C119" s="452" t="s">
        <v>734</v>
      </c>
      <c r="D119" s="456"/>
      <c r="E119" s="459"/>
      <c r="F119" s="459"/>
      <c r="G119" s="459"/>
      <c r="H119" s="459"/>
      <c r="I119" s="459"/>
    </row>
    <row r="120" spans="1:9" s="464" customFormat="1" ht="30">
      <c r="A120" s="452">
        <v>113</v>
      </c>
      <c r="B120" s="458">
        <f>B119+1</f>
        <v>4</v>
      </c>
      <c r="C120" s="456" t="s">
        <v>98</v>
      </c>
      <c r="D120" s="456"/>
      <c r="E120" s="459"/>
      <c r="F120" s="459"/>
      <c r="G120" s="459"/>
      <c r="H120" s="459"/>
      <c r="I120" s="459"/>
    </row>
    <row r="121" spans="1:9" s="464" customFormat="1" ht="30">
      <c r="A121" s="452">
        <v>114</v>
      </c>
      <c r="B121" s="458">
        <f>B120+1</f>
        <v>5</v>
      </c>
      <c r="C121" s="456" t="s">
        <v>52</v>
      </c>
      <c r="D121" s="456"/>
      <c r="E121" s="459"/>
      <c r="F121" s="459"/>
      <c r="G121" s="459"/>
      <c r="H121" s="459"/>
      <c r="I121" s="459"/>
    </row>
    <row r="122" spans="1:9">
      <c r="A122" s="452">
        <v>115</v>
      </c>
      <c r="B122" s="452"/>
      <c r="C122" s="456"/>
      <c r="D122" s="456"/>
      <c r="E122" s="452"/>
      <c r="F122" s="452"/>
      <c r="G122" s="452"/>
      <c r="H122" s="452"/>
      <c r="I122" s="452"/>
    </row>
    <row r="123" spans="1:9">
      <c r="B123" s="600" t="s">
        <v>24</v>
      </c>
      <c r="C123" s="600"/>
      <c r="D123" s="600"/>
      <c r="E123" s="600"/>
      <c r="F123" s="481"/>
      <c r="G123" s="481"/>
      <c r="H123" s="481"/>
      <c r="I123" s="481"/>
    </row>
  </sheetData>
  <mergeCells count="2">
    <mergeCell ref="B43:B48"/>
    <mergeCell ref="B123:E123"/>
  </mergeCells>
  <phoneticPr fontId="59" type="noConversion"/>
  <pageMargins left="0.71" right="0.75" top="0.51" bottom="0.66" header="0.5" footer="0.69"/>
  <pageSetup paperSize="9" scale="75" orientation="portrait" r:id="rId1"/>
  <headerFooter alignWithMargins="0">
    <oddHeader>&amp;F</oddHeader>
    <oddFooter>Page &amp;P of &amp;N</oddFooter>
  </headerFooter>
  <rowBreaks count="2" manualBreakCount="2">
    <brk id="15" max="16383" man="1"/>
    <brk id="63" max="16383" man="1"/>
  </rowBreaks>
</worksheet>
</file>

<file path=xl/worksheets/sheet6.xml><?xml version="1.0" encoding="utf-8"?>
<worksheet xmlns="http://schemas.openxmlformats.org/spreadsheetml/2006/main" xmlns:r="http://schemas.openxmlformats.org/officeDocument/2006/relationships">
  <sheetPr codeName="Sheet6"/>
  <dimension ref="A1:G29"/>
  <sheetViews>
    <sheetView showGridLines="0" workbookViewId="0">
      <selection activeCell="B10" sqref="B10"/>
    </sheetView>
  </sheetViews>
  <sheetFormatPr defaultRowHeight="15"/>
  <cols>
    <col min="1" max="1" width="6.140625" style="2" customWidth="1"/>
    <col min="2" max="2" width="48.140625" style="2" customWidth="1"/>
    <col min="3" max="3" width="14.5703125" style="2" customWidth="1"/>
    <col min="4" max="4" width="12.140625" style="2" hidden="1" customWidth="1"/>
    <col min="5" max="5" width="10.7109375" style="2" hidden="1" customWidth="1"/>
    <col min="6" max="6" width="10.7109375" style="2" customWidth="1"/>
    <col min="7" max="7" width="19" style="2" customWidth="1"/>
    <col min="8" max="16384" width="9.140625" style="2"/>
  </cols>
  <sheetData>
    <row r="1" spans="1:7">
      <c r="A1" s="485" t="s">
        <v>701</v>
      </c>
    </row>
    <row r="2" spans="1:7">
      <c r="A2" s="3"/>
    </row>
    <row r="3" spans="1:7">
      <c r="A3" s="1" t="s">
        <v>25</v>
      </c>
      <c r="C3" s="4"/>
    </row>
    <row r="4" spans="1:7" ht="30">
      <c r="A4" s="5" t="s">
        <v>26</v>
      </c>
      <c r="B4" s="5" t="s">
        <v>27</v>
      </c>
      <c r="C4" s="5" t="s">
        <v>133</v>
      </c>
      <c r="D4" s="5" t="s">
        <v>28</v>
      </c>
      <c r="E4" s="5" t="s">
        <v>29</v>
      </c>
      <c r="F4" s="5" t="s">
        <v>57</v>
      </c>
      <c r="G4" s="5" t="s">
        <v>430</v>
      </c>
    </row>
    <row r="5" spans="1:7">
      <c r="A5" s="7"/>
      <c r="B5" s="7"/>
      <c r="C5" s="6"/>
      <c r="D5" s="6"/>
      <c r="E5" s="6"/>
      <c r="F5" s="6"/>
      <c r="G5" s="6"/>
    </row>
    <row r="6" spans="1:7" ht="28.5">
      <c r="A6" s="272">
        <v>1</v>
      </c>
      <c r="B6" s="9" t="s">
        <v>725</v>
      </c>
      <c r="C6" s="6"/>
      <c r="D6" s="6"/>
      <c r="E6" s="6"/>
      <c r="F6" s="6"/>
      <c r="G6" s="6"/>
    </row>
    <row r="7" spans="1:7">
      <c r="A7" s="12" t="s">
        <v>30</v>
      </c>
      <c r="B7" s="13" t="s">
        <v>31</v>
      </c>
      <c r="C7" s="23"/>
      <c r="D7" s="6"/>
      <c r="E7" s="6"/>
      <c r="F7" s="6"/>
      <c r="G7" s="334"/>
    </row>
    <row r="8" spans="1:7">
      <c r="A8" s="12" t="s">
        <v>32</v>
      </c>
      <c r="B8" s="13" t="s">
        <v>33</v>
      </c>
      <c r="C8" s="23"/>
      <c r="D8" s="6"/>
      <c r="E8" s="6"/>
      <c r="F8" s="6"/>
      <c r="G8" s="334"/>
    </row>
    <row r="9" spans="1:7">
      <c r="A9" s="14"/>
      <c r="B9" s="11"/>
      <c r="C9" s="6"/>
      <c r="D9" s="6"/>
      <c r="E9" s="6"/>
      <c r="F9" s="6"/>
      <c r="G9" s="6"/>
    </row>
    <row r="10" spans="1:7">
      <c r="A10" s="8">
        <v>2</v>
      </c>
      <c r="B10" s="10" t="s">
        <v>49</v>
      </c>
      <c r="C10" s="6"/>
      <c r="D10" s="6"/>
      <c r="E10" s="6"/>
      <c r="F10" s="6"/>
      <c r="G10" s="6"/>
    </row>
    <row r="11" spans="1:7">
      <c r="A11" s="12" t="s">
        <v>30</v>
      </c>
      <c r="B11" s="162" t="s">
        <v>291</v>
      </c>
      <c r="C11" s="23"/>
      <c r="D11" s="6"/>
      <c r="E11" s="6"/>
      <c r="F11" s="6"/>
      <c r="G11" s="24"/>
    </row>
    <row r="12" spans="1:7">
      <c r="A12" s="12" t="s">
        <v>34</v>
      </c>
      <c r="B12" s="13" t="s">
        <v>35</v>
      </c>
      <c r="C12" s="23"/>
      <c r="D12" s="6"/>
      <c r="E12" s="6"/>
      <c r="F12" s="6"/>
      <c r="G12" s="334"/>
    </row>
    <row r="13" spans="1:7">
      <c r="A13" s="12" t="s">
        <v>36</v>
      </c>
      <c r="B13" s="13" t="s">
        <v>37</v>
      </c>
      <c r="C13" s="23"/>
      <c r="D13" s="6"/>
      <c r="E13" s="6"/>
      <c r="F13" s="6"/>
      <c r="G13" s="24"/>
    </row>
    <row r="14" spans="1:7" ht="25.5">
      <c r="A14" s="12" t="s">
        <v>38</v>
      </c>
      <c r="B14" s="162" t="s">
        <v>292</v>
      </c>
      <c r="C14" s="23"/>
      <c r="D14" s="6"/>
      <c r="E14" s="6"/>
      <c r="F14" s="6"/>
      <c r="G14" s="334"/>
    </row>
    <row r="15" spans="1:7" ht="25.5">
      <c r="A15" s="12" t="s">
        <v>39</v>
      </c>
      <c r="B15" s="162" t="s">
        <v>293</v>
      </c>
      <c r="C15" s="23"/>
      <c r="D15" s="6"/>
      <c r="E15" s="6"/>
      <c r="F15" s="6"/>
      <c r="G15" s="334"/>
    </row>
    <row r="16" spans="1:7">
      <c r="A16" s="12" t="s">
        <v>40</v>
      </c>
      <c r="B16" s="162" t="s">
        <v>294</v>
      </c>
      <c r="C16" s="23"/>
      <c r="D16" s="6"/>
      <c r="E16" s="6"/>
      <c r="F16" s="6"/>
      <c r="G16" s="334"/>
    </row>
    <row r="17" spans="1:7">
      <c r="A17" s="12" t="s">
        <v>41</v>
      </c>
      <c r="B17" s="13" t="s">
        <v>42</v>
      </c>
      <c r="C17" s="23"/>
      <c r="D17" s="6"/>
      <c r="E17" s="6"/>
      <c r="F17" s="6"/>
      <c r="G17" s="24"/>
    </row>
    <row r="18" spans="1:7" ht="25.5">
      <c r="A18" s="12" t="s">
        <v>43</v>
      </c>
      <c r="B18" s="13" t="s">
        <v>44</v>
      </c>
      <c r="C18" s="23"/>
      <c r="D18" s="6"/>
      <c r="E18" s="6"/>
      <c r="F18" s="6"/>
      <c r="G18" s="24"/>
    </row>
    <row r="19" spans="1:7">
      <c r="A19" s="12"/>
      <c r="B19" s="13"/>
      <c r="C19" s="6"/>
      <c r="D19" s="6"/>
      <c r="E19" s="6"/>
      <c r="F19" s="6"/>
      <c r="G19" s="6"/>
    </row>
    <row r="20" spans="1:7">
      <c r="A20" s="27">
        <v>3</v>
      </c>
      <c r="B20" s="25" t="s">
        <v>295</v>
      </c>
      <c r="C20" s="23"/>
      <c r="D20" s="6"/>
      <c r="E20" s="6"/>
      <c r="F20" s="6"/>
      <c r="G20" s="334"/>
    </row>
    <row r="21" spans="1:7">
      <c r="A21" s="27">
        <v>4</v>
      </c>
      <c r="B21" s="25" t="s">
        <v>53</v>
      </c>
      <c r="C21" s="23"/>
      <c r="D21" s="6"/>
      <c r="E21" s="6"/>
      <c r="F21" s="6"/>
      <c r="G21" s="334"/>
    </row>
    <row r="22" spans="1:7">
      <c r="A22" s="14"/>
      <c r="B22" s="11"/>
      <c r="C22" s="6"/>
      <c r="D22" s="6"/>
      <c r="E22" s="6"/>
      <c r="F22" s="6"/>
      <c r="G22" s="6"/>
    </row>
    <row r="23" spans="1:7">
      <c r="A23" s="8">
        <v>5</v>
      </c>
      <c r="B23" s="15" t="s">
        <v>45</v>
      </c>
      <c r="C23" s="23"/>
      <c r="D23" s="6"/>
      <c r="E23" s="6"/>
      <c r="F23" s="6"/>
      <c r="G23" s="24"/>
    </row>
    <row r="24" spans="1:7">
      <c r="A24" s="12"/>
      <c r="B24" s="16"/>
      <c r="C24" s="6"/>
      <c r="D24" s="6"/>
      <c r="E24" s="6"/>
      <c r="F24" s="6"/>
      <c r="G24" s="6"/>
    </row>
    <row r="25" spans="1:7">
      <c r="A25" s="17"/>
      <c r="B25" s="18"/>
    </row>
    <row r="26" spans="1:7" hidden="1">
      <c r="A26" s="20">
        <v>4</v>
      </c>
      <c r="B26" s="21" t="s">
        <v>46</v>
      </c>
    </row>
    <row r="27" spans="1:7" ht="25.5" hidden="1">
      <c r="A27" s="22" t="s">
        <v>30</v>
      </c>
      <c r="B27" s="19" t="s">
        <v>47</v>
      </c>
    </row>
    <row r="28" spans="1:7" hidden="1">
      <c r="A28" s="22" t="s">
        <v>32</v>
      </c>
      <c r="B28" s="19" t="s">
        <v>48</v>
      </c>
    </row>
    <row r="29" spans="1:7" hidden="1"/>
  </sheetData>
  <phoneticPr fontId="18"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7"/>
  <dimension ref="A1:Q118"/>
  <sheetViews>
    <sheetView topLeftCell="A6" workbookViewId="0">
      <selection activeCell="J60" sqref="J60"/>
    </sheetView>
  </sheetViews>
  <sheetFormatPr defaultRowHeight="12.75"/>
  <cols>
    <col min="1" max="1" width="18.140625" style="28" customWidth="1"/>
    <col min="2" max="2" width="13.140625" style="28" customWidth="1"/>
    <col min="3" max="3" width="16.42578125" style="28" customWidth="1"/>
    <col min="4" max="4" width="13.140625" style="28" customWidth="1"/>
    <col min="5" max="5" width="14.7109375" style="28" customWidth="1"/>
    <col min="6" max="6" width="14.85546875" style="28" customWidth="1"/>
    <col min="7" max="7" width="18.7109375" style="28" customWidth="1"/>
    <col min="8" max="8" width="10.28515625" style="28" customWidth="1"/>
    <col min="9" max="9" width="15.140625" style="28" customWidth="1"/>
    <col min="10" max="10" width="15.42578125" style="28" customWidth="1"/>
    <col min="11" max="11" width="15.140625" style="28" customWidth="1"/>
    <col min="12" max="12" width="17.42578125" style="28" customWidth="1"/>
    <col min="13" max="16384" width="9.140625" style="28"/>
  </cols>
  <sheetData>
    <row r="1" spans="1:16" ht="15">
      <c r="A1" s="601" t="s">
        <v>297</v>
      </c>
      <c r="B1" s="602"/>
      <c r="C1" s="161"/>
      <c r="D1" s="161"/>
      <c r="E1" s="161"/>
      <c r="F1" s="161"/>
      <c r="G1" s="161"/>
      <c r="H1" s="161"/>
      <c r="I1" s="161"/>
      <c r="J1" s="161"/>
      <c r="K1" s="161"/>
      <c r="L1" s="33"/>
      <c r="M1" s="33"/>
      <c r="N1" s="33"/>
      <c r="O1" s="33"/>
      <c r="P1" s="33"/>
    </row>
    <row r="2" spans="1:16" ht="15">
      <c r="A2" s="29"/>
      <c r="B2" s="29"/>
      <c r="C2" s="29"/>
      <c r="D2" s="29"/>
      <c r="E2" s="29"/>
      <c r="F2" s="29"/>
      <c r="G2" s="30"/>
      <c r="H2" s="31"/>
      <c r="I2" s="32"/>
      <c r="J2" s="33"/>
      <c r="K2" s="33"/>
      <c r="L2" s="33"/>
      <c r="M2" s="33"/>
      <c r="N2" s="33"/>
      <c r="O2" s="33"/>
      <c r="P2" s="33"/>
    </row>
    <row r="3" spans="1:16" ht="15">
      <c r="A3" s="603" t="s">
        <v>140</v>
      </c>
      <c r="B3" s="603"/>
      <c r="C3" s="603"/>
      <c r="D3" s="603"/>
      <c r="E3" s="603"/>
      <c r="F3" s="603"/>
      <c r="G3" s="603"/>
      <c r="H3" s="603"/>
      <c r="I3" s="603"/>
      <c r="J3" s="603"/>
      <c r="K3" s="603"/>
      <c r="L3" s="603"/>
      <c r="M3" s="33"/>
      <c r="N3" s="33"/>
      <c r="O3" s="33"/>
      <c r="P3" s="33"/>
    </row>
    <row r="4" spans="1:16" ht="15">
      <c r="A4" s="360" t="s">
        <v>457</v>
      </c>
      <c r="B4" s="359"/>
      <c r="C4" s="359"/>
      <c r="D4" s="359"/>
      <c r="E4" s="359"/>
      <c r="F4" s="359"/>
      <c r="G4" s="30"/>
      <c r="H4" s="34"/>
      <c r="I4" s="32"/>
      <c r="J4" s="33"/>
      <c r="K4" s="33"/>
      <c r="L4" s="33"/>
      <c r="M4" s="33"/>
      <c r="N4" s="33"/>
      <c r="O4" s="33"/>
      <c r="P4" s="33"/>
    </row>
    <row r="5" spans="1:16" ht="42.75">
      <c r="A5" s="274" t="s">
        <v>141</v>
      </c>
      <c r="B5" s="275" t="s">
        <v>142</v>
      </c>
      <c r="C5" s="275" t="s">
        <v>143</v>
      </c>
      <c r="D5" s="275" t="s">
        <v>144</v>
      </c>
      <c r="E5" s="275" t="s">
        <v>145</v>
      </c>
      <c r="F5" s="275" t="s">
        <v>146</v>
      </c>
      <c r="G5" s="276" t="s">
        <v>147</v>
      </c>
      <c r="H5" s="276" t="s">
        <v>116</v>
      </c>
      <c r="I5" s="275" t="s">
        <v>148</v>
      </c>
      <c r="J5" s="275" t="s">
        <v>149</v>
      </c>
      <c r="K5" s="275" t="s">
        <v>150</v>
      </c>
      <c r="L5" s="275" t="s">
        <v>1</v>
      </c>
      <c r="M5" s="67"/>
      <c r="N5" s="67"/>
      <c r="O5" s="67"/>
      <c r="P5" s="67"/>
    </row>
    <row r="6" spans="1:16" ht="15">
      <c r="A6" s="35"/>
      <c r="B6" s="36" t="s">
        <v>290</v>
      </c>
      <c r="C6" s="36"/>
      <c r="D6" s="36" t="s">
        <v>151</v>
      </c>
      <c r="E6" s="36" t="s">
        <v>152</v>
      </c>
      <c r="F6" s="36" t="s">
        <v>153</v>
      </c>
      <c r="G6" s="37" t="s">
        <v>154</v>
      </c>
      <c r="H6" s="37"/>
      <c r="I6" s="36"/>
      <c r="J6" s="36"/>
      <c r="K6" s="36"/>
      <c r="L6" s="36"/>
      <c r="M6" s="67"/>
      <c r="N6" s="67"/>
      <c r="O6" s="67"/>
      <c r="P6" s="67"/>
    </row>
    <row r="7" spans="1:16" ht="15">
      <c r="A7" s="403">
        <f>DATE(RIGHT('Audit Program'!B2,2)+99,4,1)</f>
        <v>42461</v>
      </c>
      <c r="B7" s="403">
        <f>A7</f>
        <v>42461</v>
      </c>
      <c r="C7" s="165"/>
      <c r="D7" s="165"/>
      <c r="E7" s="165"/>
      <c r="F7" s="165"/>
      <c r="G7" s="38">
        <f>D7+E7+F7</f>
        <v>0</v>
      </c>
      <c r="H7" s="38">
        <f>G7-C7</f>
        <v>0</v>
      </c>
      <c r="I7" s="167"/>
      <c r="J7" s="39">
        <f>DATE(YEAR(A7),MONTH(A7)+1,DAY(15))</f>
        <v>42505</v>
      </c>
      <c r="K7" s="40">
        <f>+C7-G7</f>
        <v>0</v>
      </c>
      <c r="L7" s="41" t="str">
        <f>IF(J7&lt;I7,"Delayed","Timely Deposit")</f>
        <v>Timely Deposit</v>
      </c>
      <c r="M7" s="68"/>
      <c r="N7" s="68"/>
      <c r="O7" s="68"/>
      <c r="P7" s="68"/>
    </row>
    <row r="8" spans="1:16" ht="15">
      <c r="A8" s="403">
        <f>DATE(YEAR(A7),MONTH(A7)+1,DAY(A7))</f>
        <v>42491</v>
      </c>
      <c r="B8" s="403">
        <f t="shared" ref="B8:B18" si="0">A8</f>
        <v>42491</v>
      </c>
      <c r="C8" s="165"/>
      <c r="D8" s="165"/>
      <c r="E8" s="165"/>
      <c r="F8" s="165"/>
      <c r="G8" s="38">
        <f t="shared" ref="G8:G18" si="1">D8+E8+F8</f>
        <v>0</v>
      </c>
      <c r="H8" s="38">
        <f t="shared" ref="H8:H18" si="2">G8-C8</f>
        <v>0</v>
      </c>
      <c r="I8" s="167"/>
      <c r="J8" s="39">
        <f t="shared" ref="J8:J18" si="3">DATE(YEAR(A8),MONTH(A8)+1,DAY(15))</f>
        <v>42536</v>
      </c>
      <c r="K8" s="40">
        <f t="shared" ref="K8:K18" si="4">+C8-G8</f>
        <v>0</v>
      </c>
      <c r="L8" s="41" t="str">
        <f t="shared" ref="L8:L18" si="5">IF(J8&lt;I8,"Delayed","Timely Deposit")</f>
        <v>Timely Deposit</v>
      </c>
      <c r="M8" s="311"/>
      <c r="N8" s="68"/>
      <c r="O8" s="68"/>
      <c r="P8" s="68"/>
    </row>
    <row r="9" spans="1:16" ht="15">
      <c r="A9" s="403">
        <f t="shared" ref="A9:A18" si="6">DATE(YEAR(A8),MONTH(A8)+1,DAY(A8))</f>
        <v>42522</v>
      </c>
      <c r="B9" s="403">
        <f t="shared" si="0"/>
        <v>42522</v>
      </c>
      <c r="C9" s="165"/>
      <c r="D9" s="165"/>
      <c r="E9" s="165"/>
      <c r="F9" s="165"/>
      <c r="G9" s="38">
        <f t="shared" si="1"/>
        <v>0</v>
      </c>
      <c r="H9" s="38">
        <f t="shared" si="2"/>
        <v>0</v>
      </c>
      <c r="I9" s="167"/>
      <c r="J9" s="39">
        <f t="shared" si="3"/>
        <v>42566</v>
      </c>
      <c r="K9" s="40">
        <f t="shared" si="4"/>
        <v>0</v>
      </c>
      <c r="L9" s="41" t="str">
        <f>IF(J9&lt;I9,"Delayed","Timely Deposit")</f>
        <v>Timely Deposit</v>
      </c>
      <c r="M9" s="68"/>
      <c r="N9" s="68"/>
      <c r="O9" s="68"/>
      <c r="P9" s="68"/>
    </row>
    <row r="10" spans="1:16" ht="15">
      <c r="A10" s="403">
        <f t="shared" si="6"/>
        <v>42552</v>
      </c>
      <c r="B10" s="403">
        <f t="shared" si="0"/>
        <v>42552</v>
      </c>
      <c r="C10" s="165"/>
      <c r="D10" s="165"/>
      <c r="E10" s="165"/>
      <c r="F10" s="165"/>
      <c r="G10" s="38">
        <f t="shared" si="1"/>
        <v>0</v>
      </c>
      <c r="H10" s="38">
        <f t="shared" si="2"/>
        <v>0</v>
      </c>
      <c r="I10" s="167"/>
      <c r="J10" s="39">
        <f t="shared" si="3"/>
        <v>42597</v>
      </c>
      <c r="K10" s="40">
        <f t="shared" si="4"/>
        <v>0</v>
      </c>
      <c r="L10" s="41" t="str">
        <f>IF(J10&lt;I10,"Delayed","Timely Deposit")</f>
        <v>Timely Deposit</v>
      </c>
      <c r="M10" s="68"/>
      <c r="N10" s="68"/>
      <c r="O10" s="68"/>
      <c r="P10" s="68"/>
    </row>
    <row r="11" spans="1:16" ht="15">
      <c r="A11" s="403">
        <f t="shared" si="6"/>
        <v>42583</v>
      </c>
      <c r="B11" s="403">
        <f t="shared" si="0"/>
        <v>42583</v>
      </c>
      <c r="C11" s="165"/>
      <c r="D11" s="165"/>
      <c r="E11" s="165"/>
      <c r="F11" s="165"/>
      <c r="G11" s="38">
        <f t="shared" si="1"/>
        <v>0</v>
      </c>
      <c r="H11" s="38">
        <f t="shared" si="2"/>
        <v>0</v>
      </c>
      <c r="I11" s="167"/>
      <c r="J11" s="39">
        <f t="shared" si="3"/>
        <v>42628</v>
      </c>
      <c r="K11" s="40">
        <f t="shared" si="4"/>
        <v>0</v>
      </c>
      <c r="L11" s="41" t="str">
        <f t="shared" si="5"/>
        <v>Timely Deposit</v>
      </c>
      <c r="M11" s="33"/>
      <c r="N11" s="33"/>
      <c r="O11" s="33"/>
      <c r="P11" s="33"/>
    </row>
    <row r="12" spans="1:16" ht="15">
      <c r="A12" s="403">
        <f t="shared" si="6"/>
        <v>42614</v>
      </c>
      <c r="B12" s="403">
        <f t="shared" si="0"/>
        <v>42614</v>
      </c>
      <c r="C12" s="165"/>
      <c r="D12" s="165"/>
      <c r="E12" s="165"/>
      <c r="F12" s="165"/>
      <c r="G12" s="38">
        <f t="shared" si="1"/>
        <v>0</v>
      </c>
      <c r="H12" s="38">
        <f t="shared" si="2"/>
        <v>0</v>
      </c>
      <c r="I12" s="167"/>
      <c r="J12" s="39">
        <f t="shared" si="3"/>
        <v>42658</v>
      </c>
      <c r="K12" s="40">
        <f t="shared" si="4"/>
        <v>0</v>
      </c>
      <c r="L12" s="41" t="str">
        <f t="shared" si="5"/>
        <v>Timely Deposit</v>
      </c>
      <c r="M12" s="33"/>
      <c r="N12" s="33"/>
      <c r="O12" s="33"/>
      <c r="P12" s="33"/>
    </row>
    <row r="13" spans="1:16" ht="15">
      <c r="A13" s="403">
        <f t="shared" si="6"/>
        <v>42644</v>
      </c>
      <c r="B13" s="403">
        <f t="shared" si="0"/>
        <v>42644</v>
      </c>
      <c r="C13" s="165"/>
      <c r="D13" s="165"/>
      <c r="E13" s="165"/>
      <c r="F13" s="165"/>
      <c r="G13" s="38">
        <f t="shared" si="1"/>
        <v>0</v>
      </c>
      <c r="H13" s="38">
        <f t="shared" si="2"/>
        <v>0</v>
      </c>
      <c r="I13" s="167"/>
      <c r="J13" s="39">
        <f t="shared" si="3"/>
        <v>42689</v>
      </c>
      <c r="K13" s="40">
        <f t="shared" si="4"/>
        <v>0</v>
      </c>
      <c r="L13" s="41" t="str">
        <f t="shared" si="5"/>
        <v>Timely Deposit</v>
      </c>
      <c r="M13" s="33"/>
      <c r="N13" s="33"/>
      <c r="O13" s="33"/>
      <c r="P13" s="33"/>
    </row>
    <row r="14" spans="1:16" ht="15">
      <c r="A14" s="403">
        <f t="shared" si="6"/>
        <v>42675</v>
      </c>
      <c r="B14" s="403">
        <f t="shared" si="0"/>
        <v>42675</v>
      </c>
      <c r="C14" s="165"/>
      <c r="D14" s="165"/>
      <c r="E14" s="165"/>
      <c r="F14" s="165"/>
      <c r="G14" s="38">
        <f t="shared" si="1"/>
        <v>0</v>
      </c>
      <c r="H14" s="38">
        <f t="shared" si="2"/>
        <v>0</v>
      </c>
      <c r="I14" s="167"/>
      <c r="J14" s="39">
        <f t="shared" si="3"/>
        <v>42719</v>
      </c>
      <c r="K14" s="40">
        <f t="shared" si="4"/>
        <v>0</v>
      </c>
      <c r="L14" s="41" t="str">
        <f t="shared" si="5"/>
        <v>Timely Deposit</v>
      </c>
      <c r="M14" s="33"/>
      <c r="N14" s="33"/>
      <c r="O14" s="33"/>
      <c r="P14" s="33"/>
    </row>
    <row r="15" spans="1:16" ht="15">
      <c r="A15" s="403">
        <f t="shared" si="6"/>
        <v>42705</v>
      </c>
      <c r="B15" s="403">
        <f t="shared" si="0"/>
        <v>42705</v>
      </c>
      <c r="C15" s="165"/>
      <c r="D15" s="165"/>
      <c r="E15" s="165"/>
      <c r="F15" s="165"/>
      <c r="G15" s="38">
        <f t="shared" si="1"/>
        <v>0</v>
      </c>
      <c r="H15" s="38">
        <f t="shared" si="2"/>
        <v>0</v>
      </c>
      <c r="I15" s="167"/>
      <c r="J15" s="39">
        <f t="shared" si="3"/>
        <v>42750</v>
      </c>
      <c r="K15" s="40">
        <f t="shared" si="4"/>
        <v>0</v>
      </c>
      <c r="L15" s="41" t="str">
        <f t="shared" si="5"/>
        <v>Timely Deposit</v>
      </c>
      <c r="M15" s="33"/>
      <c r="N15" s="33"/>
      <c r="O15" s="33"/>
      <c r="P15" s="33"/>
    </row>
    <row r="16" spans="1:16" ht="15">
      <c r="A16" s="403">
        <f t="shared" si="6"/>
        <v>42736</v>
      </c>
      <c r="B16" s="403">
        <f t="shared" si="0"/>
        <v>42736</v>
      </c>
      <c r="C16" s="165"/>
      <c r="D16" s="165"/>
      <c r="E16" s="165"/>
      <c r="F16" s="165"/>
      <c r="G16" s="38">
        <f t="shared" si="1"/>
        <v>0</v>
      </c>
      <c r="H16" s="38">
        <f t="shared" si="2"/>
        <v>0</v>
      </c>
      <c r="I16" s="167"/>
      <c r="J16" s="39">
        <f t="shared" si="3"/>
        <v>42781</v>
      </c>
      <c r="K16" s="40">
        <f t="shared" si="4"/>
        <v>0</v>
      </c>
      <c r="L16" s="41" t="str">
        <f t="shared" si="5"/>
        <v>Timely Deposit</v>
      </c>
      <c r="M16" s="33"/>
      <c r="N16" s="33"/>
      <c r="O16" s="33"/>
      <c r="P16" s="33"/>
    </row>
    <row r="17" spans="1:16" ht="15">
      <c r="A17" s="403">
        <f t="shared" si="6"/>
        <v>42767</v>
      </c>
      <c r="B17" s="403">
        <f t="shared" si="0"/>
        <v>42767</v>
      </c>
      <c r="C17" s="165"/>
      <c r="D17" s="165"/>
      <c r="E17" s="165"/>
      <c r="F17" s="165"/>
      <c r="G17" s="38">
        <f t="shared" si="1"/>
        <v>0</v>
      </c>
      <c r="H17" s="38">
        <f t="shared" si="2"/>
        <v>0</v>
      </c>
      <c r="I17" s="167"/>
      <c r="J17" s="39">
        <f t="shared" si="3"/>
        <v>42809</v>
      </c>
      <c r="K17" s="40">
        <f t="shared" si="4"/>
        <v>0</v>
      </c>
      <c r="L17" s="41" t="str">
        <f t="shared" si="5"/>
        <v>Timely Deposit</v>
      </c>
      <c r="M17" s="33"/>
      <c r="N17" s="33"/>
      <c r="O17" s="33"/>
      <c r="P17" s="33"/>
    </row>
    <row r="18" spans="1:16" ht="15">
      <c r="A18" s="403">
        <f t="shared" si="6"/>
        <v>42795</v>
      </c>
      <c r="B18" s="403">
        <f t="shared" si="0"/>
        <v>42795</v>
      </c>
      <c r="C18" s="165"/>
      <c r="D18" s="165"/>
      <c r="E18" s="165"/>
      <c r="F18" s="165"/>
      <c r="G18" s="38">
        <f t="shared" si="1"/>
        <v>0</v>
      </c>
      <c r="H18" s="38">
        <f t="shared" si="2"/>
        <v>0</v>
      </c>
      <c r="I18" s="167"/>
      <c r="J18" s="39">
        <f t="shared" si="3"/>
        <v>42840</v>
      </c>
      <c r="K18" s="40">
        <f t="shared" si="4"/>
        <v>0</v>
      </c>
      <c r="L18" s="41" t="str">
        <f t="shared" si="5"/>
        <v>Timely Deposit</v>
      </c>
      <c r="M18" s="33"/>
      <c r="N18" s="33"/>
      <c r="O18" s="33"/>
      <c r="P18" s="33"/>
    </row>
    <row r="19" spans="1:16" ht="15">
      <c r="A19" s="42" t="s">
        <v>115</v>
      </c>
      <c r="B19" s="42"/>
      <c r="C19" s="43">
        <f t="shared" ref="C19:E19" si="7">SUM(C7:C18)</f>
        <v>0</v>
      </c>
      <c r="D19" s="43">
        <f t="shared" si="7"/>
        <v>0</v>
      </c>
      <c r="E19" s="43">
        <f t="shared" si="7"/>
        <v>0</v>
      </c>
      <c r="F19" s="43">
        <f t="shared" ref="F19" si="8">SUM(F7:F18)</f>
        <v>0</v>
      </c>
      <c r="G19" s="43">
        <f t="shared" ref="G19:H19" si="9">SUM(G7:G18)</f>
        <v>0</v>
      </c>
      <c r="H19" s="43">
        <f t="shared" si="9"/>
        <v>0</v>
      </c>
      <c r="I19" s="44"/>
      <c r="J19" s="44"/>
      <c r="K19" s="45">
        <f>SUM(K7:K18)</f>
        <v>0</v>
      </c>
      <c r="L19" s="46"/>
      <c r="M19" s="33"/>
      <c r="N19" s="33"/>
      <c r="O19" s="33"/>
      <c r="P19" s="33"/>
    </row>
    <row r="20" spans="1:16" ht="15">
      <c r="A20" s="47"/>
      <c r="B20" s="47"/>
      <c r="C20" s="48"/>
      <c r="D20" s="47"/>
      <c r="E20" s="47"/>
      <c r="F20" s="49"/>
      <c r="G20" s="49"/>
      <c r="H20" s="50"/>
      <c r="I20" s="50"/>
      <c r="J20" s="51"/>
      <c r="K20" s="52"/>
      <c r="L20" s="311"/>
      <c r="M20" s="33"/>
      <c r="N20" s="33"/>
      <c r="O20" s="33"/>
      <c r="P20" s="33"/>
    </row>
    <row r="21" spans="1:16" ht="15" hidden="1">
      <c r="A21" s="360" t="s">
        <v>455</v>
      </c>
      <c r="B21" s="359"/>
      <c r="C21" s="359"/>
      <c r="D21" s="359"/>
      <c r="E21" s="359"/>
      <c r="F21" s="359"/>
      <c r="G21" s="30"/>
      <c r="H21" s="34"/>
      <c r="I21" s="32"/>
      <c r="J21" s="33"/>
      <c r="K21" s="33"/>
      <c r="L21" s="33"/>
      <c r="M21" s="33"/>
      <c r="N21" s="33"/>
      <c r="O21" s="33"/>
      <c r="P21" s="33"/>
    </row>
    <row r="22" spans="1:16" ht="42.75" hidden="1">
      <c r="A22" s="274" t="s">
        <v>141</v>
      </c>
      <c r="B22" s="275" t="s">
        <v>142</v>
      </c>
      <c r="C22" s="275" t="s">
        <v>143</v>
      </c>
      <c r="D22" s="275" t="s">
        <v>144</v>
      </c>
      <c r="E22" s="275" t="s">
        <v>290</v>
      </c>
      <c r="F22" s="275" t="s">
        <v>146</v>
      </c>
      <c r="G22" s="276" t="s">
        <v>147</v>
      </c>
      <c r="H22" s="276" t="s">
        <v>116</v>
      </c>
      <c r="I22" s="275" t="s">
        <v>148</v>
      </c>
      <c r="J22" s="275" t="s">
        <v>149</v>
      </c>
      <c r="K22" s="275" t="s">
        <v>150</v>
      </c>
      <c r="L22" s="275" t="s">
        <v>1</v>
      </c>
      <c r="M22" s="67"/>
      <c r="N22" s="67"/>
      <c r="O22" s="67"/>
      <c r="P22" s="67"/>
    </row>
    <row r="23" spans="1:16" ht="15" hidden="1">
      <c r="A23" s="35"/>
      <c r="B23" s="36" t="s">
        <v>290</v>
      </c>
      <c r="C23" s="36"/>
      <c r="D23" s="36" t="s">
        <v>151</v>
      </c>
      <c r="E23" s="36" t="s">
        <v>152</v>
      </c>
      <c r="F23" s="36" t="s">
        <v>153</v>
      </c>
      <c r="G23" s="37" t="s">
        <v>154</v>
      </c>
      <c r="H23" s="37"/>
      <c r="I23" s="36"/>
      <c r="J23" s="36"/>
      <c r="K23" s="36"/>
      <c r="L23" s="36"/>
      <c r="M23" s="67"/>
      <c r="N23" s="67"/>
      <c r="O23" s="67"/>
      <c r="P23" s="67"/>
    </row>
    <row r="24" spans="1:16" ht="15" hidden="1">
      <c r="A24" s="403">
        <f>$A$7</f>
        <v>42461</v>
      </c>
      <c r="B24" s="403">
        <f>A24</f>
        <v>42461</v>
      </c>
      <c r="C24" s="165"/>
      <c r="D24" s="165"/>
      <c r="E24" s="165"/>
      <c r="F24" s="165"/>
      <c r="G24" s="38">
        <f>D24+E24+F24</f>
        <v>0</v>
      </c>
      <c r="H24" s="38">
        <f>G24-C24</f>
        <v>0</v>
      </c>
      <c r="I24" s="167"/>
      <c r="J24" s="39">
        <f>DATE(YEAR(A24),MONTH(A24)+1,DAY(15))</f>
        <v>42505</v>
      </c>
      <c r="K24" s="40">
        <f>+C24-G24</f>
        <v>0</v>
      </c>
      <c r="L24" s="41" t="str">
        <f>IF(J24&lt;I24,"Delayed","Timely Deposit")</f>
        <v>Timely Deposit</v>
      </c>
      <c r="M24" s="68"/>
      <c r="N24" s="68"/>
      <c r="O24" s="68"/>
      <c r="P24" s="68"/>
    </row>
    <row r="25" spans="1:16" ht="15" hidden="1">
      <c r="A25" s="403">
        <f>DATE(YEAR(A24),MONTH(A24)+1,DAY(A24))</f>
        <v>42491</v>
      </c>
      <c r="B25" s="403">
        <f>A25</f>
        <v>42491</v>
      </c>
      <c r="C25" s="165"/>
      <c r="D25" s="165"/>
      <c r="E25" s="165"/>
      <c r="F25" s="165"/>
      <c r="G25" s="38">
        <f t="shared" ref="G25:G35" si="10">D25+E25+F25</f>
        <v>0</v>
      </c>
      <c r="H25" s="38">
        <f t="shared" ref="H25:H35" si="11">G25-C25</f>
        <v>0</v>
      </c>
      <c r="I25" s="167"/>
      <c r="J25" s="39">
        <f t="shared" ref="J25:J35" si="12">DATE(YEAR(A25),MONTH(A25)+1,DAY(15))</f>
        <v>42536</v>
      </c>
      <c r="K25" s="40">
        <f t="shared" ref="K25:K35" si="13">+C25-G25</f>
        <v>0</v>
      </c>
      <c r="L25" s="41" t="str">
        <f t="shared" ref="L25:L35" si="14">IF(J25&lt;I25,"Delayed","Timely Deposit")</f>
        <v>Timely Deposit</v>
      </c>
      <c r="M25" s="311"/>
      <c r="N25" s="68"/>
      <c r="O25" s="68"/>
      <c r="P25" s="68"/>
    </row>
    <row r="26" spans="1:16" ht="15" hidden="1">
      <c r="A26" s="403">
        <f t="shared" ref="A26:A35" si="15">DATE(YEAR(A25),MONTH(A25)+1,DAY(A25))</f>
        <v>42522</v>
      </c>
      <c r="B26" s="403">
        <f t="shared" ref="B26:B35" si="16">A26</f>
        <v>42522</v>
      </c>
      <c r="C26" s="165"/>
      <c r="D26" s="165"/>
      <c r="E26" s="165"/>
      <c r="F26" s="165"/>
      <c r="G26" s="38">
        <f t="shared" si="10"/>
        <v>0</v>
      </c>
      <c r="H26" s="38">
        <f t="shared" si="11"/>
        <v>0</v>
      </c>
      <c r="I26" s="167"/>
      <c r="J26" s="39">
        <f t="shared" si="12"/>
        <v>42566</v>
      </c>
      <c r="K26" s="40">
        <f t="shared" si="13"/>
        <v>0</v>
      </c>
      <c r="L26" s="41" t="str">
        <f t="shared" si="14"/>
        <v>Timely Deposit</v>
      </c>
      <c r="M26" s="68"/>
      <c r="N26" s="68"/>
      <c r="O26" s="68"/>
      <c r="P26" s="68"/>
    </row>
    <row r="27" spans="1:16" ht="15" hidden="1">
      <c r="A27" s="403">
        <f t="shared" si="15"/>
        <v>42552</v>
      </c>
      <c r="B27" s="403">
        <f t="shared" si="16"/>
        <v>42552</v>
      </c>
      <c r="C27" s="165"/>
      <c r="D27" s="165"/>
      <c r="E27" s="165"/>
      <c r="F27" s="165"/>
      <c r="G27" s="38">
        <f t="shared" si="10"/>
        <v>0</v>
      </c>
      <c r="H27" s="38">
        <f t="shared" si="11"/>
        <v>0</v>
      </c>
      <c r="I27" s="167"/>
      <c r="J27" s="39">
        <f t="shared" si="12"/>
        <v>42597</v>
      </c>
      <c r="K27" s="40">
        <f t="shared" si="13"/>
        <v>0</v>
      </c>
      <c r="L27" s="41" t="str">
        <f t="shared" si="14"/>
        <v>Timely Deposit</v>
      </c>
      <c r="M27" s="68"/>
      <c r="N27" s="68"/>
      <c r="O27" s="68"/>
      <c r="P27" s="68"/>
    </row>
    <row r="28" spans="1:16" ht="15" hidden="1">
      <c r="A28" s="403">
        <f t="shared" si="15"/>
        <v>42583</v>
      </c>
      <c r="B28" s="403">
        <f t="shared" si="16"/>
        <v>42583</v>
      </c>
      <c r="C28" s="166"/>
      <c r="D28" s="165"/>
      <c r="E28" s="165"/>
      <c r="F28" s="166"/>
      <c r="G28" s="38">
        <f t="shared" si="10"/>
        <v>0</v>
      </c>
      <c r="H28" s="38">
        <f t="shared" si="11"/>
        <v>0</v>
      </c>
      <c r="I28" s="167"/>
      <c r="J28" s="39">
        <f t="shared" si="12"/>
        <v>42628</v>
      </c>
      <c r="K28" s="40">
        <f t="shared" si="13"/>
        <v>0</v>
      </c>
      <c r="L28" s="41" t="str">
        <f t="shared" si="14"/>
        <v>Timely Deposit</v>
      </c>
      <c r="M28" s="33"/>
      <c r="N28" s="33"/>
      <c r="O28" s="33"/>
      <c r="P28" s="33"/>
    </row>
    <row r="29" spans="1:16" ht="15" hidden="1">
      <c r="A29" s="403">
        <f t="shared" si="15"/>
        <v>42614</v>
      </c>
      <c r="B29" s="403">
        <f t="shared" si="16"/>
        <v>42614</v>
      </c>
      <c r="C29" s="166"/>
      <c r="D29" s="165"/>
      <c r="E29" s="165"/>
      <c r="F29" s="166"/>
      <c r="G29" s="38">
        <f t="shared" si="10"/>
        <v>0</v>
      </c>
      <c r="H29" s="38">
        <f t="shared" si="11"/>
        <v>0</v>
      </c>
      <c r="I29" s="167"/>
      <c r="J29" s="39">
        <f t="shared" si="12"/>
        <v>42658</v>
      </c>
      <c r="K29" s="40">
        <f t="shared" si="13"/>
        <v>0</v>
      </c>
      <c r="L29" s="41" t="str">
        <f t="shared" si="14"/>
        <v>Timely Deposit</v>
      </c>
      <c r="M29" s="33"/>
      <c r="N29" s="33"/>
      <c r="O29" s="33"/>
      <c r="P29" s="33"/>
    </row>
    <row r="30" spans="1:16" ht="15" hidden="1">
      <c r="A30" s="403">
        <f t="shared" si="15"/>
        <v>42644</v>
      </c>
      <c r="B30" s="403">
        <f t="shared" si="16"/>
        <v>42644</v>
      </c>
      <c r="C30" s="166"/>
      <c r="D30" s="165"/>
      <c r="E30" s="165"/>
      <c r="F30" s="166"/>
      <c r="G30" s="38">
        <f t="shared" si="10"/>
        <v>0</v>
      </c>
      <c r="H30" s="38">
        <f t="shared" si="11"/>
        <v>0</v>
      </c>
      <c r="I30" s="167"/>
      <c r="J30" s="39">
        <f t="shared" si="12"/>
        <v>42689</v>
      </c>
      <c r="K30" s="40">
        <f t="shared" si="13"/>
        <v>0</v>
      </c>
      <c r="L30" s="41" t="str">
        <f t="shared" si="14"/>
        <v>Timely Deposit</v>
      </c>
      <c r="M30" s="33"/>
      <c r="N30" s="33"/>
      <c r="O30" s="33"/>
      <c r="P30" s="33"/>
    </row>
    <row r="31" spans="1:16" ht="15" hidden="1">
      <c r="A31" s="403">
        <f t="shared" si="15"/>
        <v>42675</v>
      </c>
      <c r="B31" s="403">
        <f t="shared" si="16"/>
        <v>42675</v>
      </c>
      <c r="C31" s="166"/>
      <c r="D31" s="165"/>
      <c r="E31" s="165"/>
      <c r="F31" s="166"/>
      <c r="G31" s="38">
        <f t="shared" si="10"/>
        <v>0</v>
      </c>
      <c r="H31" s="38">
        <f t="shared" si="11"/>
        <v>0</v>
      </c>
      <c r="I31" s="167"/>
      <c r="J31" s="39">
        <f t="shared" si="12"/>
        <v>42719</v>
      </c>
      <c r="K31" s="40">
        <f t="shared" si="13"/>
        <v>0</v>
      </c>
      <c r="L31" s="41" t="str">
        <f t="shared" si="14"/>
        <v>Timely Deposit</v>
      </c>
      <c r="M31" s="33"/>
      <c r="N31" s="33"/>
      <c r="O31" s="33"/>
      <c r="P31" s="33"/>
    </row>
    <row r="32" spans="1:16" ht="15" hidden="1">
      <c r="A32" s="403">
        <f t="shared" si="15"/>
        <v>42705</v>
      </c>
      <c r="B32" s="403">
        <f t="shared" si="16"/>
        <v>42705</v>
      </c>
      <c r="C32" s="166"/>
      <c r="D32" s="165"/>
      <c r="E32" s="165"/>
      <c r="F32" s="166"/>
      <c r="G32" s="38">
        <f t="shared" si="10"/>
        <v>0</v>
      </c>
      <c r="H32" s="38">
        <f t="shared" si="11"/>
        <v>0</v>
      </c>
      <c r="I32" s="167"/>
      <c r="J32" s="39">
        <f t="shared" si="12"/>
        <v>42750</v>
      </c>
      <c r="K32" s="40">
        <f t="shared" si="13"/>
        <v>0</v>
      </c>
      <c r="L32" s="41" t="str">
        <f t="shared" si="14"/>
        <v>Timely Deposit</v>
      </c>
      <c r="M32" s="33"/>
      <c r="N32" s="33"/>
      <c r="O32" s="33"/>
      <c r="P32" s="33"/>
    </row>
    <row r="33" spans="1:16" ht="15" hidden="1">
      <c r="A33" s="403">
        <f t="shared" si="15"/>
        <v>42736</v>
      </c>
      <c r="B33" s="403">
        <f t="shared" si="16"/>
        <v>42736</v>
      </c>
      <c r="C33" s="165"/>
      <c r="D33" s="165"/>
      <c r="E33" s="165"/>
      <c r="F33" s="165"/>
      <c r="G33" s="38">
        <f t="shared" si="10"/>
        <v>0</v>
      </c>
      <c r="H33" s="38">
        <f t="shared" si="11"/>
        <v>0</v>
      </c>
      <c r="I33" s="167"/>
      <c r="J33" s="39">
        <f t="shared" si="12"/>
        <v>42781</v>
      </c>
      <c r="K33" s="40">
        <f t="shared" si="13"/>
        <v>0</v>
      </c>
      <c r="L33" s="41" t="str">
        <f t="shared" si="14"/>
        <v>Timely Deposit</v>
      </c>
      <c r="M33" s="33"/>
      <c r="N33" s="33"/>
      <c r="O33" s="33"/>
      <c r="P33" s="33"/>
    </row>
    <row r="34" spans="1:16" ht="15" hidden="1">
      <c r="A34" s="403">
        <f t="shared" si="15"/>
        <v>42767</v>
      </c>
      <c r="B34" s="403">
        <f t="shared" si="16"/>
        <v>42767</v>
      </c>
      <c r="C34" s="165"/>
      <c r="D34" s="165"/>
      <c r="E34" s="165"/>
      <c r="F34" s="165"/>
      <c r="G34" s="38">
        <f t="shared" si="10"/>
        <v>0</v>
      </c>
      <c r="H34" s="38">
        <f t="shared" si="11"/>
        <v>0</v>
      </c>
      <c r="I34" s="167"/>
      <c r="J34" s="39">
        <f t="shared" si="12"/>
        <v>42809</v>
      </c>
      <c r="K34" s="40">
        <f t="shared" si="13"/>
        <v>0</v>
      </c>
      <c r="L34" s="41" t="str">
        <f t="shared" si="14"/>
        <v>Timely Deposit</v>
      </c>
      <c r="M34" s="33"/>
      <c r="N34" s="33"/>
      <c r="O34" s="33"/>
      <c r="P34" s="33"/>
    </row>
    <row r="35" spans="1:16" ht="15" hidden="1">
      <c r="A35" s="403">
        <f t="shared" si="15"/>
        <v>42795</v>
      </c>
      <c r="B35" s="403">
        <f t="shared" si="16"/>
        <v>42795</v>
      </c>
      <c r="C35" s="165"/>
      <c r="D35" s="165"/>
      <c r="E35" s="165"/>
      <c r="F35" s="165"/>
      <c r="G35" s="38">
        <f t="shared" si="10"/>
        <v>0</v>
      </c>
      <c r="H35" s="38">
        <f t="shared" si="11"/>
        <v>0</v>
      </c>
      <c r="I35" s="167"/>
      <c r="J35" s="39">
        <f t="shared" si="12"/>
        <v>42840</v>
      </c>
      <c r="K35" s="40">
        <f t="shared" si="13"/>
        <v>0</v>
      </c>
      <c r="L35" s="41" t="str">
        <f t="shared" si="14"/>
        <v>Timely Deposit</v>
      </c>
      <c r="M35" s="33"/>
      <c r="N35" s="33"/>
      <c r="O35" s="33"/>
      <c r="P35" s="33"/>
    </row>
    <row r="36" spans="1:16" ht="15" hidden="1">
      <c r="A36" s="42" t="s">
        <v>115</v>
      </c>
      <c r="B36" s="42"/>
      <c r="C36" s="43">
        <f t="shared" ref="C36:F36" si="17">SUM(C24:C35)</f>
        <v>0</v>
      </c>
      <c r="D36" s="43">
        <f t="shared" si="17"/>
        <v>0</v>
      </c>
      <c r="E36" s="43">
        <f t="shared" si="17"/>
        <v>0</v>
      </c>
      <c r="F36" s="43">
        <f t="shared" si="17"/>
        <v>0</v>
      </c>
      <c r="G36" s="43">
        <f t="shared" ref="G36:H36" si="18">SUM(G24:G35)</f>
        <v>0</v>
      </c>
      <c r="H36" s="43">
        <f t="shared" si="18"/>
        <v>0</v>
      </c>
      <c r="I36" s="44"/>
      <c r="J36" s="44"/>
      <c r="K36" s="45">
        <f>SUM(K24:K35)</f>
        <v>0</v>
      </c>
      <c r="L36" s="46"/>
      <c r="M36" s="33"/>
      <c r="N36" s="33"/>
      <c r="O36" s="33"/>
      <c r="P36" s="33"/>
    </row>
    <row r="37" spans="1:16" ht="15" hidden="1">
      <c r="A37" s="47"/>
      <c r="B37" s="47"/>
      <c r="C37" s="48"/>
      <c r="D37" s="47"/>
      <c r="E37" s="47"/>
      <c r="F37" s="49"/>
      <c r="G37" s="49"/>
      <c r="H37" s="50"/>
      <c r="I37" s="50"/>
      <c r="J37" s="51"/>
      <c r="K37" s="52"/>
      <c r="L37" s="311"/>
      <c r="M37" s="33"/>
      <c r="N37" s="33"/>
      <c r="O37" s="33"/>
      <c r="P37" s="33"/>
    </row>
    <row r="38" spans="1:16" ht="15" hidden="1">
      <c r="A38" s="603" t="s">
        <v>140</v>
      </c>
      <c r="B38" s="603"/>
      <c r="C38" s="603"/>
      <c r="D38" s="603"/>
      <c r="E38" s="603"/>
      <c r="F38" s="603"/>
      <c r="G38" s="603"/>
      <c r="H38" s="603"/>
      <c r="I38" s="603"/>
      <c r="J38" s="603"/>
      <c r="K38" s="603"/>
      <c r="L38" s="603"/>
      <c r="M38" s="33"/>
      <c r="N38" s="33"/>
      <c r="O38" s="33"/>
      <c r="P38" s="33"/>
    </row>
    <row r="39" spans="1:16" ht="15" hidden="1">
      <c r="A39" s="360" t="s">
        <v>456</v>
      </c>
      <c r="B39" s="29"/>
      <c r="C39" s="29"/>
      <c r="D39" s="29"/>
      <c r="E39" s="29"/>
      <c r="F39" s="29"/>
      <c r="G39" s="30"/>
      <c r="H39" s="34"/>
      <c r="I39" s="32"/>
      <c r="J39" s="33"/>
      <c r="K39" s="33"/>
      <c r="L39" s="33"/>
      <c r="M39" s="33"/>
      <c r="N39" s="33"/>
      <c r="O39" s="33"/>
      <c r="P39" s="33"/>
    </row>
    <row r="40" spans="1:16" ht="42.75" hidden="1">
      <c r="A40" s="274" t="s">
        <v>141</v>
      </c>
      <c r="B40" s="275" t="s">
        <v>142</v>
      </c>
      <c r="C40" s="275" t="s">
        <v>143</v>
      </c>
      <c r="D40" s="275" t="s">
        <v>144</v>
      </c>
      <c r="E40" s="275" t="s">
        <v>145</v>
      </c>
      <c r="F40" s="275" t="s">
        <v>146</v>
      </c>
      <c r="G40" s="276" t="s">
        <v>147</v>
      </c>
      <c r="H40" s="276" t="s">
        <v>116</v>
      </c>
      <c r="I40" s="275" t="s">
        <v>148</v>
      </c>
      <c r="J40" s="275" t="s">
        <v>149</v>
      </c>
      <c r="K40" s="275" t="s">
        <v>150</v>
      </c>
      <c r="L40" s="275" t="s">
        <v>1</v>
      </c>
      <c r="M40" s="67"/>
      <c r="N40" s="67"/>
      <c r="O40" s="67"/>
      <c r="P40" s="67"/>
    </row>
    <row r="41" spans="1:16" ht="15" hidden="1">
      <c r="A41" s="35"/>
      <c r="B41" s="36" t="s">
        <v>290</v>
      </c>
      <c r="C41" s="36"/>
      <c r="D41" s="36" t="s">
        <v>151</v>
      </c>
      <c r="E41" s="36" t="s">
        <v>152</v>
      </c>
      <c r="F41" s="36" t="s">
        <v>153</v>
      </c>
      <c r="G41" s="37" t="s">
        <v>154</v>
      </c>
      <c r="H41" s="37"/>
      <c r="I41" s="36"/>
      <c r="J41" s="36"/>
      <c r="K41" s="36"/>
      <c r="L41" s="36"/>
      <c r="M41" s="67"/>
      <c r="N41" s="67"/>
      <c r="O41" s="67"/>
      <c r="P41" s="67"/>
    </row>
    <row r="42" spans="1:16" ht="15" hidden="1">
      <c r="A42" s="403">
        <f>$A$7</f>
        <v>42461</v>
      </c>
      <c r="B42" s="403">
        <f>A42</f>
        <v>42461</v>
      </c>
      <c r="C42" s="165"/>
      <c r="D42" s="165"/>
      <c r="E42" s="165"/>
      <c r="F42" s="165"/>
      <c r="G42" s="38">
        <f>D42+E42+F42</f>
        <v>0</v>
      </c>
      <c r="H42" s="38">
        <f>G42-C42</f>
        <v>0</v>
      </c>
      <c r="I42" s="167"/>
      <c r="J42" s="39">
        <f>DATE(YEAR(A42),MONTH(A42)+1,DAY(15))</f>
        <v>42505</v>
      </c>
      <c r="K42" s="40">
        <f>+C42-G42</f>
        <v>0</v>
      </c>
      <c r="L42" s="41" t="str">
        <f>IF(J42&lt;=I42,"Delayed","Timely Deposit")</f>
        <v>Timely Deposit</v>
      </c>
      <c r="M42" s="68"/>
      <c r="N42" s="68"/>
      <c r="O42" s="68"/>
      <c r="P42" s="68"/>
    </row>
    <row r="43" spans="1:16" ht="15" hidden="1">
      <c r="A43" s="403">
        <f>DATE(YEAR(A42),MONTH(A42)+1,DAY(A42))</f>
        <v>42491</v>
      </c>
      <c r="B43" s="403">
        <f>A43</f>
        <v>42491</v>
      </c>
      <c r="C43" s="165"/>
      <c r="D43" s="165"/>
      <c r="E43" s="165"/>
      <c r="F43" s="165"/>
      <c r="G43" s="38">
        <f t="shared" ref="G43:G53" si="19">D43+E43+F43</f>
        <v>0</v>
      </c>
      <c r="H43" s="38">
        <f t="shared" ref="H43:H53" si="20">G43-C43</f>
        <v>0</v>
      </c>
      <c r="I43" s="167"/>
      <c r="J43" s="39">
        <f t="shared" ref="J43:J53" si="21">DATE(YEAR(A43),MONTH(A43)+1,DAY(15))</f>
        <v>42536</v>
      </c>
      <c r="K43" s="40">
        <f t="shared" ref="K43:K53" si="22">+C43-G43</f>
        <v>0</v>
      </c>
      <c r="L43" s="41" t="str">
        <f t="shared" ref="L43:L53" si="23">IF(J43&lt;=I43,"Delayed","Timely Deposit")</f>
        <v>Timely Deposit</v>
      </c>
      <c r="M43" s="311"/>
      <c r="N43" s="68"/>
      <c r="O43" s="68"/>
      <c r="P43" s="68"/>
    </row>
    <row r="44" spans="1:16" ht="15" hidden="1">
      <c r="A44" s="403">
        <f t="shared" ref="A44:A53" si="24">DATE(YEAR(A43),MONTH(A43)+1,DAY(A43))</f>
        <v>42522</v>
      </c>
      <c r="B44" s="403">
        <f t="shared" ref="B44:B53" si="25">A44</f>
        <v>42522</v>
      </c>
      <c r="C44" s="165"/>
      <c r="D44" s="165"/>
      <c r="E44" s="165"/>
      <c r="F44" s="165"/>
      <c r="G44" s="38">
        <f t="shared" si="19"/>
        <v>0</v>
      </c>
      <c r="H44" s="38">
        <f t="shared" si="20"/>
        <v>0</v>
      </c>
      <c r="I44" s="167"/>
      <c r="J44" s="39">
        <f t="shared" si="21"/>
        <v>42566</v>
      </c>
      <c r="K44" s="40">
        <f t="shared" si="22"/>
        <v>0</v>
      </c>
      <c r="L44" s="41" t="str">
        <f t="shared" si="23"/>
        <v>Timely Deposit</v>
      </c>
      <c r="M44" s="68"/>
      <c r="N44" s="68"/>
      <c r="O44" s="68"/>
      <c r="P44" s="68"/>
    </row>
    <row r="45" spans="1:16" ht="15" hidden="1">
      <c r="A45" s="403">
        <f t="shared" si="24"/>
        <v>42552</v>
      </c>
      <c r="B45" s="403">
        <f t="shared" si="25"/>
        <v>42552</v>
      </c>
      <c r="C45" s="165"/>
      <c r="D45" s="165"/>
      <c r="E45" s="165"/>
      <c r="F45" s="165"/>
      <c r="G45" s="38">
        <f t="shared" si="19"/>
        <v>0</v>
      </c>
      <c r="H45" s="38">
        <f t="shared" si="20"/>
        <v>0</v>
      </c>
      <c r="I45" s="167"/>
      <c r="J45" s="39">
        <f t="shared" si="21"/>
        <v>42597</v>
      </c>
      <c r="K45" s="40">
        <f t="shared" si="22"/>
        <v>0</v>
      </c>
      <c r="L45" s="41" t="str">
        <f t="shared" si="23"/>
        <v>Timely Deposit</v>
      </c>
      <c r="M45" s="68"/>
      <c r="N45" s="68"/>
      <c r="O45" s="68"/>
      <c r="P45" s="68"/>
    </row>
    <row r="46" spans="1:16" ht="15" hidden="1">
      <c r="A46" s="403">
        <f t="shared" si="24"/>
        <v>42583</v>
      </c>
      <c r="B46" s="403">
        <f t="shared" si="25"/>
        <v>42583</v>
      </c>
      <c r="C46" s="166"/>
      <c r="D46" s="165"/>
      <c r="E46" s="165"/>
      <c r="F46" s="166"/>
      <c r="G46" s="38">
        <f t="shared" si="19"/>
        <v>0</v>
      </c>
      <c r="H46" s="38">
        <f t="shared" si="20"/>
        <v>0</v>
      </c>
      <c r="I46" s="167"/>
      <c r="J46" s="39">
        <f t="shared" si="21"/>
        <v>42628</v>
      </c>
      <c r="K46" s="40">
        <f t="shared" si="22"/>
        <v>0</v>
      </c>
      <c r="L46" s="41" t="str">
        <f t="shared" si="23"/>
        <v>Timely Deposit</v>
      </c>
      <c r="M46" s="33"/>
      <c r="N46" s="33"/>
      <c r="O46" s="33"/>
      <c r="P46" s="33"/>
    </row>
    <row r="47" spans="1:16" ht="15" hidden="1">
      <c r="A47" s="403">
        <f t="shared" si="24"/>
        <v>42614</v>
      </c>
      <c r="B47" s="403">
        <f t="shared" si="25"/>
        <v>42614</v>
      </c>
      <c r="C47" s="166"/>
      <c r="D47" s="165"/>
      <c r="E47" s="165"/>
      <c r="F47" s="166"/>
      <c r="G47" s="38">
        <f t="shared" si="19"/>
        <v>0</v>
      </c>
      <c r="H47" s="38">
        <f t="shared" si="20"/>
        <v>0</v>
      </c>
      <c r="I47" s="167"/>
      <c r="J47" s="39">
        <f t="shared" si="21"/>
        <v>42658</v>
      </c>
      <c r="K47" s="40">
        <f t="shared" si="22"/>
        <v>0</v>
      </c>
      <c r="L47" s="41" t="str">
        <f t="shared" si="23"/>
        <v>Timely Deposit</v>
      </c>
      <c r="M47" s="33"/>
      <c r="N47" s="33"/>
      <c r="O47" s="33"/>
      <c r="P47" s="33"/>
    </row>
    <row r="48" spans="1:16" ht="15" hidden="1">
      <c r="A48" s="403">
        <f t="shared" si="24"/>
        <v>42644</v>
      </c>
      <c r="B48" s="403">
        <f t="shared" si="25"/>
        <v>42644</v>
      </c>
      <c r="C48" s="166"/>
      <c r="D48" s="165"/>
      <c r="E48" s="165"/>
      <c r="F48" s="166"/>
      <c r="G48" s="38">
        <f t="shared" si="19"/>
        <v>0</v>
      </c>
      <c r="H48" s="38">
        <f t="shared" si="20"/>
        <v>0</v>
      </c>
      <c r="I48" s="167"/>
      <c r="J48" s="39">
        <f t="shared" si="21"/>
        <v>42689</v>
      </c>
      <c r="K48" s="40">
        <f t="shared" si="22"/>
        <v>0</v>
      </c>
      <c r="L48" s="41" t="str">
        <f t="shared" si="23"/>
        <v>Timely Deposit</v>
      </c>
      <c r="M48" s="33"/>
      <c r="N48" s="33"/>
      <c r="O48" s="33"/>
      <c r="P48" s="33"/>
    </row>
    <row r="49" spans="1:16" ht="15" hidden="1">
      <c r="A49" s="403">
        <f t="shared" si="24"/>
        <v>42675</v>
      </c>
      <c r="B49" s="403">
        <f t="shared" si="25"/>
        <v>42675</v>
      </c>
      <c r="C49" s="166"/>
      <c r="D49" s="165"/>
      <c r="E49" s="165"/>
      <c r="F49" s="166"/>
      <c r="G49" s="38">
        <f t="shared" si="19"/>
        <v>0</v>
      </c>
      <c r="H49" s="38">
        <f t="shared" si="20"/>
        <v>0</v>
      </c>
      <c r="I49" s="167"/>
      <c r="J49" s="39">
        <f t="shared" si="21"/>
        <v>42719</v>
      </c>
      <c r="K49" s="40">
        <f t="shared" si="22"/>
        <v>0</v>
      </c>
      <c r="L49" s="41" t="str">
        <f t="shared" si="23"/>
        <v>Timely Deposit</v>
      </c>
      <c r="M49" s="33"/>
      <c r="N49" s="33"/>
      <c r="O49" s="33"/>
      <c r="P49" s="33"/>
    </row>
    <row r="50" spans="1:16" ht="15" hidden="1">
      <c r="A50" s="403">
        <f t="shared" si="24"/>
        <v>42705</v>
      </c>
      <c r="B50" s="403">
        <f t="shared" si="25"/>
        <v>42705</v>
      </c>
      <c r="C50" s="166"/>
      <c r="D50" s="165"/>
      <c r="E50" s="165"/>
      <c r="F50" s="166"/>
      <c r="G50" s="38">
        <f t="shared" si="19"/>
        <v>0</v>
      </c>
      <c r="H50" s="38">
        <f t="shared" si="20"/>
        <v>0</v>
      </c>
      <c r="I50" s="167"/>
      <c r="J50" s="39">
        <f t="shared" si="21"/>
        <v>42750</v>
      </c>
      <c r="K50" s="40">
        <f t="shared" si="22"/>
        <v>0</v>
      </c>
      <c r="L50" s="41" t="str">
        <f t="shared" si="23"/>
        <v>Timely Deposit</v>
      </c>
      <c r="M50" s="33"/>
      <c r="N50" s="33"/>
      <c r="O50" s="33"/>
      <c r="P50" s="33"/>
    </row>
    <row r="51" spans="1:16" ht="15" hidden="1">
      <c r="A51" s="403">
        <f t="shared" si="24"/>
        <v>42736</v>
      </c>
      <c r="B51" s="403">
        <f t="shared" si="25"/>
        <v>42736</v>
      </c>
      <c r="C51" s="165"/>
      <c r="D51" s="165"/>
      <c r="E51" s="165"/>
      <c r="F51" s="165"/>
      <c r="G51" s="38">
        <f t="shared" si="19"/>
        <v>0</v>
      </c>
      <c r="H51" s="38">
        <f t="shared" si="20"/>
        <v>0</v>
      </c>
      <c r="I51" s="167"/>
      <c r="J51" s="39">
        <f t="shared" si="21"/>
        <v>42781</v>
      </c>
      <c r="K51" s="40">
        <f t="shared" si="22"/>
        <v>0</v>
      </c>
      <c r="L51" s="41" t="str">
        <f t="shared" si="23"/>
        <v>Timely Deposit</v>
      </c>
      <c r="M51" s="33"/>
      <c r="N51" s="33"/>
      <c r="O51" s="33"/>
      <c r="P51" s="33"/>
    </row>
    <row r="52" spans="1:16" ht="15" hidden="1">
      <c r="A52" s="403">
        <f t="shared" si="24"/>
        <v>42767</v>
      </c>
      <c r="B52" s="403">
        <f t="shared" si="25"/>
        <v>42767</v>
      </c>
      <c r="C52" s="165"/>
      <c r="D52" s="165"/>
      <c r="E52" s="165"/>
      <c r="F52" s="165"/>
      <c r="G52" s="38">
        <f t="shared" si="19"/>
        <v>0</v>
      </c>
      <c r="H52" s="38">
        <f t="shared" si="20"/>
        <v>0</v>
      </c>
      <c r="I52" s="167"/>
      <c r="J52" s="39">
        <f t="shared" si="21"/>
        <v>42809</v>
      </c>
      <c r="K52" s="40">
        <f t="shared" si="22"/>
        <v>0</v>
      </c>
      <c r="L52" s="41" t="str">
        <f t="shared" si="23"/>
        <v>Timely Deposit</v>
      </c>
      <c r="M52" s="33"/>
      <c r="N52" s="33"/>
      <c r="O52" s="33"/>
      <c r="P52" s="33"/>
    </row>
    <row r="53" spans="1:16" ht="15" hidden="1">
      <c r="A53" s="403">
        <f t="shared" si="24"/>
        <v>42795</v>
      </c>
      <c r="B53" s="403">
        <f t="shared" si="25"/>
        <v>42795</v>
      </c>
      <c r="C53" s="165"/>
      <c r="D53" s="165"/>
      <c r="E53" s="165"/>
      <c r="F53" s="165"/>
      <c r="G53" s="38">
        <f t="shared" si="19"/>
        <v>0</v>
      </c>
      <c r="H53" s="38">
        <f t="shared" si="20"/>
        <v>0</v>
      </c>
      <c r="I53" s="167"/>
      <c r="J53" s="39">
        <f t="shared" si="21"/>
        <v>42840</v>
      </c>
      <c r="K53" s="40">
        <f t="shared" si="22"/>
        <v>0</v>
      </c>
      <c r="L53" s="41" t="str">
        <f t="shared" si="23"/>
        <v>Timely Deposit</v>
      </c>
      <c r="M53" s="33"/>
      <c r="N53" s="33"/>
      <c r="O53" s="33"/>
      <c r="P53" s="33"/>
    </row>
    <row r="54" spans="1:16" ht="15" hidden="1">
      <c r="A54" s="42" t="s">
        <v>115</v>
      </c>
      <c r="B54" s="42"/>
      <c r="C54" s="43">
        <f t="shared" ref="C54:H54" si="26">SUM(C42:C53)</f>
        <v>0</v>
      </c>
      <c r="D54" s="43">
        <f t="shared" si="26"/>
        <v>0</v>
      </c>
      <c r="E54" s="43">
        <f t="shared" si="26"/>
        <v>0</v>
      </c>
      <c r="F54" s="43">
        <f t="shared" si="26"/>
        <v>0</v>
      </c>
      <c r="G54" s="43">
        <f t="shared" si="26"/>
        <v>0</v>
      </c>
      <c r="H54" s="43">
        <f t="shared" si="26"/>
        <v>0</v>
      </c>
      <c r="I54" s="44"/>
      <c r="J54" s="44"/>
      <c r="K54" s="45">
        <f>SUM(K42:K53)</f>
        <v>0</v>
      </c>
      <c r="L54" s="46"/>
      <c r="M54" s="33"/>
      <c r="N54" s="33"/>
      <c r="O54" s="33"/>
      <c r="P54" s="33"/>
    </row>
    <row r="55" spans="1:16" ht="15">
      <c r="A55" s="47"/>
      <c r="B55" s="47"/>
      <c r="C55" s="33"/>
      <c r="D55" s="47"/>
      <c r="E55" s="47"/>
      <c r="F55" s="49"/>
      <c r="G55" s="49"/>
      <c r="H55" s="50"/>
      <c r="I55" s="50"/>
      <c r="J55" s="51"/>
      <c r="K55" s="52"/>
      <c r="L55" s="310"/>
      <c r="M55" s="33"/>
      <c r="N55" s="33"/>
      <c r="O55" s="33"/>
      <c r="P55" s="33"/>
    </row>
    <row r="56" spans="1:16" ht="15">
      <c r="A56" s="603" t="s">
        <v>155</v>
      </c>
      <c r="B56" s="603"/>
      <c r="C56" s="603"/>
      <c r="D56" s="603"/>
      <c r="E56" s="603"/>
      <c r="F56" s="603"/>
      <c r="G56" s="603"/>
      <c r="H56" s="603"/>
      <c r="I56" s="603"/>
      <c r="J56" s="603"/>
      <c r="K56" s="603"/>
      <c r="L56" s="310"/>
      <c r="M56" s="310"/>
      <c r="N56" s="33"/>
      <c r="O56" s="33"/>
      <c r="P56" s="33"/>
    </row>
    <row r="57" spans="1:16" ht="15">
      <c r="A57" s="29"/>
      <c r="B57" s="29"/>
      <c r="C57" s="29"/>
      <c r="D57" s="29"/>
      <c r="E57" s="29"/>
      <c r="F57" s="29"/>
      <c r="G57" s="29"/>
      <c r="H57" s="29"/>
      <c r="I57" s="29"/>
      <c r="J57" s="29"/>
      <c r="K57" s="29"/>
      <c r="L57" s="33"/>
      <c r="M57" s="33"/>
      <c r="N57" s="33"/>
      <c r="O57" s="33"/>
      <c r="P57" s="33"/>
    </row>
    <row r="58" spans="1:16" ht="42.75">
      <c r="A58" s="351" t="s">
        <v>156</v>
      </c>
      <c r="B58" s="352" t="s">
        <v>142</v>
      </c>
      <c r="C58" s="352" t="s">
        <v>143</v>
      </c>
      <c r="D58" s="352" t="s">
        <v>144</v>
      </c>
      <c r="E58" s="352" t="s">
        <v>145</v>
      </c>
      <c r="F58" s="353" t="s">
        <v>147</v>
      </c>
      <c r="G58" s="352" t="s">
        <v>149</v>
      </c>
      <c r="H58" s="352" t="s">
        <v>148</v>
      </c>
      <c r="I58" s="352" t="s">
        <v>150</v>
      </c>
      <c r="J58" s="352" t="s">
        <v>1</v>
      </c>
      <c r="K58" s="352"/>
      <c r="L58" s="67"/>
      <c r="M58" s="67"/>
      <c r="N58" s="67"/>
      <c r="O58" s="67"/>
      <c r="P58" s="67"/>
    </row>
    <row r="59" spans="1:16" ht="15">
      <c r="A59" s="53"/>
      <c r="B59" s="54"/>
      <c r="C59" s="36"/>
      <c r="D59" s="36" t="s">
        <v>151</v>
      </c>
      <c r="E59" s="36" t="s">
        <v>152</v>
      </c>
      <c r="F59" s="37" t="s">
        <v>157</v>
      </c>
      <c r="G59" s="37"/>
      <c r="H59" s="36"/>
      <c r="I59" s="54"/>
      <c r="J59" s="55"/>
      <c r="K59" s="56"/>
      <c r="L59" s="67"/>
      <c r="M59" s="67"/>
      <c r="N59" s="67"/>
      <c r="O59" s="67"/>
      <c r="P59" s="67"/>
    </row>
    <row r="60" spans="1:16" ht="15">
      <c r="A60" s="403">
        <f>$A$7</f>
        <v>42461</v>
      </c>
      <c r="B60" s="403">
        <f>A60</f>
        <v>42461</v>
      </c>
      <c r="C60" s="168"/>
      <c r="D60" s="169"/>
      <c r="E60" s="169"/>
      <c r="F60" s="57">
        <f>D60+E60</f>
        <v>0</v>
      </c>
      <c r="G60" s="58">
        <f>DATE(YEAR(A60),MONTH(A60)+1,DAY(21))</f>
        <v>42511</v>
      </c>
      <c r="H60" s="167"/>
      <c r="I60" s="59">
        <f>+C60-F60</f>
        <v>0</v>
      </c>
      <c r="J60" s="41" t="str">
        <f t="shared" ref="J60:J71" si="27">IF(H60&gt;=G60,"Delayed","Timely Deposit")</f>
        <v>Timely Deposit</v>
      </c>
      <c r="K60" s="41"/>
      <c r="L60" s="68"/>
      <c r="M60" s="68"/>
      <c r="N60" s="68"/>
      <c r="O60" s="68"/>
      <c r="P60" s="68"/>
    </row>
    <row r="61" spans="1:16" ht="15">
      <c r="A61" s="403">
        <f>DATE(YEAR(A60),MONTH(A60)+1,DAY(A60))</f>
        <v>42491</v>
      </c>
      <c r="B61" s="403">
        <f>A61</f>
        <v>42491</v>
      </c>
      <c r="C61" s="169"/>
      <c r="D61" s="169"/>
      <c r="E61" s="169"/>
      <c r="F61" s="57">
        <f t="shared" ref="F61:F71" si="28">D61+E61</f>
        <v>0</v>
      </c>
      <c r="G61" s="58">
        <f t="shared" ref="G61:G71" si="29">DATE(YEAR(A61),MONTH(A61)+1,DAY(21))</f>
        <v>42542</v>
      </c>
      <c r="H61" s="167"/>
      <c r="I61" s="59">
        <f t="shared" ref="I61:I71" si="30">+C61-F61</f>
        <v>0</v>
      </c>
      <c r="J61" s="41" t="str">
        <f t="shared" si="27"/>
        <v>Timely Deposit</v>
      </c>
      <c r="K61" s="41"/>
      <c r="L61" s="33"/>
      <c r="M61" s="33"/>
      <c r="N61" s="33"/>
      <c r="O61" s="33"/>
      <c r="P61" s="33"/>
    </row>
    <row r="62" spans="1:16" ht="15">
      <c r="A62" s="403">
        <f t="shared" ref="A62:A71" si="31">DATE(YEAR(A61),MONTH(A61)+1,DAY(A61))</f>
        <v>42522</v>
      </c>
      <c r="B62" s="403">
        <f t="shared" ref="B62:B71" si="32">A62</f>
        <v>42522</v>
      </c>
      <c r="C62" s="169"/>
      <c r="D62" s="169"/>
      <c r="E62" s="169"/>
      <c r="F62" s="57">
        <f t="shared" si="28"/>
        <v>0</v>
      </c>
      <c r="G62" s="58">
        <f t="shared" si="29"/>
        <v>42572</v>
      </c>
      <c r="H62" s="167"/>
      <c r="I62" s="59">
        <f t="shared" si="30"/>
        <v>0</v>
      </c>
      <c r="J62" s="41" t="str">
        <f t="shared" si="27"/>
        <v>Timely Deposit</v>
      </c>
      <c r="K62" s="41"/>
      <c r="L62" s="33"/>
      <c r="M62" s="33"/>
      <c r="N62" s="33"/>
      <c r="O62" s="33"/>
      <c r="P62" s="33"/>
    </row>
    <row r="63" spans="1:16" ht="15">
      <c r="A63" s="403">
        <f t="shared" si="31"/>
        <v>42552</v>
      </c>
      <c r="B63" s="403">
        <f t="shared" si="32"/>
        <v>42552</v>
      </c>
      <c r="C63" s="169"/>
      <c r="D63" s="169"/>
      <c r="E63" s="169"/>
      <c r="F63" s="57">
        <f t="shared" si="28"/>
        <v>0</v>
      </c>
      <c r="G63" s="58">
        <f t="shared" si="29"/>
        <v>42603</v>
      </c>
      <c r="H63" s="167"/>
      <c r="I63" s="59">
        <f t="shared" si="30"/>
        <v>0</v>
      </c>
      <c r="J63" s="41" t="str">
        <f t="shared" si="27"/>
        <v>Timely Deposit</v>
      </c>
      <c r="K63" s="41"/>
      <c r="L63" s="33"/>
      <c r="M63" s="33"/>
      <c r="N63" s="33"/>
      <c r="O63" s="33"/>
      <c r="P63" s="33"/>
    </row>
    <row r="64" spans="1:16" ht="15">
      <c r="A64" s="403">
        <f t="shared" si="31"/>
        <v>42583</v>
      </c>
      <c r="B64" s="403">
        <f t="shared" si="32"/>
        <v>42583</v>
      </c>
      <c r="C64" s="169"/>
      <c r="D64" s="170"/>
      <c r="E64" s="170"/>
      <c r="F64" s="57">
        <f t="shared" si="28"/>
        <v>0</v>
      </c>
      <c r="G64" s="58">
        <f t="shared" si="29"/>
        <v>42634</v>
      </c>
      <c r="H64" s="167"/>
      <c r="I64" s="59">
        <f t="shared" si="30"/>
        <v>0</v>
      </c>
      <c r="J64" s="41" t="str">
        <f t="shared" si="27"/>
        <v>Timely Deposit</v>
      </c>
      <c r="K64" s="41"/>
      <c r="L64" s="33"/>
      <c r="M64" s="33"/>
      <c r="N64" s="33"/>
      <c r="O64" s="33"/>
      <c r="P64" s="33"/>
    </row>
    <row r="65" spans="1:17" ht="15">
      <c r="A65" s="403">
        <f t="shared" si="31"/>
        <v>42614</v>
      </c>
      <c r="B65" s="403">
        <f t="shared" si="32"/>
        <v>42614</v>
      </c>
      <c r="C65" s="169"/>
      <c r="D65" s="170"/>
      <c r="E65" s="170"/>
      <c r="F65" s="57">
        <f t="shared" si="28"/>
        <v>0</v>
      </c>
      <c r="G65" s="58">
        <f t="shared" si="29"/>
        <v>42664</v>
      </c>
      <c r="H65" s="167"/>
      <c r="I65" s="59">
        <f t="shared" si="30"/>
        <v>0</v>
      </c>
      <c r="J65" s="41" t="str">
        <f t="shared" si="27"/>
        <v>Timely Deposit</v>
      </c>
      <c r="K65" s="41"/>
      <c r="L65" s="33"/>
      <c r="M65" s="33"/>
      <c r="N65" s="33"/>
      <c r="O65" s="33"/>
      <c r="P65" s="33"/>
    </row>
    <row r="66" spans="1:17" ht="15">
      <c r="A66" s="403">
        <f t="shared" si="31"/>
        <v>42644</v>
      </c>
      <c r="B66" s="403">
        <f t="shared" si="32"/>
        <v>42644</v>
      </c>
      <c r="C66" s="169"/>
      <c r="D66" s="170"/>
      <c r="E66" s="170"/>
      <c r="F66" s="57">
        <f t="shared" si="28"/>
        <v>0</v>
      </c>
      <c r="G66" s="58">
        <f t="shared" si="29"/>
        <v>42695</v>
      </c>
      <c r="H66" s="167"/>
      <c r="I66" s="59">
        <f t="shared" si="30"/>
        <v>0</v>
      </c>
      <c r="J66" s="41" t="str">
        <f t="shared" si="27"/>
        <v>Timely Deposit</v>
      </c>
      <c r="K66" s="41"/>
      <c r="L66" s="33"/>
      <c r="M66" s="33"/>
      <c r="N66" s="33"/>
      <c r="O66" s="33"/>
      <c r="P66" s="33"/>
    </row>
    <row r="67" spans="1:17" ht="15">
      <c r="A67" s="403">
        <f t="shared" si="31"/>
        <v>42675</v>
      </c>
      <c r="B67" s="403">
        <f t="shared" si="32"/>
        <v>42675</v>
      </c>
      <c r="C67" s="169"/>
      <c r="D67" s="170"/>
      <c r="E67" s="170"/>
      <c r="F67" s="57">
        <f t="shared" si="28"/>
        <v>0</v>
      </c>
      <c r="G67" s="58">
        <f t="shared" si="29"/>
        <v>42725</v>
      </c>
      <c r="H67" s="167"/>
      <c r="I67" s="59">
        <f t="shared" si="30"/>
        <v>0</v>
      </c>
      <c r="J67" s="41" t="str">
        <f t="shared" si="27"/>
        <v>Timely Deposit</v>
      </c>
      <c r="K67" s="41"/>
      <c r="L67" s="33"/>
      <c r="M67" s="33"/>
      <c r="N67" s="33"/>
      <c r="O67" s="33"/>
      <c r="P67" s="33"/>
    </row>
    <row r="68" spans="1:17" ht="15">
      <c r="A68" s="403">
        <f t="shared" si="31"/>
        <v>42705</v>
      </c>
      <c r="B68" s="403">
        <f t="shared" si="32"/>
        <v>42705</v>
      </c>
      <c r="C68" s="169"/>
      <c r="D68" s="170"/>
      <c r="E68" s="170"/>
      <c r="F68" s="57">
        <f t="shared" si="28"/>
        <v>0</v>
      </c>
      <c r="G68" s="58">
        <f t="shared" si="29"/>
        <v>42756</v>
      </c>
      <c r="H68" s="167"/>
      <c r="I68" s="59">
        <f t="shared" si="30"/>
        <v>0</v>
      </c>
      <c r="J68" s="41" t="str">
        <f t="shared" si="27"/>
        <v>Timely Deposit</v>
      </c>
      <c r="K68" s="41"/>
      <c r="L68" s="33"/>
      <c r="M68" s="33"/>
      <c r="N68" s="33"/>
      <c r="O68" s="33"/>
      <c r="P68" s="33"/>
    </row>
    <row r="69" spans="1:17" ht="15">
      <c r="A69" s="403">
        <f t="shared" si="31"/>
        <v>42736</v>
      </c>
      <c r="B69" s="403">
        <f t="shared" si="32"/>
        <v>42736</v>
      </c>
      <c r="C69" s="169"/>
      <c r="D69" s="170"/>
      <c r="E69" s="170"/>
      <c r="F69" s="57">
        <f t="shared" si="28"/>
        <v>0</v>
      </c>
      <c r="G69" s="58">
        <f t="shared" si="29"/>
        <v>42787</v>
      </c>
      <c r="H69" s="167"/>
      <c r="I69" s="59">
        <f t="shared" si="30"/>
        <v>0</v>
      </c>
      <c r="J69" s="41" t="str">
        <f t="shared" si="27"/>
        <v>Timely Deposit</v>
      </c>
      <c r="K69" s="41"/>
      <c r="L69" s="33"/>
      <c r="M69" s="33"/>
      <c r="N69" s="33"/>
      <c r="O69" s="33"/>
      <c r="P69" s="33"/>
    </row>
    <row r="70" spans="1:17" ht="15">
      <c r="A70" s="403">
        <f t="shared" si="31"/>
        <v>42767</v>
      </c>
      <c r="B70" s="403">
        <f t="shared" si="32"/>
        <v>42767</v>
      </c>
      <c r="C70" s="169"/>
      <c r="D70" s="170"/>
      <c r="E70" s="170"/>
      <c r="F70" s="57">
        <f t="shared" si="28"/>
        <v>0</v>
      </c>
      <c r="G70" s="58">
        <f t="shared" si="29"/>
        <v>42815</v>
      </c>
      <c r="H70" s="167"/>
      <c r="I70" s="59">
        <f t="shared" si="30"/>
        <v>0</v>
      </c>
      <c r="J70" s="41" t="str">
        <f t="shared" si="27"/>
        <v>Timely Deposit</v>
      </c>
      <c r="K70" s="41"/>
      <c r="L70" s="33"/>
      <c r="M70" s="33"/>
      <c r="N70" s="33"/>
      <c r="O70" s="33"/>
      <c r="P70" s="33"/>
    </row>
    <row r="71" spans="1:17" ht="15">
      <c r="A71" s="403">
        <f t="shared" si="31"/>
        <v>42795</v>
      </c>
      <c r="B71" s="403">
        <f t="shared" si="32"/>
        <v>42795</v>
      </c>
      <c r="C71" s="169"/>
      <c r="D71" s="170"/>
      <c r="E71" s="170"/>
      <c r="F71" s="57">
        <f t="shared" si="28"/>
        <v>0</v>
      </c>
      <c r="G71" s="58">
        <f t="shared" si="29"/>
        <v>42846</v>
      </c>
      <c r="H71" s="167"/>
      <c r="I71" s="59">
        <f t="shared" si="30"/>
        <v>0</v>
      </c>
      <c r="J71" s="41" t="str">
        <f t="shared" si="27"/>
        <v>Timely Deposit</v>
      </c>
      <c r="K71" s="41"/>
      <c r="L71" s="33"/>
      <c r="M71" s="33"/>
      <c r="N71" s="33"/>
      <c r="O71" s="33"/>
      <c r="P71" s="33"/>
    </row>
    <row r="72" spans="1:17" ht="14.25">
      <c r="A72" s="60"/>
      <c r="B72" s="60"/>
      <c r="C72" s="43">
        <f>+SUM(C60:C71)</f>
        <v>0</v>
      </c>
      <c r="D72" s="43">
        <f>+SUM(D60:D71)</f>
        <v>0</v>
      </c>
      <c r="E72" s="43">
        <f>+SUM(E60:E71)</f>
        <v>0</v>
      </c>
      <c r="F72" s="43">
        <f>SUM(F60:F71)</f>
        <v>0</v>
      </c>
      <c r="G72" s="61"/>
      <c r="H72" s="62"/>
      <c r="I72" s="354">
        <f>SUM(I60:I71)</f>
        <v>0</v>
      </c>
      <c r="J72" s="604"/>
      <c r="K72" s="605"/>
      <c r="L72" s="69"/>
      <c r="M72" s="69"/>
      <c r="N72" s="69"/>
      <c r="O72" s="69"/>
      <c r="P72" s="69"/>
    </row>
    <row r="73" spans="1:17" ht="14.25">
      <c r="A73" s="63"/>
      <c r="B73" s="63"/>
      <c r="C73" s="49"/>
      <c r="D73" s="64"/>
      <c r="E73" s="64"/>
      <c r="F73" s="49"/>
      <c r="G73" s="64"/>
      <c r="H73" s="65"/>
      <c r="I73" s="49"/>
      <c r="J73" s="66"/>
      <c r="K73" s="66"/>
      <c r="L73" s="69"/>
      <c r="M73" s="69"/>
      <c r="N73" s="69"/>
      <c r="O73" s="69"/>
      <c r="P73" s="69"/>
    </row>
    <row r="74" spans="1:17">
      <c r="A74" s="70"/>
      <c r="B74" s="70"/>
      <c r="C74" s="71"/>
      <c r="D74" s="71"/>
      <c r="E74" s="71"/>
      <c r="F74" s="71"/>
      <c r="G74" s="71"/>
      <c r="H74" s="71"/>
      <c r="I74" s="71"/>
      <c r="J74" s="71"/>
      <c r="K74" s="71"/>
      <c r="L74" s="71"/>
      <c r="M74" s="71"/>
      <c r="N74" s="71"/>
      <c r="O74" s="71"/>
      <c r="P74" s="71"/>
    </row>
    <row r="75" spans="1:17">
      <c r="A75" s="70" t="s">
        <v>735</v>
      </c>
      <c r="B75" s="70"/>
      <c r="C75" s="71"/>
      <c r="D75" s="71"/>
      <c r="E75" s="71"/>
      <c r="F75" s="71"/>
      <c r="G75" s="71"/>
      <c r="H75" s="71"/>
      <c r="I75" s="71"/>
      <c r="J75" s="71"/>
      <c r="K75" s="71"/>
      <c r="L75" s="71"/>
      <c r="M75" s="71"/>
      <c r="N75" s="71"/>
      <c r="O75" s="71"/>
      <c r="P75" s="71"/>
    </row>
    <row r="76" spans="1:17">
      <c r="A76" s="70" t="s">
        <v>455</v>
      </c>
      <c r="B76" s="70"/>
      <c r="C76" s="71"/>
      <c r="D76" s="71"/>
      <c r="E76" s="71"/>
      <c r="F76" s="71"/>
      <c r="G76" s="71"/>
      <c r="H76" s="71"/>
      <c r="I76" s="71"/>
      <c r="J76" s="71"/>
      <c r="K76" s="71"/>
      <c r="L76" s="71"/>
      <c r="M76" s="71"/>
      <c r="N76" s="71"/>
      <c r="O76" s="71"/>
      <c r="P76" s="71"/>
    </row>
    <row r="77" spans="1:17">
      <c r="A77" s="71"/>
      <c r="B77" s="71"/>
      <c r="C77" s="71"/>
      <c r="D77" s="71"/>
      <c r="E77" s="71"/>
      <c r="F77" s="71"/>
      <c r="G77" s="71"/>
      <c r="H77" s="71"/>
      <c r="I77" s="71"/>
      <c r="J77" s="71"/>
      <c r="K77" s="71"/>
      <c r="L77" s="71"/>
      <c r="M77" s="71"/>
      <c r="N77" s="71"/>
      <c r="O77" s="71"/>
      <c r="P77" s="71"/>
    </row>
    <row r="78" spans="1:17" ht="25.5">
      <c r="A78" s="273" t="s">
        <v>118</v>
      </c>
      <c r="B78" s="273" t="s">
        <v>158</v>
      </c>
      <c r="C78" s="273" t="s">
        <v>159</v>
      </c>
      <c r="D78" s="273" t="s">
        <v>160</v>
      </c>
      <c r="E78" s="273" t="s">
        <v>161</v>
      </c>
      <c r="F78" s="273" t="s">
        <v>162</v>
      </c>
      <c r="G78" s="273" t="s">
        <v>171</v>
      </c>
      <c r="H78" s="273" t="s">
        <v>317</v>
      </c>
      <c r="I78" s="369"/>
      <c r="J78" s="72"/>
      <c r="K78" s="72"/>
      <c r="L78" s="72"/>
      <c r="M78" s="72"/>
      <c r="N78" s="72"/>
      <c r="O78" s="72"/>
      <c r="P78" s="72"/>
      <c r="Q78" s="72"/>
    </row>
    <row r="79" spans="1:17">
      <c r="A79" s="73"/>
      <c r="B79" s="74"/>
      <c r="C79" s="75"/>
      <c r="D79" s="75"/>
      <c r="E79" s="76">
        <v>0</v>
      </c>
      <c r="F79" s="76"/>
      <c r="G79" s="77"/>
      <c r="H79" s="77"/>
      <c r="I79" s="370"/>
      <c r="J79" s="71"/>
      <c r="K79" s="71"/>
      <c r="L79" s="71"/>
      <c r="M79" s="71"/>
      <c r="N79" s="71"/>
      <c r="O79" s="71"/>
      <c r="P79" s="71"/>
      <c r="Q79" s="71"/>
    </row>
    <row r="80" spans="1:17">
      <c r="A80" s="73">
        <v>42064</v>
      </c>
      <c r="B80" s="74"/>
      <c r="C80" s="75"/>
      <c r="D80" s="75">
        <f>C80</f>
        <v>0</v>
      </c>
      <c r="E80" s="76">
        <f t="shared" ref="E80:E92" si="33">C80-B80</f>
        <v>0</v>
      </c>
      <c r="F80" s="76">
        <f t="shared" ref="F80:F92" si="34">F79+E80</f>
        <v>0</v>
      </c>
      <c r="G80" s="372">
        <v>42114</v>
      </c>
      <c r="H80" s="371"/>
      <c r="I80" s="370"/>
      <c r="J80" s="71"/>
      <c r="K80" s="71"/>
      <c r="L80" s="71"/>
      <c r="M80" s="71"/>
      <c r="N80" s="71"/>
      <c r="O80" s="71"/>
      <c r="P80" s="71"/>
      <c r="Q80" s="71"/>
    </row>
    <row r="81" spans="1:17">
      <c r="A81" s="73">
        <f>$A$7</f>
        <v>42461</v>
      </c>
      <c r="B81" s="74"/>
      <c r="C81" s="75"/>
      <c r="D81" s="75">
        <f t="shared" ref="D81:D92" si="35">C81</f>
        <v>0</v>
      </c>
      <c r="E81" s="76">
        <f t="shared" si="33"/>
        <v>0</v>
      </c>
      <c r="F81" s="76">
        <f t="shared" si="34"/>
        <v>0</v>
      </c>
      <c r="G81" s="372">
        <f>DATE(YEAR(A81),MONTH(A81)+1,DAY(20))</f>
        <v>42510</v>
      </c>
      <c r="H81" s="371"/>
      <c r="I81" s="370"/>
      <c r="J81" s="71"/>
      <c r="K81" s="71"/>
      <c r="L81" s="71"/>
      <c r="M81" s="71"/>
      <c r="N81" s="71"/>
      <c r="O81" s="71"/>
      <c r="P81" s="71"/>
      <c r="Q81" s="71"/>
    </row>
    <row r="82" spans="1:17">
      <c r="A82" s="73">
        <f>DATE(YEAR(A81),MONTH(A81)+1,DAY(A81))</f>
        <v>42491</v>
      </c>
      <c r="B82" s="74"/>
      <c r="C82" s="75"/>
      <c r="D82" s="75">
        <f t="shared" si="35"/>
        <v>0</v>
      </c>
      <c r="E82" s="76">
        <f t="shared" si="33"/>
        <v>0</v>
      </c>
      <c r="F82" s="76">
        <f t="shared" si="34"/>
        <v>0</v>
      </c>
      <c r="G82" s="372">
        <f t="shared" ref="G82:G92" si="36">DATE(YEAR(A82),MONTH(A82)+1,DAY(20))</f>
        <v>42541</v>
      </c>
      <c r="H82" s="371"/>
      <c r="I82" s="370"/>
      <c r="J82" s="71"/>
      <c r="K82" s="71"/>
      <c r="L82" s="71"/>
      <c r="M82" s="71"/>
      <c r="N82" s="71"/>
      <c r="O82" s="71"/>
      <c r="P82" s="71"/>
      <c r="Q82" s="71"/>
    </row>
    <row r="83" spans="1:17">
      <c r="A83" s="73">
        <f t="shared" ref="A83:A92" si="37">DATE(YEAR(A82),MONTH(A82)+1,DAY(A82))</f>
        <v>42522</v>
      </c>
      <c r="B83" s="74"/>
      <c r="C83" s="75"/>
      <c r="D83" s="75">
        <f t="shared" si="35"/>
        <v>0</v>
      </c>
      <c r="E83" s="76">
        <f t="shared" si="33"/>
        <v>0</v>
      </c>
      <c r="F83" s="76">
        <f t="shared" si="34"/>
        <v>0</v>
      </c>
      <c r="G83" s="372">
        <f t="shared" si="36"/>
        <v>42571</v>
      </c>
      <c r="H83" s="371"/>
      <c r="I83" s="370"/>
      <c r="J83" s="71"/>
      <c r="K83" s="71"/>
      <c r="L83" s="71"/>
      <c r="M83" s="71"/>
      <c r="N83" s="71"/>
      <c r="O83" s="71"/>
      <c r="P83" s="71"/>
      <c r="Q83" s="71"/>
    </row>
    <row r="84" spans="1:17">
      <c r="A84" s="73">
        <f t="shared" si="37"/>
        <v>42552</v>
      </c>
      <c r="B84" s="74"/>
      <c r="C84" s="75"/>
      <c r="D84" s="75">
        <f t="shared" si="35"/>
        <v>0</v>
      </c>
      <c r="E84" s="76">
        <f t="shared" si="33"/>
        <v>0</v>
      </c>
      <c r="F84" s="76">
        <f t="shared" si="34"/>
        <v>0</v>
      </c>
      <c r="G84" s="372">
        <f t="shared" si="36"/>
        <v>42602</v>
      </c>
      <c r="H84" s="371"/>
      <c r="I84" s="370"/>
      <c r="J84" s="71"/>
      <c r="K84" s="71"/>
      <c r="L84" s="71"/>
      <c r="M84" s="71"/>
      <c r="N84" s="71"/>
      <c r="O84" s="71"/>
      <c r="P84" s="71"/>
      <c r="Q84" s="71"/>
    </row>
    <row r="85" spans="1:17">
      <c r="A85" s="73">
        <f t="shared" si="37"/>
        <v>42583</v>
      </c>
      <c r="B85" s="74"/>
      <c r="C85" s="75"/>
      <c r="D85" s="75">
        <f t="shared" si="35"/>
        <v>0</v>
      </c>
      <c r="E85" s="76">
        <f t="shared" si="33"/>
        <v>0</v>
      </c>
      <c r="F85" s="76">
        <f t="shared" si="34"/>
        <v>0</v>
      </c>
      <c r="G85" s="372">
        <f t="shared" si="36"/>
        <v>42633</v>
      </c>
      <c r="H85" s="371"/>
      <c r="I85" s="370"/>
      <c r="J85" s="71"/>
      <c r="K85" s="71"/>
      <c r="L85" s="71"/>
      <c r="M85" s="71"/>
      <c r="N85" s="71"/>
      <c r="O85" s="71"/>
      <c r="P85" s="71"/>
      <c r="Q85" s="71"/>
    </row>
    <row r="86" spans="1:17">
      <c r="A86" s="73">
        <f t="shared" si="37"/>
        <v>42614</v>
      </c>
      <c r="B86" s="74"/>
      <c r="C86" s="75"/>
      <c r="D86" s="75">
        <f t="shared" si="35"/>
        <v>0</v>
      </c>
      <c r="E86" s="76">
        <f t="shared" si="33"/>
        <v>0</v>
      </c>
      <c r="F86" s="76">
        <f t="shared" si="34"/>
        <v>0</v>
      </c>
      <c r="G86" s="372">
        <f t="shared" si="36"/>
        <v>42663</v>
      </c>
      <c r="H86" s="371"/>
      <c r="I86" s="370"/>
      <c r="J86" s="71"/>
      <c r="K86" s="71"/>
      <c r="L86" s="71"/>
      <c r="M86" s="71"/>
      <c r="N86" s="71"/>
      <c r="O86" s="71"/>
      <c r="P86" s="71"/>
      <c r="Q86" s="71"/>
    </row>
    <row r="87" spans="1:17">
      <c r="A87" s="73">
        <f t="shared" si="37"/>
        <v>42644</v>
      </c>
      <c r="B87" s="74"/>
      <c r="C87" s="75"/>
      <c r="D87" s="75">
        <f t="shared" si="35"/>
        <v>0</v>
      </c>
      <c r="E87" s="76">
        <f t="shared" si="33"/>
        <v>0</v>
      </c>
      <c r="F87" s="76">
        <f t="shared" si="34"/>
        <v>0</v>
      </c>
      <c r="G87" s="372">
        <f t="shared" si="36"/>
        <v>42694</v>
      </c>
      <c r="H87" s="371"/>
      <c r="I87" s="370"/>
      <c r="J87" s="71"/>
      <c r="K87" s="71"/>
      <c r="L87" s="71"/>
      <c r="M87" s="71"/>
      <c r="N87" s="71"/>
      <c r="O87" s="71"/>
      <c r="P87" s="71"/>
      <c r="Q87" s="71"/>
    </row>
    <row r="88" spans="1:17">
      <c r="A88" s="73">
        <f t="shared" si="37"/>
        <v>42675</v>
      </c>
      <c r="B88" s="74"/>
      <c r="C88" s="75"/>
      <c r="D88" s="75">
        <f t="shared" si="35"/>
        <v>0</v>
      </c>
      <c r="E88" s="76">
        <f t="shared" si="33"/>
        <v>0</v>
      </c>
      <c r="F88" s="76">
        <f t="shared" si="34"/>
        <v>0</v>
      </c>
      <c r="G88" s="372">
        <f t="shared" si="36"/>
        <v>42724</v>
      </c>
      <c r="H88" s="371"/>
      <c r="I88" s="370"/>
      <c r="J88" s="71"/>
      <c r="K88" s="71"/>
      <c r="L88" s="71"/>
      <c r="M88" s="71"/>
      <c r="N88" s="71"/>
      <c r="O88" s="71"/>
      <c r="P88" s="71"/>
      <c r="Q88" s="71"/>
    </row>
    <row r="89" spans="1:17">
      <c r="A89" s="73">
        <f t="shared" si="37"/>
        <v>42705</v>
      </c>
      <c r="B89" s="74"/>
      <c r="C89" s="75"/>
      <c r="D89" s="75">
        <f t="shared" si="35"/>
        <v>0</v>
      </c>
      <c r="E89" s="76">
        <f t="shared" si="33"/>
        <v>0</v>
      </c>
      <c r="F89" s="76">
        <f t="shared" si="34"/>
        <v>0</v>
      </c>
      <c r="G89" s="372">
        <f t="shared" si="36"/>
        <v>42755</v>
      </c>
      <c r="H89" s="371"/>
      <c r="I89" s="370"/>
      <c r="J89" s="71"/>
      <c r="K89" s="71"/>
      <c r="L89" s="71"/>
      <c r="M89" s="71"/>
      <c r="N89" s="71"/>
      <c r="O89" s="71"/>
      <c r="P89" s="71"/>
      <c r="Q89" s="71"/>
    </row>
    <row r="90" spans="1:17">
      <c r="A90" s="73">
        <f t="shared" si="37"/>
        <v>42736</v>
      </c>
      <c r="B90" s="74"/>
      <c r="C90" s="75"/>
      <c r="D90" s="75">
        <f t="shared" si="35"/>
        <v>0</v>
      </c>
      <c r="E90" s="76">
        <f t="shared" si="33"/>
        <v>0</v>
      </c>
      <c r="F90" s="76">
        <f t="shared" si="34"/>
        <v>0</v>
      </c>
      <c r="G90" s="372">
        <f t="shared" si="36"/>
        <v>42786</v>
      </c>
      <c r="H90" s="371"/>
      <c r="I90" s="370"/>
      <c r="J90" s="71"/>
      <c r="K90" s="71"/>
      <c r="L90" s="71"/>
      <c r="M90" s="71"/>
      <c r="N90" s="71"/>
      <c r="O90" s="71"/>
      <c r="P90" s="71"/>
      <c r="Q90" s="71"/>
    </row>
    <row r="91" spans="1:17">
      <c r="A91" s="73">
        <f t="shared" si="37"/>
        <v>42767</v>
      </c>
      <c r="B91" s="74"/>
      <c r="C91" s="75"/>
      <c r="D91" s="75">
        <f t="shared" si="35"/>
        <v>0</v>
      </c>
      <c r="E91" s="76">
        <f t="shared" si="33"/>
        <v>0</v>
      </c>
      <c r="F91" s="76">
        <f t="shared" si="34"/>
        <v>0</v>
      </c>
      <c r="G91" s="372">
        <f t="shared" si="36"/>
        <v>42814</v>
      </c>
      <c r="H91" s="371"/>
      <c r="I91" s="370"/>
      <c r="J91" s="71"/>
      <c r="K91" s="71"/>
      <c r="L91" s="71"/>
      <c r="M91" s="71"/>
      <c r="N91" s="71"/>
      <c r="O91" s="71"/>
      <c r="P91" s="71"/>
      <c r="Q91" s="71"/>
    </row>
    <row r="92" spans="1:17">
      <c r="A92" s="73">
        <f t="shared" si="37"/>
        <v>42795</v>
      </c>
      <c r="B92" s="74"/>
      <c r="C92" s="75"/>
      <c r="D92" s="75">
        <f t="shared" si="35"/>
        <v>0</v>
      </c>
      <c r="E92" s="76">
        <f t="shared" si="33"/>
        <v>0</v>
      </c>
      <c r="F92" s="76">
        <f t="shared" si="34"/>
        <v>0</v>
      </c>
      <c r="G92" s="372">
        <f t="shared" si="36"/>
        <v>42845</v>
      </c>
      <c r="H92" s="371"/>
      <c r="I92" s="370"/>
      <c r="J92" s="71"/>
      <c r="K92" s="71"/>
      <c r="L92" s="71"/>
      <c r="M92" s="71"/>
      <c r="N92" s="71"/>
      <c r="O92" s="71"/>
      <c r="P92" s="71"/>
      <c r="Q92" s="71"/>
    </row>
    <row r="93" spans="1:17">
      <c r="A93" s="79" t="s">
        <v>115</v>
      </c>
      <c r="B93" s="80">
        <f>+SUM(B80:B92)</f>
        <v>0</v>
      </c>
      <c r="C93" s="80">
        <f>+SUM(C80:C92)</f>
        <v>0</v>
      </c>
      <c r="D93" s="80">
        <f>+SUM(D80:D92)</f>
        <v>0</v>
      </c>
      <c r="E93" s="80"/>
      <c r="F93" s="81"/>
      <c r="G93" s="81"/>
      <c r="H93" s="81"/>
      <c r="I93" s="84"/>
      <c r="J93" s="70"/>
      <c r="K93" s="70"/>
      <c r="L93" s="70"/>
      <c r="M93" s="70"/>
      <c r="N93" s="70"/>
      <c r="O93" s="70"/>
      <c r="P93" s="70"/>
      <c r="Q93" s="70"/>
    </row>
    <row r="94" spans="1:17">
      <c r="A94" s="82"/>
      <c r="B94" s="83"/>
      <c r="C94" s="83"/>
      <c r="D94" s="83"/>
      <c r="E94" s="83"/>
      <c r="F94" s="84"/>
      <c r="G94" s="84"/>
      <c r="H94" s="84"/>
      <c r="I94" s="84"/>
      <c r="J94" s="70"/>
      <c r="K94" s="70"/>
      <c r="L94" s="70"/>
      <c r="M94" s="70"/>
      <c r="N94" s="70"/>
      <c r="O94" s="70"/>
      <c r="P94" s="70"/>
      <c r="Q94" s="70"/>
    </row>
    <row r="95" spans="1:17">
      <c r="A95" s="71"/>
      <c r="B95" s="71"/>
      <c r="C95" s="71"/>
      <c r="D95" s="71"/>
      <c r="E95" s="71"/>
      <c r="F95" s="71"/>
      <c r="G95" s="71"/>
      <c r="H95" s="71"/>
      <c r="I95" s="71"/>
      <c r="J95" s="71"/>
      <c r="K95" s="71"/>
      <c r="L95" s="71"/>
      <c r="M95" s="71"/>
      <c r="N95" s="71"/>
      <c r="O95" s="71"/>
      <c r="P95" s="71"/>
    </row>
    <row r="96" spans="1:17">
      <c r="A96" s="70" t="s">
        <v>735</v>
      </c>
      <c r="B96" s="70"/>
      <c r="C96" s="71"/>
      <c r="D96" s="71"/>
      <c r="E96" s="71"/>
      <c r="F96" s="71"/>
      <c r="G96" s="71"/>
      <c r="H96" s="71"/>
      <c r="I96" s="71"/>
      <c r="J96" s="71"/>
      <c r="K96" s="71"/>
      <c r="L96" s="71"/>
      <c r="M96" s="71"/>
      <c r="N96" s="71"/>
      <c r="O96" s="71"/>
      <c r="P96" s="71"/>
    </row>
    <row r="97" spans="1:16">
      <c r="A97" s="71" t="s">
        <v>456</v>
      </c>
      <c r="B97" s="71"/>
      <c r="C97" s="71"/>
      <c r="D97" s="71"/>
      <c r="E97" s="71"/>
      <c r="F97" s="71"/>
      <c r="G97" s="71"/>
      <c r="H97" s="71"/>
      <c r="I97" s="71"/>
      <c r="J97" s="71"/>
      <c r="K97" s="71"/>
      <c r="L97" s="71"/>
      <c r="M97" s="71"/>
      <c r="N97" s="71"/>
      <c r="O97" s="71"/>
      <c r="P97" s="71"/>
    </row>
    <row r="98" spans="1:16" ht="25.5">
      <c r="A98" s="273" t="s">
        <v>118</v>
      </c>
      <c r="B98" s="273" t="s">
        <v>158</v>
      </c>
      <c r="C98" s="273" t="s">
        <v>159</v>
      </c>
      <c r="D98" s="273" t="s">
        <v>161</v>
      </c>
      <c r="E98" s="273" t="s">
        <v>162</v>
      </c>
      <c r="F98" s="273" t="s">
        <v>163</v>
      </c>
      <c r="G98" s="273" t="s">
        <v>164</v>
      </c>
      <c r="I98" s="72"/>
      <c r="J98" s="72"/>
      <c r="K98" s="72"/>
      <c r="L98" s="72"/>
      <c r="M98" s="72"/>
      <c r="N98" s="72"/>
      <c r="O98" s="72"/>
      <c r="P98" s="72"/>
    </row>
    <row r="99" spans="1:16">
      <c r="A99" s="73"/>
      <c r="B99" s="74"/>
      <c r="C99" s="75"/>
      <c r="D99" s="76">
        <v>0</v>
      </c>
      <c r="E99" s="76"/>
      <c r="F99" s="77"/>
      <c r="G99" s="78"/>
      <c r="I99" s="71"/>
      <c r="J99" s="71"/>
      <c r="K99" s="71"/>
      <c r="L99" s="71"/>
      <c r="M99" s="71"/>
      <c r="N99" s="71"/>
      <c r="O99" s="71"/>
      <c r="P99" s="71"/>
    </row>
    <row r="100" spans="1:16">
      <c r="A100" s="73">
        <f>DATE(YEAR(A101),MONTH(A101)-1,DAY(A101))</f>
        <v>42430</v>
      </c>
      <c r="B100" s="171"/>
      <c r="C100" s="172"/>
      <c r="D100" s="76">
        <f t="shared" ref="D100:D112" si="38">C100-B100</f>
        <v>0</v>
      </c>
      <c r="E100" s="76">
        <f t="shared" ref="E100:E112" si="39">E99+D100</f>
        <v>0</v>
      </c>
      <c r="F100" s="371"/>
      <c r="G100" s="174"/>
      <c r="I100" s="71"/>
      <c r="J100" s="71"/>
      <c r="K100" s="71"/>
      <c r="L100" s="71"/>
      <c r="M100" s="71"/>
      <c r="N100" s="71"/>
      <c r="O100" s="71"/>
      <c r="P100" s="71"/>
    </row>
    <row r="101" spans="1:16" ht="25.5">
      <c r="A101" s="73">
        <f>$A$7</f>
        <v>42461</v>
      </c>
      <c r="B101" s="171"/>
      <c r="C101" s="172"/>
      <c r="D101" s="76">
        <f t="shared" si="38"/>
        <v>0</v>
      </c>
      <c r="E101" s="76">
        <f t="shared" si="39"/>
        <v>0</v>
      </c>
      <c r="F101" s="173"/>
      <c r="G101" s="174"/>
      <c r="I101" s="388" t="s">
        <v>118</v>
      </c>
      <c r="J101" s="388" t="s">
        <v>536</v>
      </c>
      <c r="K101" s="389" t="s">
        <v>537</v>
      </c>
      <c r="L101" s="389" t="s">
        <v>538</v>
      </c>
      <c r="M101" s="71"/>
      <c r="N101" s="71"/>
      <c r="O101" s="71"/>
      <c r="P101" s="71"/>
    </row>
    <row r="102" spans="1:16">
      <c r="A102" s="73">
        <f>DATE(YEAR(A101),MONTH(A101)+1,DAY(A101))</f>
        <v>42491</v>
      </c>
      <c r="B102" s="171"/>
      <c r="C102" s="172"/>
      <c r="D102" s="76">
        <f t="shared" si="38"/>
        <v>0</v>
      </c>
      <c r="E102" s="76">
        <f t="shared" si="39"/>
        <v>0</v>
      </c>
      <c r="F102" s="173"/>
      <c r="G102" s="174"/>
      <c r="I102" s="385" t="s">
        <v>539</v>
      </c>
      <c r="J102" s="385">
        <f>SUM(B101:B106)</f>
        <v>0</v>
      </c>
      <c r="K102" s="386">
        <f>SUM(C101:C106)</f>
        <v>0</v>
      </c>
      <c r="L102" s="387">
        <f>J102-K102</f>
        <v>0</v>
      </c>
      <c r="M102" s="71"/>
      <c r="N102" s="71"/>
      <c r="O102" s="71"/>
      <c r="P102" s="71"/>
    </row>
    <row r="103" spans="1:16">
      <c r="A103" s="73">
        <f t="shared" ref="A103:A112" si="40">DATE(YEAR(A102),MONTH(A102)+1,DAY(A102))</f>
        <v>42522</v>
      </c>
      <c r="B103" s="171"/>
      <c r="C103" s="172"/>
      <c r="D103" s="76">
        <f t="shared" si="38"/>
        <v>0</v>
      </c>
      <c r="E103" s="76">
        <f t="shared" si="39"/>
        <v>0</v>
      </c>
      <c r="F103" s="175"/>
      <c r="G103" s="174"/>
      <c r="I103" s="385" t="s">
        <v>540</v>
      </c>
      <c r="J103" s="385">
        <f>SUM(B107:B112)</f>
        <v>0</v>
      </c>
      <c r="K103" s="386">
        <f>SUM(C107:C112)</f>
        <v>0</v>
      </c>
      <c r="L103" s="387">
        <f>J103-K103</f>
        <v>0</v>
      </c>
      <c r="M103" s="71"/>
      <c r="N103" s="71"/>
      <c r="O103" s="71"/>
      <c r="P103" s="71"/>
    </row>
    <row r="104" spans="1:16">
      <c r="A104" s="73">
        <f t="shared" si="40"/>
        <v>42552</v>
      </c>
      <c r="B104" s="171"/>
      <c r="C104" s="172"/>
      <c r="D104" s="76">
        <f t="shared" si="38"/>
        <v>0</v>
      </c>
      <c r="E104" s="76">
        <f t="shared" si="39"/>
        <v>0</v>
      </c>
      <c r="F104" s="175"/>
      <c r="G104" s="174"/>
      <c r="I104" s="71"/>
      <c r="J104" s="71"/>
      <c r="K104" s="71"/>
      <c r="L104" s="71"/>
      <c r="M104" s="71"/>
      <c r="N104" s="71"/>
      <c r="O104" s="71"/>
      <c r="P104" s="71"/>
    </row>
    <row r="105" spans="1:16">
      <c r="A105" s="73">
        <f t="shared" si="40"/>
        <v>42583</v>
      </c>
      <c r="B105" s="171"/>
      <c r="C105" s="172"/>
      <c r="D105" s="76">
        <f t="shared" si="38"/>
        <v>0</v>
      </c>
      <c r="E105" s="76">
        <f t="shared" si="39"/>
        <v>0</v>
      </c>
      <c r="F105" s="173"/>
      <c r="G105" s="174"/>
      <c r="I105" s="71"/>
      <c r="J105" s="71"/>
      <c r="K105" s="71"/>
      <c r="L105" s="71"/>
      <c r="M105" s="71"/>
      <c r="N105" s="71"/>
      <c r="O105" s="71"/>
      <c r="P105" s="71"/>
    </row>
    <row r="106" spans="1:16">
      <c r="A106" s="73">
        <f t="shared" si="40"/>
        <v>42614</v>
      </c>
      <c r="B106" s="171"/>
      <c r="C106" s="172"/>
      <c r="D106" s="76">
        <f t="shared" si="38"/>
        <v>0</v>
      </c>
      <c r="E106" s="76">
        <f t="shared" si="39"/>
        <v>0</v>
      </c>
      <c r="F106" s="371"/>
      <c r="G106" s="174"/>
      <c r="I106" s="71"/>
      <c r="J106" s="71"/>
      <c r="K106" s="71"/>
      <c r="L106" s="71"/>
      <c r="M106" s="71"/>
      <c r="N106" s="71"/>
      <c r="O106" s="71"/>
      <c r="P106" s="71"/>
    </row>
    <row r="107" spans="1:16">
      <c r="A107" s="73">
        <f t="shared" si="40"/>
        <v>42644</v>
      </c>
      <c r="B107" s="171"/>
      <c r="C107" s="172"/>
      <c r="D107" s="76">
        <f t="shared" si="38"/>
        <v>0</v>
      </c>
      <c r="E107" s="76">
        <f t="shared" si="39"/>
        <v>0</v>
      </c>
      <c r="F107" s="173"/>
      <c r="G107" s="174"/>
      <c r="I107" s="384"/>
      <c r="J107" s="384"/>
      <c r="K107" s="71"/>
      <c r="L107" s="71"/>
      <c r="M107" s="71"/>
      <c r="N107" s="71"/>
      <c r="O107" s="71"/>
      <c r="P107" s="71"/>
    </row>
    <row r="108" spans="1:16">
      <c r="A108" s="73">
        <f t="shared" si="40"/>
        <v>42675</v>
      </c>
      <c r="B108" s="171"/>
      <c r="C108" s="172"/>
      <c r="D108" s="76">
        <f t="shared" si="38"/>
        <v>0</v>
      </c>
      <c r="E108" s="76">
        <f t="shared" si="39"/>
        <v>0</v>
      </c>
      <c r="F108" s="173"/>
      <c r="G108" s="174"/>
      <c r="K108" s="71"/>
      <c r="L108" s="71"/>
      <c r="M108" s="71"/>
      <c r="N108" s="71"/>
      <c r="O108" s="71"/>
      <c r="P108" s="71"/>
    </row>
    <row r="109" spans="1:16">
      <c r="A109" s="73">
        <f t="shared" si="40"/>
        <v>42705</v>
      </c>
      <c r="B109" s="171"/>
      <c r="C109" s="172"/>
      <c r="D109" s="76">
        <f t="shared" si="38"/>
        <v>0</v>
      </c>
      <c r="E109" s="76">
        <f t="shared" si="39"/>
        <v>0</v>
      </c>
      <c r="F109" s="173"/>
      <c r="G109" s="174"/>
      <c r="I109" s="71"/>
      <c r="J109" s="71"/>
      <c r="K109" s="71"/>
      <c r="L109" s="71"/>
      <c r="M109" s="71"/>
      <c r="N109" s="71"/>
      <c r="O109" s="71"/>
      <c r="P109" s="71"/>
    </row>
    <row r="110" spans="1:16">
      <c r="A110" s="73">
        <f t="shared" si="40"/>
        <v>42736</v>
      </c>
      <c r="B110" s="171"/>
      <c r="C110" s="172"/>
      <c r="D110" s="76">
        <f t="shared" si="38"/>
        <v>0</v>
      </c>
      <c r="E110" s="76">
        <f t="shared" si="39"/>
        <v>0</v>
      </c>
      <c r="F110" s="173"/>
      <c r="G110" s="174"/>
      <c r="I110" s="71"/>
      <c r="J110" s="71"/>
      <c r="K110" s="71"/>
      <c r="L110" s="71"/>
      <c r="M110" s="71"/>
      <c r="N110" s="71"/>
      <c r="O110" s="71"/>
      <c r="P110" s="71"/>
    </row>
    <row r="111" spans="1:16">
      <c r="A111" s="73">
        <f t="shared" si="40"/>
        <v>42767</v>
      </c>
      <c r="B111" s="171"/>
      <c r="C111" s="172"/>
      <c r="D111" s="76">
        <f t="shared" si="38"/>
        <v>0</v>
      </c>
      <c r="E111" s="76">
        <f t="shared" si="39"/>
        <v>0</v>
      </c>
      <c r="F111" s="173"/>
      <c r="G111" s="174"/>
      <c r="I111" s="71"/>
      <c r="J111" s="71"/>
      <c r="K111" s="71"/>
      <c r="L111" s="71"/>
      <c r="M111" s="71"/>
      <c r="N111" s="71"/>
      <c r="O111" s="71"/>
      <c r="P111" s="71"/>
    </row>
    <row r="112" spans="1:16">
      <c r="A112" s="73">
        <f t="shared" si="40"/>
        <v>42795</v>
      </c>
      <c r="B112" s="171"/>
      <c r="C112" s="172"/>
      <c r="D112" s="76">
        <f t="shared" si="38"/>
        <v>0</v>
      </c>
      <c r="E112" s="76">
        <f t="shared" si="39"/>
        <v>0</v>
      </c>
      <c r="F112" s="371"/>
      <c r="G112" s="174"/>
      <c r="I112" s="71"/>
      <c r="J112" s="71"/>
      <c r="K112" s="71"/>
      <c r="L112" s="71"/>
      <c r="M112" s="71"/>
      <c r="N112" s="71"/>
      <c r="O112" s="71"/>
      <c r="P112" s="71"/>
    </row>
    <row r="113" spans="1:16">
      <c r="A113" s="73"/>
      <c r="B113" s="74"/>
      <c r="C113" s="75"/>
      <c r="D113" s="76"/>
      <c r="E113" s="76"/>
      <c r="F113" s="77"/>
      <c r="G113" s="78"/>
      <c r="I113" s="71"/>
      <c r="J113" s="71"/>
      <c r="K113" s="71"/>
      <c r="L113" s="71"/>
      <c r="M113" s="71"/>
      <c r="N113" s="71"/>
      <c r="O113" s="71"/>
      <c r="P113" s="71"/>
    </row>
    <row r="114" spans="1:16">
      <c r="A114" s="79" t="s">
        <v>115</v>
      </c>
      <c r="B114" s="80">
        <f>SUM(B100:B113)</f>
        <v>0</v>
      </c>
      <c r="C114" s="80">
        <f t="shared" ref="C114" si="41">SUM(C100:C113)</f>
        <v>0</v>
      </c>
      <c r="D114" s="80">
        <f>SUM(D100:D113)</f>
        <v>0</v>
      </c>
      <c r="E114" s="80"/>
      <c r="F114" s="81"/>
      <c r="G114" s="81"/>
      <c r="I114" s="70"/>
      <c r="J114" s="70"/>
      <c r="K114" s="70"/>
      <c r="L114" s="70"/>
      <c r="M114" s="70"/>
      <c r="N114" s="70"/>
      <c r="O114" s="70"/>
      <c r="P114" s="70"/>
    </row>
    <row r="115" spans="1:16">
      <c r="A115" s="82"/>
      <c r="B115" s="83"/>
      <c r="C115" s="83"/>
      <c r="D115" s="83"/>
      <c r="E115" s="83"/>
      <c r="F115" s="84"/>
      <c r="G115" s="84"/>
      <c r="H115" s="84"/>
      <c r="I115" s="70"/>
      <c r="J115" s="70"/>
      <c r="K115" s="70"/>
      <c r="L115" s="70"/>
      <c r="M115" s="70"/>
      <c r="N115" s="70"/>
      <c r="O115" s="70"/>
      <c r="P115" s="70"/>
    </row>
    <row r="116" spans="1:16">
      <c r="A116" s="71"/>
      <c r="B116" s="71"/>
      <c r="C116" s="71"/>
      <c r="D116" s="71"/>
      <c r="E116" s="71"/>
      <c r="F116" s="71"/>
      <c r="G116" s="71"/>
      <c r="H116" s="71"/>
      <c r="I116" s="71"/>
      <c r="J116" s="71"/>
      <c r="K116" s="71"/>
      <c r="L116" s="71"/>
      <c r="M116" s="71"/>
      <c r="N116" s="71"/>
      <c r="O116" s="71"/>
      <c r="P116" s="71"/>
    </row>
    <row r="117" spans="1:16">
      <c r="A117" s="71"/>
      <c r="B117" s="71"/>
      <c r="C117" s="71"/>
      <c r="D117" s="71"/>
      <c r="E117" s="71"/>
      <c r="F117" s="71"/>
      <c r="G117" s="71"/>
      <c r="H117" s="71"/>
      <c r="I117" s="71"/>
      <c r="J117" s="71"/>
      <c r="K117" s="71"/>
      <c r="L117" s="71"/>
      <c r="M117" s="71"/>
      <c r="N117" s="71"/>
      <c r="O117" s="71"/>
      <c r="P117" s="71"/>
    </row>
    <row r="118" spans="1:16">
      <c r="A118" s="71"/>
      <c r="B118" s="71"/>
      <c r="C118" s="71"/>
      <c r="D118" s="71"/>
      <c r="E118" s="71"/>
      <c r="F118" s="71"/>
      <c r="G118" s="71"/>
      <c r="H118" s="71"/>
      <c r="I118" s="71"/>
      <c r="J118" s="71"/>
      <c r="K118" s="71"/>
      <c r="L118" s="71"/>
      <c r="M118" s="71"/>
      <c r="N118" s="71"/>
      <c r="O118" s="71"/>
      <c r="P118" s="71"/>
    </row>
  </sheetData>
  <mergeCells count="5">
    <mergeCell ref="A1:B1"/>
    <mergeCell ref="A56:K56"/>
    <mergeCell ref="A38:L38"/>
    <mergeCell ref="A3:L3"/>
    <mergeCell ref="J72:K72"/>
  </mergeCells>
  <conditionalFormatting sqref="K42:K53 K24:K35 K7:K18">
    <cfRule type="cellIs" dxfId="71" priority="21" operator="greaterThan">
      <formula>0</formula>
    </cfRule>
    <cfRule type="cellIs" dxfId="70" priority="22" operator="lessThan">
      <formula>0</formula>
    </cfRule>
    <cfRule type="cellIs" dxfId="69" priority="23" operator="greaterThan">
      <formula>0</formula>
    </cfRule>
    <cfRule type="cellIs" dxfId="68" priority="24" operator="greaterThan">
      <formula>0</formula>
    </cfRule>
  </conditionalFormatting>
  <conditionalFormatting sqref="I60:I71">
    <cfRule type="cellIs" dxfId="67" priority="18" operator="greaterThan">
      <formula>0</formula>
    </cfRule>
    <cfRule type="cellIs" dxfId="66" priority="19" operator="lessThan">
      <formula>0</formula>
    </cfRule>
    <cfRule type="cellIs" dxfId="65" priority="20" operator="greaterThan">
      <formula>0</formula>
    </cfRule>
  </conditionalFormatting>
  <conditionalFormatting sqref="L7:L18">
    <cfRule type="containsText" dxfId="64" priority="7" operator="containsText" text="Timely Deposit">
      <formula>NOT(ISERROR(SEARCH("Timely Deposit",L7)))</formula>
    </cfRule>
    <cfRule type="containsText" dxfId="63" priority="8" operator="containsText" text="Delayed">
      <formula>NOT(ISERROR(SEARCH("Delayed",L7)))</formula>
    </cfRule>
  </conditionalFormatting>
  <conditionalFormatting sqref="L24:L35">
    <cfRule type="containsText" dxfId="62" priority="5" operator="containsText" text="Timely Deposit">
      <formula>NOT(ISERROR(SEARCH("Timely Deposit",L24)))</formula>
    </cfRule>
    <cfRule type="containsText" dxfId="61" priority="6" operator="containsText" text="Delayed">
      <formula>NOT(ISERROR(SEARCH("Delayed",L24)))</formula>
    </cfRule>
  </conditionalFormatting>
  <conditionalFormatting sqref="L42:L53">
    <cfRule type="containsText" dxfId="60" priority="3" operator="containsText" text="Timely Deposit">
      <formula>NOT(ISERROR(SEARCH("Timely Deposit",L42)))</formula>
    </cfRule>
    <cfRule type="containsText" dxfId="59" priority="4" operator="containsText" text="Delayed">
      <formula>NOT(ISERROR(SEARCH("Delayed",L42)))</formula>
    </cfRule>
  </conditionalFormatting>
  <conditionalFormatting sqref="J60:K71">
    <cfRule type="containsText" dxfId="58" priority="1" operator="containsText" text="Timely Deposit">
      <formula>NOT(ISERROR(SEARCH("Timely Deposit",J60)))</formula>
    </cfRule>
    <cfRule type="containsText" dxfId="57" priority="2" operator="containsText" text="Delayed">
      <formula>NOT(ISERROR(SEARCH("Delayed",J60)))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sheetPr codeName="Sheet8"/>
  <dimension ref="A1:L43"/>
  <sheetViews>
    <sheetView workbookViewId="0">
      <pane xSplit="3" ySplit="2" topLeftCell="D3" activePane="bottomRight" state="frozen"/>
      <selection pane="topRight"/>
      <selection pane="bottomLeft"/>
      <selection pane="bottomRight" activeCell="F2" sqref="F2"/>
    </sheetView>
  </sheetViews>
  <sheetFormatPr defaultRowHeight="12.75"/>
  <cols>
    <col min="1" max="1" width="9.140625" style="28"/>
    <col min="2" max="2" width="8.5703125" style="28" customWidth="1"/>
    <col min="3" max="3" width="18.85546875" style="28" customWidth="1"/>
    <col min="4" max="4" width="21.5703125" style="28" customWidth="1"/>
    <col min="5" max="5" width="42.140625" style="28" customWidth="1"/>
    <col min="6" max="6" width="24.5703125" style="28" customWidth="1"/>
    <col min="7" max="11" width="9.140625" style="28"/>
    <col min="12" max="12" width="10.85546875" style="28" bestFit="1" customWidth="1"/>
    <col min="13" max="16384" width="9.140625" style="28"/>
  </cols>
  <sheetData>
    <row r="1" spans="1:12" ht="15">
      <c r="A1" s="487"/>
      <c r="B1" s="606" t="s">
        <v>319</v>
      </c>
      <c r="C1" s="606"/>
      <c r="D1" s="28">
        <f>SUBTOTAL(9,D4:D22)</f>
        <v>0</v>
      </c>
    </row>
    <row r="2" spans="1:12">
      <c r="B2" s="152" t="s">
        <v>251</v>
      </c>
      <c r="C2" s="152" t="s">
        <v>252</v>
      </c>
      <c r="D2" s="152" t="s">
        <v>112</v>
      </c>
      <c r="E2" s="152" t="s">
        <v>296</v>
      </c>
      <c r="F2" s="152" t="s">
        <v>289</v>
      </c>
    </row>
    <row r="3" spans="1:12">
      <c r="B3" s="160">
        <v>1</v>
      </c>
      <c r="C3" s="308"/>
      <c r="D3" s="309"/>
      <c r="E3" s="176"/>
      <c r="F3" s="176"/>
    </row>
    <row r="4" spans="1:12">
      <c r="B4" s="160">
        <f>B3+1</f>
        <v>2</v>
      </c>
      <c r="C4" s="308"/>
      <c r="D4" s="309"/>
      <c r="E4" s="176"/>
      <c r="F4" s="176"/>
    </row>
    <row r="5" spans="1:12">
      <c r="B5" s="160">
        <f t="shared" ref="B5:B43" si="0">B4+1</f>
        <v>3</v>
      </c>
      <c r="C5" s="308"/>
      <c r="D5" s="309"/>
      <c r="E5" s="176"/>
      <c r="F5" s="176"/>
      <c r="L5" s="28" t="s">
        <v>429</v>
      </c>
    </row>
    <row r="6" spans="1:12">
      <c r="B6" s="160">
        <f t="shared" si="0"/>
        <v>4</v>
      </c>
      <c r="C6" s="308"/>
      <c r="D6" s="309"/>
      <c r="E6" s="176"/>
      <c r="F6" s="176"/>
      <c r="L6" s="333"/>
    </row>
    <row r="7" spans="1:12">
      <c r="B7" s="160">
        <f t="shared" si="0"/>
        <v>5</v>
      </c>
      <c r="C7" s="308"/>
      <c r="D7" s="309"/>
      <c r="E7" s="176"/>
      <c r="F7" s="176"/>
    </row>
    <row r="8" spans="1:12">
      <c r="B8" s="160">
        <f t="shared" si="0"/>
        <v>6</v>
      </c>
      <c r="C8" s="308"/>
      <c r="D8" s="309"/>
      <c r="E8" s="176"/>
      <c r="F8" s="176"/>
    </row>
    <row r="9" spans="1:12">
      <c r="B9" s="160">
        <f t="shared" si="0"/>
        <v>7</v>
      </c>
      <c r="C9" s="308"/>
      <c r="D9" s="309"/>
      <c r="E9" s="176"/>
      <c r="F9" s="176"/>
    </row>
    <row r="10" spans="1:12">
      <c r="B10" s="160">
        <f t="shared" si="0"/>
        <v>8</v>
      </c>
      <c r="C10" s="308"/>
      <c r="D10" s="309"/>
      <c r="E10" s="176"/>
      <c r="F10" s="176"/>
    </row>
    <row r="11" spans="1:12">
      <c r="B11" s="160">
        <f t="shared" si="0"/>
        <v>9</v>
      </c>
      <c r="C11" s="308"/>
      <c r="D11" s="309"/>
      <c r="E11" s="176"/>
      <c r="F11" s="176"/>
    </row>
    <row r="12" spans="1:12">
      <c r="B12" s="160">
        <f t="shared" si="0"/>
        <v>10</v>
      </c>
      <c r="C12" s="308"/>
      <c r="D12" s="309"/>
      <c r="E12" s="176"/>
      <c r="F12" s="176"/>
    </row>
    <row r="13" spans="1:12">
      <c r="B13" s="160">
        <f t="shared" si="0"/>
        <v>11</v>
      </c>
      <c r="C13" s="308"/>
      <c r="D13" s="309"/>
      <c r="E13" s="176"/>
      <c r="F13" s="176"/>
    </row>
    <row r="14" spans="1:12">
      <c r="B14" s="160">
        <f t="shared" si="0"/>
        <v>12</v>
      </c>
      <c r="C14" s="308"/>
      <c r="D14" s="309"/>
      <c r="E14" s="176"/>
      <c r="F14" s="176"/>
    </row>
    <row r="15" spans="1:12">
      <c r="B15" s="160">
        <f t="shared" si="0"/>
        <v>13</v>
      </c>
      <c r="C15" s="308"/>
      <c r="D15" s="309"/>
      <c r="E15" s="176"/>
      <c r="F15" s="176"/>
    </row>
    <row r="16" spans="1:12">
      <c r="B16" s="160">
        <f t="shared" si="0"/>
        <v>14</v>
      </c>
      <c r="C16" s="308"/>
      <c r="D16" s="309"/>
      <c r="E16" s="176"/>
      <c r="F16" s="176"/>
    </row>
    <row r="17" spans="2:6">
      <c r="B17" s="160">
        <f t="shared" si="0"/>
        <v>15</v>
      </c>
      <c r="C17" s="308"/>
      <c r="D17" s="309"/>
      <c r="E17" s="176"/>
      <c r="F17" s="176"/>
    </row>
    <row r="18" spans="2:6">
      <c r="B18" s="160">
        <f t="shared" si="0"/>
        <v>16</v>
      </c>
      <c r="C18" s="308"/>
      <c r="D18" s="309"/>
      <c r="E18" s="176"/>
      <c r="F18" s="176"/>
    </row>
    <row r="19" spans="2:6">
      <c r="B19" s="160">
        <f t="shared" si="0"/>
        <v>17</v>
      </c>
      <c r="C19" s="308"/>
      <c r="D19" s="309"/>
      <c r="E19" s="176"/>
      <c r="F19" s="176"/>
    </row>
    <row r="20" spans="2:6">
      <c r="B20" s="160">
        <f t="shared" si="0"/>
        <v>18</v>
      </c>
      <c r="C20" s="308"/>
      <c r="D20" s="309"/>
      <c r="E20" s="176"/>
      <c r="F20" s="176"/>
    </row>
    <row r="21" spans="2:6">
      <c r="B21" s="160">
        <f t="shared" si="0"/>
        <v>19</v>
      </c>
      <c r="C21" s="308"/>
      <c r="D21" s="309"/>
      <c r="E21" s="176"/>
      <c r="F21" s="176"/>
    </row>
    <row r="22" spans="2:6">
      <c r="B22" s="160">
        <f t="shared" si="0"/>
        <v>20</v>
      </c>
      <c r="C22" s="308"/>
      <c r="D22" s="309"/>
      <c r="E22" s="176"/>
      <c r="F22" s="176"/>
    </row>
    <row r="23" spans="2:6">
      <c r="B23" s="160">
        <f t="shared" si="0"/>
        <v>21</v>
      </c>
      <c r="C23" s="308"/>
      <c r="D23" s="309"/>
      <c r="E23" s="176"/>
      <c r="F23" s="176"/>
    </row>
    <row r="24" spans="2:6">
      <c r="B24" s="160">
        <f t="shared" si="0"/>
        <v>22</v>
      </c>
      <c r="C24" s="308"/>
      <c r="D24" s="309"/>
      <c r="E24" s="176"/>
      <c r="F24" s="176"/>
    </row>
    <row r="25" spans="2:6">
      <c r="B25" s="160">
        <f t="shared" si="0"/>
        <v>23</v>
      </c>
      <c r="C25" s="308"/>
      <c r="D25" s="309"/>
      <c r="E25" s="176"/>
      <c r="F25" s="176"/>
    </row>
    <row r="26" spans="2:6">
      <c r="B26" s="160">
        <f t="shared" si="0"/>
        <v>24</v>
      </c>
      <c r="C26" s="308"/>
      <c r="D26" s="309"/>
      <c r="E26" s="176"/>
      <c r="F26" s="176"/>
    </row>
    <row r="27" spans="2:6">
      <c r="B27" s="160">
        <f t="shared" si="0"/>
        <v>25</v>
      </c>
      <c r="C27" s="308"/>
      <c r="D27" s="309"/>
      <c r="E27" s="176"/>
      <c r="F27" s="176"/>
    </row>
    <row r="28" spans="2:6">
      <c r="B28" s="160">
        <f t="shared" si="0"/>
        <v>26</v>
      </c>
      <c r="C28" s="308"/>
      <c r="D28" s="309"/>
      <c r="E28" s="176"/>
      <c r="F28" s="176"/>
    </row>
    <row r="29" spans="2:6">
      <c r="B29" s="160">
        <f t="shared" si="0"/>
        <v>27</v>
      </c>
      <c r="C29" s="308"/>
      <c r="D29" s="309"/>
      <c r="E29" s="176"/>
      <c r="F29" s="176"/>
    </row>
    <row r="30" spans="2:6">
      <c r="B30" s="160">
        <f t="shared" si="0"/>
        <v>28</v>
      </c>
      <c r="C30" s="308"/>
      <c r="D30" s="309"/>
      <c r="E30" s="176"/>
      <c r="F30" s="176"/>
    </row>
    <row r="31" spans="2:6">
      <c r="B31" s="160">
        <f t="shared" si="0"/>
        <v>29</v>
      </c>
      <c r="C31" s="308"/>
      <c r="D31" s="309"/>
      <c r="E31" s="176"/>
      <c r="F31" s="176"/>
    </row>
    <row r="32" spans="2:6">
      <c r="B32" s="160">
        <f t="shared" si="0"/>
        <v>30</v>
      </c>
      <c r="C32" s="308"/>
      <c r="D32" s="309"/>
      <c r="E32" s="176"/>
      <c r="F32" s="176"/>
    </row>
    <row r="33" spans="2:6">
      <c r="B33" s="160">
        <f t="shared" si="0"/>
        <v>31</v>
      </c>
      <c r="C33" s="308"/>
      <c r="D33" s="309"/>
      <c r="E33" s="176"/>
      <c r="F33" s="176"/>
    </row>
    <row r="34" spans="2:6">
      <c r="B34" s="160">
        <f t="shared" si="0"/>
        <v>32</v>
      </c>
      <c r="C34" s="308"/>
      <c r="D34" s="309"/>
      <c r="E34" s="176"/>
      <c r="F34" s="176"/>
    </row>
    <row r="35" spans="2:6">
      <c r="B35" s="160">
        <f t="shared" si="0"/>
        <v>33</v>
      </c>
      <c r="C35" s="308"/>
      <c r="D35" s="309"/>
      <c r="E35" s="176"/>
      <c r="F35" s="176"/>
    </row>
    <row r="36" spans="2:6">
      <c r="B36" s="160">
        <f t="shared" si="0"/>
        <v>34</v>
      </c>
      <c r="C36" s="308"/>
      <c r="D36" s="309"/>
      <c r="E36" s="176"/>
      <c r="F36" s="176"/>
    </row>
    <row r="37" spans="2:6">
      <c r="B37" s="160">
        <f t="shared" si="0"/>
        <v>35</v>
      </c>
      <c r="C37" s="308"/>
      <c r="D37" s="309"/>
      <c r="E37" s="176"/>
      <c r="F37" s="176"/>
    </row>
    <row r="38" spans="2:6">
      <c r="B38" s="160">
        <f t="shared" si="0"/>
        <v>36</v>
      </c>
      <c r="C38" s="308"/>
      <c r="D38" s="309"/>
      <c r="E38" s="176"/>
      <c r="F38" s="176"/>
    </row>
    <row r="39" spans="2:6">
      <c r="B39" s="160">
        <f t="shared" si="0"/>
        <v>37</v>
      </c>
      <c r="C39" s="308"/>
      <c r="D39" s="309"/>
      <c r="E39" s="176"/>
      <c r="F39" s="176"/>
    </row>
    <row r="40" spans="2:6">
      <c r="B40" s="160">
        <f t="shared" si="0"/>
        <v>38</v>
      </c>
      <c r="C40" s="308"/>
      <c r="D40" s="309"/>
      <c r="E40" s="176"/>
      <c r="F40" s="176"/>
    </row>
    <row r="41" spans="2:6">
      <c r="B41" s="160">
        <f t="shared" si="0"/>
        <v>39</v>
      </c>
      <c r="C41" s="308"/>
      <c r="D41" s="309"/>
      <c r="E41" s="176"/>
      <c r="F41" s="176"/>
    </row>
    <row r="42" spans="2:6">
      <c r="B42" s="160">
        <f t="shared" si="0"/>
        <v>40</v>
      </c>
      <c r="C42" s="308"/>
      <c r="D42" s="309"/>
      <c r="E42" s="176"/>
      <c r="F42" s="176"/>
    </row>
    <row r="43" spans="2:6">
      <c r="B43" s="160">
        <f t="shared" si="0"/>
        <v>41</v>
      </c>
      <c r="C43" s="308"/>
      <c r="D43" s="309"/>
      <c r="E43" s="176"/>
      <c r="F43" s="176"/>
    </row>
  </sheetData>
  <mergeCells count="1">
    <mergeCell ref="B1:C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sheetPr codeName="Sheet9"/>
  <dimension ref="A1:P190"/>
  <sheetViews>
    <sheetView workbookViewId="0">
      <pane xSplit="2" ySplit="2" topLeftCell="C3" activePane="bottomRight" state="frozen"/>
      <selection pane="topRight"/>
      <selection pane="bottomLeft"/>
      <selection pane="bottomRight" activeCell="F17" sqref="F17"/>
    </sheetView>
  </sheetViews>
  <sheetFormatPr defaultRowHeight="12.75"/>
  <cols>
    <col min="1" max="1" width="6" style="28" bestFit="1" customWidth="1"/>
    <col min="2" max="2" width="32.28515625" style="28" bestFit="1" customWidth="1"/>
    <col min="3" max="3" width="15.5703125" style="28" bestFit="1" customWidth="1"/>
    <col min="4" max="4" width="21.7109375" style="28" bestFit="1" customWidth="1"/>
    <col min="5" max="5" width="14" style="28" bestFit="1" customWidth="1"/>
    <col min="6" max="6" width="11.7109375" style="28" bestFit="1" customWidth="1"/>
    <col min="7" max="7" width="13.42578125" style="28" bestFit="1" customWidth="1"/>
    <col min="8" max="8" width="14.140625" style="28" bestFit="1" customWidth="1"/>
    <col min="9" max="9" width="19" style="28" bestFit="1" customWidth="1"/>
    <col min="10" max="10" width="14" style="28" bestFit="1" customWidth="1"/>
    <col min="11" max="11" width="19.5703125" style="28" bestFit="1" customWidth="1"/>
    <col min="12" max="12" width="30.28515625" style="28" bestFit="1" customWidth="1"/>
    <col min="13" max="13" width="12.28515625" style="28" bestFit="1" customWidth="1"/>
    <col min="14" max="14" width="15.7109375" style="28" bestFit="1" customWidth="1"/>
    <col min="15" max="15" width="14.42578125" style="28" bestFit="1" customWidth="1"/>
    <col min="16" max="16" width="17.7109375" style="28" customWidth="1"/>
    <col min="17" max="16384" width="9.140625" style="28"/>
  </cols>
  <sheetData>
    <row r="1" spans="1:14" ht="15">
      <c r="A1" s="487"/>
      <c r="B1" s="290"/>
      <c r="C1" s="290">
        <f>SUM(C3+C17+C31+C45+C59+C73+C87+C101+C115)</f>
        <v>0</v>
      </c>
      <c r="D1" s="290">
        <f>SUM(D3+D17+D31+D45+D59+D73+D87+D101+D115)</f>
        <v>0</v>
      </c>
      <c r="E1" s="290">
        <f>SUM(E3+E17+E31+E45+E59+E73+E87+E101+E115)</f>
        <v>0</v>
      </c>
      <c r="F1" s="290"/>
      <c r="H1" s="290">
        <f>SUM(H3+H17+H31+H45+H59+H73+H87+H101+H115)</f>
        <v>0</v>
      </c>
      <c r="I1" s="290">
        <f>SUM(I3+I17+I31+I45+I59+I73+I87+I101+I115)</f>
        <v>0</v>
      </c>
    </row>
    <row r="2" spans="1:14" ht="15.75" thickBot="1">
      <c r="A2" s="85" t="s">
        <v>166</v>
      </c>
      <c r="B2" s="85" t="s">
        <v>167</v>
      </c>
      <c r="C2" s="85" t="s">
        <v>168</v>
      </c>
      <c r="D2" s="86" t="s">
        <v>169</v>
      </c>
      <c r="E2" s="86" t="s">
        <v>170</v>
      </c>
      <c r="F2" s="86" t="s">
        <v>171</v>
      </c>
      <c r="G2" s="86" t="s">
        <v>172</v>
      </c>
      <c r="H2" s="86" t="s">
        <v>173</v>
      </c>
      <c r="I2" s="86" t="s">
        <v>174</v>
      </c>
      <c r="J2" s="86" t="s">
        <v>170</v>
      </c>
      <c r="K2" s="86" t="s">
        <v>175</v>
      </c>
      <c r="L2" s="86" t="s">
        <v>176</v>
      </c>
      <c r="M2" s="87"/>
      <c r="N2" s="87"/>
    </row>
    <row r="3" spans="1:14" ht="15.75" thickBot="1">
      <c r="A3" s="88">
        <v>1</v>
      </c>
      <c r="B3" s="89" t="s">
        <v>177</v>
      </c>
      <c r="C3" s="90">
        <f>SUM(C4:C16)</f>
        <v>0</v>
      </c>
      <c r="D3" s="90">
        <f>SUM(D4:D16)</f>
        <v>0</v>
      </c>
      <c r="E3" s="90">
        <f>SUM(E4:E16)</f>
        <v>0</v>
      </c>
      <c r="F3" s="89"/>
      <c r="G3" s="89"/>
      <c r="H3" s="90">
        <f>SUM(H4:H16)</f>
        <v>0</v>
      </c>
      <c r="I3" s="90">
        <f>SUM(I4:I16)</f>
        <v>0</v>
      </c>
      <c r="J3" s="90">
        <f>H3-I3</f>
        <v>0</v>
      </c>
      <c r="K3" s="90">
        <f>E3+J3</f>
        <v>0</v>
      </c>
      <c r="L3" s="90">
        <f>J3-J16</f>
        <v>0</v>
      </c>
      <c r="M3" s="91"/>
      <c r="N3" s="91"/>
    </row>
    <row r="4" spans="1:14" ht="15">
      <c r="A4" s="92" t="s">
        <v>178</v>
      </c>
      <c r="B4" s="93" t="s">
        <v>165</v>
      </c>
      <c r="C4" s="177"/>
      <c r="D4" s="177"/>
      <c r="E4" s="94">
        <f>C4-D4</f>
        <v>0</v>
      </c>
      <c r="F4" s="95">
        <f>DATE(YEAR(F16)-1,MONTH(F16),DAY(F16))</f>
        <v>42490</v>
      </c>
      <c r="G4" s="277"/>
      <c r="H4" s="94">
        <f>IFERROR(IF(G4&gt;F4,((YEAR(G4)-YEAR(F4))*12+MONTH(G4)-MONTH(F4)+2)*1.5%*MIN(C4:D4),0),0)</f>
        <v>0</v>
      </c>
      <c r="I4" s="177"/>
      <c r="J4" s="94">
        <f>H4-I4</f>
        <v>0</v>
      </c>
      <c r="K4" s="94">
        <f t="shared" ref="K4:K16" si="0">E4+J4</f>
        <v>0</v>
      </c>
      <c r="L4" s="96"/>
      <c r="M4" s="91"/>
      <c r="N4" s="91"/>
    </row>
    <row r="5" spans="1:14" ht="15">
      <c r="A5" s="97" t="s">
        <v>179</v>
      </c>
      <c r="B5" s="404">
        <f>DATE(RIGHT('Audit Program'!B2,2)+99,4,1)</f>
        <v>42461</v>
      </c>
      <c r="C5" s="178"/>
      <c r="D5" s="178"/>
      <c r="E5" s="94">
        <f t="shared" ref="E5:E16" si="1">C5-D5</f>
        <v>0</v>
      </c>
      <c r="F5" s="99">
        <f>IF(MONTH(B5)=3,DATE(YEAR(B5),MONTH(B5)+1,30),DATE(YEAR(B5),MONTH(B5)+1,7))</f>
        <v>42497</v>
      </c>
      <c r="G5" s="277"/>
      <c r="H5" s="94">
        <f t="shared" ref="H5:H16" si="2">IFERROR(IF(G5&gt;F5,((YEAR(G5)-YEAR(F5))*12+MONTH(G5)-MONTH(F5)+2)*1.5%*MIN(C5:D5),0),0)</f>
        <v>0</v>
      </c>
      <c r="I5" s="178"/>
      <c r="J5" s="98">
        <f>H5-I5</f>
        <v>0</v>
      </c>
      <c r="K5" s="98">
        <f t="shared" si="0"/>
        <v>0</v>
      </c>
      <c r="L5" s="96"/>
      <c r="M5" s="100"/>
      <c r="N5" s="91"/>
    </row>
    <row r="6" spans="1:14" ht="15">
      <c r="A6" s="97" t="s">
        <v>181</v>
      </c>
      <c r="B6" s="404">
        <f>DATE(YEAR(B5),MONTH(B5)+1,DAY(B5))</f>
        <v>42491</v>
      </c>
      <c r="C6" s="178"/>
      <c r="D6" s="178"/>
      <c r="E6" s="94">
        <f t="shared" si="1"/>
        <v>0</v>
      </c>
      <c r="F6" s="99">
        <f t="shared" ref="F6:F16" si="3">IF(MONTH(B6)=3,DATE(YEAR(B6),MONTH(B6)+1,30),DATE(YEAR(B6),MONTH(B6)+1,7))</f>
        <v>42528</v>
      </c>
      <c r="G6" s="277"/>
      <c r="H6" s="94">
        <f t="shared" si="2"/>
        <v>0</v>
      </c>
      <c r="I6" s="178"/>
      <c r="J6" s="98">
        <f t="shared" ref="J6:J16" si="4">H6-I6</f>
        <v>0</v>
      </c>
      <c r="K6" s="98">
        <f t="shared" si="0"/>
        <v>0</v>
      </c>
      <c r="L6" s="96"/>
      <c r="M6" s="91"/>
      <c r="N6" s="91"/>
    </row>
    <row r="7" spans="1:14" ht="15">
      <c r="A7" s="97" t="s">
        <v>183</v>
      </c>
      <c r="B7" s="404">
        <f t="shared" ref="B7:B16" si="5">DATE(YEAR(B6),MONTH(B6)+1,DAY(B6))</f>
        <v>42522</v>
      </c>
      <c r="C7" s="178"/>
      <c r="D7" s="178"/>
      <c r="E7" s="94">
        <f t="shared" si="1"/>
        <v>0</v>
      </c>
      <c r="F7" s="99">
        <f t="shared" si="3"/>
        <v>42558</v>
      </c>
      <c r="G7" s="277"/>
      <c r="H7" s="94">
        <f t="shared" si="2"/>
        <v>0</v>
      </c>
      <c r="I7" s="178"/>
      <c r="J7" s="98">
        <f t="shared" si="4"/>
        <v>0</v>
      </c>
      <c r="K7" s="98">
        <f t="shared" si="0"/>
        <v>0</v>
      </c>
      <c r="L7" s="96"/>
      <c r="M7" s="91"/>
      <c r="N7" s="91"/>
    </row>
    <row r="8" spans="1:14" ht="15">
      <c r="A8" s="97" t="s">
        <v>185</v>
      </c>
      <c r="B8" s="404">
        <f t="shared" si="5"/>
        <v>42552</v>
      </c>
      <c r="C8" s="178"/>
      <c r="D8" s="178"/>
      <c r="E8" s="94">
        <f t="shared" si="1"/>
        <v>0</v>
      </c>
      <c r="F8" s="99">
        <f t="shared" si="3"/>
        <v>42589</v>
      </c>
      <c r="G8" s="277"/>
      <c r="H8" s="94">
        <f t="shared" si="2"/>
        <v>0</v>
      </c>
      <c r="I8" s="178"/>
      <c r="J8" s="98">
        <f t="shared" si="4"/>
        <v>0</v>
      </c>
      <c r="K8" s="98">
        <f t="shared" si="0"/>
        <v>0</v>
      </c>
      <c r="L8" s="96"/>
      <c r="M8" s="91"/>
      <c r="N8" s="91"/>
    </row>
    <row r="9" spans="1:14" ht="15">
      <c r="A9" s="97" t="s">
        <v>187</v>
      </c>
      <c r="B9" s="404">
        <f t="shared" si="5"/>
        <v>42583</v>
      </c>
      <c r="C9" s="178"/>
      <c r="D9" s="178"/>
      <c r="E9" s="94">
        <f t="shared" si="1"/>
        <v>0</v>
      </c>
      <c r="F9" s="99">
        <f t="shared" si="3"/>
        <v>42620</v>
      </c>
      <c r="G9" s="277"/>
      <c r="H9" s="94">
        <f t="shared" si="2"/>
        <v>0</v>
      </c>
      <c r="I9" s="178"/>
      <c r="J9" s="98">
        <f t="shared" si="4"/>
        <v>0</v>
      </c>
      <c r="K9" s="98">
        <f t="shared" si="0"/>
        <v>0</v>
      </c>
      <c r="L9" s="96"/>
      <c r="M9" s="91"/>
      <c r="N9" s="91"/>
    </row>
    <row r="10" spans="1:14" ht="15">
      <c r="A10" s="97" t="s">
        <v>189</v>
      </c>
      <c r="B10" s="404">
        <f t="shared" si="5"/>
        <v>42614</v>
      </c>
      <c r="C10" s="178"/>
      <c r="D10" s="178"/>
      <c r="E10" s="94">
        <f t="shared" si="1"/>
        <v>0</v>
      </c>
      <c r="F10" s="99">
        <f t="shared" si="3"/>
        <v>42650</v>
      </c>
      <c r="G10" s="277"/>
      <c r="H10" s="94">
        <f t="shared" si="2"/>
        <v>0</v>
      </c>
      <c r="I10" s="178"/>
      <c r="J10" s="98">
        <f t="shared" si="4"/>
        <v>0</v>
      </c>
      <c r="K10" s="98">
        <f t="shared" si="0"/>
        <v>0</v>
      </c>
      <c r="L10" s="96"/>
      <c r="M10" s="91"/>
      <c r="N10" s="91"/>
    </row>
    <row r="11" spans="1:14" ht="15">
      <c r="A11" s="97" t="s">
        <v>191</v>
      </c>
      <c r="B11" s="404">
        <f t="shared" si="5"/>
        <v>42644</v>
      </c>
      <c r="C11" s="178"/>
      <c r="D11" s="178"/>
      <c r="E11" s="94">
        <f t="shared" si="1"/>
        <v>0</v>
      </c>
      <c r="F11" s="99">
        <f t="shared" si="3"/>
        <v>42681</v>
      </c>
      <c r="G11" s="277"/>
      <c r="H11" s="94">
        <f t="shared" si="2"/>
        <v>0</v>
      </c>
      <c r="I11" s="178"/>
      <c r="J11" s="98">
        <f t="shared" si="4"/>
        <v>0</v>
      </c>
      <c r="K11" s="98">
        <f t="shared" si="0"/>
        <v>0</v>
      </c>
      <c r="L11" s="96"/>
      <c r="M11" s="91"/>
      <c r="N11" s="91"/>
    </row>
    <row r="12" spans="1:14" ht="15">
      <c r="A12" s="97" t="s">
        <v>193</v>
      </c>
      <c r="B12" s="404">
        <f t="shared" si="5"/>
        <v>42675</v>
      </c>
      <c r="C12" s="178"/>
      <c r="D12" s="178"/>
      <c r="E12" s="94">
        <f t="shared" si="1"/>
        <v>0</v>
      </c>
      <c r="F12" s="99">
        <f t="shared" si="3"/>
        <v>42711</v>
      </c>
      <c r="G12" s="277"/>
      <c r="H12" s="94">
        <f t="shared" si="2"/>
        <v>0</v>
      </c>
      <c r="I12" s="178"/>
      <c r="J12" s="98">
        <f t="shared" si="4"/>
        <v>0</v>
      </c>
      <c r="K12" s="98">
        <f t="shared" si="0"/>
        <v>0</v>
      </c>
      <c r="L12" s="96"/>
      <c r="M12" s="91"/>
      <c r="N12" s="91"/>
    </row>
    <row r="13" spans="1:14" ht="15">
      <c r="A13" s="97" t="s">
        <v>195</v>
      </c>
      <c r="B13" s="404">
        <f t="shared" si="5"/>
        <v>42705</v>
      </c>
      <c r="C13" s="178"/>
      <c r="D13" s="178"/>
      <c r="E13" s="94">
        <f t="shared" si="1"/>
        <v>0</v>
      </c>
      <c r="F13" s="99">
        <f t="shared" si="3"/>
        <v>42742</v>
      </c>
      <c r="G13" s="277"/>
      <c r="H13" s="94">
        <f t="shared" si="2"/>
        <v>0</v>
      </c>
      <c r="I13" s="178"/>
      <c r="J13" s="98">
        <f t="shared" si="4"/>
        <v>0</v>
      </c>
      <c r="K13" s="98">
        <f t="shared" si="0"/>
        <v>0</v>
      </c>
      <c r="L13" s="96"/>
      <c r="M13" s="91"/>
      <c r="N13" s="91"/>
    </row>
    <row r="14" spans="1:14" ht="15">
      <c r="A14" s="97" t="s">
        <v>197</v>
      </c>
      <c r="B14" s="404">
        <f t="shared" si="5"/>
        <v>42736</v>
      </c>
      <c r="C14" s="178"/>
      <c r="D14" s="178"/>
      <c r="E14" s="94">
        <f t="shared" si="1"/>
        <v>0</v>
      </c>
      <c r="F14" s="99">
        <f t="shared" si="3"/>
        <v>42773</v>
      </c>
      <c r="G14" s="277"/>
      <c r="H14" s="94">
        <f t="shared" si="2"/>
        <v>0</v>
      </c>
      <c r="I14" s="178"/>
      <c r="J14" s="98">
        <f t="shared" si="4"/>
        <v>0</v>
      </c>
      <c r="K14" s="98">
        <f t="shared" si="0"/>
        <v>0</v>
      </c>
      <c r="L14" s="96"/>
      <c r="M14" s="91"/>
      <c r="N14" s="91"/>
    </row>
    <row r="15" spans="1:14" ht="15">
      <c r="A15" s="97" t="s">
        <v>199</v>
      </c>
      <c r="B15" s="404">
        <f t="shared" si="5"/>
        <v>42767</v>
      </c>
      <c r="C15" s="178"/>
      <c r="D15" s="178"/>
      <c r="E15" s="94">
        <f t="shared" si="1"/>
        <v>0</v>
      </c>
      <c r="F15" s="99">
        <f t="shared" si="3"/>
        <v>42801</v>
      </c>
      <c r="G15" s="277"/>
      <c r="H15" s="94">
        <f t="shared" si="2"/>
        <v>0</v>
      </c>
      <c r="I15" s="178"/>
      <c r="J15" s="98">
        <f>H16-I16</f>
        <v>0</v>
      </c>
      <c r="K15" s="98">
        <f>E16+J16</f>
        <v>0</v>
      </c>
      <c r="L15" s="96"/>
      <c r="M15" s="91"/>
      <c r="N15" s="91"/>
    </row>
    <row r="16" spans="1:14" ht="15.75" thickBot="1">
      <c r="A16" s="101" t="s">
        <v>201</v>
      </c>
      <c r="B16" s="404">
        <f t="shared" si="5"/>
        <v>42795</v>
      </c>
      <c r="C16" s="178"/>
      <c r="D16" s="179"/>
      <c r="E16" s="94">
        <f t="shared" si="1"/>
        <v>0</v>
      </c>
      <c r="F16" s="99">
        <f t="shared" si="3"/>
        <v>42855</v>
      </c>
      <c r="G16" s="277"/>
      <c r="H16" s="94">
        <f t="shared" si="2"/>
        <v>0</v>
      </c>
      <c r="I16" s="179"/>
      <c r="J16" s="102">
        <f t="shared" si="4"/>
        <v>0</v>
      </c>
      <c r="K16" s="102">
        <f t="shared" si="0"/>
        <v>0</v>
      </c>
      <c r="L16" s="96"/>
      <c r="M16" s="91"/>
      <c r="N16" s="91"/>
    </row>
    <row r="17" spans="1:14" ht="15.75" thickBot="1">
      <c r="A17" s="88">
        <v>2</v>
      </c>
      <c r="B17" s="89" t="s">
        <v>203</v>
      </c>
      <c r="C17" s="90">
        <f>SUM(C18:C30)</f>
        <v>0</v>
      </c>
      <c r="D17" s="90">
        <f>SUM(D18:D30)</f>
        <v>0</v>
      </c>
      <c r="E17" s="90">
        <f>SUM(E18:E30)</f>
        <v>0</v>
      </c>
      <c r="F17" s="89"/>
      <c r="G17" s="89"/>
      <c r="H17" s="90">
        <f>SUM(H18:H30)</f>
        <v>0</v>
      </c>
      <c r="I17" s="90">
        <f>SUM(I18:I30)</f>
        <v>0</v>
      </c>
      <c r="J17" s="90">
        <f>H17-I17</f>
        <v>0</v>
      </c>
      <c r="K17" s="90">
        <f>E17+J17</f>
        <v>0</v>
      </c>
      <c r="L17" s="90">
        <f>J17-J30</f>
        <v>0</v>
      </c>
      <c r="M17" s="91"/>
      <c r="N17" s="91"/>
    </row>
    <row r="18" spans="1:14" ht="15">
      <c r="A18" s="92" t="s">
        <v>178</v>
      </c>
      <c r="B18" s="93" t="s">
        <v>165</v>
      </c>
      <c r="C18" s="177"/>
      <c r="D18" s="177"/>
      <c r="E18" s="94">
        <f>C18-D18</f>
        <v>0</v>
      </c>
      <c r="F18" s="95">
        <f>DATE(YEAR(F30)-1,MONTH(F30),DAY(F30))</f>
        <v>42490</v>
      </c>
      <c r="G18" s="277"/>
      <c r="H18" s="94">
        <f t="shared" ref="H18:H30" si="6">IFERROR(IF(G18&gt;F18,((YEAR(G18)-YEAR(F18))*12+MONTH(G18)-MONTH(F18)+2)*1.5%*MIN(C18:D18),0),0)</f>
        <v>0</v>
      </c>
      <c r="I18" s="177"/>
      <c r="J18" s="94">
        <f>H18-I18</f>
        <v>0</v>
      </c>
      <c r="K18" s="94">
        <f t="shared" ref="K18:K30" si="7">E18+J18</f>
        <v>0</v>
      </c>
      <c r="L18" s="96"/>
      <c r="M18" s="91"/>
      <c r="N18" s="91"/>
    </row>
    <row r="19" spans="1:14" ht="15">
      <c r="A19" s="97" t="s">
        <v>179</v>
      </c>
      <c r="B19" s="404">
        <f>$B$5</f>
        <v>42461</v>
      </c>
      <c r="C19" s="178"/>
      <c r="D19" s="178"/>
      <c r="E19" s="98">
        <f>C19-D19</f>
        <v>0</v>
      </c>
      <c r="F19" s="99">
        <f>IF(MONTH(B19)=3,DATE(YEAR(B19),MONTH(B19)+1,30),DATE(YEAR(B19),MONTH(B19)+1,7))</f>
        <v>42497</v>
      </c>
      <c r="G19" s="277"/>
      <c r="H19" s="94">
        <f t="shared" si="6"/>
        <v>0</v>
      </c>
      <c r="I19" s="178"/>
      <c r="J19" s="98">
        <f>H19-I19</f>
        <v>0</v>
      </c>
      <c r="K19" s="98">
        <f t="shared" si="7"/>
        <v>0</v>
      </c>
      <c r="L19" s="96"/>
      <c r="M19" s="91"/>
      <c r="N19" s="91"/>
    </row>
    <row r="20" spans="1:14" ht="15">
      <c r="A20" s="97" t="s">
        <v>181</v>
      </c>
      <c r="B20" s="404">
        <f>DATE(YEAR(B19),MONTH(B19)+1,DAY(B19))</f>
        <v>42491</v>
      </c>
      <c r="C20" s="178"/>
      <c r="D20" s="178"/>
      <c r="E20" s="98">
        <f t="shared" ref="E20:E30" si="8">C20-D20</f>
        <v>0</v>
      </c>
      <c r="F20" s="99">
        <f t="shared" ref="F20:F30" si="9">IF(MONTH(B20)=3,DATE(YEAR(B20),MONTH(B20)+1,30),DATE(YEAR(B20),MONTH(B20)+1,7))</f>
        <v>42528</v>
      </c>
      <c r="G20" s="277"/>
      <c r="H20" s="94">
        <f t="shared" si="6"/>
        <v>0</v>
      </c>
      <c r="I20" s="178"/>
      <c r="J20" s="98">
        <f t="shared" ref="J20:J30" si="10">H20-I20</f>
        <v>0</v>
      </c>
      <c r="K20" s="98">
        <f t="shared" si="7"/>
        <v>0</v>
      </c>
      <c r="L20" s="96"/>
      <c r="M20" s="91"/>
      <c r="N20" s="91"/>
    </row>
    <row r="21" spans="1:14" ht="15">
      <c r="A21" s="97" t="s">
        <v>183</v>
      </c>
      <c r="B21" s="404">
        <f t="shared" ref="B21:B30" si="11">DATE(YEAR(B20),MONTH(B20)+1,DAY(B20))</f>
        <v>42522</v>
      </c>
      <c r="C21" s="178"/>
      <c r="D21" s="178"/>
      <c r="E21" s="98">
        <f t="shared" si="8"/>
        <v>0</v>
      </c>
      <c r="F21" s="99">
        <f t="shared" si="9"/>
        <v>42558</v>
      </c>
      <c r="G21" s="277"/>
      <c r="H21" s="94">
        <f t="shared" si="6"/>
        <v>0</v>
      </c>
      <c r="I21" s="178"/>
      <c r="J21" s="98">
        <f t="shared" si="10"/>
        <v>0</v>
      </c>
      <c r="K21" s="98">
        <f t="shared" si="7"/>
        <v>0</v>
      </c>
      <c r="L21" s="96"/>
      <c r="M21" s="91"/>
      <c r="N21" s="91"/>
    </row>
    <row r="22" spans="1:14" ht="15">
      <c r="A22" s="97" t="s">
        <v>185</v>
      </c>
      <c r="B22" s="404">
        <f t="shared" si="11"/>
        <v>42552</v>
      </c>
      <c r="C22" s="178"/>
      <c r="D22" s="178"/>
      <c r="E22" s="98">
        <f t="shared" si="8"/>
        <v>0</v>
      </c>
      <c r="F22" s="99">
        <f t="shared" si="9"/>
        <v>42589</v>
      </c>
      <c r="G22" s="277"/>
      <c r="H22" s="94">
        <f t="shared" si="6"/>
        <v>0</v>
      </c>
      <c r="I22" s="178"/>
      <c r="J22" s="98">
        <f t="shared" si="10"/>
        <v>0</v>
      </c>
      <c r="K22" s="98">
        <f t="shared" si="7"/>
        <v>0</v>
      </c>
      <c r="L22" s="96"/>
      <c r="M22" s="91"/>
      <c r="N22" s="91"/>
    </row>
    <row r="23" spans="1:14" ht="15">
      <c r="A23" s="97" t="s">
        <v>187</v>
      </c>
      <c r="B23" s="404">
        <f t="shared" si="11"/>
        <v>42583</v>
      </c>
      <c r="C23" s="178"/>
      <c r="D23" s="178"/>
      <c r="E23" s="98">
        <f t="shared" si="8"/>
        <v>0</v>
      </c>
      <c r="F23" s="99">
        <f t="shared" si="9"/>
        <v>42620</v>
      </c>
      <c r="G23" s="277"/>
      <c r="H23" s="94">
        <f t="shared" si="6"/>
        <v>0</v>
      </c>
      <c r="I23" s="178"/>
      <c r="J23" s="98">
        <f t="shared" si="10"/>
        <v>0</v>
      </c>
      <c r="K23" s="98">
        <f t="shared" si="7"/>
        <v>0</v>
      </c>
      <c r="L23" s="96"/>
      <c r="M23" s="91"/>
      <c r="N23" s="91"/>
    </row>
    <row r="24" spans="1:14" ht="15">
      <c r="A24" s="97" t="s">
        <v>189</v>
      </c>
      <c r="B24" s="404">
        <f t="shared" si="11"/>
        <v>42614</v>
      </c>
      <c r="C24" s="178"/>
      <c r="D24" s="178"/>
      <c r="E24" s="98">
        <f t="shared" si="8"/>
        <v>0</v>
      </c>
      <c r="F24" s="99">
        <f t="shared" si="9"/>
        <v>42650</v>
      </c>
      <c r="G24" s="277"/>
      <c r="H24" s="94">
        <f t="shared" si="6"/>
        <v>0</v>
      </c>
      <c r="I24" s="178"/>
      <c r="J24" s="98">
        <f t="shared" si="10"/>
        <v>0</v>
      </c>
      <c r="K24" s="98">
        <f t="shared" si="7"/>
        <v>0</v>
      </c>
      <c r="L24" s="96"/>
      <c r="M24" s="91"/>
      <c r="N24" s="91"/>
    </row>
    <row r="25" spans="1:14" ht="15">
      <c r="A25" s="97" t="s">
        <v>191</v>
      </c>
      <c r="B25" s="404">
        <f t="shared" si="11"/>
        <v>42644</v>
      </c>
      <c r="C25" s="178"/>
      <c r="D25" s="178"/>
      <c r="E25" s="98">
        <f t="shared" si="8"/>
        <v>0</v>
      </c>
      <c r="F25" s="99">
        <f t="shared" si="9"/>
        <v>42681</v>
      </c>
      <c r="G25" s="277"/>
      <c r="H25" s="94">
        <f t="shared" si="6"/>
        <v>0</v>
      </c>
      <c r="I25" s="178"/>
      <c r="J25" s="98">
        <f t="shared" si="10"/>
        <v>0</v>
      </c>
      <c r="K25" s="98">
        <f t="shared" si="7"/>
        <v>0</v>
      </c>
      <c r="L25" s="96"/>
      <c r="M25" s="91"/>
      <c r="N25" s="91"/>
    </row>
    <row r="26" spans="1:14" ht="15">
      <c r="A26" s="97" t="s">
        <v>193</v>
      </c>
      <c r="B26" s="404">
        <f t="shared" si="11"/>
        <v>42675</v>
      </c>
      <c r="C26" s="178"/>
      <c r="D26" s="178"/>
      <c r="E26" s="98">
        <f t="shared" si="8"/>
        <v>0</v>
      </c>
      <c r="F26" s="99">
        <f t="shared" si="9"/>
        <v>42711</v>
      </c>
      <c r="G26" s="277"/>
      <c r="H26" s="94">
        <f t="shared" si="6"/>
        <v>0</v>
      </c>
      <c r="I26" s="178"/>
      <c r="J26" s="98">
        <f t="shared" si="10"/>
        <v>0</v>
      </c>
      <c r="K26" s="98">
        <f t="shared" si="7"/>
        <v>0</v>
      </c>
      <c r="L26" s="96"/>
      <c r="M26" s="91"/>
      <c r="N26" s="91"/>
    </row>
    <row r="27" spans="1:14" ht="15">
      <c r="A27" s="97" t="s">
        <v>195</v>
      </c>
      <c r="B27" s="404">
        <f t="shared" si="11"/>
        <v>42705</v>
      </c>
      <c r="C27" s="178"/>
      <c r="D27" s="178"/>
      <c r="E27" s="98">
        <f t="shared" si="8"/>
        <v>0</v>
      </c>
      <c r="F27" s="99">
        <f t="shared" si="9"/>
        <v>42742</v>
      </c>
      <c r="G27" s="277"/>
      <c r="H27" s="94">
        <f t="shared" si="6"/>
        <v>0</v>
      </c>
      <c r="I27" s="178"/>
      <c r="J27" s="98">
        <f t="shared" si="10"/>
        <v>0</v>
      </c>
      <c r="K27" s="98">
        <f t="shared" si="7"/>
        <v>0</v>
      </c>
      <c r="L27" s="96"/>
      <c r="M27" s="91"/>
      <c r="N27" s="91"/>
    </row>
    <row r="28" spans="1:14" ht="15">
      <c r="A28" s="97" t="s">
        <v>197</v>
      </c>
      <c r="B28" s="404">
        <f t="shared" si="11"/>
        <v>42736</v>
      </c>
      <c r="C28" s="178"/>
      <c r="D28" s="178"/>
      <c r="E28" s="98">
        <f t="shared" si="8"/>
        <v>0</v>
      </c>
      <c r="F28" s="99">
        <f t="shared" si="9"/>
        <v>42773</v>
      </c>
      <c r="G28" s="277"/>
      <c r="H28" s="94">
        <f t="shared" si="6"/>
        <v>0</v>
      </c>
      <c r="I28" s="178"/>
      <c r="J28" s="98">
        <f t="shared" si="10"/>
        <v>0</v>
      </c>
      <c r="K28" s="98">
        <f t="shared" si="7"/>
        <v>0</v>
      </c>
      <c r="L28" s="96"/>
      <c r="M28" s="91"/>
      <c r="N28" s="91"/>
    </row>
    <row r="29" spans="1:14" ht="15">
      <c r="A29" s="97" t="s">
        <v>199</v>
      </c>
      <c r="B29" s="404">
        <f t="shared" si="11"/>
        <v>42767</v>
      </c>
      <c r="C29" s="178"/>
      <c r="D29" s="178"/>
      <c r="E29" s="98">
        <f t="shared" si="8"/>
        <v>0</v>
      </c>
      <c r="F29" s="99">
        <f t="shared" si="9"/>
        <v>42801</v>
      </c>
      <c r="G29" s="277"/>
      <c r="H29" s="94">
        <f t="shared" si="6"/>
        <v>0</v>
      </c>
      <c r="I29" s="178"/>
      <c r="J29" s="98">
        <f t="shared" si="10"/>
        <v>0</v>
      </c>
      <c r="K29" s="98">
        <f t="shared" si="7"/>
        <v>0</v>
      </c>
      <c r="L29" s="96"/>
      <c r="M29" s="91"/>
      <c r="N29" s="91"/>
    </row>
    <row r="30" spans="1:14" ht="15.75" thickBot="1">
      <c r="A30" s="101" t="s">
        <v>201</v>
      </c>
      <c r="B30" s="404">
        <f t="shared" si="11"/>
        <v>42795</v>
      </c>
      <c r="C30" s="179"/>
      <c r="D30" s="179"/>
      <c r="E30" s="102">
        <f t="shared" si="8"/>
        <v>0</v>
      </c>
      <c r="F30" s="99">
        <f t="shared" si="9"/>
        <v>42855</v>
      </c>
      <c r="G30" s="278"/>
      <c r="H30" s="94">
        <f t="shared" si="6"/>
        <v>0</v>
      </c>
      <c r="I30" s="179"/>
      <c r="J30" s="102">
        <f t="shared" si="10"/>
        <v>0</v>
      </c>
      <c r="K30" s="102">
        <f t="shared" si="7"/>
        <v>0</v>
      </c>
      <c r="L30" s="96"/>
      <c r="M30" s="91"/>
      <c r="N30" s="91"/>
    </row>
    <row r="31" spans="1:14" ht="30" thickBot="1">
      <c r="A31" s="88">
        <v>5</v>
      </c>
      <c r="B31" s="103" t="s">
        <v>204</v>
      </c>
      <c r="C31" s="90">
        <f>SUM(C32:C44)</f>
        <v>0</v>
      </c>
      <c r="D31" s="90">
        <f>SUM(D32:D44)</f>
        <v>0</v>
      </c>
      <c r="E31" s="90">
        <f>SUM(E32:E44)</f>
        <v>0</v>
      </c>
      <c r="F31" s="89"/>
      <c r="G31" s="89"/>
      <c r="H31" s="90">
        <f>SUM(H32:H44)</f>
        <v>0</v>
      </c>
      <c r="I31" s="90">
        <f>SUM(I32:I44)</f>
        <v>0</v>
      </c>
      <c r="J31" s="90">
        <f>H31-I31</f>
        <v>0</v>
      </c>
      <c r="K31" s="90">
        <f>E31+J31</f>
        <v>0</v>
      </c>
      <c r="L31" s="90">
        <f>J31-J44</f>
        <v>0</v>
      </c>
      <c r="M31" s="91"/>
      <c r="N31" s="91"/>
    </row>
    <row r="32" spans="1:14" ht="15">
      <c r="A32" s="92" t="s">
        <v>178</v>
      </c>
      <c r="B32" s="93" t="s">
        <v>165</v>
      </c>
      <c r="C32" s="177"/>
      <c r="D32" s="177"/>
      <c r="E32" s="94">
        <f>C32-D32</f>
        <v>0</v>
      </c>
      <c r="F32" s="95">
        <f>DATE(YEAR(F44)-1,MONTH(F44),DAY(F44))</f>
        <v>42490</v>
      </c>
      <c r="G32" s="277"/>
      <c r="H32" s="94">
        <f t="shared" ref="H32:H44" si="12">IFERROR(IF(G32&gt;F32,((YEAR(G32)-YEAR(F32))*12+MONTH(G32)-MONTH(F32)+2)*1.5%*MIN(C32:D32),0),0)</f>
        <v>0</v>
      </c>
      <c r="I32" s="177"/>
      <c r="J32" s="94">
        <f>H32-I32</f>
        <v>0</v>
      </c>
      <c r="K32" s="94">
        <f t="shared" ref="K32:K44" si="13">E32+J32</f>
        <v>0</v>
      </c>
      <c r="L32" s="96"/>
      <c r="M32" s="91"/>
      <c r="N32" s="91"/>
    </row>
    <row r="33" spans="1:14" ht="15">
      <c r="A33" s="97" t="s">
        <v>179</v>
      </c>
      <c r="B33" s="404">
        <f>$B$5</f>
        <v>42461</v>
      </c>
      <c r="C33" s="178"/>
      <c r="D33" s="178"/>
      <c r="E33" s="98">
        <f>C33-D33</f>
        <v>0</v>
      </c>
      <c r="F33" s="99">
        <f>IF(MONTH(B33)=3,DATE(YEAR(B33),MONTH(B33)+1,30),DATE(YEAR(B33),MONTH(B33)+1,7))</f>
        <v>42497</v>
      </c>
      <c r="G33" s="277"/>
      <c r="H33" s="94">
        <f t="shared" si="12"/>
        <v>0</v>
      </c>
      <c r="I33" s="178"/>
      <c r="J33" s="98">
        <f>H33-I33</f>
        <v>0</v>
      </c>
      <c r="K33" s="98">
        <f t="shared" si="13"/>
        <v>0</v>
      </c>
      <c r="L33" s="96"/>
      <c r="M33" s="91"/>
      <c r="N33" s="91"/>
    </row>
    <row r="34" spans="1:14" ht="15">
      <c r="A34" s="97" t="s">
        <v>181</v>
      </c>
      <c r="B34" s="404">
        <f>DATE(YEAR(B33),MONTH(B33)+1,DAY(B33))</f>
        <v>42491</v>
      </c>
      <c r="C34" s="178"/>
      <c r="D34" s="178"/>
      <c r="E34" s="98">
        <f t="shared" ref="E34:E44" si="14">C34-D34</f>
        <v>0</v>
      </c>
      <c r="F34" s="99">
        <f t="shared" ref="F34:F44" si="15">IF(MONTH(B34)=3,DATE(YEAR(B34),MONTH(B34)+1,30),DATE(YEAR(B34),MONTH(B34)+1,7))</f>
        <v>42528</v>
      </c>
      <c r="G34" s="277"/>
      <c r="H34" s="94">
        <f t="shared" si="12"/>
        <v>0</v>
      </c>
      <c r="I34" s="178"/>
      <c r="J34" s="98">
        <f t="shared" ref="J34:J44" si="16">H34-I34</f>
        <v>0</v>
      </c>
      <c r="K34" s="98">
        <f t="shared" si="13"/>
        <v>0</v>
      </c>
      <c r="L34" s="96"/>
      <c r="M34" s="91"/>
      <c r="N34" s="91"/>
    </row>
    <row r="35" spans="1:14" ht="15">
      <c r="A35" s="97" t="s">
        <v>183</v>
      </c>
      <c r="B35" s="404">
        <f t="shared" ref="B35:B44" si="17">DATE(YEAR(B34),MONTH(B34)+1,DAY(B34))</f>
        <v>42522</v>
      </c>
      <c r="C35" s="178"/>
      <c r="D35" s="178"/>
      <c r="E35" s="98">
        <f t="shared" si="14"/>
        <v>0</v>
      </c>
      <c r="F35" s="99">
        <f t="shared" si="15"/>
        <v>42558</v>
      </c>
      <c r="G35" s="278"/>
      <c r="H35" s="94">
        <f t="shared" si="12"/>
        <v>0</v>
      </c>
      <c r="I35" s="178"/>
      <c r="J35" s="98">
        <f t="shared" si="16"/>
        <v>0</v>
      </c>
      <c r="K35" s="98">
        <f t="shared" si="13"/>
        <v>0</v>
      </c>
      <c r="L35" s="96"/>
      <c r="M35" s="91"/>
      <c r="N35" s="91"/>
    </row>
    <row r="36" spans="1:14" ht="15">
      <c r="A36" s="97" t="s">
        <v>185</v>
      </c>
      <c r="B36" s="404">
        <f t="shared" si="17"/>
        <v>42552</v>
      </c>
      <c r="C36" s="178"/>
      <c r="D36" s="178"/>
      <c r="E36" s="98">
        <f t="shared" si="14"/>
        <v>0</v>
      </c>
      <c r="F36" s="99">
        <f t="shared" si="15"/>
        <v>42589</v>
      </c>
      <c r="G36" s="278"/>
      <c r="H36" s="94">
        <f t="shared" si="12"/>
        <v>0</v>
      </c>
      <c r="I36" s="178"/>
      <c r="J36" s="98">
        <f t="shared" si="16"/>
        <v>0</v>
      </c>
      <c r="K36" s="98">
        <f t="shared" si="13"/>
        <v>0</v>
      </c>
      <c r="L36" s="96"/>
      <c r="M36" s="91"/>
      <c r="N36" s="91"/>
    </row>
    <row r="37" spans="1:14" ht="15">
      <c r="A37" s="97" t="s">
        <v>187</v>
      </c>
      <c r="B37" s="404">
        <f t="shared" si="17"/>
        <v>42583</v>
      </c>
      <c r="C37" s="178"/>
      <c r="D37" s="178"/>
      <c r="E37" s="98">
        <f t="shared" si="14"/>
        <v>0</v>
      </c>
      <c r="F37" s="99">
        <f t="shared" si="15"/>
        <v>42620</v>
      </c>
      <c r="G37" s="278"/>
      <c r="H37" s="94">
        <f t="shared" si="12"/>
        <v>0</v>
      </c>
      <c r="I37" s="178"/>
      <c r="J37" s="98">
        <f t="shared" si="16"/>
        <v>0</v>
      </c>
      <c r="K37" s="98">
        <f t="shared" si="13"/>
        <v>0</v>
      </c>
      <c r="L37" s="96"/>
      <c r="M37" s="91"/>
      <c r="N37" s="91"/>
    </row>
    <row r="38" spans="1:14" ht="15">
      <c r="A38" s="97" t="s">
        <v>189</v>
      </c>
      <c r="B38" s="404">
        <f t="shared" si="17"/>
        <v>42614</v>
      </c>
      <c r="C38" s="178"/>
      <c r="D38" s="178"/>
      <c r="E38" s="98">
        <f t="shared" si="14"/>
        <v>0</v>
      </c>
      <c r="F38" s="99">
        <f t="shared" si="15"/>
        <v>42650</v>
      </c>
      <c r="G38" s="278"/>
      <c r="H38" s="94">
        <f t="shared" si="12"/>
        <v>0</v>
      </c>
      <c r="I38" s="178"/>
      <c r="J38" s="98">
        <f t="shared" si="16"/>
        <v>0</v>
      </c>
      <c r="K38" s="98">
        <f t="shared" si="13"/>
        <v>0</v>
      </c>
      <c r="L38" s="96"/>
      <c r="M38" s="91"/>
      <c r="N38" s="91"/>
    </row>
    <row r="39" spans="1:14" ht="15">
      <c r="A39" s="97" t="s">
        <v>191</v>
      </c>
      <c r="B39" s="404">
        <f t="shared" si="17"/>
        <v>42644</v>
      </c>
      <c r="C39" s="178"/>
      <c r="D39" s="178"/>
      <c r="E39" s="98">
        <f t="shared" si="14"/>
        <v>0</v>
      </c>
      <c r="F39" s="99">
        <f t="shared" si="15"/>
        <v>42681</v>
      </c>
      <c r="G39" s="278"/>
      <c r="H39" s="94">
        <f t="shared" si="12"/>
        <v>0</v>
      </c>
      <c r="I39" s="178"/>
      <c r="J39" s="98">
        <f t="shared" si="16"/>
        <v>0</v>
      </c>
      <c r="K39" s="98">
        <f t="shared" si="13"/>
        <v>0</v>
      </c>
      <c r="L39" s="96"/>
      <c r="M39" s="91"/>
      <c r="N39" s="91"/>
    </row>
    <row r="40" spans="1:14" ht="15">
      <c r="A40" s="97" t="s">
        <v>193</v>
      </c>
      <c r="B40" s="404">
        <f t="shared" si="17"/>
        <v>42675</v>
      </c>
      <c r="C40" s="178"/>
      <c r="D40" s="178"/>
      <c r="E40" s="98">
        <f t="shared" si="14"/>
        <v>0</v>
      </c>
      <c r="F40" s="99">
        <f t="shared" si="15"/>
        <v>42711</v>
      </c>
      <c r="G40" s="278"/>
      <c r="H40" s="94">
        <f t="shared" si="12"/>
        <v>0</v>
      </c>
      <c r="I40" s="178"/>
      <c r="J40" s="98">
        <f t="shared" si="16"/>
        <v>0</v>
      </c>
      <c r="K40" s="98">
        <f t="shared" si="13"/>
        <v>0</v>
      </c>
      <c r="L40" s="96"/>
      <c r="M40" s="91"/>
      <c r="N40" s="91"/>
    </row>
    <row r="41" spans="1:14" ht="15">
      <c r="A41" s="97" t="s">
        <v>195</v>
      </c>
      <c r="B41" s="404">
        <f t="shared" si="17"/>
        <v>42705</v>
      </c>
      <c r="C41" s="178"/>
      <c r="D41" s="178"/>
      <c r="E41" s="98">
        <f t="shared" si="14"/>
        <v>0</v>
      </c>
      <c r="F41" s="99">
        <f t="shared" si="15"/>
        <v>42742</v>
      </c>
      <c r="G41" s="278"/>
      <c r="H41" s="94">
        <f t="shared" si="12"/>
        <v>0</v>
      </c>
      <c r="I41" s="178"/>
      <c r="J41" s="98">
        <f t="shared" si="16"/>
        <v>0</v>
      </c>
      <c r="K41" s="98">
        <f t="shared" si="13"/>
        <v>0</v>
      </c>
      <c r="L41" s="96"/>
      <c r="M41" s="91"/>
      <c r="N41" s="91"/>
    </row>
    <row r="42" spans="1:14" ht="15">
      <c r="A42" s="97" t="s">
        <v>197</v>
      </c>
      <c r="B42" s="404">
        <f t="shared" si="17"/>
        <v>42736</v>
      </c>
      <c r="C42" s="178"/>
      <c r="D42" s="178"/>
      <c r="E42" s="98">
        <f t="shared" si="14"/>
        <v>0</v>
      </c>
      <c r="F42" s="99">
        <f t="shared" si="15"/>
        <v>42773</v>
      </c>
      <c r="G42" s="278"/>
      <c r="H42" s="94">
        <f t="shared" si="12"/>
        <v>0</v>
      </c>
      <c r="I42" s="178"/>
      <c r="J42" s="98">
        <f t="shared" si="16"/>
        <v>0</v>
      </c>
      <c r="K42" s="98">
        <f t="shared" si="13"/>
        <v>0</v>
      </c>
      <c r="L42" s="96"/>
      <c r="M42" s="91"/>
      <c r="N42" s="91"/>
    </row>
    <row r="43" spans="1:14" ht="15">
      <c r="A43" s="97" t="s">
        <v>199</v>
      </c>
      <c r="B43" s="404">
        <f t="shared" si="17"/>
        <v>42767</v>
      </c>
      <c r="C43" s="178"/>
      <c r="D43" s="178"/>
      <c r="E43" s="98">
        <f t="shared" si="14"/>
        <v>0</v>
      </c>
      <c r="F43" s="99">
        <f t="shared" si="15"/>
        <v>42801</v>
      </c>
      <c r="G43" s="278"/>
      <c r="H43" s="94">
        <f t="shared" si="12"/>
        <v>0</v>
      </c>
      <c r="I43" s="178"/>
      <c r="J43" s="98">
        <f t="shared" si="16"/>
        <v>0</v>
      </c>
      <c r="K43" s="98">
        <f t="shared" si="13"/>
        <v>0</v>
      </c>
      <c r="L43" s="96"/>
      <c r="M43" s="91"/>
      <c r="N43" s="91"/>
    </row>
    <row r="44" spans="1:14" ht="15.75" thickBot="1">
      <c r="A44" s="101" t="s">
        <v>201</v>
      </c>
      <c r="B44" s="404">
        <f t="shared" si="17"/>
        <v>42795</v>
      </c>
      <c r="C44" s="178"/>
      <c r="D44" s="179"/>
      <c r="E44" s="102">
        <f t="shared" si="14"/>
        <v>0</v>
      </c>
      <c r="F44" s="99">
        <f t="shared" si="15"/>
        <v>42855</v>
      </c>
      <c r="G44" s="278"/>
      <c r="H44" s="94">
        <f t="shared" si="12"/>
        <v>0</v>
      </c>
      <c r="I44" s="179"/>
      <c r="J44" s="102">
        <f t="shared" si="16"/>
        <v>0</v>
      </c>
      <c r="K44" s="102">
        <f t="shared" si="13"/>
        <v>0</v>
      </c>
      <c r="L44" s="96"/>
      <c r="M44" s="91"/>
      <c r="N44" s="91"/>
    </row>
    <row r="45" spans="1:14" ht="30" thickBot="1">
      <c r="A45" s="88">
        <v>6</v>
      </c>
      <c r="B45" s="103" t="s">
        <v>205</v>
      </c>
      <c r="C45" s="90">
        <f>SUM(C46:C58)</f>
        <v>0</v>
      </c>
      <c r="D45" s="90">
        <f>SUM(D46:D58)</f>
        <v>0</v>
      </c>
      <c r="E45" s="90">
        <f>SUM(E46:E58)</f>
        <v>0</v>
      </c>
      <c r="F45" s="89"/>
      <c r="G45" s="89"/>
      <c r="H45" s="90">
        <f>SUM(H46:H58)</f>
        <v>0</v>
      </c>
      <c r="I45" s="90">
        <f>SUM(I46:I58)</f>
        <v>0</v>
      </c>
      <c r="J45" s="90">
        <f>H45-I45</f>
        <v>0</v>
      </c>
      <c r="K45" s="90">
        <f>E45+J45</f>
        <v>0</v>
      </c>
      <c r="L45" s="90">
        <f>J45-J58</f>
        <v>0</v>
      </c>
      <c r="M45" s="91"/>
      <c r="N45" s="91"/>
    </row>
    <row r="46" spans="1:14" ht="15">
      <c r="A46" s="92" t="s">
        <v>178</v>
      </c>
      <c r="B46" s="93" t="s">
        <v>165</v>
      </c>
      <c r="C46" s="177"/>
      <c r="D46" s="177"/>
      <c r="E46" s="94">
        <f>C46-D46</f>
        <v>0</v>
      </c>
      <c r="F46" s="95">
        <f>DATE(YEAR(F58)-1,MONTH(F58),DAY(F58))</f>
        <v>42490</v>
      </c>
      <c r="G46" s="277"/>
      <c r="H46" s="94">
        <f t="shared" ref="H46:H58" si="18">IFERROR(IF(G46&gt;F46,((YEAR(G46)-YEAR(F46))*12+MONTH(G46)-MONTH(F46)+2)*1.5%*MIN(C46:D46),0),0)</f>
        <v>0</v>
      </c>
      <c r="I46" s="177"/>
      <c r="J46" s="94">
        <f>H46-I46</f>
        <v>0</v>
      </c>
      <c r="K46" s="94">
        <f t="shared" ref="K46:K86" si="19">E46+J46</f>
        <v>0</v>
      </c>
      <c r="L46" s="96"/>
      <c r="M46" s="91"/>
      <c r="N46" s="91"/>
    </row>
    <row r="47" spans="1:14" ht="15">
      <c r="A47" s="97" t="s">
        <v>179</v>
      </c>
      <c r="B47" s="404">
        <f>$B$5</f>
        <v>42461</v>
      </c>
      <c r="C47" s="178"/>
      <c r="D47" s="178"/>
      <c r="E47" s="98">
        <f>C47-D47</f>
        <v>0</v>
      </c>
      <c r="F47" s="99">
        <f>IF(MONTH(B47)=3,DATE(YEAR(B47),MONTH(B47)+1,30),DATE(YEAR(B47),MONTH(B47)+1,7))</f>
        <v>42497</v>
      </c>
      <c r="G47" s="277"/>
      <c r="H47" s="94">
        <f t="shared" si="18"/>
        <v>0</v>
      </c>
      <c r="I47" s="178"/>
      <c r="J47" s="98">
        <f>H47-I47</f>
        <v>0</v>
      </c>
      <c r="K47" s="98">
        <f t="shared" si="19"/>
        <v>0</v>
      </c>
      <c r="L47" s="96"/>
      <c r="M47" s="91"/>
      <c r="N47" s="91"/>
    </row>
    <row r="48" spans="1:14" ht="15">
      <c r="A48" s="97" t="s">
        <v>181</v>
      </c>
      <c r="B48" s="404">
        <f>DATE(YEAR(B47),MONTH(B47)+1,DAY(B47))</f>
        <v>42491</v>
      </c>
      <c r="C48" s="178"/>
      <c r="D48" s="178"/>
      <c r="E48" s="98">
        <f t="shared" ref="E48:E58" si="20">C48-D48</f>
        <v>0</v>
      </c>
      <c r="F48" s="99">
        <f t="shared" ref="F48:F58" si="21">IF(MONTH(B48)=3,DATE(YEAR(B48),MONTH(B48)+1,30),DATE(YEAR(B48),MONTH(B48)+1,7))</f>
        <v>42528</v>
      </c>
      <c r="G48" s="277"/>
      <c r="H48" s="94">
        <f t="shared" si="18"/>
        <v>0</v>
      </c>
      <c r="I48" s="178"/>
      <c r="J48" s="98">
        <f t="shared" ref="J48:J58" si="22">H48-I48</f>
        <v>0</v>
      </c>
      <c r="K48" s="98">
        <f t="shared" si="19"/>
        <v>0</v>
      </c>
      <c r="L48" s="96"/>
      <c r="M48" s="91"/>
      <c r="N48" s="91"/>
    </row>
    <row r="49" spans="1:14" ht="15">
      <c r="A49" s="97" t="s">
        <v>183</v>
      </c>
      <c r="B49" s="404">
        <f t="shared" ref="B49:B58" si="23">DATE(YEAR(B48),MONTH(B48)+1,DAY(B48))</f>
        <v>42522</v>
      </c>
      <c r="C49" s="178"/>
      <c r="D49" s="178"/>
      <c r="E49" s="98">
        <f t="shared" si="20"/>
        <v>0</v>
      </c>
      <c r="F49" s="99">
        <f t="shared" si="21"/>
        <v>42558</v>
      </c>
      <c r="G49" s="277"/>
      <c r="H49" s="94">
        <f t="shared" si="18"/>
        <v>0</v>
      </c>
      <c r="I49" s="178"/>
      <c r="J49" s="98">
        <f t="shared" si="22"/>
        <v>0</v>
      </c>
      <c r="K49" s="98">
        <f t="shared" si="19"/>
        <v>0</v>
      </c>
      <c r="L49" s="96"/>
      <c r="M49" s="91"/>
      <c r="N49" s="91"/>
    </row>
    <row r="50" spans="1:14" ht="15">
      <c r="A50" s="97" t="s">
        <v>185</v>
      </c>
      <c r="B50" s="404">
        <f t="shared" si="23"/>
        <v>42552</v>
      </c>
      <c r="C50" s="178"/>
      <c r="D50" s="178"/>
      <c r="E50" s="98">
        <f t="shared" si="20"/>
        <v>0</v>
      </c>
      <c r="F50" s="99">
        <f t="shared" si="21"/>
        <v>42589</v>
      </c>
      <c r="G50" s="277"/>
      <c r="H50" s="94">
        <f t="shared" si="18"/>
        <v>0</v>
      </c>
      <c r="I50" s="178"/>
      <c r="J50" s="98">
        <f t="shared" si="22"/>
        <v>0</v>
      </c>
      <c r="K50" s="98">
        <f t="shared" si="19"/>
        <v>0</v>
      </c>
      <c r="L50" s="96"/>
      <c r="M50" s="91"/>
      <c r="N50" s="91"/>
    </row>
    <row r="51" spans="1:14" ht="15">
      <c r="A51" s="97" t="s">
        <v>187</v>
      </c>
      <c r="B51" s="404">
        <f t="shared" si="23"/>
        <v>42583</v>
      </c>
      <c r="C51" s="178"/>
      <c r="D51" s="178"/>
      <c r="E51" s="98">
        <f t="shared" si="20"/>
        <v>0</v>
      </c>
      <c r="F51" s="99">
        <f t="shared" si="21"/>
        <v>42620</v>
      </c>
      <c r="G51" s="277"/>
      <c r="H51" s="94">
        <f t="shared" si="18"/>
        <v>0</v>
      </c>
      <c r="I51" s="178"/>
      <c r="J51" s="98">
        <f t="shared" si="22"/>
        <v>0</v>
      </c>
      <c r="K51" s="98">
        <f t="shared" si="19"/>
        <v>0</v>
      </c>
      <c r="L51" s="96"/>
      <c r="M51" s="91"/>
      <c r="N51" s="91"/>
    </row>
    <row r="52" spans="1:14" ht="15">
      <c r="A52" s="97" t="s">
        <v>189</v>
      </c>
      <c r="B52" s="404">
        <f t="shared" si="23"/>
        <v>42614</v>
      </c>
      <c r="C52" s="178"/>
      <c r="D52" s="178"/>
      <c r="E52" s="98">
        <f t="shared" si="20"/>
        <v>0</v>
      </c>
      <c r="F52" s="99">
        <f t="shared" si="21"/>
        <v>42650</v>
      </c>
      <c r="G52" s="277"/>
      <c r="H52" s="94">
        <f t="shared" si="18"/>
        <v>0</v>
      </c>
      <c r="I52" s="178"/>
      <c r="J52" s="98">
        <f t="shared" si="22"/>
        <v>0</v>
      </c>
      <c r="K52" s="98">
        <f t="shared" si="19"/>
        <v>0</v>
      </c>
      <c r="L52" s="96"/>
      <c r="M52" s="91"/>
      <c r="N52" s="91"/>
    </row>
    <row r="53" spans="1:14" ht="15">
      <c r="A53" s="97" t="s">
        <v>191</v>
      </c>
      <c r="B53" s="404">
        <f t="shared" si="23"/>
        <v>42644</v>
      </c>
      <c r="C53" s="178"/>
      <c r="D53" s="178"/>
      <c r="E53" s="98">
        <f t="shared" si="20"/>
        <v>0</v>
      </c>
      <c r="F53" s="99">
        <f t="shared" si="21"/>
        <v>42681</v>
      </c>
      <c r="G53" s="277"/>
      <c r="H53" s="94">
        <f t="shared" si="18"/>
        <v>0</v>
      </c>
      <c r="I53" s="178"/>
      <c r="J53" s="98">
        <f t="shared" si="22"/>
        <v>0</v>
      </c>
      <c r="K53" s="98">
        <f t="shared" si="19"/>
        <v>0</v>
      </c>
      <c r="L53" s="96"/>
      <c r="M53" s="91"/>
      <c r="N53" s="91"/>
    </row>
    <row r="54" spans="1:14" ht="15">
      <c r="A54" s="97" t="s">
        <v>193</v>
      </c>
      <c r="B54" s="404">
        <f t="shared" si="23"/>
        <v>42675</v>
      </c>
      <c r="C54" s="178"/>
      <c r="D54" s="178"/>
      <c r="E54" s="98">
        <f t="shared" si="20"/>
        <v>0</v>
      </c>
      <c r="F54" s="99">
        <f t="shared" si="21"/>
        <v>42711</v>
      </c>
      <c r="G54" s="277"/>
      <c r="H54" s="94">
        <f t="shared" si="18"/>
        <v>0</v>
      </c>
      <c r="I54" s="178"/>
      <c r="J54" s="98">
        <f t="shared" si="22"/>
        <v>0</v>
      </c>
      <c r="K54" s="98">
        <f t="shared" si="19"/>
        <v>0</v>
      </c>
      <c r="L54" s="96"/>
      <c r="M54" s="91"/>
      <c r="N54" s="91"/>
    </row>
    <row r="55" spans="1:14" ht="15">
      <c r="A55" s="97" t="s">
        <v>195</v>
      </c>
      <c r="B55" s="404">
        <f t="shared" si="23"/>
        <v>42705</v>
      </c>
      <c r="C55" s="178"/>
      <c r="D55" s="178"/>
      <c r="E55" s="98">
        <f t="shared" si="20"/>
        <v>0</v>
      </c>
      <c r="F55" s="99">
        <f t="shared" si="21"/>
        <v>42742</v>
      </c>
      <c r="G55" s="277"/>
      <c r="H55" s="94">
        <f t="shared" si="18"/>
        <v>0</v>
      </c>
      <c r="I55" s="178"/>
      <c r="J55" s="98">
        <f t="shared" si="22"/>
        <v>0</v>
      </c>
      <c r="K55" s="98">
        <f t="shared" si="19"/>
        <v>0</v>
      </c>
      <c r="L55" s="96"/>
      <c r="M55" s="91"/>
      <c r="N55" s="91"/>
    </row>
    <row r="56" spans="1:14" ht="15">
      <c r="A56" s="97" t="s">
        <v>197</v>
      </c>
      <c r="B56" s="404">
        <f t="shared" si="23"/>
        <v>42736</v>
      </c>
      <c r="C56" s="178"/>
      <c r="D56" s="178"/>
      <c r="E56" s="98">
        <f t="shared" si="20"/>
        <v>0</v>
      </c>
      <c r="F56" s="99">
        <f t="shared" si="21"/>
        <v>42773</v>
      </c>
      <c r="G56" s="277"/>
      <c r="H56" s="94">
        <f t="shared" si="18"/>
        <v>0</v>
      </c>
      <c r="I56" s="178"/>
      <c r="J56" s="98">
        <f t="shared" si="22"/>
        <v>0</v>
      </c>
      <c r="K56" s="98">
        <f t="shared" si="19"/>
        <v>0</v>
      </c>
      <c r="L56" s="96"/>
      <c r="M56" s="91"/>
      <c r="N56" s="91"/>
    </row>
    <row r="57" spans="1:14" ht="15">
      <c r="A57" s="97" t="s">
        <v>199</v>
      </c>
      <c r="B57" s="404">
        <f t="shared" si="23"/>
        <v>42767</v>
      </c>
      <c r="C57" s="178"/>
      <c r="D57" s="178"/>
      <c r="E57" s="98">
        <f t="shared" si="20"/>
        <v>0</v>
      </c>
      <c r="F57" s="99">
        <f t="shared" si="21"/>
        <v>42801</v>
      </c>
      <c r="G57" s="277"/>
      <c r="H57" s="94">
        <f t="shared" si="18"/>
        <v>0</v>
      </c>
      <c r="I57" s="178"/>
      <c r="J57" s="98">
        <f t="shared" si="22"/>
        <v>0</v>
      </c>
      <c r="K57" s="98">
        <f t="shared" si="19"/>
        <v>0</v>
      </c>
      <c r="L57" s="96"/>
      <c r="M57" s="91"/>
      <c r="N57" s="91"/>
    </row>
    <row r="58" spans="1:14" ht="15.75" thickBot="1">
      <c r="A58" s="101" t="s">
        <v>201</v>
      </c>
      <c r="B58" s="404">
        <f t="shared" si="23"/>
        <v>42795</v>
      </c>
      <c r="C58" s="179"/>
      <c r="D58" s="179"/>
      <c r="E58" s="102">
        <f t="shared" si="20"/>
        <v>0</v>
      </c>
      <c r="F58" s="99">
        <f t="shared" si="21"/>
        <v>42855</v>
      </c>
      <c r="G58" s="277"/>
      <c r="H58" s="94">
        <f t="shared" si="18"/>
        <v>0</v>
      </c>
      <c r="I58" s="179"/>
      <c r="J58" s="102">
        <f t="shared" si="22"/>
        <v>0</v>
      </c>
      <c r="K58" s="102">
        <f t="shared" si="19"/>
        <v>0</v>
      </c>
      <c r="L58" s="96"/>
      <c r="M58" s="91"/>
      <c r="N58" s="91"/>
    </row>
    <row r="59" spans="1:14" ht="15.75" thickBot="1">
      <c r="A59" s="88">
        <v>7</v>
      </c>
      <c r="B59" s="89" t="s">
        <v>206</v>
      </c>
      <c r="C59" s="90">
        <f>SUM(C60:C72)</f>
        <v>0</v>
      </c>
      <c r="D59" s="90">
        <f>SUM(D60:D72)</f>
        <v>0</v>
      </c>
      <c r="E59" s="90">
        <f>SUM(E60:E72)</f>
        <v>0</v>
      </c>
      <c r="F59" s="89"/>
      <c r="G59" s="89"/>
      <c r="H59" s="90">
        <f>SUM(H60:H72)</f>
        <v>0</v>
      </c>
      <c r="I59" s="90">
        <f>SUM(I60:I72)</f>
        <v>0</v>
      </c>
      <c r="J59" s="90">
        <f>H59-I59</f>
        <v>0</v>
      </c>
      <c r="K59" s="90">
        <f>E59+J59</f>
        <v>0</v>
      </c>
      <c r="L59" s="90">
        <f>J59-J72</f>
        <v>0</v>
      </c>
      <c r="M59" s="91"/>
      <c r="N59" s="91"/>
    </row>
    <row r="60" spans="1:14" ht="15">
      <c r="A60" s="92" t="s">
        <v>178</v>
      </c>
      <c r="B60" s="93" t="s">
        <v>165</v>
      </c>
      <c r="C60" s="177"/>
      <c r="D60" s="177"/>
      <c r="E60" s="94">
        <f>C60-D60</f>
        <v>0</v>
      </c>
      <c r="F60" s="95">
        <f>DATE(YEAR(F72)-1,MONTH(F72),DAY(F72))</f>
        <v>42490</v>
      </c>
      <c r="G60" s="277"/>
      <c r="H60" s="94">
        <f t="shared" ref="H60:H72" si="24">IFERROR(IF(G60&gt;F60,((YEAR(G60)-YEAR(F60))*12+MONTH(G60)-MONTH(F60)+2)*1.5%*MIN(C60:D60),0),0)</f>
        <v>0</v>
      </c>
      <c r="I60" s="177"/>
      <c r="J60" s="94">
        <f>H60-I60</f>
        <v>0</v>
      </c>
      <c r="K60" s="94">
        <f t="shared" ref="K60:K72" si="25">E60+J60</f>
        <v>0</v>
      </c>
      <c r="L60" s="96"/>
      <c r="M60" s="91"/>
      <c r="N60" s="91"/>
    </row>
    <row r="61" spans="1:14" ht="15">
      <c r="A61" s="97" t="s">
        <v>179</v>
      </c>
      <c r="B61" s="404">
        <f>$B$5</f>
        <v>42461</v>
      </c>
      <c r="C61" s="178"/>
      <c r="D61" s="178"/>
      <c r="E61" s="98">
        <f>C61-D61</f>
        <v>0</v>
      </c>
      <c r="F61" s="99">
        <f>IF(MONTH(B61)=3,DATE(YEAR(B61),MONTH(B61)+1,30),DATE(YEAR(B61),MONTH(B61)+1,7))</f>
        <v>42497</v>
      </c>
      <c r="G61" s="277"/>
      <c r="H61" s="94">
        <f t="shared" si="24"/>
        <v>0</v>
      </c>
      <c r="I61" s="178"/>
      <c r="J61" s="98">
        <f>H61-I61</f>
        <v>0</v>
      </c>
      <c r="K61" s="98">
        <f t="shared" si="25"/>
        <v>0</v>
      </c>
      <c r="L61" s="96"/>
      <c r="M61" s="91"/>
      <c r="N61" s="91"/>
    </row>
    <row r="62" spans="1:14" ht="15">
      <c r="A62" s="97" t="s">
        <v>181</v>
      </c>
      <c r="B62" s="404">
        <f>DATE(YEAR(B61),MONTH(B61)+1,DAY(B61))</f>
        <v>42491</v>
      </c>
      <c r="C62" s="178"/>
      <c r="D62" s="178"/>
      <c r="E62" s="98">
        <f t="shared" ref="E62:E72" si="26">C62-D62</f>
        <v>0</v>
      </c>
      <c r="F62" s="99">
        <f t="shared" ref="F62:F72" si="27">IF(MONTH(B62)=3,DATE(YEAR(B62),MONTH(B62)+1,30),DATE(YEAR(B62),MONTH(B62)+1,7))</f>
        <v>42528</v>
      </c>
      <c r="G62" s="277"/>
      <c r="H62" s="94">
        <f t="shared" si="24"/>
        <v>0</v>
      </c>
      <c r="I62" s="178"/>
      <c r="J62" s="98">
        <f t="shared" ref="J62:J72" si="28">H62-I62</f>
        <v>0</v>
      </c>
      <c r="K62" s="98">
        <f t="shared" si="25"/>
        <v>0</v>
      </c>
      <c r="L62" s="96"/>
      <c r="M62" s="91"/>
      <c r="N62" s="91"/>
    </row>
    <row r="63" spans="1:14" ht="15">
      <c r="A63" s="97" t="s">
        <v>183</v>
      </c>
      <c r="B63" s="404">
        <f t="shared" ref="B63:B72" si="29">DATE(YEAR(B62),MONTH(B62)+1,DAY(B62))</f>
        <v>42522</v>
      </c>
      <c r="C63" s="178"/>
      <c r="D63" s="178"/>
      <c r="E63" s="98">
        <f t="shared" si="26"/>
        <v>0</v>
      </c>
      <c r="F63" s="99">
        <f t="shared" si="27"/>
        <v>42558</v>
      </c>
      <c r="G63" s="277"/>
      <c r="H63" s="94">
        <f t="shared" si="24"/>
        <v>0</v>
      </c>
      <c r="I63" s="178"/>
      <c r="J63" s="98">
        <f t="shared" si="28"/>
        <v>0</v>
      </c>
      <c r="K63" s="98">
        <f t="shared" si="25"/>
        <v>0</v>
      </c>
      <c r="L63" s="96"/>
      <c r="M63" s="91"/>
      <c r="N63" s="91"/>
    </row>
    <row r="64" spans="1:14" ht="15">
      <c r="A64" s="97" t="s">
        <v>185</v>
      </c>
      <c r="B64" s="404">
        <f t="shared" si="29"/>
        <v>42552</v>
      </c>
      <c r="C64" s="178"/>
      <c r="D64" s="178">
        <v>0</v>
      </c>
      <c r="E64" s="98">
        <f t="shared" si="26"/>
        <v>0</v>
      </c>
      <c r="F64" s="99">
        <f t="shared" si="27"/>
        <v>42589</v>
      </c>
      <c r="G64" s="277"/>
      <c r="H64" s="94">
        <f t="shared" si="24"/>
        <v>0</v>
      </c>
      <c r="I64" s="178"/>
      <c r="J64" s="98">
        <f t="shared" si="28"/>
        <v>0</v>
      </c>
      <c r="K64" s="98">
        <f t="shared" si="25"/>
        <v>0</v>
      </c>
      <c r="L64" s="96"/>
      <c r="M64" s="91"/>
      <c r="N64" s="91"/>
    </row>
    <row r="65" spans="1:14" ht="15">
      <c r="A65" s="97" t="s">
        <v>187</v>
      </c>
      <c r="B65" s="404">
        <f t="shared" si="29"/>
        <v>42583</v>
      </c>
      <c r="C65" s="178"/>
      <c r="D65" s="178"/>
      <c r="E65" s="98">
        <f t="shared" si="26"/>
        <v>0</v>
      </c>
      <c r="F65" s="99">
        <f t="shared" si="27"/>
        <v>42620</v>
      </c>
      <c r="G65" s="277"/>
      <c r="H65" s="94">
        <f t="shared" si="24"/>
        <v>0</v>
      </c>
      <c r="I65" s="178"/>
      <c r="J65" s="98">
        <f t="shared" si="28"/>
        <v>0</v>
      </c>
      <c r="K65" s="98">
        <f t="shared" si="25"/>
        <v>0</v>
      </c>
      <c r="L65" s="96"/>
      <c r="M65" s="91"/>
      <c r="N65" s="91"/>
    </row>
    <row r="66" spans="1:14" ht="15">
      <c r="A66" s="97" t="s">
        <v>189</v>
      </c>
      <c r="B66" s="404">
        <f t="shared" si="29"/>
        <v>42614</v>
      </c>
      <c r="C66" s="178"/>
      <c r="D66" s="178"/>
      <c r="E66" s="98">
        <f t="shared" si="26"/>
        <v>0</v>
      </c>
      <c r="F66" s="99">
        <f t="shared" si="27"/>
        <v>42650</v>
      </c>
      <c r="G66" s="277"/>
      <c r="H66" s="94">
        <f t="shared" si="24"/>
        <v>0</v>
      </c>
      <c r="I66" s="178"/>
      <c r="J66" s="98">
        <f t="shared" si="28"/>
        <v>0</v>
      </c>
      <c r="K66" s="98">
        <f t="shared" si="25"/>
        <v>0</v>
      </c>
      <c r="L66" s="96"/>
      <c r="M66" s="91"/>
      <c r="N66" s="91"/>
    </row>
    <row r="67" spans="1:14" ht="15">
      <c r="A67" s="97" t="s">
        <v>191</v>
      </c>
      <c r="B67" s="404">
        <f t="shared" si="29"/>
        <v>42644</v>
      </c>
      <c r="C67" s="178"/>
      <c r="D67" s="178"/>
      <c r="E67" s="98">
        <f t="shared" si="26"/>
        <v>0</v>
      </c>
      <c r="F67" s="99">
        <f t="shared" si="27"/>
        <v>42681</v>
      </c>
      <c r="G67" s="277"/>
      <c r="H67" s="94">
        <f t="shared" si="24"/>
        <v>0</v>
      </c>
      <c r="I67" s="178"/>
      <c r="J67" s="98">
        <f t="shared" si="28"/>
        <v>0</v>
      </c>
      <c r="K67" s="98">
        <f t="shared" si="25"/>
        <v>0</v>
      </c>
      <c r="L67" s="96"/>
      <c r="M67" s="91"/>
      <c r="N67" s="91"/>
    </row>
    <row r="68" spans="1:14" ht="15">
      <c r="A68" s="97" t="s">
        <v>193</v>
      </c>
      <c r="B68" s="404">
        <f t="shared" si="29"/>
        <v>42675</v>
      </c>
      <c r="C68" s="178"/>
      <c r="D68" s="178"/>
      <c r="E68" s="98">
        <f t="shared" si="26"/>
        <v>0</v>
      </c>
      <c r="F68" s="99">
        <f t="shared" si="27"/>
        <v>42711</v>
      </c>
      <c r="G68" s="277"/>
      <c r="H68" s="94">
        <f t="shared" si="24"/>
        <v>0</v>
      </c>
      <c r="I68" s="178"/>
      <c r="J68" s="98">
        <f t="shared" si="28"/>
        <v>0</v>
      </c>
      <c r="K68" s="98">
        <f t="shared" si="25"/>
        <v>0</v>
      </c>
      <c r="L68" s="96"/>
      <c r="M68" s="91"/>
      <c r="N68" s="91"/>
    </row>
    <row r="69" spans="1:14" ht="15">
      <c r="A69" s="97" t="s">
        <v>195</v>
      </c>
      <c r="B69" s="404">
        <f t="shared" si="29"/>
        <v>42705</v>
      </c>
      <c r="C69" s="178"/>
      <c r="D69" s="178"/>
      <c r="E69" s="98">
        <f t="shared" si="26"/>
        <v>0</v>
      </c>
      <c r="F69" s="99">
        <f t="shared" si="27"/>
        <v>42742</v>
      </c>
      <c r="G69" s="277"/>
      <c r="H69" s="94">
        <f t="shared" si="24"/>
        <v>0</v>
      </c>
      <c r="I69" s="178"/>
      <c r="J69" s="98">
        <f t="shared" si="28"/>
        <v>0</v>
      </c>
      <c r="K69" s="98">
        <f t="shared" si="25"/>
        <v>0</v>
      </c>
      <c r="L69" s="96"/>
      <c r="M69" s="91"/>
      <c r="N69" s="91"/>
    </row>
    <row r="70" spans="1:14" ht="15">
      <c r="A70" s="97" t="s">
        <v>197</v>
      </c>
      <c r="B70" s="404">
        <f t="shared" si="29"/>
        <v>42736</v>
      </c>
      <c r="C70" s="178"/>
      <c r="D70" s="178">
        <v>0</v>
      </c>
      <c r="E70" s="98">
        <f t="shared" si="26"/>
        <v>0</v>
      </c>
      <c r="F70" s="99">
        <f t="shared" si="27"/>
        <v>42773</v>
      </c>
      <c r="G70" s="277"/>
      <c r="H70" s="94">
        <f t="shared" si="24"/>
        <v>0</v>
      </c>
      <c r="I70" s="178"/>
      <c r="J70" s="98">
        <f t="shared" si="28"/>
        <v>0</v>
      </c>
      <c r="K70" s="98">
        <f t="shared" si="25"/>
        <v>0</v>
      </c>
      <c r="L70" s="96"/>
      <c r="M70" s="91"/>
      <c r="N70" s="91"/>
    </row>
    <row r="71" spans="1:14" ht="15">
      <c r="A71" s="97" t="s">
        <v>199</v>
      </c>
      <c r="B71" s="404">
        <f t="shared" si="29"/>
        <v>42767</v>
      </c>
      <c r="C71" s="178"/>
      <c r="D71" s="178"/>
      <c r="E71" s="98">
        <f t="shared" si="26"/>
        <v>0</v>
      </c>
      <c r="F71" s="99">
        <f t="shared" si="27"/>
        <v>42801</v>
      </c>
      <c r="G71" s="277"/>
      <c r="H71" s="94">
        <f t="shared" si="24"/>
        <v>0</v>
      </c>
      <c r="I71" s="178"/>
      <c r="J71" s="98">
        <f t="shared" si="28"/>
        <v>0</v>
      </c>
      <c r="K71" s="98">
        <f t="shared" si="25"/>
        <v>0</v>
      </c>
      <c r="L71" s="96"/>
      <c r="M71" s="91"/>
      <c r="N71" s="91"/>
    </row>
    <row r="72" spans="1:14" ht="15.75" thickBot="1">
      <c r="A72" s="101" t="s">
        <v>201</v>
      </c>
      <c r="B72" s="404">
        <f t="shared" si="29"/>
        <v>42795</v>
      </c>
      <c r="C72" s="179"/>
      <c r="D72" s="179"/>
      <c r="E72" s="102">
        <f t="shared" si="26"/>
        <v>0</v>
      </c>
      <c r="F72" s="99">
        <f t="shared" si="27"/>
        <v>42855</v>
      </c>
      <c r="G72" s="277"/>
      <c r="H72" s="94">
        <f t="shared" si="24"/>
        <v>0</v>
      </c>
      <c r="I72" s="179"/>
      <c r="J72" s="102">
        <f t="shared" si="28"/>
        <v>0</v>
      </c>
      <c r="K72" s="102">
        <f t="shared" si="25"/>
        <v>0</v>
      </c>
      <c r="L72" s="96"/>
      <c r="M72" s="91"/>
      <c r="N72" s="91"/>
    </row>
    <row r="73" spans="1:14" ht="15.75" thickBot="1">
      <c r="A73" s="88">
        <v>8</v>
      </c>
      <c r="B73" s="89" t="s">
        <v>207</v>
      </c>
      <c r="C73" s="90">
        <f>SUM(C74:C86)</f>
        <v>0</v>
      </c>
      <c r="D73" s="90">
        <f>SUM(D74:D86)</f>
        <v>0</v>
      </c>
      <c r="E73" s="90">
        <f>SUM(E74:E86)</f>
        <v>0</v>
      </c>
      <c r="F73" s="89"/>
      <c r="G73" s="89"/>
      <c r="H73" s="90">
        <f>SUM(H74:H86)</f>
        <v>0</v>
      </c>
      <c r="I73" s="90">
        <f>SUM(I74:I86)</f>
        <v>0</v>
      </c>
      <c r="J73" s="90">
        <f>H73-I73</f>
        <v>0</v>
      </c>
      <c r="K73" s="90">
        <f>E73+J73</f>
        <v>0</v>
      </c>
      <c r="L73" s="90">
        <f>J73-J86</f>
        <v>0</v>
      </c>
      <c r="M73" s="91"/>
      <c r="N73" s="91"/>
    </row>
    <row r="74" spans="1:14" ht="15">
      <c r="A74" s="92" t="s">
        <v>178</v>
      </c>
      <c r="B74" s="93" t="s">
        <v>165</v>
      </c>
      <c r="C74" s="177"/>
      <c r="D74" s="177"/>
      <c r="E74" s="94">
        <f>C74-D74</f>
        <v>0</v>
      </c>
      <c r="F74" s="95">
        <f>DATE(YEAR(F86)-1,MONTH(F86),DAY(F86))</f>
        <v>42490</v>
      </c>
      <c r="G74" s="277"/>
      <c r="H74" s="94">
        <f t="shared" ref="H74:H86" si="30">IFERROR(IF(G74&gt;F74,((YEAR(G74)-YEAR(F74))*12+MONTH(G74)-MONTH(F74)+2)*1.5%*MIN(C74:D74),0),0)</f>
        <v>0</v>
      </c>
      <c r="I74" s="177"/>
      <c r="J74" s="94">
        <f>H74-I74</f>
        <v>0</v>
      </c>
      <c r="K74" s="94">
        <f t="shared" si="19"/>
        <v>0</v>
      </c>
      <c r="L74" s="96"/>
      <c r="M74" s="91"/>
      <c r="N74" s="91"/>
    </row>
    <row r="75" spans="1:14" ht="15">
      <c r="A75" s="97" t="s">
        <v>179</v>
      </c>
      <c r="B75" s="404">
        <f>$B$5</f>
        <v>42461</v>
      </c>
      <c r="C75" s="178"/>
      <c r="D75" s="178"/>
      <c r="E75" s="98">
        <f>C75-D75</f>
        <v>0</v>
      </c>
      <c r="F75" s="99">
        <f>IF(MONTH(B75)=3,DATE(YEAR(B75),MONTH(B75)+1,30),DATE(YEAR(B75),MONTH(B75)+1,7))</f>
        <v>42497</v>
      </c>
      <c r="G75" s="277"/>
      <c r="H75" s="94">
        <f t="shared" si="30"/>
        <v>0</v>
      </c>
      <c r="I75" s="178"/>
      <c r="J75" s="98">
        <f>H75-I75</f>
        <v>0</v>
      </c>
      <c r="K75" s="98">
        <f t="shared" si="19"/>
        <v>0</v>
      </c>
      <c r="L75" s="96"/>
      <c r="M75" s="91"/>
      <c r="N75" s="91"/>
    </row>
    <row r="76" spans="1:14" ht="15">
      <c r="A76" s="97" t="s">
        <v>181</v>
      </c>
      <c r="B76" s="404">
        <f>DATE(YEAR(B75),MONTH(B75)+1,DAY(B75))</f>
        <v>42491</v>
      </c>
      <c r="C76" s="178"/>
      <c r="D76" s="178"/>
      <c r="E76" s="98">
        <f t="shared" ref="E76:E86" si="31">C76-D76</f>
        <v>0</v>
      </c>
      <c r="F76" s="99">
        <f t="shared" ref="F76:F86" si="32">IF(MONTH(B76)=3,DATE(YEAR(B76),MONTH(B76)+1,30),DATE(YEAR(B76),MONTH(B76)+1,7))</f>
        <v>42528</v>
      </c>
      <c r="G76" s="277"/>
      <c r="H76" s="94">
        <f t="shared" si="30"/>
        <v>0</v>
      </c>
      <c r="I76" s="178"/>
      <c r="J76" s="98">
        <f t="shared" ref="J76:J86" si="33">H76-I76</f>
        <v>0</v>
      </c>
      <c r="K76" s="98">
        <f t="shared" si="19"/>
        <v>0</v>
      </c>
      <c r="L76" s="96"/>
      <c r="M76" s="91"/>
      <c r="N76" s="91"/>
    </row>
    <row r="77" spans="1:14" ht="15">
      <c r="A77" s="97" t="s">
        <v>183</v>
      </c>
      <c r="B77" s="404">
        <f t="shared" ref="B77:B86" si="34">DATE(YEAR(B76),MONTH(B76)+1,DAY(B76))</f>
        <v>42522</v>
      </c>
      <c r="C77" s="178"/>
      <c r="D77" s="178"/>
      <c r="E77" s="98">
        <f t="shared" si="31"/>
        <v>0</v>
      </c>
      <c r="F77" s="99">
        <f t="shared" si="32"/>
        <v>42558</v>
      </c>
      <c r="G77" s="277"/>
      <c r="H77" s="94">
        <f t="shared" si="30"/>
        <v>0</v>
      </c>
      <c r="I77" s="178"/>
      <c r="J77" s="98">
        <f t="shared" si="33"/>
        <v>0</v>
      </c>
      <c r="K77" s="98">
        <f t="shared" si="19"/>
        <v>0</v>
      </c>
      <c r="L77" s="96"/>
      <c r="M77" s="91"/>
      <c r="N77" s="91"/>
    </row>
    <row r="78" spans="1:14" ht="15">
      <c r="A78" s="97" t="s">
        <v>185</v>
      </c>
      <c r="B78" s="404">
        <f t="shared" si="34"/>
        <v>42552</v>
      </c>
      <c r="C78" s="178"/>
      <c r="D78" s="178"/>
      <c r="E78" s="98">
        <f t="shared" si="31"/>
        <v>0</v>
      </c>
      <c r="F78" s="99">
        <f t="shared" si="32"/>
        <v>42589</v>
      </c>
      <c r="G78" s="277"/>
      <c r="H78" s="94">
        <f t="shared" si="30"/>
        <v>0</v>
      </c>
      <c r="I78" s="178"/>
      <c r="J78" s="98">
        <f t="shared" si="33"/>
        <v>0</v>
      </c>
      <c r="K78" s="98">
        <f t="shared" si="19"/>
        <v>0</v>
      </c>
      <c r="L78" s="96"/>
      <c r="M78" s="91"/>
      <c r="N78" s="91"/>
    </row>
    <row r="79" spans="1:14" ht="15">
      <c r="A79" s="97" t="s">
        <v>187</v>
      </c>
      <c r="B79" s="404">
        <f t="shared" si="34"/>
        <v>42583</v>
      </c>
      <c r="C79" s="178"/>
      <c r="D79" s="178"/>
      <c r="E79" s="98">
        <f t="shared" si="31"/>
        <v>0</v>
      </c>
      <c r="F79" s="99">
        <f t="shared" si="32"/>
        <v>42620</v>
      </c>
      <c r="G79" s="277"/>
      <c r="H79" s="94">
        <f t="shared" si="30"/>
        <v>0</v>
      </c>
      <c r="I79" s="178"/>
      <c r="J79" s="98">
        <f t="shared" si="33"/>
        <v>0</v>
      </c>
      <c r="K79" s="98">
        <f t="shared" si="19"/>
        <v>0</v>
      </c>
      <c r="L79" s="96"/>
      <c r="M79" s="91"/>
      <c r="N79" s="91"/>
    </row>
    <row r="80" spans="1:14" ht="15">
      <c r="A80" s="97" t="s">
        <v>189</v>
      </c>
      <c r="B80" s="404">
        <f t="shared" si="34"/>
        <v>42614</v>
      </c>
      <c r="C80" s="178"/>
      <c r="D80" s="178"/>
      <c r="E80" s="98">
        <f t="shared" si="31"/>
        <v>0</v>
      </c>
      <c r="F80" s="99">
        <f t="shared" si="32"/>
        <v>42650</v>
      </c>
      <c r="G80" s="277"/>
      <c r="H80" s="94">
        <f t="shared" si="30"/>
        <v>0</v>
      </c>
      <c r="I80" s="178"/>
      <c r="J80" s="98">
        <f t="shared" si="33"/>
        <v>0</v>
      </c>
      <c r="K80" s="98">
        <f t="shared" si="19"/>
        <v>0</v>
      </c>
      <c r="L80" s="96"/>
      <c r="M80" s="91"/>
      <c r="N80" s="91"/>
    </row>
    <row r="81" spans="1:14" ht="15">
      <c r="A81" s="97" t="s">
        <v>191</v>
      </c>
      <c r="B81" s="404">
        <f t="shared" si="34"/>
        <v>42644</v>
      </c>
      <c r="C81" s="178"/>
      <c r="D81" s="178"/>
      <c r="E81" s="98">
        <f t="shared" si="31"/>
        <v>0</v>
      </c>
      <c r="F81" s="99">
        <f t="shared" si="32"/>
        <v>42681</v>
      </c>
      <c r="G81" s="277"/>
      <c r="H81" s="94">
        <f t="shared" si="30"/>
        <v>0</v>
      </c>
      <c r="I81" s="178"/>
      <c r="J81" s="98">
        <f t="shared" si="33"/>
        <v>0</v>
      </c>
      <c r="K81" s="98">
        <f t="shared" si="19"/>
        <v>0</v>
      </c>
      <c r="L81" s="96"/>
      <c r="M81" s="91"/>
      <c r="N81" s="91"/>
    </row>
    <row r="82" spans="1:14" ht="15">
      <c r="A82" s="97" t="s">
        <v>193</v>
      </c>
      <c r="B82" s="404">
        <f t="shared" si="34"/>
        <v>42675</v>
      </c>
      <c r="C82" s="178"/>
      <c r="D82" s="178"/>
      <c r="E82" s="98">
        <f t="shared" si="31"/>
        <v>0</v>
      </c>
      <c r="F82" s="99">
        <f t="shared" si="32"/>
        <v>42711</v>
      </c>
      <c r="G82" s="277"/>
      <c r="H82" s="94">
        <f t="shared" si="30"/>
        <v>0</v>
      </c>
      <c r="I82" s="178"/>
      <c r="J82" s="98">
        <f t="shared" si="33"/>
        <v>0</v>
      </c>
      <c r="K82" s="98">
        <f t="shared" si="19"/>
        <v>0</v>
      </c>
      <c r="L82" s="96"/>
      <c r="M82" s="91"/>
      <c r="N82" s="91"/>
    </row>
    <row r="83" spans="1:14" ht="15">
      <c r="A83" s="97" t="s">
        <v>195</v>
      </c>
      <c r="B83" s="404">
        <f t="shared" si="34"/>
        <v>42705</v>
      </c>
      <c r="C83" s="178"/>
      <c r="D83" s="178"/>
      <c r="E83" s="98">
        <f t="shared" si="31"/>
        <v>0</v>
      </c>
      <c r="F83" s="99">
        <f t="shared" si="32"/>
        <v>42742</v>
      </c>
      <c r="G83" s="277"/>
      <c r="H83" s="94">
        <f t="shared" si="30"/>
        <v>0</v>
      </c>
      <c r="I83" s="178"/>
      <c r="J83" s="98">
        <f t="shared" si="33"/>
        <v>0</v>
      </c>
      <c r="K83" s="98">
        <f t="shared" si="19"/>
        <v>0</v>
      </c>
      <c r="L83" s="96"/>
      <c r="M83" s="91"/>
      <c r="N83" s="91"/>
    </row>
    <row r="84" spans="1:14" ht="15">
      <c r="A84" s="97" t="s">
        <v>197</v>
      </c>
      <c r="B84" s="404">
        <f t="shared" si="34"/>
        <v>42736</v>
      </c>
      <c r="C84" s="178"/>
      <c r="D84" s="178"/>
      <c r="E84" s="98">
        <f t="shared" si="31"/>
        <v>0</v>
      </c>
      <c r="F84" s="99">
        <f t="shared" si="32"/>
        <v>42773</v>
      </c>
      <c r="G84" s="277"/>
      <c r="H84" s="94">
        <f t="shared" si="30"/>
        <v>0</v>
      </c>
      <c r="I84" s="178"/>
      <c r="J84" s="98">
        <f t="shared" si="33"/>
        <v>0</v>
      </c>
      <c r="K84" s="98">
        <f t="shared" si="19"/>
        <v>0</v>
      </c>
      <c r="L84" s="96"/>
      <c r="M84" s="91"/>
      <c r="N84" s="91"/>
    </row>
    <row r="85" spans="1:14" ht="15">
      <c r="A85" s="97" t="s">
        <v>199</v>
      </c>
      <c r="B85" s="404">
        <f t="shared" si="34"/>
        <v>42767</v>
      </c>
      <c r="C85" s="178"/>
      <c r="D85" s="178"/>
      <c r="E85" s="98">
        <f t="shared" si="31"/>
        <v>0</v>
      </c>
      <c r="F85" s="99">
        <f t="shared" si="32"/>
        <v>42801</v>
      </c>
      <c r="G85" s="277"/>
      <c r="H85" s="94">
        <f t="shared" si="30"/>
        <v>0</v>
      </c>
      <c r="I85" s="178"/>
      <c r="J85" s="98">
        <f t="shared" si="33"/>
        <v>0</v>
      </c>
      <c r="K85" s="98">
        <f t="shared" si="19"/>
        <v>0</v>
      </c>
      <c r="L85" s="96"/>
      <c r="M85" s="91"/>
      <c r="N85" s="91"/>
    </row>
    <row r="86" spans="1:14" ht="15.75" thickBot="1">
      <c r="A86" s="101" t="s">
        <v>201</v>
      </c>
      <c r="B86" s="404">
        <f t="shared" si="34"/>
        <v>42795</v>
      </c>
      <c r="C86" s="179"/>
      <c r="D86" s="179"/>
      <c r="E86" s="102">
        <f t="shared" si="31"/>
        <v>0</v>
      </c>
      <c r="F86" s="99">
        <f t="shared" si="32"/>
        <v>42855</v>
      </c>
      <c r="G86" s="277"/>
      <c r="H86" s="94">
        <f t="shared" si="30"/>
        <v>0</v>
      </c>
      <c r="I86" s="179"/>
      <c r="J86" s="102">
        <f t="shared" si="33"/>
        <v>0</v>
      </c>
      <c r="K86" s="102">
        <f t="shared" si="19"/>
        <v>0</v>
      </c>
      <c r="L86" s="96"/>
      <c r="M86" s="91"/>
      <c r="N86" s="91"/>
    </row>
    <row r="87" spans="1:14" ht="15.75" thickBot="1">
      <c r="A87" s="88">
        <v>9</v>
      </c>
      <c r="B87" s="89" t="s">
        <v>208</v>
      </c>
      <c r="C87" s="90">
        <f>SUM(C88:C100)</f>
        <v>0</v>
      </c>
      <c r="D87" s="90">
        <f>SUM(D88:D100)</f>
        <v>0</v>
      </c>
      <c r="E87" s="90">
        <f>SUM(E88:E100)</f>
        <v>0</v>
      </c>
      <c r="F87" s="89"/>
      <c r="G87" s="89"/>
      <c r="H87" s="90">
        <f>SUM(H88:H100)</f>
        <v>0</v>
      </c>
      <c r="I87" s="90">
        <f>SUM(I88:I100)</f>
        <v>0</v>
      </c>
      <c r="J87" s="90">
        <f>H88-I88</f>
        <v>0</v>
      </c>
      <c r="K87" s="90">
        <f>E88+J88</f>
        <v>0</v>
      </c>
      <c r="L87" s="90">
        <f>J88-J100</f>
        <v>0</v>
      </c>
      <c r="M87" s="91"/>
      <c r="N87" s="91"/>
    </row>
    <row r="88" spans="1:14" ht="15">
      <c r="A88" s="92" t="s">
        <v>178</v>
      </c>
      <c r="B88" s="93" t="s">
        <v>165</v>
      </c>
      <c r="C88" s="177"/>
      <c r="D88" s="177"/>
      <c r="E88" s="94">
        <f>C88-D88</f>
        <v>0</v>
      </c>
      <c r="F88" s="95">
        <f>DATE(YEAR(F100)-1,MONTH(F100),DAY(F100))</f>
        <v>42490</v>
      </c>
      <c r="G88" s="277"/>
      <c r="H88" s="94">
        <f t="shared" ref="H88:H100" si="35">IFERROR(IF(G88&gt;F88,((YEAR(G88)-YEAR(F88))*12+MONTH(G88)-MONTH(F88)+2)*1.5%*MIN(C88:D88),0),0)</f>
        <v>0</v>
      </c>
      <c r="I88" s="177"/>
      <c r="J88" s="94">
        <f>H88-I88</f>
        <v>0</v>
      </c>
      <c r="K88" s="94">
        <f t="shared" ref="K88:K100" si="36">E88+J88</f>
        <v>0</v>
      </c>
      <c r="L88" s="96"/>
      <c r="M88" s="91"/>
      <c r="N88" s="91"/>
    </row>
    <row r="89" spans="1:14" ht="15">
      <c r="A89" s="97" t="s">
        <v>179</v>
      </c>
      <c r="B89" s="404">
        <f>$B$5</f>
        <v>42461</v>
      </c>
      <c r="C89" s="178"/>
      <c r="D89" s="178"/>
      <c r="E89" s="98">
        <f>C89-D89</f>
        <v>0</v>
      </c>
      <c r="F89" s="99">
        <f>IF(MONTH(B89)=3,DATE(YEAR(B89),MONTH(B89)+1,30),DATE(YEAR(B89),MONTH(B89)+1,7))</f>
        <v>42497</v>
      </c>
      <c r="G89" s="277"/>
      <c r="H89" s="94">
        <f t="shared" si="35"/>
        <v>0</v>
      </c>
      <c r="I89" s="178"/>
      <c r="J89" s="98">
        <f>H89-I89</f>
        <v>0</v>
      </c>
      <c r="K89" s="98">
        <f t="shared" si="36"/>
        <v>0</v>
      </c>
      <c r="L89" s="96"/>
      <c r="M89" s="91"/>
      <c r="N89" s="91"/>
    </row>
    <row r="90" spans="1:14" ht="15">
      <c r="A90" s="97" t="s">
        <v>181</v>
      </c>
      <c r="B90" s="404">
        <f>DATE(YEAR(B89),MONTH(B89)+1,DAY(B89))</f>
        <v>42491</v>
      </c>
      <c r="C90" s="178"/>
      <c r="D90" s="178"/>
      <c r="E90" s="98">
        <f t="shared" ref="E90:E100" si="37">C90-D90</f>
        <v>0</v>
      </c>
      <c r="F90" s="99">
        <f t="shared" ref="F90:F100" si="38">IF(MONTH(B90)=3,DATE(YEAR(B90),MONTH(B90)+1,30),DATE(YEAR(B90),MONTH(B90)+1,7))</f>
        <v>42528</v>
      </c>
      <c r="G90" s="277"/>
      <c r="H90" s="94">
        <f t="shared" si="35"/>
        <v>0</v>
      </c>
      <c r="I90" s="178"/>
      <c r="J90" s="98">
        <f t="shared" ref="J90:J100" si="39">H90-I90</f>
        <v>0</v>
      </c>
      <c r="K90" s="98">
        <f t="shared" si="36"/>
        <v>0</v>
      </c>
      <c r="L90" s="96"/>
      <c r="M90" s="91"/>
      <c r="N90" s="91"/>
    </row>
    <row r="91" spans="1:14" ht="15">
      <c r="A91" s="97" t="s">
        <v>183</v>
      </c>
      <c r="B91" s="404">
        <f t="shared" ref="B91:B100" si="40">DATE(YEAR(B90),MONTH(B90)+1,DAY(B90))</f>
        <v>42522</v>
      </c>
      <c r="C91" s="178"/>
      <c r="D91" s="178"/>
      <c r="E91" s="98">
        <f t="shared" si="37"/>
        <v>0</v>
      </c>
      <c r="F91" s="99">
        <f t="shared" si="38"/>
        <v>42558</v>
      </c>
      <c r="G91" s="277"/>
      <c r="H91" s="94">
        <f t="shared" si="35"/>
        <v>0</v>
      </c>
      <c r="I91" s="178"/>
      <c r="J91" s="98">
        <f t="shared" si="39"/>
        <v>0</v>
      </c>
      <c r="K91" s="98">
        <f t="shared" si="36"/>
        <v>0</v>
      </c>
      <c r="L91" s="96"/>
      <c r="M91" s="91"/>
      <c r="N91" s="91"/>
    </row>
    <row r="92" spans="1:14" ht="15">
      <c r="A92" s="97" t="s">
        <v>185</v>
      </c>
      <c r="B92" s="404">
        <f t="shared" si="40"/>
        <v>42552</v>
      </c>
      <c r="C92" s="178"/>
      <c r="D92" s="178"/>
      <c r="E92" s="98">
        <f t="shared" si="37"/>
        <v>0</v>
      </c>
      <c r="F92" s="99">
        <f t="shared" si="38"/>
        <v>42589</v>
      </c>
      <c r="G92" s="277"/>
      <c r="H92" s="94">
        <f t="shared" si="35"/>
        <v>0</v>
      </c>
      <c r="I92" s="178"/>
      <c r="J92" s="98">
        <f t="shared" si="39"/>
        <v>0</v>
      </c>
      <c r="K92" s="98">
        <f t="shared" si="36"/>
        <v>0</v>
      </c>
      <c r="L92" s="96"/>
      <c r="M92" s="91"/>
      <c r="N92" s="91"/>
    </row>
    <row r="93" spans="1:14" ht="15">
      <c r="A93" s="97" t="s">
        <v>187</v>
      </c>
      <c r="B93" s="404">
        <f t="shared" si="40"/>
        <v>42583</v>
      </c>
      <c r="C93" s="178"/>
      <c r="D93" s="178"/>
      <c r="E93" s="98">
        <f t="shared" si="37"/>
        <v>0</v>
      </c>
      <c r="F93" s="99">
        <f t="shared" si="38"/>
        <v>42620</v>
      </c>
      <c r="G93" s="277"/>
      <c r="H93" s="94">
        <f t="shared" si="35"/>
        <v>0</v>
      </c>
      <c r="I93" s="178"/>
      <c r="J93" s="98">
        <f t="shared" si="39"/>
        <v>0</v>
      </c>
      <c r="K93" s="98">
        <f t="shared" si="36"/>
        <v>0</v>
      </c>
      <c r="L93" s="96"/>
      <c r="M93" s="91"/>
      <c r="N93" s="91"/>
    </row>
    <row r="94" spans="1:14" ht="15">
      <c r="A94" s="97" t="s">
        <v>189</v>
      </c>
      <c r="B94" s="404">
        <f t="shared" si="40"/>
        <v>42614</v>
      </c>
      <c r="C94" s="178"/>
      <c r="D94" s="178"/>
      <c r="E94" s="98">
        <f t="shared" si="37"/>
        <v>0</v>
      </c>
      <c r="F94" s="99">
        <f t="shared" si="38"/>
        <v>42650</v>
      </c>
      <c r="G94" s="277"/>
      <c r="H94" s="94">
        <f t="shared" si="35"/>
        <v>0</v>
      </c>
      <c r="I94" s="178"/>
      <c r="J94" s="98">
        <f t="shared" si="39"/>
        <v>0</v>
      </c>
      <c r="K94" s="98">
        <f t="shared" si="36"/>
        <v>0</v>
      </c>
      <c r="L94" s="96"/>
      <c r="M94" s="91"/>
      <c r="N94" s="91"/>
    </row>
    <row r="95" spans="1:14" ht="15">
      <c r="A95" s="97" t="s">
        <v>191</v>
      </c>
      <c r="B95" s="404">
        <f t="shared" si="40"/>
        <v>42644</v>
      </c>
      <c r="C95" s="178"/>
      <c r="D95" s="178"/>
      <c r="E95" s="98">
        <f t="shared" si="37"/>
        <v>0</v>
      </c>
      <c r="F95" s="99">
        <f t="shared" si="38"/>
        <v>42681</v>
      </c>
      <c r="G95" s="277"/>
      <c r="H95" s="94">
        <f t="shared" si="35"/>
        <v>0</v>
      </c>
      <c r="I95" s="178"/>
      <c r="J95" s="98">
        <f t="shared" si="39"/>
        <v>0</v>
      </c>
      <c r="K95" s="98">
        <f t="shared" si="36"/>
        <v>0</v>
      </c>
      <c r="L95" s="96"/>
      <c r="M95" s="91"/>
      <c r="N95" s="91"/>
    </row>
    <row r="96" spans="1:14" ht="15">
      <c r="A96" s="97" t="s">
        <v>193</v>
      </c>
      <c r="B96" s="404">
        <f t="shared" si="40"/>
        <v>42675</v>
      </c>
      <c r="C96" s="178"/>
      <c r="D96" s="178"/>
      <c r="E96" s="98">
        <f t="shared" si="37"/>
        <v>0</v>
      </c>
      <c r="F96" s="99">
        <f t="shared" si="38"/>
        <v>42711</v>
      </c>
      <c r="G96" s="277"/>
      <c r="H96" s="94">
        <f t="shared" si="35"/>
        <v>0</v>
      </c>
      <c r="I96" s="178"/>
      <c r="J96" s="98">
        <f t="shared" si="39"/>
        <v>0</v>
      </c>
      <c r="K96" s="98">
        <f t="shared" si="36"/>
        <v>0</v>
      </c>
      <c r="L96" s="96"/>
      <c r="M96" s="91"/>
      <c r="N96" s="91"/>
    </row>
    <row r="97" spans="1:14" ht="15">
      <c r="A97" s="97" t="s">
        <v>195</v>
      </c>
      <c r="B97" s="404">
        <f t="shared" si="40"/>
        <v>42705</v>
      </c>
      <c r="C97" s="178"/>
      <c r="D97" s="178"/>
      <c r="E97" s="98">
        <f t="shared" si="37"/>
        <v>0</v>
      </c>
      <c r="F97" s="99">
        <f t="shared" si="38"/>
        <v>42742</v>
      </c>
      <c r="G97" s="277"/>
      <c r="H97" s="94">
        <f t="shared" si="35"/>
        <v>0</v>
      </c>
      <c r="I97" s="178"/>
      <c r="J97" s="98">
        <f t="shared" si="39"/>
        <v>0</v>
      </c>
      <c r="K97" s="98">
        <f t="shared" si="36"/>
        <v>0</v>
      </c>
      <c r="L97" s="96"/>
      <c r="M97" s="91"/>
      <c r="N97" s="91"/>
    </row>
    <row r="98" spans="1:14" ht="15">
      <c r="A98" s="97" t="s">
        <v>197</v>
      </c>
      <c r="B98" s="404">
        <f t="shared" si="40"/>
        <v>42736</v>
      </c>
      <c r="C98" s="178"/>
      <c r="D98" s="178"/>
      <c r="E98" s="98">
        <f t="shared" si="37"/>
        <v>0</v>
      </c>
      <c r="F98" s="99">
        <f t="shared" si="38"/>
        <v>42773</v>
      </c>
      <c r="G98" s="277"/>
      <c r="H98" s="94">
        <f t="shared" si="35"/>
        <v>0</v>
      </c>
      <c r="I98" s="178"/>
      <c r="J98" s="98">
        <f t="shared" si="39"/>
        <v>0</v>
      </c>
      <c r="K98" s="98">
        <f t="shared" si="36"/>
        <v>0</v>
      </c>
      <c r="L98" s="96"/>
      <c r="M98" s="91"/>
      <c r="N98" s="91"/>
    </row>
    <row r="99" spans="1:14" ht="15">
      <c r="A99" s="97" t="s">
        <v>199</v>
      </c>
      <c r="B99" s="404">
        <f t="shared" si="40"/>
        <v>42767</v>
      </c>
      <c r="C99" s="178"/>
      <c r="D99" s="178"/>
      <c r="E99" s="98">
        <f t="shared" si="37"/>
        <v>0</v>
      </c>
      <c r="F99" s="99">
        <f t="shared" si="38"/>
        <v>42801</v>
      </c>
      <c r="G99" s="277"/>
      <c r="H99" s="94">
        <f t="shared" si="35"/>
        <v>0</v>
      </c>
      <c r="I99" s="178"/>
      <c r="J99" s="98">
        <f t="shared" si="39"/>
        <v>0</v>
      </c>
      <c r="K99" s="98">
        <f t="shared" si="36"/>
        <v>0</v>
      </c>
      <c r="L99" s="96"/>
      <c r="M99" s="91"/>
      <c r="N99" s="91"/>
    </row>
    <row r="100" spans="1:14" ht="15.75" thickBot="1">
      <c r="A100" s="97" t="s">
        <v>201</v>
      </c>
      <c r="B100" s="404">
        <f t="shared" si="40"/>
        <v>42795</v>
      </c>
      <c r="C100" s="178"/>
      <c r="D100" s="178"/>
      <c r="E100" s="98">
        <f t="shared" si="37"/>
        <v>0</v>
      </c>
      <c r="F100" s="99">
        <f t="shared" si="38"/>
        <v>42855</v>
      </c>
      <c r="G100" s="278"/>
      <c r="H100" s="94">
        <f t="shared" si="35"/>
        <v>0</v>
      </c>
      <c r="I100" s="178"/>
      <c r="J100" s="98">
        <f t="shared" si="39"/>
        <v>0</v>
      </c>
      <c r="K100" s="98">
        <f t="shared" si="36"/>
        <v>0</v>
      </c>
      <c r="L100" s="96"/>
      <c r="M100" s="91"/>
      <c r="N100" s="91"/>
    </row>
    <row r="101" spans="1:14" ht="15.75" thickBot="1">
      <c r="A101" s="88">
        <v>10</v>
      </c>
      <c r="B101" s="89" t="s">
        <v>209</v>
      </c>
      <c r="C101" s="90">
        <f>SUM(C102:C114)</f>
        <v>0</v>
      </c>
      <c r="D101" s="90">
        <f>SUM(D102:D114)</f>
        <v>0</v>
      </c>
      <c r="E101" s="90">
        <f>SUM(E102:E114)</f>
        <v>0</v>
      </c>
      <c r="F101" s="89"/>
      <c r="G101" s="89"/>
      <c r="H101" s="90">
        <f>SUM(H102:H124)</f>
        <v>0</v>
      </c>
      <c r="I101" s="90">
        <f>SUM(I102:I124)</f>
        <v>0</v>
      </c>
      <c r="J101" s="90">
        <f>H101-I101</f>
        <v>0</v>
      </c>
      <c r="K101" s="90">
        <f>E101+J101</f>
        <v>0</v>
      </c>
      <c r="L101" s="90">
        <f>J101-J124</f>
        <v>0</v>
      </c>
      <c r="M101" s="91"/>
      <c r="N101" s="91"/>
    </row>
    <row r="102" spans="1:14" ht="15">
      <c r="A102" s="92" t="s">
        <v>178</v>
      </c>
      <c r="B102" s="93" t="s">
        <v>165</v>
      </c>
      <c r="C102" s="177"/>
      <c r="D102" s="177"/>
      <c r="E102" s="94">
        <f>C102-D102</f>
        <v>0</v>
      </c>
      <c r="F102" s="95">
        <f>DATE(YEAR(F114)-1,MONTH(F114),DAY(F114))</f>
        <v>42490</v>
      </c>
      <c r="G102" s="277"/>
      <c r="H102" s="94">
        <f t="shared" ref="H102:H112" si="41">IFERROR(IF(G102&gt;F102,((YEAR(G102)-YEAR(F102))*12+MONTH(G102)-MONTH(F102)+2)*1.5%*MIN(C102:D102),0),0)</f>
        <v>0</v>
      </c>
      <c r="I102" s="177"/>
      <c r="J102" s="94">
        <f>H102-I102</f>
        <v>0</v>
      </c>
      <c r="K102" s="94">
        <f t="shared" ref="K102:K128" si="42">E102+J102</f>
        <v>0</v>
      </c>
      <c r="L102" s="96"/>
      <c r="M102" s="91"/>
      <c r="N102" s="91"/>
    </row>
    <row r="103" spans="1:14" ht="15">
      <c r="A103" s="97" t="s">
        <v>179</v>
      </c>
      <c r="B103" s="404">
        <f>$B$5</f>
        <v>42461</v>
      </c>
      <c r="C103" s="178"/>
      <c r="D103" s="178"/>
      <c r="E103" s="98">
        <f>C103-D103</f>
        <v>0</v>
      </c>
      <c r="F103" s="99">
        <f>IF(MONTH(B103)=3,DATE(YEAR(B103),MONTH(B103)+1,30),DATE(YEAR(B103),MONTH(B103)+1,7))</f>
        <v>42497</v>
      </c>
      <c r="G103" s="277"/>
      <c r="H103" s="94">
        <f t="shared" si="41"/>
        <v>0</v>
      </c>
      <c r="I103" s="178"/>
      <c r="J103" s="98">
        <f>H103-I103</f>
        <v>0</v>
      </c>
      <c r="K103" s="98">
        <f t="shared" si="42"/>
        <v>0</v>
      </c>
      <c r="L103" s="96"/>
      <c r="M103" s="91"/>
      <c r="N103" s="91"/>
    </row>
    <row r="104" spans="1:14" ht="15">
      <c r="A104" s="97" t="s">
        <v>181</v>
      </c>
      <c r="B104" s="404">
        <f>DATE(YEAR(B103),MONTH(B103)+1,DAY(B103))</f>
        <v>42491</v>
      </c>
      <c r="C104" s="178"/>
      <c r="D104" s="178"/>
      <c r="E104" s="98">
        <f t="shared" ref="E104:E128" si="43">C104-D104</f>
        <v>0</v>
      </c>
      <c r="F104" s="99">
        <f t="shared" ref="F104:F114" si="44">IF(MONTH(B104)=3,DATE(YEAR(B104),MONTH(B104)+1,30),DATE(YEAR(B104),MONTH(B104)+1,7))</f>
        <v>42528</v>
      </c>
      <c r="G104" s="277"/>
      <c r="H104" s="94">
        <f t="shared" si="41"/>
        <v>0</v>
      </c>
      <c r="I104" s="178"/>
      <c r="J104" s="98">
        <f t="shared" ref="J104:J112" si="45">H104-I104</f>
        <v>0</v>
      </c>
      <c r="K104" s="98">
        <f t="shared" si="42"/>
        <v>0</v>
      </c>
      <c r="L104" s="96"/>
      <c r="M104" s="91"/>
      <c r="N104" s="91"/>
    </row>
    <row r="105" spans="1:14" ht="15">
      <c r="A105" s="97" t="s">
        <v>183</v>
      </c>
      <c r="B105" s="404">
        <f t="shared" ref="B105:B114" si="46">DATE(YEAR(B104),MONTH(B104)+1,DAY(B104))</f>
        <v>42522</v>
      </c>
      <c r="C105" s="178"/>
      <c r="D105" s="178"/>
      <c r="E105" s="98">
        <f t="shared" si="43"/>
        <v>0</v>
      </c>
      <c r="F105" s="99">
        <f t="shared" si="44"/>
        <v>42558</v>
      </c>
      <c r="G105" s="277"/>
      <c r="H105" s="94">
        <f t="shared" si="41"/>
        <v>0</v>
      </c>
      <c r="I105" s="178"/>
      <c r="J105" s="98">
        <f t="shared" si="45"/>
        <v>0</v>
      </c>
      <c r="K105" s="98">
        <f t="shared" si="42"/>
        <v>0</v>
      </c>
      <c r="L105" s="96"/>
      <c r="M105" s="91"/>
      <c r="N105" s="91"/>
    </row>
    <row r="106" spans="1:14" ht="15">
      <c r="A106" s="97" t="s">
        <v>185</v>
      </c>
      <c r="B106" s="404">
        <f t="shared" si="46"/>
        <v>42552</v>
      </c>
      <c r="C106" s="178"/>
      <c r="D106" s="178"/>
      <c r="E106" s="98">
        <f t="shared" si="43"/>
        <v>0</v>
      </c>
      <c r="F106" s="99">
        <f t="shared" si="44"/>
        <v>42589</v>
      </c>
      <c r="G106" s="277"/>
      <c r="H106" s="94">
        <f t="shared" si="41"/>
        <v>0</v>
      </c>
      <c r="I106" s="178"/>
      <c r="J106" s="98">
        <f t="shared" si="45"/>
        <v>0</v>
      </c>
      <c r="K106" s="98">
        <f t="shared" si="42"/>
        <v>0</v>
      </c>
      <c r="L106" s="96"/>
      <c r="M106" s="91"/>
      <c r="N106" s="91"/>
    </row>
    <row r="107" spans="1:14" ht="15">
      <c r="A107" s="97" t="s">
        <v>187</v>
      </c>
      <c r="B107" s="404">
        <f t="shared" si="46"/>
        <v>42583</v>
      </c>
      <c r="C107" s="178"/>
      <c r="D107" s="178"/>
      <c r="E107" s="98">
        <f t="shared" si="43"/>
        <v>0</v>
      </c>
      <c r="F107" s="99">
        <f t="shared" si="44"/>
        <v>42620</v>
      </c>
      <c r="G107" s="277"/>
      <c r="H107" s="94">
        <f t="shared" si="41"/>
        <v>0</v>
      </c>
      <c r="I107" s="178"/>
      <c r="J107" s="98">
        <f t="shared" si="45"/>
        <v>0</v>
      </c>
      <c r="K107" s="98">
        <f t="shared" si="42"/>
        <v>0</v>
      </c>
      <c r="L107" s="96"/>
      <c r="M107" s="91"/>
      <c r="N107" s="91"/>
    </row>
    <row r="108" spans="1:14" ht="15">
      <c r="A108" s="97" t="s">
        <v>189</v>
      </c>
      <c r="B108" s="404">
        <f t="shared" si="46"/>
        <v>42614</v>
      </c>
      <c r="C108" s="178"/>
      <c r="D108" s="178"/>
      <c r="E108" s="98">
        <f t="shared" si="43"/>
        <v>0</v>
      </c>
      <c r="F108" s="99">
        <f t="shared" si="44"/>
        <v>42650</v>
      </c>
      <c r="G108" s="277"/>
      <c r="H108" s="94">
        <f t="shared" si="41"/>
        <v>0</v>
      </c>
      <c r="I108" s="178"/>
      <c r="J108" s="98">
        <f t="shared" si="45"/>
        <v>0</v>
      </c>
      <c r="K108" s="98">
        <f t="shared" si="42"/>
        <v>0</v>
      </c>
      <c r="L108" s="96"/>
      <c r="M108" s="91"/>
      <c r="N108" s="91"/>
    </row>
    <row r="109" spans="1:14" ht="15">
      <c r="A109" s="97" t="s">
        <v>191</v>
      </c>
      <c r="B109" s="404">
        <f t="shared" si="46"/>
        <v>42644</v>
      </c>
      <c r="C109" s="178"/>
      <c r="D109" s="178"/>
      <c r="E109" s="98">
        <f t="shared" si="43"/>
        <v>0</v>
      </c>
      <c r="F109" s="99">
        <f t="shared" si="44"/>
        <v>42681</v>
      </c>
      <c r="G109" s="277"/>
      <c r="H109" s="94">
        <f t="shared" si="41"/>
        <v>0</v>
      </c>
      <c r="I109" s="178"/>
      <c r="J109" s="98">
        <f t="shared" si="45"/>
        <v>0</v>
      </c>
      <c r="K109" s="98">
        <f t="shared" si="42"/>
        <v>0</v>
      </c>
      <c r="L109" s="96"/>
      <c r="M109" s="91"/>
      <c r="N109" s="91"/>
    </row>
    <row r="110" spans="1:14" ht="15">
      <c r="A110" s="97" t="s">
        <v>193</v>
      </c>
      <c r="B110" s="404">
        <f t="shared" si="46"/>
        <v>42675</v>
      </c>
      <c r="C110" s="178"/>
      <c r="D110" s="178"/>
      <c r="E110" s="98">
        <f t="shared" si="43"/>
        <v>0</v>
      </c>
      <c r="F110" s="99">
        <f t="shared" si="44"/>
        <v>42711</v>
      </c>
      <c r="G110" s="277"/>
      <c r="H110" s="94">
        <f t="shared" si="41"/>
        <v>0</v>
      </c>
      <c r="I110" s="178"/>
      <c r="J110" s="98">
        <f t="shared" si="45"/>
        <v>0</v>
      </c>
      <c r="K110" s="98">
        <f t="shared" si="42"/>
        <v>0</v>
      </c>
      <c r="L110" s="96"/>
      <c r="M110" s="91"/>
      <c r="N110" s="91"/>
    </row>
    <row r="111" spans="1:14" ht="15">
      <c r="A111" s="97" t="s">
        <v>195</v>
      </c>
      <c r="B111" s="404">
        <f t="shared" si="46"/>
        <v>42705</v>
      </c>
      <c r="C111" s="178"/>
      <c r="D111" s="178"/>
      <c r="E111" s="98">
        <f t="shared" si="43"/>
        <v>0</v>
      </c>
      <c r="F111" s="99">
        <f t="shared" si="44"/>
        <v>42742</v>
      </c>
      <c r="G111" s="277"/>
      <c r="H111" s="94">
        <f t="shared" si="41"/>
        <v>0</v>
      </c>
      <c r="I111" s="178"/>
      <c r="J111" s="98">
        <f t="shared" si="45"/>
        <v>0</v>
      </c>
      <c r="K111" s="98">
        <f t="shared" si="42"/>
        <v>0</v>
      </c>
      <c r="L111" s="96"/>
      <c r="M111" s="91"/>
      <c r="N111" s="91"/>
    </row>
    <row r="112" spans="1:14" ht="15">
      <c r="A112" s="97" t="s">
        <v>197</v>
      </c>
      <c r="B112" s="404">
        <f t="shared" si="46"/>
        <v>42736</v>
      </c>
      <c r="C112" s="178"/>
      <c r="D112" s="178"/>
      <c r="E112" s="98">
        <f t="shared" si="43"/>
        <v>0</v>
      </c>
      <c r="F112" s="99">
        <f t="shared" si="44"/>
        <v>42773</v>
      </c>
      <c r="G112" s="277"/>
      <c r="H112" s="94">
        <f t="shared" si="41"/>
        <v>0</v>
      </c>
      <c r="I112" s="178"/>
      <c r="J112" s="98">
        <f t="shared" si="45"/>
        <v>0</v>
      </c>
      <c r="K112" s="98">
        <f t="shared" si="42"/>
        <v>0</v>
      </c>
      <c r="L112" s="96"/>
      <c r="M112" s="91"/>
      <c r="N112" s="91"/>
    </row>
    <row r="113" spans="1:14" ht="15">
      <c r="A113" s="97" t="s">
        <v>199</v>
      </c>
      <c r="B113" s="404">
        <f t="shared" si="46"/>
        <v>42767</v>
      </c>
      <c r="C113" s="178"/>
      <c r="D113" s="178"/>
      <c r="E113" s="98">
        <f t="shared" si="43"/>
        <v>0</v>
      </c>
      <c r="F113" s="99">
        <f t="shared" si="44"/>
        <v>42801</v>
      </c>
      <c r="G113" s="277"/>
      <c r="H113" s="94">
        <f>IFERROR(IF(G123&gt;F123,((YEAR(G123)-YEAR(F123))*12+MONTH(G123)-MONTH(F123)+2)*1.5%*MIN(C123:D123),0),0)</f>
        <v>0</v>
      </c>
      <c r="I113" s="178"/>
      <c r="J113" s="98">
        <f t="shared" ref="J113:J122" si="47">H123-I123</f>
        <v>0</v>
      </c>
      <c r="K113" s="98">
        <f>E123+J123</f>
        <v>0</v>
      </c>
      <c r="L113" s="96"/>
      <c r="M113" s="91"/>
      <c r="N113" s="91"/>
    </row>
    <row r="114" spans="1:14" ht="15.75" thickBot="1">
      <c r="A114" s="97" t="s">
        <v>201</v>
      </c>
      <c r="B114" s="404">
        <f t="shared" si="46"/>
        <v>42795</v>
      </c>
      <c r="C114" s="178"/>
      <c r="D114" s="178"/>
      <c r="E114" s="98">
        <f t="shared" si="43"/>
        <v>0</v>
      </c>
      <c r="F114" s="99">
        <f t="shared" si="44"/>
        <v>42855</v>
      </c>
      <c r="G114" s="278"/>
      <c r="H114" s="94">
        <f>IFERROR(IF(G124&gt;F124,((YEAR(G124)-YEAR(F124))*12+MONTH(G124)-MONTH(F124)+2)*1.5%*MIN(C124:D124),0),0)</f>
        <v>0</v>
      </c>
      <c r="I114" s="178"/>
      <c r="J114" s="98">
        <f t="shared" si="47"/>
        <v>0</v>
      </c>
      <c r="K114" s="98">
        <f>E124+J124</f>
        <v>0</v>
      </c>
      <c r="L114" s="96"/>
      <c r="M114" s="91"/>
      <c r="N114" s="91"/>
    </row>
    <row r="115" spans="1:14" ht="15.75" thickBot="1">
      <c r="A115" s="88">
        <v>11</v>
      </c>
      <c r="B115" s="88" t="s">
        <v>425</v>
      </c>
      <c r="C115" s="90">
        <f>SUM(C116:C128)</f>
        <v>0</v>
      </c>
      <c r="D115" s="90">
        <f>SUM(D116:D128)</f>
        <v>0</v>
      </c>
      <c r="E115" s="90">
        <f>SUM(E116:E128)</f>
        <v>0</v>
      </c>
      <c r="F115" s="89"/>
      <c r="G115" s="89"/>
      <c r="H115" s="90">
        <f>SUM(H126:H128)</f>
        <v>0</v>
      </c>
      <c r="I115" s="90">
        <f>SUM(I126:I128)</f>
        <v>0</v>
      </c>
      <c r="J115" s="90">
        <f t="shared" si="47"/>
        <v>0</v>
      </c>
      <c r="K115" s="90">
        <f>E125+J125</f>
        <v>0</v>
      </c>
      <c r="L115" s="90">
        <f>J125-J128</f>
        <v>0</v>
      </c>
      <c r="M115" s="91"/>
      <c r="N115" s="91"/>
    </row>
    <row r="116" spans="1:14" ht="15">
      <c r="A116" s="92" t="s">
        <v>178</v>
      </c>
      <c r="B116" s="93" t="s">
        <v>165</v>
      </c>
      <c r="C116" s="177"/>
      <c r="D116" s="177"/>
      <c r="E116" s="98">
        <f t="shared" si="43"/>
        <v>0</v>
      </c>
      <c r="F116" s="95">
        <f>DATE(YEAR(F128)-1,MONTH(F128),DAY(F128))</f>
        <v>42490</v>
      </c>
      <c r="G116" s="277"/>
      <c r="H116" s="94">
        <f t="shared" ref="H116:H122" si="48">IFERROR(IF(G126&gt;F126,((YEAR(G126)-YEAR(F126))*12+MONTH(G126)-MONTH(F126)+2)*1.5%*MIN(C126:D126),0),0)</f>
        <v>0</v>
      </c>
      <c r="I116" s="177"/>
      <c r="J116" s="94">
        <f t="shared" si="47"/>
        <v>0</v>
      </c>
      <c r="K116" s="98">
        <f t="shared" si="42"/>
        <v>0</v>
      </c>
      <c r="L116" s="96"/>
      <c r="M116" s="91"/>
      <c r="N116" s="91"/>
    </row>
    <row r="117" spans="1:14" ht="15">
      <c r="A117" s="97" t="s">
        <v>179</v>
      </c>
      <c r="B117" s="404">
        <f>$B$5</f>
        <v>42461</v>
      </c>
      <c r="C117" s="178"/>
      <c r="D117" s="178"/>
      <c r="E117" s="98">
        <f t="shared" si="43"/>
        <v>0</v>
      </c>
      <c r="F117" s="99">
        <f>IF(MONTH(B117)=3,DATE(YEAR(B117),MONTH(B117)+1,30),DATE(YEAR(B117),MONTH(B117)+1,7))</f>
        <v>42497</v>
      </c>
      <c r="G117" s="277"/>
      <c r="H117" s="94">
        <f t="shared" si="48"/>
        <v>0</v>
      </c>
      <c r="I117" s="178"/>
      <c r="J117" s="98">
        <f t="shared" si="47"/>
        <v>0</v>
      </c>
      <c r="K117" s="98">
        <f t="shared" si="42"/>
        <v>0</v>
      </c>
      <c r="L117" s="96"/>
      <c r="M117" s="91"/>
      <c r="N117" s="91"/>
    </row>
    <row r="118" spans="1:14" ht="15">
      <c r="A118" s="97" t="s">
        <v>181</v>
      </c>
      <c r="B118" s="404">
        <f>DATE(YEAR(B117),MONTH(B117)+1,DAY(B117))</f>
        <v>42491</v>
      </c>
      <c r="C118" s="178"/>
      <c r="D118" s="178"/>
      <c r="E118" s="98">
        <f t="shared" si="43"/>
        <v>0</v>
      </c>
      <c r="F118" s="99">
        <f t="shared" ref="F118:F128" si="49">IF(MONTH(B118)=3,DATE(YEAR(B118),MONTH(B118)+1,30),DATE(YEAR(B118),MONTH(B118)+1,7))</f>
        <v>42528</v>
      </c>
      <c r="G118" s="277"/>
      <c r="H118" s="94">
        <f t="shared" si="48"/>
        <v>0</v>
      </c>
      <c r="I118" s="178"/>
      <c r="J118" s="98">
        <f t="shared" si="47"/>
        <v>0</v>
      </c>
      <c r="K118" s="98">
        <f t="shared" si="42"/>
        <v>0</v>
      </c>
      <c r="L118" s="96"/>
      <c r="M118" s="91"/>
      <c r="N118" s="91"/>
    </row>
    <row r="119" spans="1:14" ht="15">
      <c r="A119" s="97" t="s">
        <v>183</v>
      </c>
      <c r="B119" s="404">
        <f t="shared" ref="B119:B128" si="50">DATE(YEAR(B118),MONTH(B118)+1,DAY(B118))</f>
        <v>42522</v>
      </c>
      <c r="C119" s="178"/>
      <c r="D119" s="178"/>
      <c r="E119" s="98">
        <f t="shared" si="43"/>
        <v>0</v>
      </c>
      <c r="F119" s="99">
        <f t="shared" si="49"/>
        <v>42558</v>
      </c>
      <c r="G119" s="277"/>
      <c r="H119" s="94">
        <f t="shared" si="48"/>
        <v>0</v>
      </c>
      <c r="I119" s="178"/>
      <c r="J119" s="98">
        <f t="shared" si="47"/>
        <v>0</v>
      </c>
      <c r="K119" s="98">
        <f t="shared" si="42"/>
        <v>0</v>
      </c>
      <c r="L119" s="96"/>
      <c r="M119" s="91"/>
      <c r="N119" s="91"/>
    </row>
    <row r="120" spans="1:14" ht="15">
      <c r="A120" s="97" t="s">
        <v>185</v>
      </c>
      <c r="B120" s="404">
        <f t="shared" si="50"/>
        <v>42552</v>
      </c>
      <c r="C120" s="178"/>
      <c r="D120" s="178"/>
      <c r="E120" s="98">
        <f t="shared" si="43"/>
        <v>0</v>
      </c>
      <c r="F120" s="99">
        <f t="shared" si="49"/>
        <v>42589</v>
      </c>
      <c r="G120" s="277"/>
      <c r="H120" s="94">
        <f t="shared" si="48"/>
        <v>0</v>
      </c>
      <c r="I120" s="178"/>
      <c r="J120" s="98">
        <f t="shared" si="47"/>
        <v>0</v>
      </c>
      <c r="K120" s="98">
        <f t="shared" si="42"/>
        <v>0</v>
      </c>
      <c r="L120" s="96"/>
      <c r="M120" s="91"/>
      <c r="N120" s="91"/>
    </row>
    <row r="121" spans="1:14" ht="15">
      <c r="A121" s="97" t="s">
        <v>187</v>
      </c>
      <c r="B121" s="404">
        <f t="shared" si="50"/>
        <v>42583</v>
      </c>
      <c r="C121" s="178"/>
      <c r="D121" s="178">
        <v>0</v>
      </c>
      <c r="E121" s="98">
        <f t="shared" si="43"/>
        <v>0</v>
      </c>
      <c r="F121" s="99">
        <f t="shared" si="49"/>
        <v>42620</v>
      </c>
      <c r="G121" s="277"/>
      <c r="H121" s="94">
        <f t="shared" si="48"/>
        <v>0</v>
      </c>
      <c r="I121" s="178"/>
      <c r="J121" s="98">
        <f t="shared" si="47"/>
        <v>0</v>
      </c>
      <c r="K121" s="98">
        <f t="shared" si="42"/>
        <v>0</v>
      </c>
      <c r="L121" s="96"/>
      <c r="M121" s="91"/>
      <c r="N121" s="91"/>
    </row>
    <row r="122" spans="1:14" ht="15">
      <c r="A122" s="97" t="s">
        <v>189</v>
      </c>
      <c r="B122" s="404">
        <f t="shared" si="50"/>
        <v>42614</v>
      </c>
      <c r="C122" s="178"/>
      <c r="D122" s="178"/>
      <c r="E122" s="98">
        <f t="shared" si="43"/>
        <v>0</v>
      </c>
      <c r="F122" s="99">
        <f t="shared" si="49"/>
        <v>42650</v>
      </c>
      <c r="G122" s="277"/>
      <c r="H122" s="94">
        <f t="shared" si="48"/>
        <v>0</v>
      </c>
      <c r="I122" s="178"/>
      <c r="J122" s="98">
        <f t="shared" si="47"/>
        <v>0</v>
      </c>
      <c r="K122" s="98">
        <f t="shared" si="42"/>
        <v>0</v>
      </c>
      <c r="L122" s="96"/>
      <c r="M122" s="91"/>
      <c r="N122" s="91"/>
    </row>
    <row r="123" spans="1:14" ht="15">
      <c r="A123" s="97" t="s">
        <v>191</v>
      </c>
      <c r="B123" s="404">
        <f t="shared" si="50"/>
        <v>42644</v>
      </c>
      <c r="C123" s="178"/>
      <c r="D123" s="178"/>
      <c r="E123" s="98">
        <f t="shared" si="43"/>
        <v>0</v>
      </c>
      <c r="F123" s="99">
        <f t="shared" si="49"/>
        <v>42681</v>
      </c>
      <c r="G123" s="277"/>
      <c r="H123" s="94">
        <f t="shared" ref="H123:H128" si="51">IFERROR(IF(G123&gt;F123,((YEAR(G123)-YEAR(F123))*12+MONTH(G123)-MONTH(F123)+2)*1.5%*MIN(C123:D123),0),0)</f>
        <v>0</v>
      </c>
      <c r="I123" s="178"/>
      <c r="J123" s="98">
        <f t="shared" ref="J123:J128" si="52">H123-I123</f>
        <v>0</v>
      </c>
      <c r="K123" s="98">
        <f t="shared" si="42"/>
        <v>0</v>
      </c>
      <c r="L123" s="96"/>
      <c r="M123" s="91"/>
      <c r="N123" s="91"/>
    </row>
    <row r="124" spans="1:14" ht="15">
      <c r="A124" s="97" t="s">
        <v>193</v>
      </c>
      <c r="B124" s="404">
        <f t="shared" si="50"/>
        <v>42675</v>
      </c>
      <c r="C124" s="178"/>
      <c r="D124" s="178"/>
      <c r="E124" s="98">
        <f t="shared" si="43"/>
        <v>0</v>
      </c>
      <c r="F124" s="99">
        <f t="shared" si="49"/>
        <v>42711</v>
      </c>
      <c r="G124" s="277"/>
      <c r="H124" s="94">
        <f t="shared" si="51"/>
        <v>0</v>
      </c>
      <c r="I124" s="178"/>
      <c r="J124" s="98">
        <f t="shared" si="52"/>
        <v>0</v>
      </c>
      <c r="K124" s="98">
        <f t="shared" si="42"/>
        <v>0</v>
      </c>
      <c r="L124" s="96"/>
      <c r="M124" s="91"/>
      <c r="N124" s="91"/>
    </row>
    <row r="125" spans="1:14" ht="15">
      <c r="A125" s="97" t="s">
        <v>195</v>
      </c>
      <c r="B125" s="404">
        <f t="shared" si="50"/>
        <v>42705</v>
      </c>
      <c r="C125" s="178"/>
      <c r="D125" s="178"/>
      <c r="E125" s="98">
        <f t="shared" si="43"/>
        <v>0</v>
      </c>
      <c r="F125" s="99">
        <f t="shared" si="49"/>
        <v>42742</v>
      </c>
      <c r="G125" s="277"/>
      <c r="H125" s="94">
        <f t="shared" si="51"/>
        <v>0</v>
      </c>
      <c r="I125" s="178"/>
      <c r="J125" s="98">
        <f t="shared" si="52"/>
        <v>0</v>
      </c>
      <c r="K125" s="98">
        <f t="shared" si="42"/>
        <v>0</v>
      </c>
      <c r="L125" s="96"/>
      <c r="M125" s="91"/>
      <c r="N125" s="91"/>
    </row>
    <row r="126" spans="1:14" ht="15">
      <c r="A126" s="97" t="s">
        <v>197</v>
      </c>
      <c r="B126" s="404">
        <f t="shared" si="50"/>
        <v>42736</v>
      </c>
      <c r="C126" s="178"/>
      <c r="D126" s="178"/>
      <c r="E126" s="98">
        <f t="shared" si="43"/>
        <v>0</v>
      </c>
      <c r="F126" s="99">
        <f t="shared" si="49"/>
        <v>42773</v>
      </c>
      <c r="G126" s="277"/>
      <c r="H126" s="94">
        <f t="shared" si="51"/>
        <v>0</v>
      </c>
      <c r="I126" s="178"/>
      <c r="J126" s="98">
        <f t="shared" si="52"/>
        <v>0</v>
      </c>
      <c r="K126" s="98">
        <f t="shared" si="42"/>
        <v>0</v>
      </c>
      <c r="L126" s="96"/>
      <c r="M126" s="91"/>
      <c r="N126" s="91"/>
    </row>
    <row r="127" spans="1:14" ht="15">
      <c r="A127" s="97" t="s">
        <v>199</v>
      </c>
      <c r="B127" s="404">
        <f t="shared" si="50"/>
        <v>42767</v>
      </c>
      <c r="C127" s="178"/>
      <c r="D127" s="178"/>
      <c r="E127" s="98">
        <f t="shared" si="43"/>
        <v>0</v>
      </c>
      <c r="F127" s="99">
        <f t="shared" si="49"/>
        <v>42801</v>
      </c>
      <c r="G127" s="277"/>
      <c r="H127" s="94">
        <f t="shared" si="51"/>
        <v>0</v>
      </c>
      <c r="I127" s="178"/>
      <c r="J127" s="98">
        <f t="shared" si="52"/>
        <v>0</v>
      </c>
      <c r="K127" s="98">
        <f t="shared" si="42"/>
        <v>0</v>
      </c>
      <c r="L127" s="96"/>
      <c r="M127" s="91"/>
      <c r="N127" s="91"/>
    </row>
    <row r="128" spans="1:14" ht="15">
      <c r="A128" s="97" t="s">
        <v>201</v>
      </c>
      <c r="B128" s="404">
        <f t="shared" si="50"/>
        <v>42795</v>
      </c>
      <c r="C128" s="178"/>
      <c r="D128" s="178"/>
      <c r="E128" s="98">
        <f t="shared" si="43"/>
        <v>0</v>
      </c>
      <c r="F128" s="99">
        <f t="shared" si="49"/>
        <v>42855</v>
      </c>
      <c r="G128" s="278"/>
      <c r="H128" s="94">
        <f t="shared" si="51"/>
        <v>0</v>
      </c>
      <c r="I128" s="178"/>
      <c r="J128" s="98">
        <f t="shared" si="52"/>
        <v>0</v>
      </c>
      <c r="K128" s="98">
        <f t="shared" si="42"/>
        <v>0</v>
      </c>
      <c r="L128" s="96"/>
      <c r="M128" s="91"/>
      <c r="N128" s="91"/>
    </row>
    <row r="129" spans="1:14" ht="15">
      <c r="A129" s="104"/>
      <c r="B129" s="104"/>
      <c r="C129" s="104"/>
      <c r="D129" s="105"/>
      <c r="E129" s="106"/>
      <c r="F129" s="106"/>
      <c r="G129" s="279"/>
      <c r="H129" s="106"/>
      <c r="I129" s="106"/>
      <c r="J129" s="106"/>
      <c r="K129" s="106"/>
      <c r="L129" s="107"/>
      <c r="M129" s="91"/>
      <c r="N129" s="91"/>
    </row>
    <row r="130" spans="1:14" ht="15.75" thickBot="1">
      <c r="A130" s="91"/>
      <c r="B130" s="108" t="s">
        <v>210</v>
      </c>
      <c r="C130" s="108"/>
      <c r="D130" s="91"/>
      <c r="E130" s="91"/>
      <c r="F130" s="91"/>
      <c r="G130" s="280"/>
      <c r="H130" s="91"/>
      <c r="I130" s="91"/>
      <c r="J130" s="91"/>
      <c r="K130" s="91"/>
      <c r="L130" s="107"/>
      <c r="M130" s="91"/>
      <c r="N130" s="91"/>
    </row>
    <row r="131" spans="1:14" ht="15.75" thickBot="1">
      <c r="A131" s="91"/>
      <c r="B131" s="109" t="s">
        <v>211</v>
      </c>
      <c r="C131" s="110" t="s">
        <v>212</v>
      </c>
      <c r="D131" s="111" t="s">
        <v>213</v>
      </c>
      <c r="E131" s="111" t="s">
        <v>214</v>
      </c>
      <c r="F131" s="112" t="s">
        <v>215</v>
      </c>
      <c r="G131" s="280"/>
      <c r="H131" s="91"/>
      <c r="I131" s="91"/>
      <c r="J131" s="91"/>
      <c r="K131" s="91"/>
      <c r="L131" s="91"/>
      <c r="M131" s="91"/>
      <c r="N131" s="91"/>
    </row>
    <row r="132" spans="1:14" ht="15">
      <c r="A132" s="91"/>
      <c r="B132" s="113" t="s">
        <v>216</v>
      </c>
      <c r="C132" s="114" t="s">
        <v>217</v>
      </c>
      <c r="D132" s="115">
        <f>DATE(YEAR(B5),MONTH(B5)+3,30)</f>
        <v>42581</v>
      </c>
      <c r="E132" s="277"/>
      <c r="F132" s="116">
        <f>IF(E132&gt;=D132,(E132-D132)*200,0)</f>
        <v>0</v>
      </c>
      <c r="G132" s="280"/>
      <c r="H132" s="91"/>
      <c r="I132" s="91"/>
      <c r="J132" s="91"/>
      <c r="K132" s="91"/>
      <c r="L132" s="91"/>
      <c r="M132" s="91"/>
      <c r="N132" s="91"/>
    </row>
    <row r="133" spans="1:14" ht="15">
      <c r="A133" s="91"/>
      <c r="B133" s="117" t="s">
        <v>216</v>
      </c>
      <c r="C133" s="118" t="s">
        <v>218</v>
      </c>
      <c r="D133" s="119">
        <f>D132</f>
        <v>42581</v>
      </c>
      <c r="E133" s="277"/>
      <c r="F133" s="120">
        <f t="shared" ref="F133:F146" si="53">IF(E133&gt;=D133,(E133-D133)*200,0)</f>
        <v>0</v>
      </c>
      <c r="G133" s="280"/>
      <c r="H133" s="91"/>
      <c r="I133" s="91"/>
      <c r="J133" s="91"/>
      <c r="K133" s="91"/>
      <c r="L133" s="91"/>
      <c r="M133" s="91"/>
      <c r="N133" s="91"/>
    </row>
    <row r="134" spans="1:14" ht="15.75" thickBot="1">
      <c r="A134" s="91"/>
      <c r="B134" s="121" t="s">
        <v>216</v>
      </c>
      <c r="C134" s="122" t="s">
        <v>219</v>
      </c>
      <c r="D134" s="123">
        <f>D132</f>
        <v>42581</v>
      </c>
      <c r="E134" s="277"/>
      <c r="F134" s="124">
        <f t="shared" si="53"/>
        <v>0</v>
      </c>
      <c r="G134" s="280"/>
      <c r="H134" s="91"/>
      <c r="I134" s="91"/>
      <c r="J134" s="91"/>
      <c r="K134" s="91"/>
      <c r="L134" s="91"/>
      <c r="M134" s="91"/>
      <c r="N134" s="91"/>
    </row>
    <row r="135" spans="1:14" ht="15.75" thickBot="1">
      <c r="A135" s="91"/>
      <c r="B135" s="125"/>
      <c r="C135" s="126"/>
      <c r="D135" s="126"/>
      <c r="E135" s="127"/>
      <c r="F135" s="128"/>
      <c r="G135" s="280"/>
      <c r="H135" s="91"/>
      <c r="I135" s="91"/>
      <c r="J135" s="91"/>
      <c r="K135" s="91"/>
      <c r="L135" s="91"/>
      <c r="M135" s="91"/>
      <c r="N135" s="91"/>
    </row>
    <row r="136" spans="1:14" ht="15">
      <c r="A136" s="91"/>
      <c r="B136" s="113" t="s">
        <v>220</v>
      </c>
      <c r="C136" s="114" t="s">
        <v>217</v>
      </c>
      <c r="D136" s="115">
        <f>DATE(YEAR(D132),MONTH(D132)+3,DAY(D132))</f>
        <v>42673</v>
      </c>
      <c r="E136" s="277"/>
      <c r="F136" s="116">
        <f t="shared" si="53"/>
        <v>0</v>
      </c>
      <c r="G136" s="280"/>
      <c r="H136" s="91"/>
      <c r="I136" s="91"/>
      <c r="J136" s="91"/>
      <c r="K136" s="91"/>
      <c r="L136" s="91"/>
      <c r="M136" s="91"/>
      <c r="N136" s="91"/>
    </row>
    <row r="137" spans="1:14" ht="15">
      <c r="A137" s="91"/>
      <c r="B137" s="117" t="s">
        <v>220</v>
      </c>
      <c r="C137" s="118" t="s">
        <v>218</v>
      </c>
      <c r="D137" s="119">
        <f>D136</f>
        <v>42673</v>
      </c>
      <c r="E137" s="277"/>
      <c r="F137" s="120">
        <f t="shared" si="53"/>
        <v>0</v>
      </c>
      <c r="G137" s="280"/>
      <c r="H137" s="91"/>
      <c r="I137" s="91"/>
      <c r="J137" s="91"/>
      <c r="K137" s="91"/>
      <c r="L137" s="91"/>
      <c r="M137" s="91"/>
      <c r="N137" s="91"/>
    </row>
    <row r="138" spans="1:14" ht="15.75" thickBot="1">
      <c r="A138" s="91"/>
      <c r="B138" s="121" t="s">
        <v>220</v>
      </c>
      <c r="C138" s="122" t="s">
        <v>219</v>
      </c>
      <c r="D138" s="123">
        <f>D136</f>
        <v>42673</v>
      </c>
      <c r="E138" s="277"/>
      <c r="F138" s="124">
        <f t="shared" si="53"/>
        <v>0</v>
      </c>
      <c r="G138" s="280"/>
      <c r="H138" s="91"/>
      <c r="I138" s="91"/>
      <c r="J138" s="91"/>
      <c r="K138" s="91"/>
      <c r="L138" s="91"/>
      <c r="M138" s="91"/>
      <c r="N138" s="91"/>
    </row>
    <row r="139" spans="1:14" ht="15.75" thickBot="1">
      <c r="A139" s="91"/>
      <c r="B139" s="129"/>
      <c r="C139" s="130"/>
      <c r="D139" s="130"/>
      <c r="E139" s="127"/>
      <c r="F139" s="128"/>
      <c r="G139" s="280"/>
      <c r="H139" s="91"/>
      <c r="I139" s="91"/>
      <c r="J139" s="91"/>
      <c r="K139" s="91"/>
      <c r="L139" s="91"/>
      <c r="M139" s="91"/>
      <c r="N139" s="91"/>
    </row>
    <row r="140" spans="1:14" ht="15">
      <c r="A140" s="91"/>
      <c r="B140" s="113" t="s">
        <v>221</v>
      </c>
      <c r="C140" s="114" t="s">
        <v>217</v>
      </c>
      <c r="D140" s="115">
        <f>DATE(YEAR(D136),MONTH(D136)+3,DAY(D136))</f>
        <v>42765</v>
      </c>
      <c r="E140" s="277"/>
      <c r="F140" s="120">
        <f t="shared" si="53"/>
        <v>0</v>
      </c>
      <c r="G140" s="280"/>
      <c r="H140" s="91"/>
      <c r="I140" s="91"/>
      <c r="J140" s="91"/>
      <c r="K140" s="91"/>
      <c r="L140" s="91"/>
      <c r="M140" s="91"/>
      <c r="N140" s="91"/>
    </row>
    <row r="141" spans="1:14" ht="15">
      <c r="A141" s="91"/>
      <c r="B141" s="117" t="s">
        <v>221</v>
      </c>
      <c r="C141" s="118" t="s">
        <v>218</v>
      </c>
      <c r="D141" s="119">
        <f>D140</f>
        <v>42765</v>
      </c>
      <c r="E141" s="277"/>
      <c r="F141" s="120">
        <f t="shared" si="53"/>
        <v>0</v>
      </c>
      <c r="G141" s="280"/>
      <c r="H141" s="91"/>
      <c r="I141" s="91"/>
      <c r="J141" s="91"/>
      <c r="K141" s="91"/>
      <c r="L141" s="91"/>
      <c r="M141" s="91"/>
      <c r="N141" s="91"/>
    </row>
    <row r="142" spans="1:14" ht="15.75" thickBot="1">
      <c r="A142" s="91"/>
      <c r="B142" s="121" t="s">
        <v>221</v>
      </c>
      <c r="C142" s="122" t="s">
        <v>219</v>
      </c>
      <c r="D142" s="123">
        <f>D140</f>
        <v>42765</v>
      </c>
      <c r="E142" s="277"/>
      <c r="F142" s="124">
        <f t="shared" si="53"/>
        <v>0</v>
      </c>
      <c r="G142" s="280"/>
      <c r="H142" s="91"/>
      <c r="I142" s="91"/>
      <c r="J142" s="91"/>
      <c r="K142" s="91"/>
      <c r="L142" s="91"/>
      <c r="M142" s="91"/>
      <c r="N142" s="91"/>
    </row>
    <row r="143" spans="1:14" ht="15.75" thickBot="1">
      <c r="A143" s="91"/>
      <c r="B143" s="129"/>
      <c r="C143" s="130"/>
      <c r="D143" s="130"/>
      <c r="E143" s="127"/>
      <c r="F143" s="128"/>
      <c r="G143" s="279"/>
      <c r="H143" s="91"/>
      <c r="I143" s="91"/>
      <c r="J143" s="91"/>
      <c r="K143" s="91"/>
      <c r="L143" s="91"/>
      <c r="M143" s="91"/>
      <c r="N143" s="91"/>
    </row>
    <row r="144" spans="1:14" ht="15">
      <c r="A144" s="91"/>
      <c r="B144" s="113" t="s">
        <v>222</v>
      </c>
      <c r="C144" s="114" t="s">
        <v>217</v>
      </c>
      <c r="D144" s="115">
        <f>DATE(YEAR(D140),MONTH(D140)+4,DAY(D140))</f>
        <v>42885</v>
      </c>
      <c r="E144" s="277"/>
      <c r="F144" s="116">
        <f t="shared" si="53"/>
        <v>0</v>
      </c>
      <c r="G144" s="280"/>
      <c r="H144" s="91"/>
      <c r="I144" s="91"/>
      <c r="J144" s="91"/>
      <c r="K144" s="91"/>
      <c r="L144" s="91"/>
      <c r="M144" s="91"/>
      <c r="N144" s="91"/>
    </row>
    <row r="145" spans="1:16" ht="15">
      <c r="A145" s="91"/>
      <c r="B145" s="117" t="s">
        <v>222</v>
      </c>
      <c r="C145" s="118" t="s">
        <v>218</v>
      </c>
      <c r="D145" s="119">
        <f>D144</f>
        <v>42885</v>
      </c>
      <c r="E145" s="277"/>
      <c r="F145" s="120">
        <f t="shared" si="53"/>
        <v>0</v>
      </c>
      <c r="G145" s="280"/>
      <c r="H145" s="91"/>
      <c r="I145" s="91"/>
      <c r="J145" s="91"/>
      <c r="K145" s="91"/>
      <c r="L145" s="91"/>
      <c r="M145" s="91"/>
      <c r="N145" s="91"/>
    </row>
    <row r="146" spans="1:16" ht="15.75" thickBot="1">
      <c r="A146" s="91"/>
      <c r="B146" s="121" t="s">
        <v>222</v>
      </c>
      <c r="C146" s="122" t="s">
        <v>219</v>
      </c>
      <c r="D146" s="123">
        <f>D144</f>
        <v>42885</v>
      </c>
      <c r="E146" s="277"/>
      <c r="F146" s="124">
        <f t="shared" si="53"/>
        <v>0</v>
      </c>
      <c r="G146" s="280"/>
      <c r="H146" s="91"/>
      <c r="I146" s="91"/>
      <c r="J146" s="91"/>
      <c r="K146" s="91"/>
      <c r="L146" s="91"/>
      <c r="M146" s="91"/>
      <c r="N146" s="91"/>
    </row>
    <row r="147" spans="1:16" ht="15">
      <c r="A147" s="91"/>
      <c r="B147" s="91"/>
      <c r="C147" s="91"/>
      <c r="D147" s="91"/>
      <c r="E147" s="91"/>
      <c r="F147" s="131"/>
      <c r="G147" s="280"/>
      <c r="H147" s="91"/>
      <c r="I147" s="91"/>
      <c r="J147" s="91"/>
      <c r="K147" s="91"/>
      <c r="L147" s="91"/>
      <c r="M147" s="91"/>
      <c r="N147" s="91"/>
    </row>
    <row r="148" spans="1:16" ht="15">
      <c r="A148" s="91"/>
      <c r="B148" s="132"/>
      <c r="C148" s="91"/>
      <c r="D148" s="133" t="s">
        <v>223</v>
      </c>
      <c r="E148" s="91"/>
      <c r="F148" s="131">
        <f>SUM(F132:F142)</f>
        <v>0</v>
      </c>
      <c r="G148" s="280"/>
      <c r="H148" s="91"/>
      <c r="I148" s="91"/>
      <c r="J148" s="91"/>
      <c r="K148" s="91"/>
      <c r="L148" s="91"/>
      <c r="M148" s="91"/>
      <c r="N148" s="91"/>
    </row>
    <row r="149" spans="1:16" ht="15">
      <c r="A149" s="91"/>
      <c r="B149" s="91"/>
      <c r="C149" s="91"/>
      <c r="D149" s="133" t="s">
        <v>224</v>
      </c>
      <c r="E149" s="91"/>
      <c r="F149" s="131">
        <f>L125+L88+L73+L59+L45+L31+L17+L3+L125</f>
        <v>0</v>
      </c>
      <c r="G149" s="280"/>
      <c r="H149" s="91"/>
      <c r="I149" s="91"/>
      <c r="J149" s="91"/>
      <c r="K149" s="91"/>
      <c r="L149" s="91"/>
      <c r="M149" s="91"/>
      <c r="N149" s="91"/>
    </row>
    <row r="150" spans="1:16" ht="15">
      <c r="A150" s="91"/>
      <c r="B150" s="91"/>
      <c r="C150" s="91"/>
      <c r="D150" s="91"/>
      <c r="E150" s="91"/>
      <c r="F150" s="131"/>
      <c r="G150" s="280"/>
      <c r="H150" s="91"/>
      <c r="I150" s="91"/>
      <c r="J150" s="91"/>
      <c r="K150" s="91"/>
      <c r="L150" s="91"/>
      <c r="M150" s="91"/>
      <c r="N150" s="91"/>
    </row>
    <row r="151" spans="1:16" ht="15">
      <c r="A151" s="91"/>
      <c r="B151" s="91"/>
      <c r="C151" s="91"/>
      <c r="D151" s="133" t="s">
        <v>225</v>
      </c>
      <c r="E151" s="91"/>
      <c r="F151" s="131">
        <f>SUM(F148:F149)</f>
        <v>0</v>
      </c>
      <c r="G151" s="280"/>
      <c r="H151" s="91"/>
      <c r="I151" s="91"/>
      <c r="J151" s="91"/>
      <c r="K151" s="91"/>
      <c r="L151" s="91"/>
      <c r="M151" s="91"/>
      <c r="N151" s="91"/>
    </row>
    <row r="152" spans="1:16" ht="15">
      <c r="A152" s="91"/>
      <c r="B152" s="91"/>
      <c r="C152" s="91"/>
      <c r="D152" s="91"/>
      <c r="E152" s="91"/>
      <c r="F152" s="91"/>
      <c r="G152" s="280"/>
      <c r="H152" s="91"/>
      <c r="I152" s="91"/>
      <c r="J152" s="91"/>
      <c r="K152" s="91"/>
      <c r="L152" s="91"/>
      <c r="M152" s="91"/>
      <c r="N152" s="91"/>
    </row>
    <row r="153" spans="1:16" ht="15">
      <c r="A153" s="91"/>
      <c r="B153" s="91"/>
      <c r="C153" s="91"/>
      <c r="D153" s="91"/>
      <c r="E153" s="91"/>
      <c r="F153" s="91"/>
      <c r="G153" s="280"/>
      <c r="H153" s="91"/>
      <c r="I153" s="91"/>
      <c r="J153" s="91"/>
      <c r="K153" s="91"/>
      <c r="L153" s="91"/>
      <c r="M153" s="91"/>
      <c r="N153" s="91"/>
    </row>
    <row r="154" spans="1:16" ht="15">
      <c r="A154" s="91"/>
      <c r="B154" s="91"/>
      <c r="C154" s="91"/>
      <c r="D154" s="91"/>
      <c r="E154" s="91"/>
      <c r="F154" s="91"/>
      <c r="G154" s="280"/>
      <c r="H154" s="91"/>
      <c r="I154" s="91"/>
      <c r="J154" s="91"/>
      <c r="K154" s="91"/>
      <c r="L154" s="91"/>
      <c r="M154" s="91"/>
      <c r="N154" s="91"/>
    </row>
    <row r="155" spans="1:16" ht="15">
      <c r="A155" s="133" t="s">
        <v>833</v>
      </c>
      <c r="B155" s="91"/>
      <c r="C155" s="91"/>
      <c r="D155" s="91"/>
      <c r="E155" s="91"/>
      <c r="F155" s="91"/>
      <c r="G155" s="280"/>
      <c r="H155" s="91"/>
      <c r="I155" s="91"/>
      <c r="J155" s="91"/>
      <c r="K155" s="91"/>
      <c r="L155" s="91"/>
      <c r="M155" s="91"/>
      <c r="N155" s="91"/>
    </row>
    <row r="156" spans="1:16" ht="15">
      <c r="B156" s="91"/>
      <c r="C156" s="91"/>
      <c r="D156" s="91"/>
      <c r="E156" s="91"/>
      <c r="F156" s="91"/>
      <c r="G156" s="280"/>
      <c r="H156" s="91"/>
      <c r="I156" s="91"/>
      <c r="J156" s="91"/>
      <c r="K156" s="91"/>
      <c r="L156" s="91"/>
      <c r="M156" s="91"/>
      <c r="N156" s="91"/>
    </row>
    <row r="157" spans="1:16" ht="28.5">
      <c r="A157" s="578" t="s">
        <v>251</v>
      </c>
      <c r="B157" s="578" t="s">
        <v>822</v>
      </c>
      <c r="C157" s="578" t="s">
        <v>823</v>
      </c>
      <c r="D157" s="578" t="s">
        <v>824</v>
      </c>
      <c r="E157" s="578" t="s">
        <v>825</v>
      </c>
      <c r="F157" s="578" t="s">
        <v>550</v>
      </c>
      <c r="G157" s="578" t="s">
        <v>826</v>
      </c>
      <c r="H157" s="578" t="s">
        <v>112</v>
      </c>
      <c r="I157" s="578" t="s">
        <v>827</v>
      </c>
      <c r="J157" s="578" t="s">
        <v>828</v>
      </c>
      <c r="K157" s="578" t="s">
        <v>829</v>
      </c>
      <c r="L157" s="578" t="s">
        <v>115</v>
      </c>
      <c r="M157" s="578" t="s">
        <v>830</v>
      </c>
      <c r="N157" s="578" t="s">
        <v>831</v>
      </c>
      <c r="O157" s="579" t="s">
        <v>832</v>
      </c>
      <c r="P157" s="579" t="s">
        <v>116</v>
      </c>
    </row>
    <row r="158" spans="1:16" ht="15">
      <c r="A158" s="574"/>
      <c r="B158" s="574"/>
      <c r="C158" s="574"/>
      <c r="D158" s="576"/>
      <c r="E158" s="576"/>
      <c r="F158" s="574"/>
      <c r="G158" s="574"/>
      <c r="H158" s="574"/>
      <c r="I158" s="574"/>
      <c r="J158" s="574"/>
      <c r="K158" s="574"/>
      <c r="L158" s="575">
        <f>SUM(H158:K158)</f>
        <v>0</v>
      </c>
      <c r="M158" s="575">
        <f>H158*G158</f>
        <v>0</v>
      </c>
      <c r="N158" s="575">
        <f>L158-M158</f>
        <v>0</v>
      </c>
      <c r="O158" s="580"/>
      <c r="P158" s="581">
        <f>N158-O158</f>
        <v>0</v>
      </c>
    </row>
    <row r="159" spans="1:16" ht="15">
      <c r="A159" s="98"/>
      <c r="B159" s="98"/>
      <c r="C159" s="98"/>
      <c r="D159" s="577"/>
      <c r="E159" s="577"/>
      <c r="F159" s="98"/>
      <c r="G159" s="98"/>
      <c r="H159" s="98"/>
      <c r="I159" s="98"/>
      <c r="J159" s="98"/>
      <c r="K159" s="98"/>
      <c r="L159" s="575">
        <f t="shared" ref="L159:L171" si="54">SUM(H159:K159)</f>
        <v>0</v>
      </c>
      <c r="M159" s="575">
        <f t="shared" ref="M159:M171" si="55">H159*G159</f>
        <v>0</v>
      </c>
      <c r="N159" s="575">
        <f t="shared" ref="N159:N171" si="56">L159-M159</f>
        <v>0</v>
      </c>
      <c r="O159" s="580"/>
      <c r="P159" s="581">
        <f t="shared" ref="P159:P171" si="57">N159-O159</f>
        <v>0</v>
      </c>
    </row>
    <row r="160" spans="1:16" ht="15">
      <c r="A160" s="98"/>
      <c r="B160" s="98"/>
      <c r="C160" s="98"/>
      <c r="D160" s="577"/>
      <c r="E160" s="577"/>
      <c r="F160" s="98"/>
      <c r="G160" s="98"/>
      <c r="H160" s="98"/>
      <c r="I160" s="98"/>
      <c r="J160" s="98"/>
      <c r="K160" s="98"/>
      <c r="L160" s="575">
        <f t="shared" si="54"/>
        <v>0</v>
      </c>
      <c r="M160" s="575">
        <f t="shared" si="55"/>
        <v>0</v>
      </c>
      <c r="N160" s="575">
        <f t="shared" si="56"/>
        <v>0</v>
      </c>
      <c r="O160" s="580"/>
      <c r="P160" s="581">
        <f t="shared" si="57"/>
        <v>0</v>
      </c>
    </row>
    <row r="161" spans="1:16" ht="15">
      <c r="A161" s="98"/>
      <c r="B161" s="98"/>
      <c r="C161" s="98"/>
      <c r="D161" s="577"/>
      <c r="E161" s="577"/>
      <c r="F161" s="98"/>
      <c r="G161" s="98"/>
      <c r="H161" s="98"/>
      <c r="I161" s="98"/>
      <c r="J161" s="98"/>
      <c r="K161" s="98"/>
      <c r="L161" s="575">
        <f t="shared" si="54"/>
        <v>0</v>
      </c>
      <c r="M161" s="575">
        <f t="shared" si="55"/>
        <v>0</v>
      </c>
      <c r="N161" s="575">
        <f t="shared" si="56"/>
        <v>0</v>
      </c>
      <c r="O161" s="580"/>
      <c r="P161" s="581">
        <f t="shared" si="57"/>
        <v>0</v>
      </c>
    </row>
    <row r="162" spans="1:16" ht="15">
      <c r="A162" s="98"/>
      <c r="B162" s="98"/>
      <c r="C162" s="98"/>
      <c r="D162" s="577"/>
      <c r="E162" s="577"/>
      <c r="F162" s="98"/>
      <c r="G162" s="98"/>
      <c r="H162" s="98"/>
      <c r="I162" s="98"/>
      <c r="J162" s="98"/>
      <c r="K162" s="98"/>
      <c r="L162" s="575">
        <f t="shared" si="54"/>
        <v>0</v>
      </c>
      <c r="M162" s="575">
        <f t="shared" si="55"/>
        <v>0</v>
      </c>
      <c r="N162" s="575">
        <f t="shared" si="56"/>
        <v>0</v>
      </c>
      <c r="O162" s="580"/>
      <c r="P162" s="581">
        <f t="shared" si="57"/>
        <v>0</v>
      </c>
    </row>
    <row r="163" spans="1:16" ht="15">
      <c r="A163" s="98"/>
      <c r="B163" s="98"/>
      <c r="C163" s="98"/>
      <c r="D163" s="577"/>
      <c r="E163" s="577"/>
      <c r="F163" s="98"/>
      <c r="G163" s="98"/>
      <c r="H163" s="98"/>
      <c r="I163" s="98"/>
      <c r="J163" s="98"/>
      <c r="K163" s="98"/>
      <c r="L163" s="575">
        <f t="shared" si="54"/>
        <v>0</v>
      </c>
      <c r="M163" s="575">
        <f t="shared" si="55"/>
        <v>0</v>
      </c>
      <c r="N163" s="575">
        <f t="shared" si="56"/>
        <v>0</v>
      </c>
      <c r="O163" s="580"/>
      <c r="P163" s="581">
        <f t="shared" si="57"/>
        <v>0</v>
      </c>
    </row>
    <row r="164" spans="1:16" ht="15">
      <c r="A164" s="582"/>
      <c r="B164" s="582"/>
      <c r="C164" s="582"/>
      <c r="D164" s="583"/>
      <c r="E164" s="583"/>
      <c r="F164" s="582"/>
      <c r="G164" s="582"/>
      <c r="H164" s="582"/>
      <c r="I164" s="582"/>
      <c r="J164" s="582"/>
      <c r="K164" s="582"/>
      <c r="L164" s="575">
        <f t="shared" si="54"/>
        <v>0</v>
      </c>
      <c r="M164" s="575">
        <f t="shared" si="55"/>
        <v>0</v>
      </c>
      <c r="N164" s="575">
        <f t="shared" si="56"/>
        <v>0</v>
      </c>
      <c r="O164" s="580"/>
      <c r="P164" s="581">
        <f t="shared" si="57"/>
        <v>0</v>
      </c>
    </row>
    <row r="165" spans="1:16" ht="15">
      <c r="A165" s="582"/>
      <c r="B165" s="582"/>
      <c r="C165" s="582"/>
      <c r="D165" s="583"/>
      <c r="E165" s="583"/>
      <c r="F165" s="582"/>
      <c r="G165" s="582"/>
      <c r="H165" s="582"/>
      <c r="I165" s="582"/>
      <c r="J165" s="582"/>
      <c r="K165" s="582"/>
      <c r="L165" s="575">
        <f t="shared" si="54"/>
        <v>0</v>
      </c>
      <c r="M165" s="575">
        <f t="shared" si="55"/>
        <v>0</v>
      </c>
      <c r="N165" s="575">
        <f t="shared" si="56"/>
        <v>0</v>
      </c>
      <c r="O165" s="580"/>
      <c r="P165" s="581">
        <f t="shared" si="57"/>
        <v>0</v>
      </c>
    </row>
    <row r="166" spans="1:16" ht="15">
      <c r="A166" s="582"/>
      <c r="B166" s="582"/>
      <c r="C166" s="582"/>
      <c r="D166" s="583"/>
      <c r="E166" s="583"/>
      <c r="F166" s="582"/>
      <c r="G166" s="582"/>
      <c r="H166" s="582"/>
      <c r="I166" s="582"/>
      <c r="J166" s="582"/>
      <c r="K166" s="582"/>
      <c r="L166" s="575">
        <f t="shared" si="54"/>
        <v>0</v>
      </c>
      <c r="M166" s="575">
        <f t="shared" si="55"/>
        <v>0</v>
      </c>
      <c r="N166" s="575">
        <f t="shared" si="56"/>
        <v>0</v>
      </c>
      <c r="O166" s="580"/>
      <c r="P166" s="581">
        <f t="shared" si="57"/>
        <v>0</v>
      </c>
    </row>
    <row r="167" spans="1:16" ht="15">
      <c r="A167" s="582"/>
      <c r="B167" s="582"/>
      <c r="C167" s="582"/>
      <c r="D167" s="583"/>
      <c r="E167" s="583"/>
      <c r="F167" s="582"/>
      <c r="G167" s="582"/>
      <c r="H167" s="582"/>
      <c r="I167" s="582"/>
      <c r="J167" s="582"/>
      <c r="K167" s="582"/>
      <c r="L167" s="575">
        <f t="shared" si="54"/>
        <v>0</v>
      </c>
      <c r="M167" s="575">
        <f t="shared" si="55"/>
        <v>0</v>
      </c>
      <c r="N167" s="575">
        <f t="shared" si="56"/>
        <v>0</v>
      </c>
      <c r="O167" s="580"/>
      <c r="P167" s="581">
        <f t="shared" si="57"/>
        <v>0</v>
      </c>
    </row>
    <row r="168" spans="1:16" ht="15">
      <c r="A168" s="582"/>
      <c r="B168" s="582"/>
      <c r="C168" s="582"/>
      <c r="D168" s="583"/>
      <c r="E168" s="583"/>
      <c r="F168" s="582"/>
      <c r="G168" s="582"/>
      <c r="H168" s="582"/>
      <c r="I168" s="582"/>
      <c r="J168" s="582"/>
      <c r="K168" s="582"/>
      <c r="L168" s="575">
        <f t="shared" si="54"/>
        <v>0</v>
      </c>
      <c r="M168" s="575">
        <f t="shared" si="55"/>
        <v>0</v>
      </c>
      <c r="N168" s="575">
        <f t="shared" si="56"/>
        <v>0</v>
      </c>
      <c r="O168" s="580"/>
      <c r="P168" s="581">
        <f t="shared" si="57"/>
        <v>0</v>
      </c>
    </row>
    <row r="169" spans="1:16" ht="15">
      <c r="A169" s="582"/>
      <c r="B169" s="582"/>
      <c r="C169" s="582"/>
      <c r="D169" s="583"/>
      <c r="E169" s="583"/>
      <c r="F169" s="582"/>
      <c r="G169" s="582"/>
      <c r="H169" s="582"/>
      <c r="I169" s="582"/>
      <c r="J169" s="582"/>
      <c r="K169" s="582"/>
      <c r="L169" s="575">
        <f t="shared" si="54"/>
        <v>0</v>
      </c>
      <c r="M169" s="575">
        <f t="shared" si="55"/>
        <v>0</v>
      </c>
      <c r="N169" s="575">
        <f t="shared" si="56"/>
        <v>0</v>
      </c>
      <c r="O169" s="580"/>
      <c r="P169" s="581">
        <f t="shared" si="57"/>
        <v>0</v>
      </c>
    </row>
    <row r="170" spans="1:16" ht="15">
      <c r="A170" s="582"/>
      <c r="B170" s="582"/>
      <c r="C170" s="582"/>
      <c r="D170" s="583"/>
      <c r="E170" s="583"/>
      <c r="F170" s="582"/>
      <c r="G170" s="582"/>
      <c r="H170" s="582"/>
      <c r="I170" s="582"/>
      <c r="J170" s="582"/>
      <c r="K170" s="582"/>
      <c r="L170" s="575">
        <f t="shared" si="54"/>
        <v>0</v>
      </c>
      <c r="M170" s="575">
        <f t="shared" si="55"/>
        <v>0</v>
      </c>
      <c r="N170" s="575">
        <f t="shared" si="56"/>
        <v>0</v>
      </c>
      <c r="O170" s="580"/>
      <c r="P170" s="581">
        <f t="shared" si="57"/>
        <v>0</v>
      </c>
    </row>
    <row r="171" spans="1:16" ht="15">
      <c r="A171" s="582"/>
      <c r="B171" s="582"/>
      <c r="C171" s="582"/>
      <c r="D171" s="583"/>
      <c r="E171" s="583"/>
      <c r="F171" s="582"/>
      <c r="G171" s="582"/>
      <c r="H171" s="582"/>
      <c r="I171" s="582"/>
      <c r="J171" s="582"/>
      <c r="K171" s="582"/>
      <c r="L171" s="575">
        <f t="shared" si="54"/>
        <v>0</v>
      </c>
      <c r="M171" s="575">
        <f t="shared" si="55"/>
        <v>0</v>
      </c>
      <c r="N171" s="575">
        <f t="shared" si="56"/>
        <v>0</v>
      </c>
      <c r="O171" s="580"/>
      <c r="P171" s="581">
        <f t="shared" si="57"/>
        <v>0</v>
      </c>
    </row>
    <row r="174" spans="1:16" ht="14.25">
      <c r="A174" s="133" t="s">
        <v>834</v>
      </c>
    </row>
    <row r="176" spans="1:16" ht="28.5">
      <c r="A176" s="578" t="s">
        <v>251</v>
      </c>
      <c r="B176" s="578" t="s">
        <v>822</v>
      </c>
      <c r="C176" s="578" t="s">
        <v>823</v>
      </c>
      <c r="D176" s="578" t="s">
        <v>824</v>
      </c>
      <c r="E176" s="578" t="s">
        <v>825</v>
      </c>
      <c r="F176" s="578" t="s">
        <v>550</v>
      </c>
      <c r="G176" s="578" t="s">
        <v>826</v>
      </c>
      <c r="H176" s="578" t="s">
        <v>112</v>
      </c>
      <c r="I176" s="578" t="s">
        <v>827</v>
      </c>
      <c r="J176" s="578" t="s">
        <v>828</v>
      </c>
      <c r="K176" s="578" t="s">
        <v>829</v>
      </c>
      <c r="L176" s="578" t="s">
        <v>115</v>
      </c>
      <c r="M176" s="578" t="s">
        <v>830</v>
      </c>
      <c r="N176" s="578" t="s">
        <v>831</v>
      </c>
      <c r="O176" s="579" t="s">
        <v>832</v>
      </c>
      <c r="P176" s="579" t="s">
        <v>116</v>
      </c>
    </row>
    <row r="177" spans="1:16" ht="15">
      <c r="A177" s="574"/>
      <c r="B177" s="574"/>
      <c r="C177" s="574"/>
      <c r="D177" s="576"/>
      <c r="E177" s="576"/>
      <c r="F177" s="574"/>
      <c r="G177" s="574"/>
      <c r="H177" s="574"/>
      <c r="I177" s="574"/>
      <c r="J177" s="574"/>
      <c r="K177" s="574"/>
      <c r="L177" s="575">
        <f>SUM(H177:K177)</f>
        <v>0</v>
      </c>
      <c r="M177" s="575">
        <f>H177*G177</f>
        <v>0</v>
      </c>
      <c r="N177" s="575">
        <f>L177-M177</f>
        <v>0</v>
      </c>
      <c r="O177" s="580"/>
      <c r="P177" s="581">
        <f>N177-O177</f>
        <v>0</v>
      </c>
    </row>
    <row r="178" spans="1:16" ht="15">
      <c r="A178" s="98"/>
      <c r="B178" s="98"/>
      <c r="C178" s="98"/>
      <c r="D178" s="577"/>
      <c r="E178" s="577"/>
      <c r="F178" s="98"/>
      <c r="G178" s="98"/>
      <c r="H178" s="98"/>
      <c r="I178" s="98"/>
      <c r="J178" s="98"/>
      <c r="K178" s="98"/>
      <c r="L178" s="575">
        <f t="shared" ref="L178:L190" si="58">SUM(H178:K178)</f>
        <v>0</v>
      </c>
      <c r="M178" s="575">
        <f t="shared" ref="M178:M190" si="59">H178*G178</f>
        <v>0</v>
      </c>
      <c r="N178" s="575">
        <f t="shared" ref="N178:N190" si="60">L178-M178</f>
        <v>0</v>
      </c>
      <c r="O178" s="580"/>
      <c r="P178" s="581">
        <f t="shared" ref="P178:P190" si="61">N178-O178</f>
        <v>0</v>
      </c>
    </row>
    <row r="179" spans="1:16" ht="15">
      <c r="A179" s="98"/>
      <c r="B179" s="98"/>
      <c r="C179" s="98"/>
      <c r="D179" s="577"/>
      <c r="E179" s="577"/>
      <c r="F179" s="98"/>
      <c r="G179" s="98"/>
      <c r="H179" s="98"/>
      <c r="I179" s="98"/>
      <c r="J179" s="98"/>
      <c r="K179" s="98"/>
      <c r="L179" s="575">
        <f t="shared" si="58"/>
        <v>0</v>
      </c>
      <c r="M179" s="575">
        <f t="shared" si="59"/>
        <v>0</v>
      </c>
      <c r="N179" s="575">
        <f t="shared" si="60"/>
        <v>0</v>
      </c>
      <c r="O179" s="580"/>
      <c r="P179" s="581">
        <f t="shared" si="61"/>
        <v>0</v>
      </c>
    </row>
    <row r="180" spans="1:16" ht="15">
      <c r="A180" s="98"/>
      <c r="B180" s="98"/>
      <c r="C180" s="98"/>
      <c r="D180" s="577"/>
      <c r="E180" s="577"/>
      <c r="F180" s="98"/>
      <c r="G180" s="98"/>
      <c r="H180" s="98"/>
      <c r="I180" s="98"/>
      <c r="J180" s="98"/>
      <c r="K180" s="98"/>
      <c r="L180" s="575">
        <f t="shared" si="58"/>
        <v>0</v>
      </c>
      <c r="M180" s="575">
        <f t="shared" si="59"/>
        <v>0</v>
      </c>
      <c r="N180" s="575">
        <f t="shared" si="60"/>
        <v>0</v>
      </c>
      <c r="O180" s="580"/>
      <c r="P180" s="581">
        <f t="shared" si="61"/>
        <v>0</v>
      </c>
    </row>
    <row r="181" spans="1:16" ht="15">
      <c r="A181" s="98"/>
      <c r="B181" s="98"/>
      <c r="C181" s="98"/>
      <c r="D181" s="577"/>
      <c r="E181" s="577"/>
      <c r="F181" s="98"/>
      <c r="G181" s="98"/>
      <c r="H181" s="98"/>
      <c r="I181" s="98"/>
      <c r="J181" s="98"/>
      <c r="K181" s="98"/>
      <c r="L181" s="575">
        <f t="shared" si="58"/>
        <v>0</v>
      </c>
      <c r="M181" s="575">
        <f t="shared" si="59"/>
        <v>0</v>
      </c>
      <c r="N181" s="575">
        <f t="shared" si="60"/>
        <v>0</v>
      </c>
      <c r="O181" s="580"/>
      <c r="P181" s="581">
        <f t="shared" si="61"/>
        <v>0</v>
      </c>
    </row>
    <row r="182" spans="1:16" ht="15">
      <c r="A182" s="98"/>
      <c r="B182" s="98"/>
      <c r="C182" s="98"/>
      <c r="D182" s="577"/>
      <c r="E182" s="577"/>
      <c r="F182" s="98"/>
      <c r="G182" s="98"/>
      <c r="H182" s="98"/>
      <c r="I182" s="98"/>
      <c r="J182" s="98"/>
      <c r="K182" s="98"/>
      <c r="L182" s="575">
        <f t="shared" si="58"/>
        <v>0</v>
      </c>
      <c r="M182" s="575">
        <f t="shared" si="59"/>
        <v>0</v>
      </c>
      <c r="N182" s="575">
        <f t="shared" si="60"/>
        <v>0</v>
      </c>
      <c r="O182" s="580"/>
      <c r="P182" s="581">
        <f t="shared" si="61"/>
        <v>0</v>
      </c>
    </row>
    <row r="183" spans="1:16" ht="15">
      <c r="A183" s="582"/>
      <c r="B183" s="582"/>
      <c r="C183" s="582"/>
      <c r="D183" s="583"/>
      <c r="E183" s="583"/>
      <c r="F183" s="582"/>
      <c r="G183" s="582"/>
      <c r="H183" s="582"/>
      <c r="I183" s="582"/>
      <c r="J183" s="582"/>
      <c r="K183" s="582"/>
      <c r="L183" s="575">
        <f t="shared" si="58"/>
        <v>0</v>
      </c>
      <c r="M183" s="575">
        <f t="shared" si="59"/>
        <v>0</v>
      </c>
      <c r="N183" s="575">
        <f t="shared" si="60"/>
        <v>0</v>
      </c>
      <c r="O183" s="580"/>
      <c r="P183" s="581">
        <f t="shared" si="61"/>
        <v>0</v>
      </c>
    </row>
    <row r="184" spans="1:16" ht="15">
      <c r="A184" s="582"/>
      <c r="B184" s="582"/>
      <c r="C184" s="582"/>
      <c r="D184" s="583"/>
      <c r="E184" s="583"/>
      <c r="F184" s="582"/>
      <c r="G184" s="582"/>
      <c r="H184" s="582"/>
      <c r="I184" s="582"/>
      <c r="J184" s="582"/>
      <c r="K184" s="582"/>
      <c r="L184" s="575">
        <f t="shared" si="58"/>
        <v>0</v>
      </c>
      <c r="M184" s="575">
        <f t="shared" si="59"/>
        <v>0</v>
      </c>
      <c r="N184" s="575">
        <f t="shared" si="60"/>
        <v>0</v>
      </c>
      <c r="O184" s="580"/>
      <c r="P184" s="581">
        <f t="shared" si="61"/>
        <v>0</v>
      </c>
    </row>
    <row r="185" spans="1:16" ht="15">
      <c r="A185" s="582"/>
      <c r="B185" s="582"/>
      <c r="C185" s="582"/>
      <c r="D185" s="583"/>
      <c r="E185" s="583"/>
      <c r="F185" s="582"/>
      <c r="G185" s="582"/>
      <c r="H185" s="582"/>
      <c r="I185" s="582"/>
      <c r="J185" s="582"/>
      <c r="K185" s="582"/>
      <c r="L185" s="575">
        <f t="shared" si="58"/>
        <v>0</v>
      </c>
      <c r="M185" s="575">
        <f t="shared" si="59"/>
        <v>0</v>
      </c>
      <c r="N185" s="575">
        <f t="shared" si="60"/>
        <v>0</v>
      </c>
      <c r="O185" s="580"/>
      <c r="P185" s="581">
        <f t="shared" si="61"/>
        <v>0</v>
      </c>
    </row>
    <row r="186" spans="1:16" ht="15">
      <c r="A186" s="582"/>
      <c r="B186" s="582"/>
      <c r="C186" s="582"/>
      <c r="D186" s="583"/>
      <c r="E186" s="583"/>
      <c r="F186" s="582"/>
      <c r="G186" s="582"/>
      <c r="H186" s="582"/>
      <c r="I186" s="582"/>
      <c r="J186" s="582"/>
      <c r="K186" s="582"/>
      <c r="L186" s="575">
        <f t="shared" si="58"/>
        <v>0</v>
      </c>
      <c r="M186" s="575">
        <f t="shared" si="59"/>
        <v>0</v>
      </c>
      <c r="N186" s="575">
        <f t="shared" si="60"/>
        <v>0</v>
      </c>
      <c r="O186" s="580"/>
      <c r="P186" s="581">
        <f t="shared" si="61"/>
        <v>0</v>
      </c>
    </row>
    <row r="187" spans="1:16" ht="15">
      <c r="A187" s="582"/>
      <c r="B187" s="582"/>
      <c r="C187" s="582"/>
      <c r="D187" s="583"/>
      <c r="E187" s="583"/>
      <c r="F187" s="582"/>
      <c r="G187" s="582"/>
      <c r="H187" s="582"/>
      <c r="I187" s="582"/>
      <c r="J187" s="582"/>
      <c r="K187" s="582"/>
      <c r="L187" s="575">
        <f t="shared" si="58"/>
        <v>0</v>
      </c>
      <c r="M187" s="575">
        <f t="shared" si="59"/>
        <v>0</v>
      </c>
      <c r="N187" s="575">
        <f t="shared" si="60"/>
        <v>0</v>
      </c>
      <c r="O187" s="580"/>
      <c r="P187" s="581">
        <f t="shared" si="61"/>
        <v>0</v>
      </c>
    </row>
    <row r="188" spans="1:16" ht="15">
      <c r="A188" s="582"/>
      <c r="B188" s="582"/>
      <c r="C188" s="582"/>
      <c r="D188" s="583"/>
      <c r="E188" s="583"/>
      <c r="F188" s="582"/>
      <c r="G188" s="582"/>
      <c r="H188" s="582"/>
      <c r="I188" s="582"/>
      <c r="J188" s="582"/>
      <c r="K188" s="582"/>
      <c r="L188" s="575">
        <f t="shared" si="58"/>
        <v>0</v>
      </c>
      <c r="M188" s="575">
        <f t="shared" si="59"/>
        <v>0</v>
      </c>
      <c r="N188" s="575">
        <f t="shared" si="60"/>
        <v>0</v>
      </c>
      <c r="O188" s="580"/>
      <c r="P188" s="581">
        <f t="shared" si="61"/>
        <v>0</v>
      </c>
    </row>
    <row r="189" spans="1:16" ht="15">
      <c r="A189" s="582"/>
      <c r="B189" s="582"/>
      <c r="C189" s="582"/>
      <c r="D189" s="583"/>
      <c r="E189" s="583"/>
      <c r="F189" s="582"/>
      <c r="G189" s="582"/>
      <c r="H189" s="582"/>
      <c r="I189" s="582"/>
      <c r="J189" s="582"/>
      <c r="K189" s="582"/>
      <c r="L189" s="575">
        <f t="shared" si="58"/>
        <v>0</v>
      </c>
      <c r="M189" s="575">
        <f t="shared" si="59"/>
        <v>0</v>
      </c>
      <c r="N189" s="575">
        <f t="shared" si="60"/>
        <v>0</v>
      </c>
      <c r="O189" s="580"/>
      <c r="P189" s="581">
        <f t="shared" si="61"/>
        <v>0</v>
      </c>
    </row>
    <row r="190" spans="1:16" ht="15">
      <c r="A190" s="582"/>
      <c r="B190" s="582"/>
      <c r="C190" s="582"/>
      <c r="D190" s="583"/>
      <c r="E190" s="583"/>
      <c r="F190" s="582"/>
      <c r="G190" s="582"/>
      <c r="H190" s="582"/>
      <c r="I190" s="582"/>
      <c r="J190" s="582"/>
      <c r="K190" s="582"/>
      <c r="L190" s="575">
        <f t="shared" si="58"/>
        <v>0</v>
      </c>
      <c r="M190" s="575">
        <f t="shared" si="59"/>
        <v>0</v>
      </c>
      <c r="N190" s="575">
        <f t="shared" si="60"/>
        <v>0</v>
      </c>
      <c r="O190" s="580"/>
      <c r="P190" s="581">
        <f t="shared" si="61"/>
        <v>0</v>
      </c>
    </row>
  </sheetData>
  <protectedRanges>
    <protectedRange password="C574" sqref="H3:L3" name="Range2"/>
  </protectedRanges>
  <autoFilter ref="A2:L128"/>
  <conditionalFormatting sqref="E17:F17 E18:E30 E31:F31 E45:F45 E32:E44 E59:F59 E46:E58 E73:F73 E60:E72 E87:F87 E74:E86 E115:F115 E88:E100 F3 E4:E16 L3 L17 L31 L45 L59 L73 L87 L115 E101:F101 E102:E114 L101 E116:E128 J3:K128">
    <cfRule type="cellIs" dxfId="56" priority="81" operator="lessThan">
      <formula>0</formula>
    </cfRule>
    <cfRule type="cellIs" dxfId="55" priority="82" operator="greaterThan">
      <formula>0</formula>
    </cfRule>
  </conditionalFormatting>
  <conditionalFormatting sqref="E136:E138 D16 E140:E142 E144:E146 G18:G30 G144:G156 G88:G100 G130:G142 G102:G114 E132:E134 G4:G16 G32:G44 G46:G58 G60:G72 G74:G86 G116:G128">
    <cfRule type="colorScale" priority="60">
      <colorScale>
        <cfvo type="num" val="0"/>
        <cfvo type="num" val="0"/>
        <color theme="0"/>
        <color theme="0"/>
      </colorScale>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vt:i4>
      </vt:variant>
    </vt:vector>
  </HeadingPairs>
  <TitlesOfParts>
    <vt:vector size="31" baseType="lpstr">
      <vt:lpstr>Index</vt:lpstr>
      <vt:lpstr>INCOME TAX</vt:lpstr>
      <vt:lpstr>Audit Program</vt:lpstr>
      <vt:lpstr>company</vt:lpstr>
      <vt:lpstr>Annex - 1 (Secretarial)</vt:lpstr>
      <vt:lpstr>ESI,PF,PT</vt:lpstr>
      <vt:lpstr>Assest +&amp; -</vt:lpstr>
      <vt:lpstr>TDS</vt:lpstr>
      <vt:lpstr>loan &amp; advance</vt:lpstr>
      <vt:lpstr>Gratuity &amp; Leave Encashment</vt:lpstr>
      <vt:lpstr>Prepaid</vt:lpstr>
      <vt:lpstr>Prepaid-Monthly</vt:lpstr>
      <vt:lpstr>Payable&amp;Provision</vt:lpstr>
      <vt:lpstr>Rent</vt:lpstr>
      <vt:lpstr>FD</vt:lpstr>
      <vt:lpstr>CARO</vt:lpstr>
      <vt:lpstr>AS</vt:lpstr>
      <vt:lpstr>TDS receivable</vt:lpstr>
      <vt:lpstr>CRs</vt:lpstr>
      <vt:lpstr>DRs</vt:lpstr>
      <vt:lpstr>Loan Liablity</vt:lpstr>
      <vt:lpstr> Bank</vt:lpstr>
      <vt:lpstr>FAR</vt:lpstr>
      <vt:lpstr>RCM</vt:lpstr>
      <vt:lpstr>ST</vt:lpstr>
      <vt:lpstr>SALARY</vt:lpstr>
      <vt:lpstr>Related party</vt:lpstr>
      <vt:lpstr>SBN</vt:lpstr>
      <vt:lpstr>Query and Document</vt:lpstr>
      <vt:lpstr>'Audit Program'!Print_Area</vt:lpstr>
      <vt:lpstr>company!Print_Titles</vt:lpstr>
    </vt:vector>
  </TitlesOfParts>
  <Company>KPMG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KPMG</dc:creator>
  <cp:lastModifiedBy>sourabh.jain</cp:lastModifiedBy>
  <cp:lastPrinted>2016-10-15T06:11:08Z</cp:lastPrinted>
  <dcterms:created xsi:type="dcterms:W3CDTF">2008-08-29T13:29:32Z</dcterms:created>
  <dcterms:modified xsi:type="dcterms:W3CDTF">2017-05-04T07:02:46Z</dcterms:modified>
</cp:coreProperties>
</file>