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Sheet1!$A$3:$X$11</definedName>
  </definedNames>
  <calcPr calcId="124519"/>
</workbook>
</file>

<file path=xl/calcChain.xml><?xml version="1.0" encoding="utf-8"?>
<calcChain xmlns="http://schemas.openxmlformats.org/spreadsheetml/2006/main">
  <c r="V11" i="1"/>
  <c r="V10"/>
  <c r="V9"/>
  <c r="V8"/>
  <c r="V7"/>
  <c r="V6"/>
  <c r="V5"/>
  <c r="N5"/>
  <c r="N11" l="1"/>
  <c r="N10"/>
  <c r="N9"/>
  <c r="N8"/>
  <c r="N7"/>
  <c r="N6"/>
  <c r="L11"/>
  <c r="L10"/>
  <c r="L9"/>
  <c r="L8"/>
  <c r="L7"/>
  <c r="L6"/>
  <c r="L5"/>
  <c r="X11"/>
  <c r="U11"/>
  <c r="T11"/>
  <c r="M11"/>
  <c r="P11" s="1"/>
  <c r="Q11" s="1"/>
  <c r="J11"/>
  <c r="K11" s="1"/>
  <c r="G11"/>
  <c r="F11"/>
  <c r="F10"/>
  <c r="F5"/>
  <c r="G10"/>
  <c r="G5"/>
  <c r="T10"/>
  <c r="T9"/>
  <c r="T8"/>
  <c r="T7"/>
  <c r="T6"/>
  <c r="M10"/>
  <c r="P10" s="1"/>
  <c r="Q10" s="1"/>
  <c r="M9"/>
  <c r="M8"/>
  <c r="P8" s="1"/>
  <c r="Q8" s="1"/>
  <c r="M7"/>
  <c r="P7" s="1"/>
  <c r="Q7" s="1"/>
  <c r="M6"/>
  <c r="P6" s="1"/>
  <c r="Q6" s="1"/>
  <c r="M5"/>
  <c r="P5" s="1"/>
  <c r="Q5" s="1"/>
  <c r="X10"/>
  <c r="U10"/>
  <c r="J10"/>
  <c r="K10" s="1"/>
  <c r="J9"/>
  <c r="K9" s="1"/>
  <c r="J8"/>
  <c r="J7"/>
  <c r="J6"/>
  <c r="J5"/>
  <c r="K5" s="1"/>
  <c r="X8"/>
  <c r="K8"/>
  <c r="X7"/>
  <c r="K7"/>
  <c r="U5"/>
  <c r="X6"/>
  <c r="K6"/>
  <c r="X5"/>
  <c r="S11" l="1"/>
  <c r="W11" s="1"/>
  <c r="S10"/>
  <c r="W10" s="1"/>
  <c r="U6"/>
  <c r="U8"/>
  <c r="S8"/>
  <c r="U7"/>
  <c r="S7"/>
  <c r="S5"/>
  <c r="T5" s="1"/>
  <c r="S6"/>
  <c r="W8" l="1"/>
  <c r="W7"/>
  <c r="W5"/>
  <c r="W6"/>
</calcChain>
</file>

<file path=xl/sharedStrings.xml><?xml version="1.0" encoding="utf-8"?>
<sst xmlns="http://schemas.openxmlformats.org/spreadsheetml/2006/main" count="31" uniqueCount="31">
  <si>
    <t xml:space="preserve">Original Cost </t>
  </si>
  <si>
    <t>Cost at year End</t>
  </si>
  <si>
    <t>Date of Purchase</t>
  </si>
  <si>
    <t>GROSS BLOCK</t>
  </si>
  <si>
    <t>ACCUMLATED DEPRECIATION</t>
  </si>
  <si>
    <t>Depreciation upto 01.04.2014</t>
  </si>
  <si>
    <t>Depreciation during the year</t>
  </si>
  <si>
    <t xml:space="preserve">Adjustment on Sales </t>
  </si>
  <si>
    <t>Adjusted through Retained Earnings</t>
  </si>
  <si>
    <t>Total Depreciation at End</t>
  </si>
  <si>
    <t>Life as per Companies Act 2013</t>
  </si>
  <si>
    <t>Life used till 31.03.2014</t>
  </si>
  <si>
    <t>Salvage Value at 5%</t>
  </si>
  <si>
    <t>Depreciation for whole life</t>
  </si>
  <si>
    <t>Depreciation remain</t>
  </si>
  <si>
    <t>WDV as on 31.03.2015</t>
  </si>
  <si>
    <t>WDV as on 31.03.2014</t>
  </si>
  <si>
    <t>Particualrs</t>
  </si>
  <si>
    <t>Vehicle</t>
  </si>
  <si>
    <t>Remaining life</t>
  </si>
  <si>
    <t>Computer</t>
  </si>
  <si>
    <t>Purchase/ (Sale) During the Year</t>
  </si>
  <si>
    <t>Purchase during the year</t>
  </si>
  <si>
    <t>Sales during the year</t>
  </si>
  <si>
    <t>Date of Purchase/Sales/Disposed off</t>
  </si>
  <si>
    <t>Last Year</t>
  </si>
  <si>
    <t>Current Year</t>
  </si>
  <si>
    <t>Life used During the Year</t>
  </si>
  <si>
    <t>WDV AT YEAR END</t>
  </si>
  <si>
    <t>Transfer from other unit</t>
  </si>
  <si>
    <t>Transfer to other unit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</si>
</sst>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(* #,##0_);_(* \(#,##0\);_(* &quot;-&quot;??_);_(@_)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0" fillId="0" borderId="0" xfId="0" applyProtection="1"/>
    <xf numFmtId="164" fontId="0" fillId="0" borderId="0" xfId="1" applyNumberFormat="1" applyFont="1" applyProtection="1"/>
    <xf numFmtId="0" fontId="0" fillId="2" borderId="0" xfId="0" applyFill="1" applyProtection="1"/>
    <xf numFmtId="164" fontId="0" fillId="2" borderId="0" xfId="1" applyNumberFormat="1" applyFont="1" applyFill="1" applyProtection="1"/>
    <xf numFmtId="43" fontId="0" fillId="2" borderId="0" xfId="1" applyFont="1" applyFill="1" applyProtection="1"/>
    <xf numFmtId="14" fontId="0" fillId="0" borderId="0" xfId="0" applyNumberFormat="1" applyProtection="1"/>
    <xf numFmtId="14" fontId="0" fillId="2" borderId="0" xfId="0" applyNumberFormat="1" applyFill="1" applyProtection="1"/>
    <xf numFmtId="0" fontId="0" fillId="0" borderId="0" xfId="0" applyBorder="1" applyAlignment="1" applyProtection="1">
      <alignment horizontal="center" vertical="top" wrapText="1"/>
    </xf>
    <xf numFmtId="0" fontId="0" fillId="0" borderId="0" xfId="0" applyAlignment="1" applyProtection="1">
      <alignment horizontal="center" vertical="top" wrapText="1"/>
    </xf>
    <xf numFmtId="0" fontId="0" fillId="0" borderId="0" xfId="0" applyBorder="1" applyProtection="1"/>
    <xf numFmtId="164" fontId="0" fillId="0" borderId="0" xfId="1" applyNumberFormat="1" applyFont="1" applyBorder="1" applyProtection="1"/>
    <xf numFmtId="14" fontId="0" fillId="2" borderId="0" xfId="0" applyNumberFormat="1" applyFill="1" applyBorder="1" applyProtection="1"/>
    <xf numFmtId="164" fontId="0" fillId="2" borderId="0" xfId="1" applyNumberFormat="1" applyFont="1" applyFill="1" applyBorder="1" applyProtection="1"/>
    <xf numFmtId="43" fontId="0" fillId="2" borderId="0" xfId="1" applyFont="1" applyFill="1" applyBorder="1" applyProtection="1"/>
    <xf numFmtId="164" fontId="0" fillId="0" borderId="0" xfId="0" applyNumberFormat="1" applyBorder="1" applyProtection="1"/>
    <xf numFmtId="164" fontId="0" fillId="2" borderId="0" xfId="0" applyNumberFormat="1" applyFill="1" applyBorder="1" applyProtection="1"/>
    <xf numFmtId="0" fontId="0" fillId="2" borderId="0" xfId="0" applyFill="1" applyBorder="1" applyProtection="1"/>
    <xf numFmtId="164" fontId="1" fillId="0" borderId="2" xfId="1" applyNumberFormat="1" applyFont="1" applyBorder="1" applyAlignment="1" applyProtection="1">
      <alignment horizontal="center" vertical="top" wrapText="1"/>
    </xf>
    <xf numFmtId="0" fontId="0" fillId="2" borderId="4" xfId="0" applyFont="1" applyFill="1" applyBorder="1" applyAlignment="1" applyProtection="1">
      <alignment horizontal="center" vertical="top" wrapText="1"/>
    </xf>
    <xf numFmtId="164" fontId="1" fillId="2" borderId="4" xfId="1" applyNumberFormat="1" applyFont="1" applyFill="1" applyBorder="1" applyAlignment="1" applyProtection="1">
      <alignment horizontal="center" vertical="top" wrapText="1"/>
    </xf>
    <xf numFmtId="164" fontId="1" fillId="0" borderId="4" xfId="1" applyNumberFormat="1" applyFont="1" applyBorder="1" applyAlignment="1" applyProtection="1">
      <alignment horizontal="center" vertical="top" wrapText="1"/>
    </xf>
    <xf numFmtId="43" fontId="1" fillId="2" borderId="4" xfId="1" applyFont="1" applyFill="1" applyBorder="1" applyAlignment="1" applyProtection="1">
      <alignment horizontal="center" vertical="top" wrapText="1"/>
    </xf>
    <xf numFmtId="0" fontId="0" fillId="0" borderId="5" xfId="0" applyFont="1" applyBorder="1" applyAlignment="1" applyProtection="1">
      <alignment horizontal="center" vertical="top" wrapText="1"/>
    </xf>
    <xf numFmtId="0" fontId="0" fillId="0" borderId="4" xfId="0" applyFont="1" applyBorder="1" applyAlignment="1" applyProtection="1">
      <alignment horizontal="center" vertical="top" wrapText="1"/>
    </xf>
    <xf numFmtId="0" fontId="0" fillId="0" borderId="6" xfId="0" applyBorder="1" applyProtection="1"/>
    <xf numFmtId="164" fontId="0" fillId="0" borderId="7" xfId="0" applyNumberFormat="1" applyBorder="1" applyProtection="1"/>
    <xf numFmtId="0" fontId="0" fillId="0" borderId="7" xfId="0" applyBorder="1" applyProtection="1"/>
    <xf numFmtId="0" fontId="0" fillId="0" borderId="8" xfId="0" applyBorder="1" applyProtection="1"/>
    <xf numFmtId="164" fontId="0" fillId="0" borderId="1" xfId="1" applyNumberFormat="1" applyFont="1" applyBorder="1" applyProtection="1"/>
    <xf numFmtId="0" fontId="0" fillId="2" borderId="1" xfId="0" applyFill="1" applyBorder="1" applyProtection="1"/>
    <xf numFmtId="164" fontId="0" fillId="2" borderId="1" xfId="1" applyNumberFormat="1" applyFont="1" applyFill="1" applyBorder="1" applyProtection="1"/>
    <xf numFmtId="14" fontId="0" fillId="2" borderId="1" xfId="0" applyNumberFormat="1" applyFill="1" applyBorder="1" applyProtection="1"/>
    <xf numFmtId="43" fontId="0" fillId="2" borderId="1" xfId="1" applyFont="1" applyFill="1" applyBorder="1" applyProtection="1"/>
    <xf numFmtId="164" fontId="0" fillId="0" borderId="1" xfId="0" applyNumberFormat="1" applyBorder="1" applyProtection="1"/>
    <xf numFmtId="164" fontId="0" fillId="2" borderId="1" xfId="0" applyNumberFormat="1" applyFill="1" applyBorder="1" applyProtection="1"/>
    <xf numFmtId="164" fontId="0" fillId="0" borderId="9" xfId="0" applyNumberFormat="1" applyBorder="1" applyProtection="1"/>
    <xf numFmtId="164" fontId="0" fillId="0" borderId="6" xfId="1" applyNumberFormat="1" applyFont="1" applyBorder="1" applyProtection="1"/>
    <xf numFmtId="164" fontId="0" fillId="0" borderId="8" xfId="1" applyNumberFormat="1" applyFont="1" applyBorder="1" applyProtection="1"/>
    <xf numFmtId="0" fontId="0" fillId="0" borderId="3" xfId="0" applyFont="1" applyBorder="1" applyAlignment="1" applyProtection="1">
      <alignment horizontal="center" vertical="top" wrapText="1"/>
    </xf>
    <xf numFmtId="0" fontId="2" fillId="0" borderId="1" xfId="0" applyFont="1" applyBorder="1" applyAlignment="1" applyProtection="1">
      <alignment horizontal="center"/>
    </xf>
    <xf numFmtId="164" fontId="0" fillId="0" borderId="4" xfId="1" applyNumberFormat="1" applyFont="1" applyBorder="1" applyAlignment="1" applyProtection="1">
      <alignment horizontal="center" vertical="top" wrapText="1"/>
    </xf>
    <xf numFmtId="0" fontId="0" fillId="2" borderId="4" xfId="0" applyFill="1" applyBorder="1" applyAlignment="1" applyProtection="1">
      <alignment horizontal="center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11"/>
  <sheetViews>
    <sheetView tabSelected="1" view="pageBreakPreview" topLeftCell="J1" zoomScaleSheetLayoutView="100" workbookViewId="0">
      <selection activeCell="V5" sqref="V5"/>
    </sheetView>
  </sheetViews>
  <sheetFormatPr defaultRowHeight="15"/>
  <cols>
    <col min="1" max="1" width="18.5703125" style="1" customWidth="1"/>
    <col min="2" max="2" width="10.7109375" style="2" bestFit="1" customWidth="1"/>
    <col min="3" max="3" width="11.28515625" style="3" customWidth="1"/>
    <col min="4" max="4" width="12.85546875" style="4" customWidth="1"/>
    <col min="5" max="5" width="10.7109375" style="3" customWidth="1"/>
    <col min="6" max="6" width="10.5703125" style="2" bestFit="1" customWidth="1"/>
    <col min="7" max="7" width="10.140625" style="2" bestFit="1" customWidth="1"/>
    <col min="8" max="8" width="10.140625" style="2" customWidth="1"/>
    <col min="9" max="9" width="11.42578125" style="5" customWidth="1"/>
    <col min="10" max="10" width="12.5703125" style="5" customWidth="1"/>
    <col min="11" max="11" width="11.5703125" style="5" customWidth="1"/>
    <col min="12" max="12" width="9.140625" style="5" customWidth="1"/>
    <col min="13" max="13" width="10.5703125" style="4" customWidth="1"/>
    <col min="14" max="14" width="10.5703125" style="1" bestFit="1" customWidth="1"/>
    <col min="15" max="15" width="12.85546875" style="2" bestFit="1" customWidth="1"/>
    <col min="16" max="18" width="10.5703125" style="3" customWidth="1"/>
    <col min="19" max="19" width="12.85546875" style="2" bestFit="1" customWidth="1"/>
    <col min="20" max="20" width="11.42578125" style="1" bestFit="1" customWidth="1"/>
    <col min="21" max="21" width="9.5703125" style="2" bestFit="1" customWidth="1"/>
    <col min="22" max="22" width="12.42578125" style="1" bestFit="1" customWidth="1"/>
    <col min="23" max="24" width="10.5703125" style="1" bestFit="1" customWidth="1"/>
    <col min="25" max="16384" width="9.140625" style="1"/>
  </cols>
  <sheetData>
    <row r="1" spans="1:29">
      <c r="B1" s="2" t="s">
        <v>25</v>
      </c>
      <c r="C1" s="3" t="s">
        <v>26</v>
      </c>
    </row>
    <row r="2" spans="1:29">
      <c r="B2" s="6">
        <v>41729</v>
      </c>
      <c r="C2" s="7">
        <v>42094</v>
      </c>
    </row>
    <row r="3" spans="1:29">
      <c r="B3" s="40" t="s">
        <v>3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 t="s">
        <v>4</v>
      </c>
      <c r="P3" s="40"/>
      <c r="Q3" s="40"/>
      <c r="R3" s="40"/>
      <c r="S3" s="40"/>
      <c r="T3" s="40"/>
      <c r="U3" s="40"/>
      <c r="V3" s="40"/>
      <c r="W3" s="40" t="s">
        <v>28</v>
      </c>
      <c r="X3" s="40"/>
    </row>
    <row r="4" spans="1:29" s="9" customFormat="1" ht="60.75" thickBot="1">
      <c r="A4" s="39" t="s">
        <v>17</v>
      </c>
      <c r="B4" s="18" t="s">
        <v>0</v>
      </c>
      <c r="C4" s="19" t="s">
        <v>2</v>
      </c>
      <c r="D4" s="20" t="s">
        <v>21</v>
      </c>
      <c r="E4" s="19" t="s">
        <v>24</v>
      </c>
      <c r="F4" s="21" t="s">
        <v>22</v>
      </c>
      <c r="G4" s="21" t="s">
        <v>23</v>
      </c>
      <c r="H4" s="41" t="s">
        <v>29</v>
      </c>
      <c r="I4" s="22" t="s">
        <v>10</v>
      </c>
      <c r="J4" s="22" t="s">
        <v>11</v>
      </c>
      <c r="K4" s="22" t="s">
        <v>19</v>
      </c>
      <c r="L4" s="22" t="s">
        <v>27</v>
      </c>
      <c r="M4" s="20" t="s">
        <v>12</v>
      </c>
      <c r="N4" s="23" t="s">
        <v>1</v>
      </c>
      <c r="O4" s="18" t="s">
        <v>5</v>
      </c>
      <c r="P4" s="19" t="s">
        <v>13</v>
      </c>
      <c r="Q4" s="19" t="s">
        <v>14</v>
      </c>
      <c r="R4" s="42" t="s">
        <v>30</v>
      </c>
      <c r="S4" s="21" t="s">
        <v>6</v>
      </c>
      <c r="T4" s="24" t="s">
        <v>7</v>
      </c>
      <c r="U4" s="21" t="s">
        <v>8</v>
      </c>
      <c r="V4" s="23" t="s">
        <v>9</v>
      </c>
      <c r="W4" s="24" t="s">
        <v>15</v>
      </c>
      <c r="X4" s="23" t="s">
        <v>16</v>
      </c>
      <c r="Y4" s="8"/>
      <c r="Z4" s="8"/>
      <c r="AA4" s="8"/>
      <c r="AB4" s="8"/>
      <c r="AC4" s="8"/>
    </row>
    <row r="5" spans="1:29">
      <c r="A5" s="25" t="s">
        <v>18</v>
      </c>
      <c r="B5" s="37">
        <v>555946</v>
      </c>
      <c r="C5" s="12">
        <v>40633</v>
      </c>
      <c r="D5" s="13">
        <v>-555946</v>
      </c>
      <c r="E5" s="12">
        <v>42004</v>
      </c>
      <c r="F5" s="11">
        <f>IF(D5&gt;0,D5,0)</f>
        <v>0</v>
      </c>
      <c r="G5" s="11">
        <f>IF(D5&lt;0,-D5,0)</f>
        <v>555946</v>
      </c>
      <c r="H5" s="11"/>
      <c r="I5" s="14">
        <v>8</v>
      </c>
      <c r="J5" s="14">
        <f>IF(C5&gt;0,($B$2-C5)/365,0)</f>
        <v>3.0027397260273974</v>
      </c>
      <c r="K5" s="14">
        <f t="shared" ref="K5:K10" si="0">+I5-J5</f>
        <v>4.9972602739726026</v>
      </c>
      <c r="L5" s="14">
        <f>IF(K5&gt;0,IF(D5&gt;0,($C$2-E5)/365,(E5-$B$2)/365),0)</f>
        <v>0.75342465753424659</v>
      </c>
      <c r="M5" s="13">
        <f>IF(D5&gt;0,D5*0.05,B5*0.05)</f>
        <v>27797.300000000003</v>
      </c>
      <c r="N5" s="26">
        <f>+B5+D5</f>
        <v>0</v>
      </c>
      <c r="O5" s="37">
        <v>180005</v>
      </c>
      <c r="P5" s="16">
        <f>IF(D5&gt;0,(D5-M5),(B5-M5))</f>
        <v>528148.69999999995</v>
      </c>
      <c r="Q5" s="16">
        <f>+P5-O5</f>
        <v>348143.69999999995</v>
      </c>
      <c r="R5" s="16"/>
      <c r="S5" s="11">
        <f t="shared" ref="S5:S6" si="1">IF(E5&gt;0,Q5/K5*L5,IF(K5&gt;0,IF(Q5/K5,MIN(Q5/K5,Q5),0),0))</f>
        <v>52488.770559210527</v>
      </c>
      <c r="T5" s="15">
        <f t="shared" ref="T5:T10" si="2">IF(D5&lt;0,(O5+S5),0)</f>
        <v>232493.77055921053</v>
      </c>
      <c r="U5" s="11">
        <f>+IF(E5&gt;0,0,IF(K5&lt;0,IF(Q5&lt;0,(O5-Q5),Q5)))</f>
        <v>0</v>
      </c>
      <c r="V5" s="26">
        <f>+O5+S5-T5+U5</f>
        <v>0</v>
      </c>
      <c r="W5" s="15">
        <f>+N5-V5</f>
        <v>0</v>
      </c>
      <c r="X5" s="26">
        <f>+B5-O5</f>
        <v>375941</v>
      </c>
    </row>
    <row r="6" spans="1:29">
      <c r="A6" s="25" t="s">
        <v>20</v>
      </c>
      <c r="B6" s="37">
        <v>124500</v>
      </c>
      <c r="C6" s="12">
        <v>39538</v>
      </c>
      <c r="D6" s="13">
        <v>0</v>
      </c>
      <c r="E6" s="17"/>
      <c r="F6" s="11"/>
      <c r="G6" s="11"/>
      <c r="H6" s="11"/>
      <c r="I6" s="14">
        <v>3</v>
      </c>
      <c r="J6" s="14">
        <f t="shared" ref="J6:J10" si="3">IF(C6&gt;0,($B$2-C6)/365,0)</f>
        <v>6.0027397260273974</v>
      </c>
      <c r="K6" s="14">
        <f t="shared" si="0"/>
        <v>-3.0027397260273974</v>
      </c>
      <c r="L6" s="14">
        <f t="shared" ref="L6:L11" si="4">IF(K6&gt;0,IF(D6&gt;0,($C$2-E6)/365,(E6-$B$2)/365),0)</f>
        <v>0</v>
      </c>
      <c r="M6" s="13">
        <f t="shared" ref="M6:M10" si="5">IF(D6&gt;0,D6*0.05,B6*0.05)</f>
        <v>6225</v>
      </c>
      <c r="N6" s="26">
        <f t="shared" ref="N6:N11" si="6">+B6+D6+H6</f>
        <v>124500</v>
      </c>
      <c r="O6" s="37">
        <v>108759</v>
      </c>
      <c r="P6" s="16">
        <f>IF(D6&gt;0,(D6-M6),(B6-M6))</f>
        <v>118275</v>
      </c>
      <c r="Q6" s="16">
        <f>+P6-O6</f>
        <v>9516</v>
      </c>
      <c r="R6" s="16"/>
      <c r="S6" s="11">
        <f t="shared" si="1"/>
        <v>0</v>
      </c>
      <c r="T6" s="15">
        <f t="shared" si="2"/>
        <v>0</v>
      </c>
      <c r="U6" s="11">
        <f>+IF(E6&gt;0,0,IF(K6&lt;0,IF(Q6&lt;0,(O6-Q6),Q6)))</f>
        <v>9516</v>
      </c>
      <c r="V6" s="26">
        <f t="shared" ref="V6:V11" si="7">+O6+S6-T6+U6</f>
        <v>118275</v>
      </c>
      <c r="W6" s="15">
        <f>+N6-V6</f>
        <v>6225</v>
      </c>
      <c r="X6" s="26">
        <f>+B6-O6</f>
        <v>15741</v>
      </c>
    </row>
    <row r="7" spans="1:29">
      <c r="A7" s="25"/>
      <c r="B7" s="37">
        <v>499517</v>
      </c>
      <c r="C7" s="12">
        <v>39355</v>
      </c>
      <c r="D7" s="13">
        <v>0</v>
      </c>
      <c r="E7" s="17"/>
      <c r="F7" s="11"/>
      <c r="G7" s="11"/>
      <c r="H7" s="11"/>
      <c r="I7" s="14">
        <v>3</v>
      </c>
      <c r="J7" s="14">
        <f t="shared" si="3"/>
        <v>6.5041095890410956</v>
      </c>
      <c r="K7" s="14">
        <f t="shared" si="0"/>
        <v>-3.5041095890410956</v>
      </c>
      <c r="L7" s="14">
        <f t="shared" si="4"/>
        <v>0</v>
      </c>
      <c r="M7" s="13">
        <f t="shared" si="5"/>
        <v>24975.850000000002</v>
      </c>
      <c r="N7" s="26">
        <f t="shared" si="6"/>
        <v>499517</v>
      </c>
      <c r="O7" s="37">
        <v>474541</v>
      </c>
      <c r="P7" s="16">
        <f>IF(D7&gt;0,(D7-M7),(B7-M7))</f>
        <v>474541.15</v>
      </c>
      <c r="Q7" s="16">
        <f>+P7-O7</f>
        <v>0.15000000002328306</v>
      </c>
      <c r="R7" s="16"/>
      <c r="S7" s="11">
        <f t="shared" ref="S7" si="8">IF(E7&gt;0,Q7/K7*L7,IF(K7&gt;0,IF(Q7/K7,MIN(Q7/K7,Q7),0),0))</f>
        <v>0</v>
      </c>
      <c r="T7" s="15">
        <f t="shared" si="2"/>
        <v>0</v>
      </c>
      <c r="U7" s="11">
        <f t="shared" ref="U7" si="9">+IF(E7&gt;0,0,IF(K7&lt;0,IF(Q7&lt;0,(O7-Q7),Q7)))</f>
        <v>0.15000000002328306</v>
      </c>
      <c r="V7" s="26">
        <f t="shared" si="7"/>
        <v>474541.15</v>
      </c>
      <c r="W7" s="15">
        <f>+N7-V7</f>
        <v>24975.849999999977</v>
      </c>
      <c r="X7" s="26">
        <f>+B7-O7</f>
        <v>24976</v>
      </c>
    </row>
    <row r="8" spans="1:29">
      <c r="A8" s="25"/>
      <c r="B8" s="37">
        <v>5300</v>
      </c>
      <c r="C8" s="12">
        <v>40451</v>
      </c>
      <c r="D8" s="13">
        <v>0</v>
      </c>
      <c r="E8" s="17"/>
      <c r="F8" s="11"/>
      <c r="G8" s="11"/>
      <c r="H8" s="11"/>
      <c r="I8" s="14">
        <v>3</v>
      </c>
      <c r="J8" s="14">
        <f t="shared" si="3"/>
        <v>3.5013698630136987</v>
      </c>
      <c r="K8" s="14">
        <f t="shared" si="0"/>
        <v>-0.50136986301369868</v>
      </c>
      <c r="L8" s="14">
        <f t="shared" si="4"/>
        <v>0</v>
      </c>
      <c r="M8" s="13">
        <f t="shared" si="5"/>
        <v>265</v>
      </c>
      <c r="N8" s="26">
        <f t="shared" si="6"/>
        <v>5300</v>
      </c>
      <c r="O8" s="37">
        <v>3302</v>
      </c>
      <c r="P8" s="16">
        <f>IF(D8&gt;0,(D8-M8),(B8-M8))</f>
        <v>5035</v>
      </c>
      <c r="Q8" s="16">
        <f>+P8-O8</f>
        <v>1733</v>
      </c>
      <c r="R8" s="16"/>
      <c r="S8" s="11">
        <f t="shared" ref="S8" si="10">IF(E8&gt;0,Q8/K8*L8,IF(K8&gt;0,IF(Q8/K8,MIN(Q8/K8,Q8),0),0))</f>
        <v>0</v>
      </c>
      <c r="T8" s="15">
        <f t="shared" si="2"/>
        <v>0</v>
      </c>
      <c r="U8" s="11">
        <f t="shared" ref="U8" si="11">+IF(E8&gt;0,0,IF(K8&lt;0,IF(Q8&lt;0,(O8-Q8),Q8)))</f>
        <v>1733</v>
      </c>
      <c r="V8" s="26">
        <f t="shared" si="7"/>
        <v>5035</v>
      </c>
      <c r="W8" s="15">
        <f>+N8-V8</f>
        <v>265</v>
      </c>
      <c r="X8" s="26">
        <f>+B8-O8</f>
        <v>1998</v>
      </c>
    </row>
    <row r="9" spans="1:29">
      <c r="A9" s="25"/>
      <c r="B9" s="37"/>
      <c r="C9" s="17"/>
      <c r="D9" s="13"/>
      <c r="E9" s="17"/>
      <c r="F9" s="11"/>
      <c r="G9" s="11"/>
      <c r="H9" s="11"/>
      <c r="I9" s="14"/>
      <c r="J9" s="14">
        <f t="shared" si="3"/>
        <v>0</v>
      </c>
      <c r="K9" s="14">
        <f t="shared" si="0"/>
        <v>0</v>
      </c>
      <c r="L9" s="14">
        <f t="shared" si="4"/>
        <v>0</v>
      </c>
      <c r="M9" s="13">
        <f t="shared" si="5"/>
        <v>0</v>
      </c>
      <c r="N9" s="26">
        <f t="shared" si="6"/>
        <v>0</v>
      </c>
      <c r="O9" s="37"/>
      <c r="P9" s="17"/>
      <c r="Q9" s="17"/>
      <c r="R9" s="17"/>
      <c r="S9" s="11"/>
      <c r="T9" s="15">
        <f t="shared" si="2"/>
        <v>0</v>
      </c>
      <c r="U9" s="11"/>
      <c r="V9" s="26">
        <f t="shared" si="7"/>
        <v>0</v>
      </c>
      <c r="W9" s="10"/>
      <c r="X9" s="27"/>
    </row>
    <row r="10" spans="1:29">
      <c r="A10" s="25"/>
      <c r="B10" s="37"/>
      <c r="C10" s="17"/>
      <c r="D10" s="13">
        <v>88750</v>
      </c>
      <c r="E10" s="12">
        <v>41978</v>
      </c>
      <c r="F10" s="11">
        <f>IF(D10&gt;0,D10,0)</f>
        <v>88750</v>
      </c>
      <c r="G10" s="11">
        <f>IF(D10&lt;0,-D10,0)</f>
        <v>0</v>
      </c>
      <c r="H10" s="11"/>
      <c r="I10" s="14">
        <v>15</v>
      </c>
      <c r="J10" s="14">
        <f t="shared" si="3"/>
        <v>0</v>
      </c>
      <c r="K10" s="14">
        <f t="shared" si="0"/>
        <v>15</v>
      </c>
      <c r="L10" s="14">
        <f t="shared" si="4"/>
        <v>0.31780821917808222</v>
      </c>
      <c r="M10" s="13">
        <f t="shared" si="5"/>
        <v>4437.5</v>
      </c>
      <c r="N10" s="26">
        <f t="shared" si="6"/>
        <v>88750</v>
      </c>
      <c r="O10" s="37">
        <v>0</v>
      </c>
      <c r="P10" s="16">
        <f>IF(D10&gt;0,(D10-M10),(B10-M10))</f>
        <v>84312.5</v>
      </c>
      <c r="Q10" s="16">
        <f>+P10-O10</f>
        <v>84312.5</v>
      </c>
      <c r="R10" s="16"/>
      <c r="S10" s="11">
        <f t="shared" ref="S10" si="12">IF(E10&gt;0,Q10/K10*L10,IF(K10&gt;0,IF(Q10/K10,MIN(Q10/K10,Q10),0),0))</f>
        <v>1786.3470319634703</v>
      </c>
      <c r="T10" s="15">
        <f t="shared" si="2"/>
        <v>0</v>
      </c>
      <c r="U10" s="11">
        <f t="shared" ref="U10" si="13">+IF(E10&gt;0,0,IF(K10&lt;0,IF(Q10&lt;0,(O10-Q10),Q10)))</f>
        <v>0</v>
      </c>
      <c r="V10" s="26">
        <f t="shared" si="7"/>
        <v>1786.3470319634703</v>
      </c>
      <c r="W10" s="15">
        <f>+N10-V10</f>
        <v>86963.652968036535</v>
      </c>
      <c r="X10" s="26">
        <f>+B10-O10</f>
        <v>0</v>
      </c>
    </row>
    <row r="11" spans="1:29">
      <c r="A11" s="28"/>
      <c r="B11" s="38"/>
      <c r="C11" s="30"/>
      <c r="D11" s="31">
        <v>2500000</v>
      </c>
      <c r="E11" s="32">
        <v>41866</v>
      </c>
      <c r="F11" s="29">
        <f>IF(D11&gt;0,D11,0)</f>
        <v>2500000</v>
      </c>
      <c r="G11" s="29">
        <f>IF(D11&lt;0,-D11,0)</f>
        <v>0</v>
      </c>
      <c r="H11" s="29"/>
      <c r="I11" s="33">
        <v>15</v>
      </c>
      <c r="J11" s="33">
        <f t="shared" ref="J11" si="14">IF(C11&gt;0,($B$2-C11)/365,0)</f>
        <v>0</v>
      </c>
      <c r="K11" s="33">
        <f t="shared" ref="K11" si="15">+I11-J11</f>
        <v>15</v>
      </c>
      <c r="L11" s="33">
        <f t="shared" si="4"/>
        <v>0.62465753424657533</v>
      </c>
      <c r="M11" s="31">
        <f t="shared" ref="M11" si="16">IF(D11&gt;0,D11*0.05,B11*0.05)</f>
        <v>125000</v>
      </c>
      <c r="N11" s="26">
        <f t="shared" si="6"/>
        <v>2500000</v>
      </c>
      <c r="O11" s="38">
        <v>0</v>
      </c>
      <c r="P11" s="35">
        <f>IF(D11&gt;0,(D11-M11),(B11-M11))</f>
        <v>2375000</v>
      </c>
      <c r="Q11" s="35">
        <f>+P11-O11</f>
        <v>2375000</v>
      </c>
      <c r="R11" s="35"/>
      <c r="S11" s="29">
        <f t="shared" ref="S11" si="17">IF(E11&gt;0,Q11/K11*L11,IF(K11&gt;0,IF(Q11/K11,MIN(Q11/K11,Q11),0),0))</f>
        <v>98904.109589041094</v>
      </c>
      <c r="T11" s="34">
        <f t="shared" ref="T11" si="18">IF(D11&lt;0,(O11+S11),0)</f>
        <v>0</v>
      </c>
      <c r="U11" s="29">
        <f t="shared" ref="U11" si="19">+IF(E11&gt;0,0,IF(K11&lt;0,IF(Q11&lt;0,(O11-Q11),Q11)))</f>
        <v>0</v>
      </c>
      <c r="V11" s="26">
        <f t="shared" si="7"/>
        <v>98904.109589041094</v>
      </c>
      <c r="W11" s="34">
        <f>+N11-V11</f>
        <v>2401095.8904109588</v>
      </c>
      <c r="X11" s="36">
        <f>+B11-O11</f>
        <v>0</v>
      </c>
    </row>
  </sheetData>
  <mergeCells count="3">
    <mergeCell ref="B3:N3"/>
    <mergeCell ref="O3:V3"/>
    <mergeCell ref="W3:X3"/>
  </mergeCells>
  <pageMargins left="0.68" right="0.19" top="0.75" bottom="0.75" header="0.3" footer="0.3"/>
  <pageSetup scale="8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2015-08-17T13:01:17Z</dcterms:modified>
</cp:coreProperties>
</file>