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rali.kannan\Desktop\"/>
    </mc:Choice>
  </mc:AlternateContent>
  <bookViews>
    <workbookView xWindow="0" yWindow="0" windowWidth="21600" windowHeight="9405" firstSheet="1" activeTab="2"/>
  </bookViews>
  <sheets>
    <sheet name="CVD" sheetId="4" state="hidden" r:id="rId1"/>
    <sheet name="Excise Duty" sheetId="2" r:id="rId2"/>
    <sheet name="MRP BASED CVD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5" l="1"/>
  <c r="C53" i="4"/>
  <c r="C51" i="4"/>
  <c r="C49" i="4"/>
  <c r="C36" i="4"/>
  <c r="C40" i="4" s="1"/>
  <c r="C4" i="4"/>
  <c r="C8" i="4" s="1"/>
  <c r="C14" i="5"/>
  <c r="F14" i="5" s="1"/>
  <c r="C6" i="5" l="1"/>
  <c r="C5" i="5"/>
  <c r="C7" i="5" s="1"/>
  <c r="C8" i="5" s="1"/>
  <c r="C10" i="5" s="1"/>
  <c r="C9" i="4"/>
  <c r="C11" i="4" s="1"/>
  <c r="C41" i="4"/>
  <c r="C43" i="4" s="1"/>
  <c r="C45" i="4" l="1"/>
  <c r="C13" i="4"/>
  <c r="C16" i="5"/>
  <c r="C15" i="5"/>
  <c r="C57" i="4" l="1"/>
  <c r="C55" i="4"/>
  <c r="C59" i="4" s="1"/>
  <c r="C15" i="4"/>
  <c r="C17" i="5"/>
  <c r="C19" i="5" s="1"/>
  <c r="F17" i="5" l="1"/>
  <c r="C19" i="4"/>
  <c r="C17" i="4"/>
  <c r="C61" i="4"/>
  <c r="C23" i="4" l="1"/>
  <c r="C21" i="4"/>
  <c r="G11" i="2"/>
  <c r="G10" i="2"/>
  <c r="G9" i="2"/>
  <c r="G6" i="2"/>
  <c r="G5" i="2"/>
  <c r="I3" i="2"/>
  <c r="C25" i="4" l="1"/>
  <c r="C27" i="4" s="1"/>
  <c r="E5" i="2"/>
  <c r="E6" i="2" s="1"/>
  <c r="F7" i="2" s="1"/>
  <c r="I5" i="2" s="1"/>
  <c r="F5" i="2"/>
  <c r="I9" i="2" s="1"/>
  <c r="E7" i="2" l="1"/>
  <c r="E8" i="2"/>
  <c r="E9" i="2" l="1"/>
  <c r="F10" i="2"/>
  <c r="I11" i="2" s="1"/>
  <c r="F9" i="2"/>
  <c r="I10" i="2" s="1"/>
  <c r="E10" i="2"/>
  <c r="I12" i="2" l="1"/>
  <c r="E11" i="2"/>
  <c r="E12" i="2" s="1"/>
  <c r="F12" i="2" l="1"/>
  <c r="I6" i="2" s="1"/>
  <c r="I7" i="2" l="1"/>
  <c r="I14" i="2" s="1"/>
  <c r="F13" i="2"/>
  <c r="F14" i="2" s="1"/>
</calcChain>
</file>

<file path=xl/comments1.xml><?xml version="1.0" encoding="utf-8"?>
<comments xmlns="http://schemas.openxmlformats.org/spreadsheetml/2006/main">
  <authors>
    <author>Murali KANNAN</author>
  </authors>
  <commentList>
    <comment ref="F6" authorId="0" shapeId="0">
      <text>
        <r>
          <rPr>
            <b/>
            <sz val="9"/>
            <color indexed="81"/>
            <rFont val="Tahoma"/>
            <family val="2"/>
          </rPr>
          <t>Murali KANNAN:</t>
        </r>
        <r>
          <rPr>
            <sz val="9"/>
            <color indexed="81"/>
            <rFont val="Tahoma"/>
            <family val="2"/>
          </rPr>
          <t xml:space="preserve">
enter the as per BL Ass. Value here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Murali KANNAN:</t>
        </r>
        <r>
          <rPr>
            <sz val="9"/>
            <color indexed="81"/>
            <rFont val="Tahoma"/>
            <family val="2"/>
          </rPr>
          <t xml:space="preserve">
Pls put MRP for RSP rate as per Bill of Entry here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Murali KANNAN:</t>
        </r>
        <r>
          <rPr>
            <sz val="9"/>
            <color indexed="81"/>
            <rFont val="Tahoma"/>
            <family val="2"/>
          </rPr>
          <t xml:space="preserve">
Total Quantity update here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Murali KANNAN:</t>
        </r>
        <r>
          <rPr>
            <sz val="9"/>
            <color indexed="81"/>
            <rFont val="Tahoma"/>
            <family val="2"/>
          </rPr>
          <t xml:space="preserve">
Put here Abatement Rate of % </t>
        </r>
      </text>
    </comment>
  </commentList>
</comments>
</file>

<file path=xl/sharedStrings.xml><?xml version="1.0" encoding="utf-8"?>
<sst xmlns="http://schemas.openxmlformats.org/spreadsheetml/2006/main" count="104" uniqueCount="75">
  <si>
    <t>Seq.</t>
  </si>
  <si>
    <t>Duty Description</t>
  </si>
  <si>
    <t>Duty %</t>
  </si>
  <si>
    <t>Amount</t>
  </si>
  <si>
    <t>Total Customs Duty</t>
  </si>
  <si>
    <t>(A)</t>
  </si>
  <si>
    <t>(B)</t>
  </si>
  <si>
    <t>Basic Customs Duty</t>
  </si>
  <si>
    <t>(C)</t>
  </si>
  <si>
    <t>Sub-Total for calculating CVD ‘(A+B)’</t>
  </si>
  <si>
    <t>(D)</t>
  </si>
  <si>
    <t>CVD ‘C’ x excise duty rate</t>
  </si>
  <si>
    <t>(E)</t>
  </si>
  <si>
    <t>Sub-total for edu cess on customs ‘B+D</t>
  </si>
  <si>
    <t>(F)</t>
  </si>
  <si>
    <t>Edu Cess of Customs – 2% of ‘E’</t>
  </si>
  <si>
    <t>(G)</t>
  </si>
  <si>
    <t>SAH Education Cess of Customs – 1% of ‘E’</t>
  </si>
  <si>
    <t>(H)</t>
  </si>
  <si>
    <t>Sub-total for Spl CVD ‘C+D+F+G’</t>
  </si>
  <si>
    <t>(I)</t>
  </si>
  <si>
    <t>Special CVD under section 3(5) – 4% of ‘H’</t>
  </si>
  <si>
    <t>(J)</t>
  </si>
  <si>
    <t>(K)</t>
  </si>
  <si>
    <t>Total duty rounded to</t>
  </si>
  <si>
    <t>Rs.</t>
  </si>
  <si>
    <t>Enter the Assessable Value Rs</t>
  </si>
  <si>
    <t>CVD</t>
  </si>
  <si>
    <t>AED</t>
  </si>
  <si>
    <t>BCD</t>
  </si>
  <si>
    <t>Customs Edu Cess</t>
  </si>
  <si>
    <t>Customs Sec &amp; Hr Edu Cess</t>
  </si>
  <si>
    <t>Total Ass. Value Rs.</t>
  </si>
  <si>
    <t>Total Duty---&gt;</t>
  </si>
  <si>
    <t>Total ---&gt;</t>
  </si>
  <si>
    <t>Duty Part====&gt;</t>
  </si>
  <si>
    <r>
      <t xml:space="preserve">1) Cenvat Claim </t>
    </r>
    <r>
      <rPr>
        <b/>
        <sz val="16"/>
        <color rgb="FF7030A0"/>
        <rFont val="Calibri"/>
        <family val="2"/>
        <scheme val="minor"/>
      </rPr>
      <t>(Excise Duty)</t>
    </r>
  </si>
  <si>
    <r>
      <t xml:space="preserve">2) Duty Draw back Claim </t>
    </r>
    <r>
      <rPr>
        <b/>
        <sz val="16"/>
        <color rgb="FF7030A0"/>
        <rFont val="Calibri"/>
        <family val="2"/>
        <scheme val="minor"/>
      </rPr>
      <t>( Customs Dutys)</t>
    </r>
  </si>
  <si>
    <t>Invoice Value In Foreign Currency</t>
  </si>
  <si>
    <t>USD</t>
  </si>
  <si>
    <t>Customs Ex. Rate</t>
  </si>
  <si>
    <t>Freight If Not Covered By Invoice</t>
  </si>
  <si>
    <t>INR</t>
  </si>
  <si>
    <t>Insurance If Not Covered By Invoice</t>
  </si>
  <si>
    <t>CIF Value in INR</t>
  </si>
  <si>
    <t>Assessable Value In Rs.</t>
  </si>
  <si>
    <t>Basic Duty in %</t>
  </si>
  <si>
    <t>MRP (For CVD ON MRP)</t>
  </si>
  <si>
    <t>Abatement %</t>
  </si>
  <si>
    <t>CVD % (For MRP Based CVD)</t>
  </si>
  <si>
    <t>CESS % on all Duties</t>
  </si>
  <si>
    <t>SAD ON A.V. + all Duties</t>
  </si>
  <si>
    <t>TOTAL DUTY *</t>
  </si>
  <si>
    <t>DUTY CALCULATIONS (AD VALOREM DUTY):</t>
  </si>
  <si>
    <t>INVOICE VALUE IN FOREIGN CURRENCY</t>
  </si>
  <si>
    <t>CUSTOMS EX. RATE</t>
  </si>
  <si>
    <t>FREIGHT IF NOT COVERED BY INVOICE</t>
  </si>
  <si>
    <t>INSURANCE IF NOT COVERED BY INVOICE</t>
  </si>
  <si>
    <t>CIF VALUE IN INR</t>
  </si>
  <si>
    <t>LANDING CHARGES (NOTIONAL) %</t>
  </si>
  <si>
    <t>ASSESSABLE VALUE IN Rs.</t>
  </si>
  <si>
    <t>BASIC DUTY IN %</t>
  </si>
  <si>
    <t>CVD % (FOR AD VALOREM CVD)</t>
  </si>
  <si>
    <t>CESS % ON CVD</t>
  </si>
  <si>
    <t>CESS % ON ALL DUTIES</t>
  </si>
  <si>
    <t>SAD ON A.V. + ALL DUTIES</t>
  </si>
  <si>
    <t>* TOTAL DUTY TO BE ROUNDED OFF TO NEAREST RUPEE</t>
  </si>
  <si>
    <t>CELLS MARKED IN COLOUR TO BE FILLED UP BY USER</t>
  </si>
  <si>
    <t>DUTY CALCULATIONS (AD VALOREM DUTY, MRP BASED CVD):</t>
  </si>
  <si>
    <t>MRP (FOR CVD ON MRP)</t>
  </si>
  <si>
    <t>ABATEMENT %</t>
  </si>
  <si>
    <t>CVD % (FOR MRP BASED CVD)</t>
  </si>
  <si>
    <r>
      <t xml:space="preserve">DUTY CALCULATIONS for </t>
    </r>
    <r>
      <rPr>
        <b/>
        <sz val="11"/>
        <color rgb="FFFF0000"/>
        <rFont val="Calibri"/>
        <family val="2"/>
        <scheme val="minor"/>
      </rPr>
      <t>(MRP BASED CPVC Solvent Cement ):</t>
    </r>
  </si>
  <si>
    <t>%</t>
  </si>
  <si>
    <t>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</si>
</sst>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5" formatCode="_(* #,##0.00_);_(* \(#,##0.00\);_(* &quot;-&quot;??_);_(@_)"/>
    <numFmt numFmtId="166" formatCode="0.000"/>
    <numFmt numFmtId="167" formatCode="0.0000"/>
    <numFmt numFmtId="168" formatCode="0.0000000"/>
    <numFmt numFmtId="169" formatCode="0.00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555555"/>
      <name val="Verdana"/>
      <family val="2"/>
    </font>
    <font>
      <b/>
      <sz val="11"/>
      <color rgb="FF555555"/>
      <name val="Verdana"/>
      <family val="2"/>
    </font>
    <font>
      <b/>
      <sz val="12"/>
      <color rgb="FF555555"/>
      <name val="Verdana"/>
      <family val="2"/>
    </font>
    <font>
      <sz val="11"/>
      <color rgb="FFFF0000"/>
      <name val="Verdana"/>
      <family val="2"/>
    </font>
    <font>
      <b/>
      <sz val="14"/>
      <color theme="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CCCCCC"/>
      </left>
      <right style="medium">
        <color rgb="FFCCCCCC"/>
      </right>
      <top style="thick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thick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CCCCCC"/>
      </right>
      <top style="thick">
        <color rgb="FFCCCCCC"/>
      </top>
      <bottom style="medium">
        <color rgb="FFCCCCCC"/>
      </bottom>
      <diagonal/>
    </border>
    <border>
      <left style="thick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CCCCCC"/>
      </left>
      <right style="medium">
        <color rgb="FFCCCCCC"/>
      </right>
      <top style="medium">
        <color rgb="FFCCCCCC"/>
      </top>
      <bottom style="thick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CCCCCC"/>
      </bottom>
      <diagonal/>
    </border>
    <border>
      <left style="medium">
        <color rgb="FFCCCCCC"/>
      </left>
      <right style="thick">
        <color rgb="FFCCCCCC"/>
      </right>
      <top style="thin">
        <color indexed="64"/>
      </top>
      <bottom style="double">
        <color indexed="64"/>
      </bottom>
      <diagonal/>
    </border>
    <border>
      <left style="medium">
        <color rgb="FFCCCCCC"/>
      </left>
      <right style="thick">
        <color rgb="FFCCCCCC"/>
      </right>
      <top style="medium">
        <color rgb="FFCCCCCC"/>
      </top>
      <bottom/>
      <diagonal/>
    </border>
    <border>
      <left style="thick">
        <color rgb="FFCCCCCC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6" xfId="0" applyFont="1" applyFill="1" applyBorder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3" fontId="6" fillId="7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" fontId="14" fillId="3" borderId="1" xfId="0" applyNumberFormat="1" applyFont="1" applyFill="1" applyBorder="1" applyAlignment="1">
      <alignment horizontal="right" vertical="center"/>
    </xf>
    <xf numFmtId="0" fontId="14" fillId="5" borderId="1" xfId="0" applyFont="1" applyFill="1" applyBorder="1" applyAlignment="1">
      <alignment horizontal="center" vertical="center"/>
    </xf>
    <xf numFmtId="43" fontId="14" fillId="2" borderId="1" xfId="1" applyFont="1" applyFill="1" applyBorder="1" applyAlignment="1">
      <alignment horizontal="right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3" fontId="5" fillId="5" borderId="6" xfId="0" applyNumberFormat="1" applyFont="1" applyFill="1" applyBorder="1" applyAlignment="1">
      <alignment horizontal="right" vertical="center"/>
    </xf>
    <xf numFmtId="3" fontId="2" fillId="2" borderId="6" xfId="0" applyNumberFormat="1" applyFont="1" applyFill="1" applyBorder="1" applyAlignment="1">
      <alignment horizontal="right" vertical="center"/>
    </xf>
    <xf numFmtId="3" fontId="3" fillId="6" borderId="6" xfId="0" applyNumberFormat="1" applyFont="1" applyFill="1" applyBorder="1" applyAlignment="1">
      <alignment horizontal="right" vertical="center"/>
    </xf>
    <xf numFmtId="3" fontId="14" fillId="2" borderId="10" xfId="0" applyNumberFormat="1" applyFont="1" applyFill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43" fontId="16" fillId="0" borderId="0" xfId="1" applyFont="1" applyAlignment="1">
      <alignment horizontal="center"/>
    </xf>
    <xf numFmtId="0" fontId="18" fillId="0" borderId="0" xfId="0" applyFont="1"/>
    <xf numFmtId="0" fontId="0" fillId="0" borderId="0" xfId="0" applyFont="1"/>
    <xf numFmtId="43" fontId="1" fillId="0" borderId="0" xfId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9" borderId="0" xfId="0" applyFont="1" applyFill="1" applyAlignment="1">
      <alignment horizontal="center"/>
    </xf>
    <xf numFmtId="2" fontId="20" fillId="9" borderId="0" xfId="0" applyNumberFormat="1" applyFont="1" applyFill="1" applyAlignment="1">
      <alignment horizontal="center"/>
    </xf>
    <xf numFmtId="2" fontId="19" fillId="0" borderId="0" xfId="0" applyNumberFormat="1" applyFont="1" applyAlignment="1">
      <alignment horizontal="center"/>
    </xf>
    <xf numFmtId="2" fontId="19" fillId="9" borderId="0" xfId="0" applyNumberFormat="1" applyFont="1" applyFill="1" applyAlignment="1">
      <alignment horizontal="center"/>
    </xf>
    <xf numFmtId="0" fontId="20" fillId="9" borderId="0" xfId="0" applyFont="1" applyFill="1" applyAlignment="1">
      <alignment horizontal="center"/>
    </xf>
    <xf numFmtId="166" fontId="19" fillId="0" borderId="0" xfId="0" applyNumberFormat="1" applyFont="1" applyAlignment="1">
      <alignment horizontal="center"/>
    </xf>
    <xf numFmtId="167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9" fillId="9" borderId="0" xfId="0" applyFont="1" applyFill="1"/>
    <xf numFmtId="168" fontId="19" fillId="0" borderId="0" xfId="0" applyNumberFormat="1" applyFont="1" applyAlignment="1">
      <alignment horizontal="center"/>
    </xf>
    <xf numFmtId="169" fontId="19" fillId="0" borderId="0" xfId="0" applyNumberFormat="1" applyFont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43" fontId="16" fillId="0" borderId="0" xfId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7" borderId="0" xfId="0" applyFont="1" applyFill="1" applyAlignment="1">
      <alignment horizontal="center" vertical="center"/>
    </xf>
    <xf numFmtId="165" fontId="17" fillId="8" borderId="0" xfId="1" applyNumberFormat="1" applyFont="1" applyFill="1" applyAlignment="1">
      <alignment horizontal="center" vertical="center"/>
    </xf>
    <xf numFmtId="2" fontId="17" fillId="8" borderId="0" xfId="0" applyNumberFormat="1" applyFont="1" applyFill="1" applyAlignment="1">
      <alignment horizontal="center" vertical="center"/>
    </xf>
    <xf numFmtId="165" fontId="17" fillId="0" borderId="0" xfId="1" applyNumberFormat="1" applyFont="1" applyAlignment="1">
      <alignment horizontal="center" vertical="center"/>
    </xf>
    <xf numFmtId="165" fontId="17" fillId="8" borderId="13" xfId="1" applyNumberFormat="1" applyFont="1" applyFill="1" applyBorder="1" applyAlignment="1">
      <alignment horizontal="center" vertical="center"/>
    </xf>
    <xf numFmtId="43" fontId="0" fillId="0" borderId="0" xfId="0" applyNumberFormat="1" applyAlignment="1">
      <alignment vertical="center"/>
    </xf>
    <xf numFmtId="0" fontId="17" fillId="8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9" fillId="0" borderId="12" xfId="1" applyNumberFormat="1" applyFont="1" applyBorder="1" applyAlignment="1">
      <alignment horizontal="center" vertical="center"/>
    </xf>
    <xf numFmtId="43" fontId="21" fillId="0" borderId="0" xfId="0" applyNumberFormat="1" applyFont="1" applyAlignment="1">
      <alignment vertical="center"/>
    </xf>
    <xf numFmtId="165" fontId="17" fillId="3" borderId="12" xfId="1" applyNumberFormat="1" applyFont="1" applyFill="1" applyBorder="1" applyAlignment="1">
      <alignment horizontal="center" vertical="center"/>
    </xf>
    <xf numFmtId="9" fontId="16" fillId="0" borderId="0" xfId="0" applyNumberFormat="1" applyFont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opLeftCell="A34" workbookViewId="0">
      <selection activeCell="E13" sqref="E13"/>
    </sheetView>
  </sheetViews>
  <sheetFormatPr defaultRowHeight="15" x14ac:dyDescent="0.25"/>
  <cols>
    <col min="1" max="1" width="59.140625" bestFit="1" customWidth="1"/>
    <col min="3" max="3" width="16.7109375" bestFit="1" customWidth="1"/>
    <col min="257" max="257" width="59.140625" bestFit="1" customWidth="1"/>
    <col min="259" max="259" width="16.7109375" bestFit="1" customWidth="1"/>
    <col min="513" max="513" width="59.140625" bestFit="1" customWidth="1"/>
    <col min="515" max="515" width="16.7109375" bestFit="1" customWidth="1"/>
    <col min="769" max="769" width="59.140625" bestFit="1" customWidth="1"/>
    <col min="771" max="771" width="16.7109375" bestFit="1" customWidth="1"/>
    <col min="1025" max="1025" width="59.140625" bestFit="1" customWidth="1"/>
    <col min="1027" max="1027" width="16.7109375" bestFit="1" customWidth="1"/>
    <col min="1281" max="1281" width="59.140625" bestFit="1" customWidth="1"/>
    <col min="1283" max="1283" width="16.7109375" bestFit="1" customWidth="1"/>
    <col min="1537" max="1537" width="59.140625" bestFit="1" customWidth="1"/>
    <col min="1539" max="1539" width="16.7109375" bestFit="1" customWidth="1"/>
    <col min="1793" max="1793" width="59.140625" bestFit="1" customWidth="1"/>
    <col min="1795" max="1795" width="16.7109375" bestFit="1" customWidth="1"/>
    <col min="2049" max="2049" width="59.140625" bestFit="1" customWidth="1"/>
    <col min="2051" max="2051" width="16.7109375" bestFit="1" customWidth="1"/>
    <col min="2305" max="2305" width="59.140625" bestFit="1" customWidth="1"/>
    <col min="2307" max="2307" width="16.7109375" bestFit="1" customWidth="1"/>
    <col min="2561" max="2561" width="59.140625" bestFit="1" customWidth="1"/>
    <col min="2563" max="2563" width="16.7109375" bestFit="1" customWidth="1"/>
    <col min="2817" max="2817" width="59.140625" bestFit="1" customWidth="1"/>
    <col min="2819" max="2819" width="16.7109375" bestFit="1" customWidth="1"/>
    <col min="3073" max="3073" width="59.140625" bestFit="1" customWidth="1"/>
    <col min="3075" max="3075" width="16.7109375" bestFit="1" customWidth="1"/>
    <col min="3329" max="3329" width="59.140625" bestFit="1" customWidth="1"/>
    <col min="3331" max="3331" width="16.7109375" bestFit="1" customWidth="1"/>
    <col min="3585" max="3585" width="59.140625" bestFit="1" customWidth="1"/>
    <col min="3587" max="3587" width="16.7109375" bestFit="1" customWidth="1"/>
    <col min="3841" max="3841" width="59.140625" bestFit="1" customWidth="1"/>
    <col min="3843" max="3843" width="16.7109375" bestFit="1" customWidth="1"/>
    <col min="4097" max="4097" width="59.140625" bestFit="1" customWidth="1"/>
    <col min="4099" max="4099" width="16.7109375" bestFit="1" customWidth="1"/>
    <col min="4353" max="4353" width="59.140625" bestFit="1" customWidth="1"/>
    <col min="4355" max="4355" width="16.7109375" bestFit="1" customWidth="1"/>
    <col min="4609" max="4609" width="59.140625" bestFit="1" customWidth="1"/>
    <col min="4611" max="4611" width="16.7109375" bestFit="1" customWidth="1"/>
    <col min="4865" max="4865" width="59.140625" bestFit="1" customWidth="1"/>
    <col min="4867" max="4867" width="16.7109375" bestFit="1" customWidth="1"/>
    <col min="5121" max="5121" width="59.140625" bestFit="1" customWidth="1"/>
    <col min="5123" max="5123" width="16.7109375" bestFit="1" customWidth="1"/>
    <col min="5377" max="5377" width="59.140625" bestFit="1" customWidth="1"/>
    <col min="5379" max="5379" width="16.7109375" bestFit="1" customWidth="1"/>
    <col min="5633" max="5633" width="59.140625" bestFit="1" customWidth="1"/>
    <col min="5635" max="5635" width="16.7109375" bestFit="1" customWidth="1"/>
    <col min="5889" max="5889" width="59.140625" bestFit="1" customWidth="1"/>
    <col min="5891" max="5891" width="16.7109375" bestFit="1" customWidth="1"/>
    <col min="6145" max="6145" width="59.140625" bestFit="1" customWidth="1"/>
    <col min="6147" max="6147" width="16.7109375" bestFit="1" customWidth="1"/>
    <col min="6401" max="6401" width="59.140625" bestFit="1" customWidth="1"/>
    <col min="6403" max="6403" width="16.7109375" bestFit="1" customWidth="1"/>
    <col min="6657" max="6657" width="59.140625" bestFit="1" customWidth="1"/>
    <col min="6659" max="6659" width="16.7109375" bestFit="1" customWidth="1"/>
    <col min="6913" max="6913" width="59.140625" bestFit="1" customWidth="1"/>
    <col min="6915" max="6915" width="16.7109375" bestFit="1" customWidth="1"/>
    <col min="7169" max="7169" width="59.140625" bestFit="1" customWidth="1"/>
    <col min="7171" max="7171" width="16.7109375" bestFit="1" customWidth="1"/>
    <col min="7425" max="7425" width="59.140625" bestFit="1" customWidth="1"/>
    <col min="7427" max="7427" width="16.7109375" bestFit="1" customWidth="1"/>
    <col min="7681" max="7681" width="59.140625" bestFit="1" customWidth="1"/>
    <col min="7683" max="7683" width="16.7109375" bestFit="1" customWidth="1"/>
    <col min="7937" max="7937" width="59.140625" bestFit="1" customWidth="1"/>
    <col min="7939" max="7939" width="16.7109375" bestFit="1" customWidth="1"/>
    <col min="8193" max="8193" width="59.140625" bestFit="1" customWidth="1"/>
    <col min="8195" max="8195" width="16.7109375" bestFit="1" customWidth="1"/>
    <col min="8449" max="8449" width="59.140625" bestFit="1" customWidth="1"/>
    <col min="8451" max="8451" width="16.7109375" bestFit="1" customWidth="1"/>
    <col min="8705" max="8705" width="59.140625" bestFit="1" customWidth="1"/>
    <col min="8707" max="8707" width="16.7109375" bestFit="1" customWidth="1"/>
    <col min="8961" max="8961" width="59.140625" bestFit="1" customWidth="1"/>
    <col min="8963" max="8963" width="16.7109375" bestFit="1" customWidth="1"/>
    <col min="9217" max="9217" width="59.140625" bestFit="1" customWidth="1"/>
    <col min="9219" max="9219" width="16.7109375" bestFit="1" customWidth="1"/>
    <col min="9473" max="9473" width="59.140625" bestFit="1" customWidth="1"/>
    <col min="9475" max="9475" width="16.7109375" bestFit="1" customWidth="1"/>
    <col min="9729" max="9729" width="59.140625" bestFit="1" customWidth="1"/>
    <col min="9731" max="9731" width="16.7109375" bestFit="1" customWidth="1"/>
    <col min="9985" max="9985" width="59.140625" bestFit="1" customWidth="1"/>
    <col min="9987" max="9987" width="16.7109375" bestFit="1" customWidth="1"/>
    <col min="10241" max="10241" width="59.140625" bestFit="1" customWidth="1"/>
    <col min="10243" max="10243" width="16.7109375" bestFit="1" customWidth="1"/>
    <col min="10497" max="10497" width="59.140625" bestFit="1" customWidth="1"/>
    <col min="10499" max="10499" width="16.7109375" bestFit="1" customWidth="1"/>
    <col min="10753" max="10753" width="59.140625" bestFit="1" customWidth="1"/>
    <col min="10755" max="10755" width="16.7109375" bestFit="1" customWidth="1"/>
    <col min="11009" max="11009" width="59.140625" bestFit="1" customWidth="1"/>
    <col min="11011" max="11011" width="16.7109375" bestFit="1" customWidth="1"/>
    <col min="11265" max="11265" width="59.140625" bestFit="1" customWidth="1"/>
    <col min="11267" max="11267" width="16.7109375" bestFit="1" customWidth="1"/>
    <col min="11521" max="11521" width="59.140625" bestFit="1" customWidth="1"/>
    <col min="11523" max="11523" width="16.7109375" bestFit="1" customWidth="1"/>
    <col min="11777" max="11777" width="59.140625" bestFit="1" customWidth="1"/>
    <col min="11779" max="11779" width="16.7109375" bestFit="1" customWidth="1"/>
    <col min="12033" max="12033" width="59.140625" bestFit="1" customWidth="1"/>
    <col min="12035" max="12035" width="16.7109375" bestFit="1" customWidth="1"/>
    <col min="12289" max="12289" width="59.140625" bestFit="1" customWidth="1"/>
    <col min="12291" max="12291" width="16.7109375" bestFit="1" customWidth="1"/>
    <col min="12545" max="12545" width="59.140625" bestFit="1" customWidth="1"/>
    <col min="12547" max="12547" width="16.7109375" bestFit="1" customWidth="1"/>
    <col min="12801" max="12801" width="59.140625" bestFit="1" customWidth="1"/>
    <col min="12803" max="12803" width="16.7109375" bestFit="1" customWidth="1"/>
    <col min="13057" max="13057" width="59.140625" bestFit="1" customWidth="1"/>
    <col min="13059" max="13059" width="16.7109375" bestFit="1" customWidth="1"/>
    <col min="13313" max="13313" width="59.140625" bestFit="1" customWidth="1"/>
    <col min="13315" max="13315" width="16.7109375" bestFit="1" customWidth="1"/>
    <col min="13569" max="13569" width="59.140625" bestFit="1" customWidth="1"/>
    <col min="13571" max="13571" width="16.7109375" bestFit="1" customWidth="1"/>
    <col min="13825" max="13825" width="59.140625" bestFit="1" customWidth="1"/>
    <col min="13827" max="13827" width="16.7109375" bestFit="1" customWidth="1"/>
    <col min="14081" max="14081" width="59.140625" bestFit="1" customWidth="1"/>
    <col min="14083" max="14083" width="16.7109375" bestFit="1" customWidth="1"/>
    <col min="14337" max="14337" width="59.140625" bestFit="1" customWidth="1"/>
    <col min="14339" max="14339" width="16.7109375" bestFit="1" customWidth="1"/>
    <col min="14593" max="14593" width="59.140625" bestFit="1" customWidth="1"/>
    <col min="14595" max="14595" width="16.7109375" bestFit="1" customWidth="1"/>
    <col min="14849" max="14849" width="59.140625" bestFit="1" customWidth="1"/>
    <col min="14851" max="14851" width="16.7109375" bestFit="1" customWidth="1"/>
    <col min="15105" max="15105" width="59.140625" bestFit="1" customWidth="1"/>
    <col min="15107" max="15107" width="16.7109375" bestFit="1" customWidth="1"/>
    <col min="15361" max="15361" width="59.140625" bestFit="1" customWidth="1"/>
    <col min="15363" max="15363" width="16.7109375" bestFit="1" customWidth="1"/>
    <col min="15617" max="15617" width="59.140625" bestFit="1" customWidth="1"/>
    <col min="15619" max="15619" width="16.7109375" bestFit="1" customWidth="1"/>
    <col min="15873" max="15873" width="59.140625" bestFit="1" customWidth="1"/>
    <col min="15875" max="15875" width="16.7109375" bestFit="1" customWidth="1"/>
    <col min="16129" max="16129" width="59.140625" bestFit="1" customWidth="1"/>
    <col min="16131" max="16131" width="16.7109375" bestFit="1" customWidth="1"/>
  </cols>
  <sheetData>
    <row r="1" spans="1:7" x14ac:dyDescent="0.25">
      <c r="A1" s="35" t="s">
        <v>53</v>
      </c>
      <c r="B1" s="36"/>
      <c r="C1" s="36"/>
      <c r="D1" s="35"/>
      <c r="E1" s="35"/>
      <c r="F1" s="35"/>
      <c r="G1" s="35"/>
    </row>
    <row r="2" spans="1:7" x14ac:dyDescent="0.25">
      <c r="A2" s="35"/>
      <c r="B2" s="36"/>
      <c r="C2" s="36"/>
      <c r="D2" s="35"/>
      <c r="E2" s="35"/>
      <c r="F2" s="35"/>
      <c r="G2" s="35"/>
    </row>
    <row r="3" spans="1:7" ht="15.75" x14ac:dyDescent="0.25">
      <c r="A3" s="35" t="s">
        <v>54</v>
      </c>
      <c r="B3" s="37" t="s">
        <v>39</v>
      </c>
      <c r="C3" s="38">
        <v>0</v>
      </c>
      <c r="D3" s="35"/>
      <c r="E3" s="35"/>
      <c r="F3" s="35"/>
      <c r="G3" s="35"/>
    </row>
    <row r="4" spans="1:7" ht="15.75" x14ac:dyDescent="0.25">
      <c r="A4" s="35" t="s">
        <v>55</v>
      </c>
      <c r="B4" s="38">
        <v>0</v>
      </c>
      <c r="C4" s="39">
        <f>C3*B4</f>
        <v>0</v>
      </c>
      <c r="D4" s="35"/>
      <c r="E4" s="35"/>
      <c r="F4" s="35"/>
      <c r="G4" s="35"/>
    </row>
    <row r="5" spans="1:7" x14ac:dyDescent="0.25">
      <c r="A5" s="35" t="s">
        <v>56</v>
      </c>
      <c r="B5" s="36" t="s">
        <v>42</v>
      </c>
      <c r="C5" s="40">
        <v>0</v>
      </c>
      <c r="D5" s="35"/>
      <c r="E5" s="35"/>
      <c r="F5" s="35"/>
      <c r="G5" s="35"/>
    </row>
    <row r="6" spans="1:7" x14ac:dyDescent="0.25">
      <c r="A6" s="35" t="s">
        <v>57</v>
      </c>
      <c r="B6" s="36" t="s">
        <v>42</v>
      </c>
      <c r="C6" s="40">
        <v>0</v>
      </c>
      <c r="D6" s="35"/>
      <c r="E6" s="35"/>
      <c r="F6" s="35"/>
      <c r="G6" s="35"/>
    </row>
    <row r="7" spans="1:7" x14ac:dyDescent="0.25">
      <c r="A7" s="35"/>
      <c r="B7" s="36"/>
      <c r="C7" s="39"/>
      <c r="D7" s="35"/>
      <c r="E7" s="35"/>
      <c r="F7" s="35"/>
      <c r="G7" s="35"/>
    </row>
    <row r="8" spans="1:7" x14ac:dyDescent="0.25">
      <c r="A8" s="35" t="s">
        <v>58</v>
      </c>
      <c r="B8" s="36"/>
      <c r="C8" s="39">
        <f>C4+C5+C6</f>
        <v>0</v>
      </c>
      <c r="D8" s="35"/>
      <c r="E8" s="35"/>
      <c r="F8" s="35"/>
      <c r="G8" s="35"/>
    </row>
    <row r="9" spans="1:7" x14ac:dyDescent="0.25">
      <c r="A9" s="35" t="s">
        <v>59</v>
      </c>
      <c r="B9" s="36">
        <v>1</v>
      </c>
      <c r="C9" s="39">
        <f>C8*1/100</f>
        <v>0</v>
      </c>
      <c r="D9" s="35"/>
      <c r="E9" s="35"/>
      <c r="F9" s="35"/>
      <c r="G9" s="35"/>
    </row>
    <row r="10" spans="1:7" x14ac:dyDescent="0.25">
      <c r="A10" s="35"/>
      <c r="B10" s="36"/>
      <c r="C10" s="39"/>
      <c r="D10" s="35"/>
      <c r="E10" s="35"/>
      <c r="F10" s="35"/>
      <c r="G10" s="35"/>
    </row>
    <row r="11" spans="1:7" x14ac:dyDescent="0.25">
      <c r="A11" s="35" t="s">
        <v>60</v>
      </c>
      <c r="B11" s="36"/>
      <c r="C11" s="39">
        <f>C8+C9</f>
        <v>0</v>
      </c>
      <c r="D11" s="35"/>
      <c r="E11" s="35"/>
      <c r="F11" s="35"/>
      <c r="G11" s="35"/>
    </row>
    <row r="12" spans="1:7" x14ac:dyDescent="0.25">
      <c r="A12" s="35"/>
      <c r="B12" s="36"/>
      <c r="C12" s="39"/>
      <c r="D12" s="35"/>
      <c r="E12" s="35"/>
      <c r="F12" s="35"/>
      <c r="G12" s="35"/>
    </row>
    <row r="13" spans="1:7" ht="15.75" x14ac:dyDescent="0.25">
      <c r="A13" s="35" t="s">
        <v>61</v>
      </c>
      <c r="B13" s="41">
        <v>7.5</v>
      </c>
      <c r="C13" s="39">
        <f>C11*B13/100</f>
        <v>0</v>
      </c>
      <c r="D13" s="35"/>
      <c r="E13" s="35"/>
      <c r="F13" s="35"/>
      <c r="G13" s="35"/>
    </row>
    <row r="14" spans="1:7" x14ac:dyDescent="0.25">
      <c r="A14" s="35"/>
      <c r="B14" s="36"/>
      <c r="C14" s="39"/>
      <c r="D14" s="35"/>
      <c r="E14" s="35"/>
      <c r="F14" s="35"/>
      <c r="G14" s="35"/>
    </row>
    <row r="15" spans="1:7" ht="15.75" x14ac:dyDescent="0.25">
      <c r="A15" s="35" t="s">
        <v>62</v>
      </c>
      <c r="B15" s="41">
        <v>10</v>
      </c>
      <c r="C15" s="39">
        <f>(C11+C13)*B15/100</f>
        <v>0</v>
      </c>
      <c r="D15" s="35"/>
      <c r="E15" s="35"/>
      <c r="F15" s="35"/>
      <c r="G15" s="35"/>
    </row>
    <row r="16" spans="1:7" x14ac:dyDescent="0.25">
      <c r="A16" s="35"/>
      <c r="B16" s="36"/>
      <c r="C16" s="39"/>
      <c r="D16" s="35"/>
      <c r="E16" s="35"/>
      <c r="F16" s="35"/>
      <c r="G16" s="35"/>
    </row>
    <row r="17" spans="1:7" ht="15.75" x14ac:dyDescent="0.25">
      <c r="A17" s="35" t="s">
        <v>63</v>
      </c>
      <c r="B17" s="41">
        <v>2</v>
      </c>
      <c r="C17" s="39">
        <f>C15*B17/100</f>
        <v>0</v>
      </c>
      <c r="D17" s="35"/>
      <c r="E17" s="35"/>
      <c r="F17" s="35"/>
      <c r="G17" s="35"/>
    </row>
    <row r="18" spans="1:7" x14ac:dyDescent="0.25">
      <c r="A18" s="35"/>
      <c r="B18" s="36"/>
      <c r="C18" s="39"/>
      <c r="D18" s="35"/>
      <c r="E18" s="35"/>
      <c r="F18" s="35"/>
      <c r="G18" s="35"/>
    </row>
    <row r="19" spans="1:7" ht="15.75" x14ac:dyDescent="0.25">
      <c r="A19" s="35" t="s">
        <v>63</v>
      </c>
      <c r="B19" s="41">
        <v>1</v>
      </c>
      <c r="C19" s="39">
        <f>C15*B19/100</f>
        <v>0</v>
      </c>
      <c r="D19" s="35"/>
      <c r="E19" s="35"/>
      <c r="F19" s="35"/>
      <c r="G19" s="35"/>
    </row>
    <row r="20" spans="1:7" x14ac:dyDescent="0.25">
      <c r="A20" s="35"/>
      <c r="B20" s="36"/>
      <c r="C20" s="39"/>
      <c r="D20" s="35"/>
      <c r="E20" s="35"/>
      <c r="F20" s="35"/>
      <c r="G20" s="35"/>
    </row>
    <row r="21" spans="1:7" ht="15.75" x14ac:dyDescent="0.25">
      <c r="A21" s="35" t="s">
        <v>64</v>
      </c>
      <c r="B21" s="41">
        <v>2</v>
      </c>
      <c r="C21" s="39">
        <f>(C13+C15+C17+C19)*B21/100</f>
        <v>0</v>
      </c>
      <c r="D21" s="35"/>
      <c r="E21" s="35"/>
      <c r="F21" s="35"/>
      <c r="G21" s="35"/>
    </row>
    <row r="22" spans="1:7" x14ac:dyDescent="0.25">
      <c r="A22" s="35"/>
      <c r="B22" s="36"/>
      <c r="C22" s="39"/>
      <c r="D22" s="35"/>
      <c r="E22" s="35"/>
      <c r="F22" s="35"/>
      <c r="G22" s="35"/>
    </row>
    <row r="23" spans="1:7" ht="15.75" x14ac:dyDescent="0.25">
      <c r="A23" s="35" t="s">
        <v>64</v>
      </c>
      <c r="B23" s="41">
        <v>1</v>
      </c>
      <c r="C23" s="39">
        <f>(C13+C15+C17+C19)*B23/100</f>
        <v>0</v>
      </c>
      <c r="D23" s="35"/>
      <c r="E23" s="35"/>
      <c r="F23" s="35"/>
      <c r="G23" s="35"/>
    </row>
    <row r="24" spans="1:7" x14ac:dyDescent="0.25">
      <c r="A24" s="35"/>
      <c r="B24" s="36"/>
      <c r="C24" s="39"/>
      <c r="D24" s="35"/>
      <c r="E24" s="35"/>
      <c r="F24" s="35"/>
      <c r="G24" s="35"/>
    </row>
    <row r="25" spans="1:7" ht="15.75" x14ac:dyDescent="0.25">
      <c r="A25" s="35" t="s">
        <v>65</v>
      </c>
      <c r="B25" s="41">
        <v>4</v>
      </c>
      <c r="C25" s="39">
        <f>(C11+C13+C15+C17+C19+C21+C23)*B25/100</f>
        <v>0</v>
      </c>
      <c r="D25" s="35"/>
      <c r="E25" s="35"/>
      <c r="F25" s="35"/>
      <c r="G25" s="35"/>
    </row>
    <row r="26" spans="1:7" x14ac:dyDescent="0.25">
      <c r="A26" s="35"/>
      <c r="B26" s="36"/>
      <c r="C26" s="39"/>
      <c r="D26" s="35"/>
      <c r="E26" s="35"/>
      <c r="F26" s="35"/>
      <c r="G26" s="35"/>
    </row>
    <row r="27" spans="1:7" x14ac:dyDescent="0.25">
      <c r="A27" s="35" t="s">
        <v>52</v>
      </c>
      <c r="B27" s="36"/>
      <c r="C27" s="39">
        <f>SUM(C13:C26)</f>
        <v>0</v>
      </c>
      <c r="D27" s="35"/>
      <c r="E27" s="35"/>
      <c r="F27" s="35"/>
      <c r="G27" s="35"/>
    </row>
    <row r="28" spans="1:7" x14ac:dyDescent="0.25">
      <c r="A28" s="35"/>
      <c r="B28" s="36"/>
      <c r="C28" s="36"/>
      <c r="D28" s="35"/>
      <c r="E28" s="35"/>
      <c r="F28" s="35"/>
      <c r="G28" s="35"/>
    </row>
    <row r="29" spans="1:7" x14ac:dyDescent="0.25">
      <c r="A29" s="35" t="s">
        <v>66</v>
      </c>
      <c r="B29" s="36"/>
      <c r="C29" s="36"/>
      <c r="D29" s="35"/>
      <c r="E29" s="35"/>
      <c r="F29" s="35"/>
      <c r="G29" s="35"/>
    </row>
    <row r="30" spans="1:7" x14ac:dyDescent="0.25">
      <c r="A30" s="35" t="s">
        <v>67</v>
      </c>
      <c r="B30" s="36"/>
      <c r="C30" s="36"/>
      <c r="D30" s="35"/>
      <c r="E30" s="35"/>
      <c r="F30" s="35"/>
      <c r="G30" s="35"/>
    </row>
    <row r="31" spans="1:7" x14ac:dyDescent="0.25">
      <c r="A31" s="35"/>
      <c r="B31" s="36"/>
      <c r="C31" s="36"/>
      <c r="D31" s="35"/>
      <c r="E31" s="35"/>
      <c r="F31" s="35"/>
      <c r="G31" s="35"/>
    </row>
    <row r="32" spans="1:7" x14ac:dyDescent="0.25">
      <c r="A32" s="35"/>
      <c r="B32" s="36"/>
      <c r="C32" s="36"/>
      <c r="D32" s="35"/>
      <c r="E32" s="35"/>
      <c r="F32" s="35"/>
      <c r="G32" s="35"/>
    </row>
    <row r="33" spans="1:7" x14ac:dyDescent="0.25">
      <c r="A33" s="35" t="s">
        <v>68</v>
      </c>
      <c r="B33" s="36"/>
      <c r="C33" s="36"/>
      <c r="D33" s="35"/>
      <c r="E33" s="35"/>
      <c r="F33" s="35"/>
      <c r="G33" s="35"/>
    </row>
    <row r="34" spans="1:7" x14ac:dyDescent="0.25">
      <c r="A34" s="35"/>
      <c r="B34" s="36"/>
      <c r="C34" s="36"/>
      <c r="D34" s="35"/>
      <c r="E34" s="35"/>
      <c r="F34" s="35"/>
      <c r="G34" s="35"/>
    </row>
    <row r="35" spans="1:7" ht="15.75" x14ac:dyDescent="0.25">
      <c r="A35" s="35" t="s">
        <v>54</v>
      </c>
      <c r="B35" s="37" t="s">
        <v>39</v>
      </c>
      <c r="C35" s="38">
        <v>0</v>
      </c>
      <c r="D35" s="35"/>
      <c r="E35" s="35"/>
      <c r="F35" s="35"/>
      <c r="G35" s="35"/>
    </row>
    <row r="36" spans="1:7" ht="15.75" x14ac:dyDescent="0.25">
      <c r="A36" s="35" t="s">
        <v>55</v>
      </c>
      <c r="B36" s="38">
        <v>0</v>
      </c>
      <c r="C36" s="42">
        <f>C35*B36</f>
        <v>0</v>
      </c>
      <c r="D36" s="35"/>
      <c r="E36" s="35"/>
      <c r="F36" s="35"/>
      <c r="G36" s="35"/>
    </row>
    <row r="37" spans="1:7" x14ac:dyDescent="0.25">
      <c r="A37" s="35" t="s">
        <v>56</v>
      </c>
      <c r="B37" s="36" t="s">
        <v>42</v>
      </c>
      <c r="C37" s="40">
        <v>0</v>
      </c>
      <c r="D37" s="35"/>
      <c r="E37" s="35"/>
      <c r="F37" s="35"/>
      <c r="G37" s="35"/>
    </row>
    <row r="38" spans="1:7" x14ac:dyDescent="0.25">
      <c r="A38" s="35" t="s">
        <v>57</v>
      </c>
      <c r="B38" s="36" t="s">
        <v>42</v>
      </c>
      <c r="C38" s="40">
        <v>0</v>
      </c>
      <c r="D38" s="35"/>
      <c r="E38" s="35"/>
      <c r="F38" s="35"/>
      <c r="G38" s="35"/>
    </row>
    <row r="39" spans="1:7" x14ac:dyDescent="0.25">
      <c r="A39" s="35"/>
      <c r="B39" s="36"/>
      <c r="C39" s="36"/>
      <c r="D39" s="35"/>
      <c r="E39" s="35"/>
      <c r="F39" s="35"/>
      <c r="G39" s="35"/>
    </row>
    <row r="40" spans="1:7" x14ac:dyDescent="0.25">
      <c r="A40" s="35" t="s">
        <v>58</v>
      </c>
      <c r="B40" s="36"/>
      <c r="C40" s="43">
        <f>C36+C37+C38</f>
        <v>0</v>
      </c>
      <c r="D40" s="35"/>
      <c r="E40" s="35"/>
      <c r="F40" s="35"/>
      <c r="G40" s="35"/>
    </row>
    <row r="41" spans="1:7" x14ac:dyDescent="0.25">
      <c r="A41" s="35" t="s">
        <v>59</v>
      </c>
      <c r="B41" s="36">
        <v>1</v>
      </c>
      <c r="C41" s="43">
        <f>C40*1/100</f>
        <v>0</v>
      </c>
      <c r="D41" s="35"/>
      <c r="E41" s="35"/>
      <c r="F41" s="35"/>
      <c r="G41" s="35"/>
    </row>
    <row r="42" spans="1:7" x14ac:dyDescent="0.25">
      <c r="A42" s="35"/>
      <c r="B42" s="36"/>
      <c r="C42" s="36"/>
      <c r="D42" s="35"/>
      <c r="E42" s="35"/>
      <c r="F42" s="35"/>
      <c r="G42" s="35"/>
    </row>
    <row r="43" spans="1:7" x14ac:dyDescent="0.25">
      <c r="A43" s="35" t="s">
        <v>60</v>
      </c>
      <c r="B43" s="36"/>
      <c r="C43" s="39">
        <f>C40+C41</f>
        <v>0</v>
      </c>
      <c r="D43" s="35"/>
      <c r="E43" s="35"/>
      <c r="F43" s="35"/>
      <c r="G43" s="35"/>
    </row>
    <row r="44" spans="1:7" x14ac:dyDescent="0.25">
      <c r="A44" s="35"/>
      <c r="B44" s="36"/>
      <c r="C44" s="36"/>
      <c r="D44" s="35"/>
      <c r="E44" s="35"/>
      <c r="F44" s="35"/>
      <c r="G44" s="35"/>
    </row>
    <row r="45" spans="1:7" ht="15.75" x14ac:dyDescent="0.25">
      <c r="A45" s="35" t="s">
        <v>61</v>
      </c>
      <c r="B45" s="41">
        <v>10</v>
      </c>
      <c r="C45" s="39">
        <f>C43*B45/100</f>
        <v>0</v>
      </c>
      <c r="D45" s="35"/>
      <c r="E45" s="35"/>
      <c r="F45" s="35"/>
      <c r="G45" s="35"/>
    </row>
    <row r="46" spans="1:7" ht="15.75" x14ac:dyDescent="0.25">
      <c r="A46" s="35"/>
      <c r="B46" s="44"/>
      <c r="C46" s="39"/>
      <c r="D46" s="35"/>
      <c r="E46" s="35"/>
      <c r="F46" s="35"/>
      <c r="G46" s="35"/>
    </row>
    <row r="47" spans="1:7" ht="15.75" x14ac:dyDescent="0.25">
      <c r="A47" s="35" t="s">
        <v>69</v>
      </c>
      <c r="B47" s="41">
        <v>0</v>
      </c>
      <c r="C47" s="39"/>
      <c r="D47" s="35"/>
      <c r="E47" s="35"/>
      <c r="F47" s="35"/>
      <c r="G47" s="35"/>
    </row>
    <row r="48" spans="1:7" ht="15.75" x14ac:dyDescent="0.25">
      <c r="A48" s="35" t="s">
        <v>70</v>
      </c>
      <c r="B48" s="41">
        <v>0</v>
      </c>
      <c r="C48" s="39"/>
      <c r="D48" s="35"/>
      <c r="E48" s="35"/>
      <c r="F48" s="35"/>
      <c r="G48" s="35"/>
    </row>
    <row r="49" spans="1:7" ht="15.75" x14ac:dyDescent="0.25">
      <c r="A49" s="35" t="s">
        <v>71</v>
      </c>
      <c r="B49" s="41">
        <v>10</v>
      </c>
      <c r="C49" s="43">
        <f>B47*(100-B48)/100*10/100*D49</f>
        <v>0</v>
      </c>
      <c r="D49" s="45">
        <v>0</v>
      </c>
      <c r="F49" s="35"/>
      <c r="G49" s="35"/>
    </row>
    <row r="50" spans="1:7" x14ac:dyDescent="0.25">
      <c r="A50" s="35"/>
      <c r="B50" s="36"/>
      <c r="C50" s="36"/>
      <c r="D50" s="35"/>
      <c r="E50" s="35"/>
      <c r="F50" s="35"/>
      <c r="G50" s="35"/>
    </row>
    <row r="51" spans="1:7" ht="15.75" x14ac:dyDescent="0.25">
      <c r="A51" s="35" t="s">
        <v>63</v>
      </c>
      <c r="B51" s="41">
        <v>2</v>
      </c>
      <c r="C51" s="46">
        <f>C49*B51/100</f>
        <v>0</v>
      </c>
      <c r="D51" s="35"/>
      <c r="E51" s="35"/>
      <c r="F51" s="35"/>
      <c r="G51" s="35"/>
    </row>
    <row r="52" spans="1:7" x14ac:dyDescent="0.25">
      <c r="A52" s="35"/>
      <c r="B52" s="36"/>
      <c r="C52" s="36"/>
      <c r="D52" s="35"/>
      <c r="E52" s="35"/>
      <c r="F52" s="35"/>
      <c r="G52" s="35"/>
    </row>
    <row r="53" spans="1:7" ht="15.75" x14ac:dyDescent="0.25">
      <c r="A53" s="35" t="s">
        <v>63</v>
      </c>
      <c r="B53" s="41">
        <v>1</v>
      </c>
      <c r="C53" s="46">
        <f>C49*B53/100</f>
        <v>0</v>
      </c>
      <c r="D53" s="35"/>
      <c r="E53" s="35"/>
      <c r="F53" s="35"/>
      <c r="G53" s="35"/>
    </row>
    <row r="54" spans="1:7" x14ac:dyDescent="0.25">
      <c r="A54" s="35"/>
      <c r="B54" s="36"/>
      <c r="C54" s="36"/>
      <c r="D54" s="35"/>
      <c r="E54" s="35"/>
      <c r="F54" s="35"/>
      <c r="G54" s="35"/>
    </row>
    <row r="55" spans="1:7" ht="15.75" x14ac:dyDescent="0.25">
      <c r="A55" s="35" t="s">
        <v>64</v>
      </c>
      <c r="B55" s="41">
        <v>2</v>
      </c>
      <c r="C55" s="46">
        <f>(C45+C49+C51+C53)*B55/100</f>
        <v>0</v>
      </c>
      <c r="D55" s="35"/>
      <c r="E55" s="35"/>
      <c r="F55" s="35"/>
      <c r="G55" s="35"/>
    </row>
    <row r="56" spans="1:7" x14ac:dyDescent="0.25">
      <c r="A56" s="35"/>
      <c r="B56" s="36"/>
      <c r="C56" s="36"/>
      <c r="D56" s="35"/>
      <c r="E56" s="35"/>
      <c r="F56" s="35"/>
      <c r="G56" s="35"/>
    </row>
    <row r="57" spans="1:7" ht="15.75" x14ac:dyDescent="0.25">
      <c r="A57" s="35" t="s">
        <v>64</v>
      </c>
      <c r="B57" s="41">
        <v>1</v>
      </c>
      <c r="C57" s="46">
        <f>(C45+C49+C51+C53)*B57/100</f>
        <v>0</v>
      </c>
      <c r="D57" s="35"/>
      <c r="E57" s="35"/>
      <c r="F57" s="35"/>
      <c r="G57" s="35"/>
    </row>
    <row r="58" spans="1:7" x14ac:dyDescent="0.25">
      <c r="A58" s="35"/>
      <c r="B58" s="36"/>
      <c r="C58" s="36"/>
      <c r="D58" s="35"/>
      <c r="E58" s="35"/>
      <c r="F58" s="35"/>
      <c r="G58" s="35"/>
    </row>
    <row r="59" spans="1:7" ht="15.75" x14ac:dyDescent="0.25">
      <c r="A59" s="35" t="s">
        <v>65</v>
      </c>
      <c r="B59" s="41">
        <v>4</v>
      </c>
      <c r="C59" s="47">
        <f>(C43+C45+C49+C51+C53+C55+C57)*B59/100</f>
        <v>0</v>
      </c>
      <c r="D59" s="35"/>
      <c r="E59" s="35"/>
      <c r="F59" s="35"/>
      <c r="G59" s="35"/>
    </row>
    <row r="60" spans="1:7" x14ac:dyDescent="0.25">
      <c r="A60" s="35"/>
      <c r="B60" s="36"/>
      <c r="C60" s="36"/>
      <c r="D60" s="35"/>
      <c r="E60" s="35"/>
      <c r="F60" s="35"/>
      <c r="G60" s="35"/>
    </row>
    <row r="61" spans="1:7" x14ac:dyDescent="0.25">
      <c r="A61" s="35" t="s">
        <v>52</v>
      </c>
      <c r="B61" s="36"/>
      <c r="C61" s="47">
        <f>SUM(C45:C60)</f>
        <v>0</v>
      </c>
      <c r="D61" s="35"/>
      <c r="E61" s="35"/>
      <c r="F61" s="35"/>
      <c r="G61" s="35"/>
    </row>
    <row r="62" spans="1:7" x14ac:dyDescent="0.25">
      <c r="A62" s="35"/>
      <c r="B62" s="36"/>
      <c r="C62" s="36"/>
      <c r="D62" s="35"/>
      <c r="E62" s="35"/>
      <c r="F62" s="35"/>
      <c r="G62" s="35"/>
    </row>
    <row r="63" spans="1:7" x14ac:dyDescent="0.25">
      <c r="A63" s="35" t="s">
        <v>66</v>
      </c>
      <c r="B63" s="36"/>
      <c r="C63" s="36"/>
      <c r="D63" s="35"/>
      <c r="E63" s="35"/>
      <c r="F63" s="35"/>
      <c r="G63" s="35"/>
    </row>
    <row r="64" spans="1:7" x14ac:dyDescent="0.25">
      <c r="A64" s="35" t="s">
        <v>67</v>
      </c>
      <c r="B64" s="36"/>
      <c r="C64" s="36"/>
      <c r="D64" s="35"/>
      <c r="E64" s="35"/>
      <c r="F64" s="35"/>
      <c r="G64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5"/>
  <sheetViews>
    <sheetView showGridLines="0" zoomScale="115" zoomScaleNormal="115" workbookViewId="0">
      <selection activeCell="C17" sqref="C17"/>
    </sheetView>
  </sheetViews>
  <sheetFormatPr defaultRowHeight="15" x14ac:dyDescent="0.25"/>
  <cols>
    <col min="1" max="1" width="4.28515625" style="1" customWidth="1"/>
    <col min="2" max="2" width="5.42578125" style="2" customWidth="1"/>
    <col min="3" max="3" width="40.85546875" style="1" bestFit="1" customWidth="1"/>
    <col min="4" max="4" width="8.42578125" style="2" customWidth="1"/>
    <col min="5" max="5" width="20.140625" style="3" bestFit="1" customWidth="1"/>
    <col min="6" max="6" width="22.140625" style="1" customWidth="1"/>
    <col min="7" max="7" width="14.5703125" style="1" customWidth="1"/>
    <col min="8" max="8" width="28.5703125" style="1" customWidth="1"/>
    <col min="9" max="9" width="20.7109375" style="3" customWidth="1"/>
    <col min="10" max="16384" width="9.140625" style="1"/>
  </cols>
  <sheetData>
    <row r="2" spans="2:9" ht="15.75" thickBot="1" x14ac:dyDescent="0.3"/>
    <row r="3" spans="2:9" ht="21" customHeight="1" thickTop="1" thickBot="1" x14ac:dyDescent="0.3">
      <c r="B3" s="22" t="s">
        <v>0</v>
      </c>
      <c r="C3" s="23" t="s">
        <v>1</v>
      </c>
      <c r="D3" s="23" t="s">
        <v>2</v>
      </c>
      <c r="E3" s="23" t="s">
        <v>3</v>
      </c>
      <c r="F3" s="24" t="s">
        <v>4</v>
      </c>
      <c r="G3" s="6" t="s">
        <v>35</v>
      </c>
      <c r="H3" s="3" t="s">
        <v>32</v>
      </c>
      <c r="I3" s="11">
        <f>+E4</f>
        <v>8648831.9100000001</v>
      </c>
    </row>
    <row r="4" spans="2:9" ht="21" customHeight="1" thickBot="1" x14ac:dyDescent="0.3">
      <c r="B4" s="13" t="s">
        <v>5</v>
      </c>
      <c r="C4" s="12" t="s">
        <v>26</v>
      </c>
      <c r="D4" s="14"/>
      <c r="E4" s="15">
        <v>8648831.9100000001</v>
      </c>
      <c r="F4" s="4"/>
      <c r="G4" s="68" t="s">
        <v>36</v>
      </c>
      <c r="H4" s="69"/>
      <c r="I4" s="69"/>
    </row>
    <row r="5" spans="2:9" ht="21" customHeight="1" thickBot="1" x14ac:dyDescent="0.3">
      <c r="B5" s="13" t="s">
        <v>6</v>
      </c>
      <c r="C5" s="12" t="s">
        <v>7</v>
      </c>
      <c r="D5" s="16">
        <v>10</v>
      </c>
      <c r="E5" s="17">
        <f>+E4*D5%</f>
        <v>864883.19100000011</v>
      </c>
      <c r="F5" s="25">
        <f>+E4*D5%</f>
        <v>864883.19100000011</v>
      </c>
      <c r="G5" s="1">
        <f>+D7</f>
        <v>12.5</v>
      </c>
      <c r="H5" s="3" t="s">
        <v>27</v>
      </c>
      <c r="I5" s="7">
        <f>+F7</f>
        <v>1189214.387625</v>
      </c>
    </row>
    <row r="6" spans="2:9" ht="21" customHeight="1" thickBot="1" x14ac:dyDescent="0.3">
      <c r="B6" s="13" t="s">
        <v>8</v>
      </c>
      <c r="C6" s="12" t="s">
        <v>9</v>
      </c>
      <c r="D6" s="14"/>
      <c r="E6" s="17">
        <f>SUM(E4:E5)</f>
        <v>9513715.1009999998</v>
      </c>
      <c r="F6" s="26"/>
      <c r="G6" s="1">
        <f>+D12</f>
        <v>4</v>
      </c>
      <c r="H6" s="3" t="s">
        <v>28</v>
      </c>
      <c r="I6" s="7">
        <f>+F12</f>
        <v>430582.09663935</v>
      </c>
    </row>
    <row r="7" spans="2:9" ht="21" customHeight="1" thickBot="1" x14ac:dyDescent="0.3">
      <c r="B7" s="13" t="s">
        <v>10</v>
      </c>
      <c r="C7" s="12" t="s">
        <v>11</v>
      </c>
      <c r="D7" s="14">
        <v>12.5</v>
      </c>
      <c r="E7" s="17">
        <f>+E6*D7%</f>
        <v>1189214.387625</v>
      </c>
      <c r="F7" s="27">
        <f>+E6*D7%</f>
        <v>1189214.387625</v>
      </c>
      <c r="H7" s="10" t="s">
        <v>34</v>
      </c>
      <c r="I7" s="8">
        <f>SUM(I5:I6)</f>
        <v>1619796.48426435</v>
      </c>
    </row>
    <row r="8" spans="2:9" ht="21" customHeight="1" thickBot="1" x14ac:dyDescent="0.3">
      <c r="B8" s="13" t="s">
        <v>12</v>
      </c>
      <c r="C8" s="12" t="s">
        <v>13</v>
      </c>
      <c r="D8" s="14"/>
      <c r="E8" s="17">
        <f>+F7+F5</f>
        <v>2054097.5786250001</v>
      </c>
      <c r="F8" s="26"/>
      <c r="G8" s="66" t="s">
        <v>37</v>
      </c>
      <c r="H8" s="67"/>
      <c r="I8" s="67"/>
    </row>
    <row r="9" spans="2:9" ht="21" customHeight="1" thickBot="1" x14ac:dyDescent="0.3">
      <c r="B9" s="13" t="s">
        <v>14</v>
      </c>
      <c r="C9" s="12" t="s">
        <v>15</v>
      </c>
      <c r="D9" s="14">
        <v>2</v>
      </c>
      <c r="E9" s="17">
        <f>+E8*D9%</f>
        <v>41081.951572500002</v>
      </c>
      <c r="F9" s="25">
        <f>+E8*D9%</f>
        <v>41081.951572500002</v>
      </c>
      <c r="G9" s="1">
        <f>+D5</f>
        <v>10</v>
      </c>
      <c r="H9" s="3" t="s">
        <v>29</v>
      </c>
      <c r="I9" s="7">
        <f>+F5</f>
        <v>864883.19100000011</v>
      </c>
    </row>
    <row r="10" spans="2:9" ht="21" customHeight="1" thickBot="1" x14ac:dyDescent="0.3">
      <c r="B10" s="13" t="s">
        <v>16</v>
      </c>
      <c r="C10" s="12" t="s">
        <v>17</v>
      </c>
      <c r="D10" s="14">
        <v>1</v>
      </c>
      <c r="E10" s="17">
        <f>+E8*D10%</f>
        <v>20540.975786250001</v>
      </c>
      <c r="F10" s="25">
        <f>+E8*D10%</f>
        <v>20540.975786250001</v>
      </c>
      <c r="G10" s="1">
        <f>+D9</f>
        <v>2</v>
      </c>
      <c r="H10" s="3" t="s">
        <v>30</v>
      </c>
      <c r="I10" s="7">
        <f>+F9</f>
        <v>41081.951572500002</v>
      </c>
    </row>
    <row r="11" spans="2:9" ht="21" customHeight="1" thickBot="1" x14ac:dyDescent="0.3">
      <c r="B11" s="13" t="s">
        <v>18</v>
      </c>
      <c r="C11" s="12" t="s">
        <v>19</v>
      </c>
      <c r="D11" s="14"/>
      <c r="E11" s="17">
        <f>+E6+E7+E9+E10</f>
        <v>10764552.41598375</v>
      </c>
      <c r="F11" s="26"/>
      <c r="G11" s="1">
        <f>+D10</f>
        <v>1</v>
      </c>
      <c r="H11" s="3" t="s">
        <v>31</v>
      </c>
      <c r="I11" s="7">
        <f>+F10</f>
        <v>20540.975786250001</v>
      </c>
    </row>
    <row r="12" spans="2:9" ht="21" customHeight="1" thickBot="1" x14ac:dyDescent="0.3">
      <c r="B12" s="13" t="s">
        <v>20</v>
      </c>
      <c r="C12" s="12" t="s">
        <v>21</v>
      </c>
      <c r="D12" s="14">
        <v>4</v>
      </c>
      <c r="E12" s="17">
        <f>+E11*D12%</f>
        <v>430582.09663935</v>
      </c>
      <c r="F12" s="27">
        <f>+E11*D12%</f>
        <v>430582.09663935</v>
      </c>
      <c r="H12" s="10" t="s">
        <v>34</v>
      </c>
      <c r="I12" s="8">
        <f>SUM(I9:I11)</f>
        <v>926506.11835875013</v>
      </c>
    </row>
    <row r="13" spans="2:9" ht="21" customHeight="1" thickBot="1" x14ac:dyDescent="0.3">
      <c r="B13" s="13" t="s">
        <v>22</v>
      </c>
      <c r="C13" s="12" t="s">
        <v>4</v>
      </c>
      <c r="D13" s="14"/>
      <c r="E13" s="17"/>
      <c r="F13" s="28">
        <f>SUM(F4:F12)</f>
        <v>2546302.6026230999</v>
      </c>
    </row>
    <row r="14" spans="2:9" ht="21" customHeight="1" thickBot="1" x14ac:dyDescent="0.3">
      <c r="B14" s="18" t="s">
        <v>23</v>
      </c>
      <c r="C14" s="19" t="s">
        <v>24</v>
      </c>
      <c r="D14" s="20" t="s">
        <v>25</v>
      </c>
      <c r="E14" s="21"/>
      <c r="F14" s="5">
        <f>+F13</f>
        <v>2546302.6026230999</v>
      </c>
      <c r="H14" s="9" t="s">
        <v>33</v>
      </c>
      <c r="I14" s="9">
        <f>+I12+I7</f>
        <v>2546302.6026231004</v>
      </c>
    </row>
    <row r="15" spans="2:9" ht="15.75" thickTop="1" x14ac:dyDescent="0.25"/>
  </sheetData>
  <mergeCells count="2">
    <mergeCell ref="G8:I8"/>
    <mergeCell ref="G4:I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"/>
  <sheetViews>
    <sheetView showGridLines="0" tabSelected="1" workbookViewId="0">
      <selection activeCell="A2" sqref="A2"/>
    </sheetView>
  </sheetViews>
  <sheetFormatPr defaultRowHeight="15" x14ac:dyDescent="0.25"/>
  <cols>
    <col min="1" max="1" width="33" bestFit="1" customWidth="1"/>
    <col min="3" max="3" width="16.28515625" style="34" bestFit="1" customWidth="1"/>
    <col min="5" max="5" width="12.5703125" bestFit="1" customWidth="1"/>
    <col min="6" max="6" width="19.85546875" bestFit="1" customWidth="1"/>
    <col min="7" max="7" width="12.5703125" bestFit="1" customWidth="1"/>
    <col min="225" max="225" width="33" bestFit="1" customWidth="1"/>
    <col min="227" max="227" width="15.85546875" bestFit="1" customWidth="1"/>
    <col min="481" max="481" width="33" bestFit="1" customWidth="1"/>
    <col min="483" max="483" width="15.85546875" bestFit="1" customWidth="1"/>
    <col min="737" max="737" width="33" bestFit="1" customWidth="1"/>
    <col min="739" max="739" width="15.85546875" bestFit="1" customWidth="1"/>
    <col min="993" max="993" width="33" bestFit="1" customWidth="1"/>
    <col min="995" max="995" width="15.85546875" bestFit="1" customWidth="1"/>
    <col min="1249" max="1249" width="33" bestFit="1" customWidth="1"/>
    <col min="1251" max="1251" width="15.85546875" bestFit="1" customWidth="1"/>
    <col min="1505" max="1505" width="33" bestFit="1" customWidth="1"/>
    <col min="1507" max="1507" width="15.85546875" bestFit="1" customWidth="1"/>
    <col min="1761" max="1761" width="33" bestFit="1" customWidth="1"/>
    <col min="1763" max="1763" width="15.85546875" bestFit="1" customWidth="1"/>
    <col min="2017" max="2017" width="33" bestFit="1" customWidth="1"/>
    <col min="2019" max="2019" width="15.85546875" bestFit="1" customWidth="1"/>
    <col min="2273" max="2273" width="33" bestFit="1" customWidth="1"/>
    <col min="2275" max="2275" width="15.85546875" bestFit="1" customWidth="1"/>
    <col min="2529" max="2529" width="33" bestFit="1" customWidth="1"/>
    <col min="2531" max="2531" width="15.85546875" bestFit="1" customWidth="1"/>
    <col min="2785" max="2785" width="33" bestFit="1" customWidth="1"/>
    <col min="2787" max="2787" width="15.85546875" bestFit="1" customWidth="1"/>
    <col min="3041" max="3041" width="33" bestFit="1" customWidth="1"/>
    <col min="3043" max="3043" width="15.85546875" bestFit="1" customWidth="1"/>
    <col min="3297" max="3297" width="33" bestFit="1" customWidth="1"/>
    <col min="3299" max="3299" width="15.85546875" bestFit="1" customWidth="1"/>
    <col min="3553" max="3553" width="33" bestFit="1" customWidth="1"/>
    <col min="3555" max="3555" width="15.85546875" bestFit="1" customWidth="1"/>
    <col min="3809" max="3809" width="33" bestFit="1" customWidth="1"/>
    <col min="3811" max="3811" width="15.85546875" bestFit="1" customWidth="1"/>
    <col min="4065" max="4065" width="33" bestFit="1" customWidth="1"/>
    <col min="4067" max="4067" width="15.85546875" bestFit="1" customWidth="1"/>
    <col min="4321" max="4321" width="33" bestFit="1" customWidth="1"/>
    <col min="4323" max="4323" width="15.85546875" bestFit="1" customWidth="1"/>
    <col min="4577" max="4577" width="33" bestFit="1" customWidth="1"/>
    <col min="4579" max="4579" width="15.85546875" bestFit="1" customWidth="1"/>
    <col min="4833" max="4833" width="33" bestFit="1" customWidth="1"/>
    <col min="4835" max="4835" width="15.85546875" bestFit="1" customWidth="1"/>
    <col min="5089" max="5089" width="33" bestFit="1" customWidth="1"/>
    <col min="5091" max="5091" width="15.85546875" bestFit="1" customWidth="1"/>
    <col min="5345" max="5345" width="33" bestFit="1" customWidth="1"/>
    <col min="5347" max="5347" width="15.85546875" bestFit="1" customWidth="1"/>
    <col min="5601" max="5601" width="33" bestFit="1" customWidth="1"/>
    <col min="5603" max="5603" width="15.85546875" bestFit="1" customWidth="1"/>
    <col min="5857" max="5857" width="33" bestFit="1" customWidth="1"/>
    <col min="5859" max="5859" width="15.85546875" bestFit="1" customWidth="1"/>
    <col min="6113" max="6113" width="33" bestFit="1" customWidth="1"/>
    <col min="6115" max="6115" width="15.85546875" bestFit="1" customWidth="1"/>
    <col min="6369" max="6369" width="33" bestFit="1" customWidth="1"/>
    <col min="6371" max="6371" width="15.85546875" bestFit="1" customWidth="1"/>
    <col min="6625" max="6625" width="33" bestFit="1" customWidth="1"/>
    <col min="6627" max="6627" width="15.85546875" bestFit="1" customWidth="1"/>
    <col min="6881" max="6881" width="33" bestFit="1" customWidth="1"/>
    <col min="6883" max="6883" width="15.85546875" bestFit="1" customWidth="1"/>
    <col min="7137" max="7137" width="33" bestFit="1" customWidth="1"/>
    <col min="7139" max="7139" width="15.85546875" bestFit="1" customWidth="1"/>
    <col min="7393" max="7393" width="33" bestFit="1" customWidth="1"/>
    <col min="7395" max="7395" width="15.85546875" bestFit="1" customWidth="1"/>
    <col min="7649" max="7649" width="33" bestFit="1" customWidth="1"/>
    <col min="7651" max="7651" width="15.85546875" bestFit="1" customWidth="1"/>
    <col min="7905" max="7905" width="33" bestFit="1" customWidth="1"/>
    <col min="7907" max="7907" width="15.85546875" bestFit="1" customWidth="1"/>
    <col min="8161" max="8161" width="33" bestFit="1" customWidth="1"/>
    <col min="8163" max="8163" width="15.85546875" bestFit="1" customWidth="1"/>
    <col min="8417" max="8417" width="33" bestFit="1" customWidth="1"/>
    <col min="8419" max="8419" width="15.85546875" bestFit="1" customWidth="1"/>
    <col min="8673" max="8673" width="33" bestFit="1" customWidth="1"/>
    <col min="8675" max="8675" width="15.85546875" bestFit="1" customWidth="1"/>
    <col min="8929" max="8929" width="33" bestFit="1" customWidth="1"/>
    <col min="8931" max="8931" width="15.85546875" bestFit="1" customWidth="1"/>
    <col min="9185" max="9185" width="33" bestFit="1" customWidth="1"/>
    <col min="9187" max="9187" width="15.85546875" bestFit="1" customWidth="1"/>
    <col min="9441" max="9441" width="33" bestFit="1" customWidth="1"/>
    <col min="9443" max="9443" width="15.85546875" bestFit="1" customWidth="1"/>
    <col min="9697" max="9697" width="33" bestFit="1" customWidth="1"/>
    <col min="9699" max="9699" width="15.85546875" bestFit="1" customWidth="1"/>
    <col min="9953" max="9953" width="33" bestFit="1" customWidth="1"/>
    <col min="9955" max="9955" width="15.85546875" bestFit="1" customWidth="1"/>
    <col min="10209" max="10209" width="33" bestFit="1" customWidth="1"/>
    <col min="10211" max="10211" width="15.85546875" bestFit="1" customWidth="1"/>
    <col min="10465" max="10465" width="33" bestFit="1" customWidth="1"/>
    <col min="10467" max="10467" width="15.85546875" bestFit="1" customWidth="1"/>
    <col min="10721" max="10721" width="33" bestFit="1" customWidth="1"/>
    <col min="10723" max="10723" width="15.85546875" bestFit="1" customWidth="1"/>
    <col min="10977" max="10977" width="33" bestFit="1" customWidth="1"/>
    <col min="10979" max="10979" width="15.85546875" bestFit="1" customWidth="1"/>
    <col min="11233" max="11233" width="33" bestFit="1" customWidth="1"/>
    <col min="11235" max="11235" width="15.85546875" bestFit="1" customWidth="1"/>
    <col min="11489" max="11489" width="33" bestFit="1" customWidth="1"/>
    <col min="11491" max="11491" width="15.85546875" bestFit="1" customWidth="1"/>
    <col min="11745" max="11745" width="33" bestFit="1" customWidth="1"/>
    <col min="11747" max="11747" width="15.85546875" bestFit="1" customWidth="1"/>
    <col min="12001" max="12001" width="33" bestFit="1" customWidth="1"/>
    <col min="12003" max="12003" width="15.85546875" bestFit="1" customWidth="1"/>
    <col min="12257" max="12257" width="33" bestFit="1" customWidth="1"/>
    <col min="12259" max="12259" width="15.85546875" bestFit="1" customWidth="1"/>
    <col min="12513" max="12513" width="33" bestFit="1" customWidth="1"/>
    <col min="12515" max="12515" width="15.85546875" bestFit="1" customWidth="1"/>
    <col min="12769" max="12769" width="33" bestFit="1" customWidth="1"/>
    <col min="12771" max="12771" width="15.85546875" bestFit="1" customWidth="1"/>
    <col min="13025" max="13025" width="33" bestFit="1" customWidth="1"/>
    <col min="13027" max="13027" width="15.85546875" bestFit="1" customWidth="1"/>
    <col min="13281" max="13281" width="33" bestFit="1" customWidth="1"/>
    <col min="13283" max="13283" width="15.85546875" bestFit="1" customWidth="1"/>
    <col min="13537" max="13537" width="33" bestFit="1" customWidth="1"/>
    <col min="13539" max="13539" width="15.85546875" bestFit="1" customWidth="1"/>
    <col min="13793" max="13793" width="33" bestFit="1" customWidth="1"/>
    <col min="13795" max="13795" width="15.85546875" bestFit="1" customWidth="1"/>
    <col min="14049" max="14049" width="33" bestFit="1" customWidth="1"/>
    <col min="14051" max="14051" width="15.85546875" bestFit="1" customWidth="1"/>
    <col min="14305" max="14305" width="33" bestFit="1" customWidth="1"/>
    <col min="14307" max="14307" width="15.85546875" bestFit="1" customWidth="1"/>
    <col min="14561" max="14561" width="33" bestFit="1" customWidth="1"/>
    <col min="14563" max="14563" width="15.85546875" bestFit="1" customWidth="1"/>
    <col min="14817" max="14817" width="33" bestFit="1" customWidth="1"/>
    <col min="14819" max="14819" width="15.85546875" bestFit="1" customWidth="1"/>
    <col min="15073" max="15073" width="33" bestFit="1" customWidth="1"/>
    <col min="15075" max="15075" width="15.85546875" bestFit="1" customWidth="1"/>
    <col min="15329" max="15329" width="33" bestFit="1" customWidth="1"/>
    <col min="15331" max="15331" width="15.85546875" bestFit="1" customWidth="1"/>
    <col min="15585" max="15585" width="33" bestFit="1" customWidth="1"/>
    <col min="15587" max="15587" width="15.85546875" bestFit="1" customWidth="1"/>
    <col min="15841" max="15841" width="33" bestFit="1" customWidth="1"/>
    <col min="15843" max="15843" width="15.85546875" bestFit="1" customWidth="1"/>
    <col min="16097" max="16097" width="33" bestFit="1" customWidth="1"/>
    <col min="16099" max="16099" width="15.85546875" bestFit="1" customWidth="1"/>
  </cols>
  <sheetData>
    <row r="1" spans="1:7" s="1" customFormat="1" ht="21" customHeight="1" x14ac:dyDescent="0.25">
      <c r="A1" s="70" t="s">
        <v>72</v>
      </c>
      <c r="B1" s="70"/>
      <c r="C1" s="70"/>
      <c r="D1" s="70"/>
    </row>
    <row r="2" spans="1:7" s="1" customFormat="1" x14ac:dyDescent="0.25">
      <c r="A2" s="48"/>
      <c r="B2" s="49" t="s">
        <v>73</v>
      </c>
      <c r="C2" s="50" t="s">
        <v>74</v>
      </c>
      <c r="D2" s="49"/>
    </row>
    <row r="3" spans="1:7" s="1" customFormat="1" ht="21" customHeight="1" x14ac:dyDescent="0.25">
      <c r="A3" s="51" t="s">
        <v>38</v>
      </c>
      <c r="B3" s="52" t="s">
        <v>39</v>
      </c>
      <c r="C3" s="53">
        <v>127987.2</v>
      </c>
      <c r="D3" s="49"/>
    </row>
    <row r="4" spans="1:7" s="1" customFormat="1" ht="21" customHeight="1" x14ac:dyDescent="0.25">
      <c r="A4" s="51" t="s">
        <v>40</v>
      </c>
      <c r="B4" s="54">
        <v>66.900000000000006</v>
      </c>
      <c r="C4" s="55">
        <f>C3*B4</f>
        <v>8562343.6799999997</v>
      </c>
      <c r="D4" s="49"/>
    </row>
    <row r="5" spans="1:7" s="1" customFormat="1" ht="21" customHeight="1" x14ac:dyDescent="0.25">
      <c r="A5" s="51" t="s">
        <v>41</v>
      </c>
      <c r="B5" s="49">
        <v>0.01</v>
      </c>
      <c r="C5" s="53">
        <f>+C4*B5/100</f>
        <v>856.2343679999999</v>
      </c>
      <c r="D5" s="49"/>
    </row>
    <row r="6" spans="1:7" s="1" customFormat="1" ht="21" customHeight="1" x14ac:dyDescent="0.25">
      <c r="A6" s="51" t="s">
        <v>43</v>
      </c>
      <c r="B6" s="49">
        <v>0</v>
      </c>
      <c r="C6" s="56">
        <f>+C4*B6/100</f>
        <v>0</v>
      </c>
      <c r="D6" s="49"/>
    </row>
    <row r="7" spans="1:7" s="1" customFormat="1" ht="21" customHeight="1" x14ac:dyDescent="0.25">
      <c r="A7" s="51" t="s">
        <v>44</v>
      </c>
      <c r="B7" s="49"/>
      <c r="C7" s="55">
        <f>C4+C5+C6</f>
        <v>8563199.9143679999</v>
      </c>
      <c r="D7" s="49"/>
    </row>
    <row r="8" spans="1:7" s="1" customFormat="1" ht="21" customHeight="1" thickBot="1" x14ac:dyDescent="0.3">
      <c r="A8" s="49" t="s">
        <v>45</v>
      </c>
      <c r="B8" s="65">
        <v>0.01</v>
      </c>
      <c r="C8" s="64">
        <f>+C7+(C7*B8)</f>
        <v>8648831.9135116804</v>
      </c>
      <c r="D8" s="49"/>
      <c r="E8" s="57"/>
      <c r="F8" s="57"/>
    </row>
    <row r="9" spans="1:7" s="1" customFormat="1" ht="15.75" thickTop="1" x14ac:dyDescent="0.25">
      <c r="A9" s="51"/>
      <c r="B9" s="49"/>
      <c r="C9" s="50"/>
      <c r="D9" s="49"/>
    </row>
    <row r="10" spans="1:7" s="1" customFormat="1" ht="21" customHeight="1" x14ac:dyDescent="0.25">
      <c r="A10" s="51" t="s">
        <v>46</v>
      </c>
      <c r="B10" s="58">
        <v>10</v>
      </c>
      <c r="C10" s="50">
        <f>C8*B10/100</f>
        <v>864883.19135116797</v>
      </c>
      <c r="D10" s="49"/>
      <c r="G10" s="57"/>
    </row>
    <row r="11" spans="1:7" s="1" customFormat="1" x14ac:dyDescent="0.25">
      <c r="A11" s="51"/>
      <c r="B11" s="59"/>
      <c r="C11" s="50"/>
      <c r="D11" s="49"/>
    </row>
    <row r="12" spans="1:7" s="1" customFormat="1" x14ac:dyDescent="0.25">
      <c r="A12" s="51" t="s">
        <v>47</v>
      </c>
      <c r="B12" s="58">
        <v>223</v>
      </c>
      <c r="C12" s="50"/>
      <c r="D12" s="60">
        <v>126720</v>
      </c>
    </row>
    <row r="13" spans="1:7" s="1" customFormat="1" x14ac:dyDescent="0.25">
      <c r="A13" s="51" t="s">
        <v>48</v>
      </c>
      <c r="B13" s="58">
        <v>35</v>
      </c>
      <c r="C13" s="50"/>
      <c r="D13" s="49"/>
    </row>
    <row r="14" spans="1:7" s="1" customFormat="1" ht="21" customHeight="1" x14ac:dyDescent="0.25">
      <c r="A14" s="51" t="s">
        <v>49</v>
      </c>
      <c r="B14" s="58">
        <v>12.5</v>
      </c>
      <c r="C14" s="50">
        <f>B12*(100-B13)/100*B14/100*D12</f>
        <v>2296008</v>
      </c>
      <c r="D14" s="49"/>
      <c r="E14" s="1" t="s">
        <v>27</v>
      </c>
      <c r="F14" s="63">
        <f>+C14</f>
        <v>2296008</v>
      </c>
    </row>
    <row r="15" spans="1:7" s="1" customFormat="1" ht="21" customHeight="1" x14ac:dyDescent="0.25">
      <c r="A15" s="51" t="s">
        <v>50</v>
      </c>
      <c r="B15" s="58">
        <v>2</v>
      </c>
      <c r="C15" s="50">
        <f>(C10+C14)*B15/100</f>
        <v>63217.823827023356</v>
      </c>
      <c r="D15" s="49"/>
    </row>
    <row r="16" spans="1:7" s="1" customFormat="1" ht="21" customHeight="1" x14ac:dyDescent="0.25">
      <c r="A16" s="51" t="s">
        <v>50</v>
      </c>
      <c r="B16" s="58">
        <v>1</v>
      </c>
      <c r="C16" s="50">
        <f>(C10+C14)*B16/100</f>
        <v>31608.911913511678</v>
      </c>
      <c r="D16" s="49"/>
    </row>
    <row r="17" spans="1:6" s="1" customFormat="1" ht="21" customHeight="1" x14ac:dyDescent="0.25">
      <c r="A17" s="51" t="s">
        <v>51</v>
      </c>
      <c r="B17" s="58">
        <v>4</v>
      </c>
      <c r="C17" s="50">
        <f>(C8+C10+C14+C15+C16)*B17/100</f>
        <v>476181.99362413533</v>
      </c>
      <c r="D17" s="61"/>
      <c r="E17" s="1" t="s">
        <v>28</v>
      </c>
      <c r="F17" s="63">
        <f>+C17</f>
        <v>476181.99362413533</v>
      </c>
    </row>
    <row r="18" spans="1:6" s="1" customFormat="1" ht="21" customHeight="1" x14ac:dyDescent="0.25">
      <c r="A18" s="48"/>
      <c r="B18" s="49"/>
      <c r="C18" s="50"/>
      <c r="D18" s="49"/>
    </row>
    <row r="19" spans="1:6" s="1" customFormat="1" ht="21" customHeight="1" thickBot="1" x14ac:dyDescent="0.3">
      <c r="A19" s="49" t="s">
        <v>52</v>
      </c>
      <c r="B19" s="49"/>
      <c r="C19" s="62">
        <f>ROUND(SUM(C10:C18),0.1)</f>
        <v>3731900</v>
      </c>
      <c r="D19" s="49"/>
    </row>
    <row r="20" spans="1:6" s="1" customFormat="1" ht="21" customHeight="1" thickTop="1" x14ac:dyDescent="0.25">
      <c r="A20" s="48"/>
      <c r="B20" s="49"/>
      <c r="C20" s="50"/>
      <c r="D20" s="49"/>
    </row>
    <row r="21" spans="1:6" x14ac:dyDescent="0.25">
      <c r="A21" s="32"/>
      <c r="B21" s="30"/>
      <c r="C21" s="31"/>
      <c r="D21" s="30"/>
    </row>
    <row r="22" spans="1:6" x14ac:dyDescent="0.25">
      <c r="A22" s="29"/>
      <c r="B22" s="30"/>
      <c r="C22" s="31"/>
      <c r="D22" s="30"/>
    </row>
    <row r="23" spans="1:6" x14ac:dyDescent="0.25">
      <c r="A23" s="33"/>
      <c r="B23" s="33"/>
      <c r="D23" s="30"/>
    </row>
    <row r="24" spans="1:6" x14ac:dyDescent="0.25">
      <c r="A24" s="33"/>
      <c r="B24" s="33"/>
      <c r="D24" s="30"/>
    </row>
    <row r="25" spans="1:6" x14ac:dyDescent="0.25">
      <c r="A25" s="33"/>
      <c r="B25" s="33"/>
      <c r="D25" s="30"/>
    </row>
    <row r="26" spans="1:6" x14ac:dyDescent="0.25">
      <c r="A26" s="33"/>
      <c r="B26" s="33"/>
      <c r="D26" s="30"/>
    </row>
    <row r="27" spans="1:6" x14ac:dyDescent="0.25">
      <c r="A27" s="33"/>
      <c r="B27" s="33"/>
      <c r="D27" s="30"/>
    </row>
    <row r="28" spans="1:6" x14ac:dyDescent="0.25">
      <c r="A28" s="33"/>
      <c r="B28" s="33"/>
      <c r="D28" s="30"/>
    </row>
  </sheetData>
  <mergeCells count="1">
    <mergeCell ref="A1:D1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CVD</vt:lpstr>
      <vt:lpstr>Excise Duty</vt:lpstr>
      <vt:lpstr>MRP BASED CVD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Murali KANNAN</dc:creator>
  <cp:lastModifiedBy>Murali KANNAN</cp:lastModifiedBy>
  <cp:lastPrinted>2016-05-28T11:31:47Z</cp:lastPrinted>
  <dcterms:created xsi:type="dcterms:W3CDTF">2016-05-17T09:22:54Z</dcterms:created>
  <dcterms:modified xsi:type="dcterms:W3CDTF">2016-06-30T06:30:18Z</dcterms:modified>
</cp:coreProperties>
</file>