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0335" windowHeight="8640"/>
  </bookViews>
  <sheets>
    <sheet name="Import Duty Calculator" sheetId="1" r:id="rId1"/>
    <sheet name="Local Duty Calculator" sheetId="2" r:id="rId2"/>
  </sheets>
  <definedNames>
    <definedName name="ADDLCUSTOMCESS">'Import Duty Calculator'!$C$12</definedName>
    <definedName name="ADDLEXCISECESS">'Import Duty Calculator'!$C$10</definedName>
    <definedName name="BASIC">'Import Duty Calculator'!$C$4</definedName>
    <definedName name="CIFVALUE">'Import Duty Calculator'!$C$2</definedName>
    <definedName name="CUSTOMCESS">'Import Duty Calculator'!$C$11</definedName>
    <definedName name="CUSTOMDUTY">'Import Duty Calculator'!$C$7</definedName>
    <definedName name="DOLLARATE">'Import Duty Calculator'!$C$3</definedName>
    <definedName name="DOLLARRATE">'Import Duty Calculator'!$C$3</definedName>
    <definedName name="EXCISECESS">'Import Duty Calculator'!$C$9</definedName>
    <definedName name="EXCISEDUTY">'Import Duty Calculator'!$C$8</definedName>
    <definedName name="HIGHSEASCHARGES">'Import Duty Calculator'!$C$6</definedName>
    <definedName name="LANDINGCHARGES">'Import Duty Calculator'!$C$5</definedName>
    <definedName name="MODVAT">'Import Duty Calculator'!$C$15</definedName>
    <definedName name="NETTDUTY">'Import Duty Calculator'!$C$14</definedName>
    <definedName name="RECEIPTABLECHARGES">'Import Duty Calculator'!$D$26</definedName>
    <definedName name="SAD">'Import Duty Calculator'!$C$13</definedName>
  </definedNames>
  <calcPr calcId="145621"/>
</workbook>
</file>

<file path=xl/calcChain.xml><?xml version="1.0" encoding="utf-8"?>
<calcChain xmlns="http://schemas.openxmlformats.org/spreadsheetml/2006/main">
  <c r="E22" i="1" l="1"/>
  <c r="D22" i="1"/>
  <c r="I11" i="1" l="1"/>
  <c r="H11" i="1"/>
  <c r="D10" i="2" l="1"/>
  <c r="C4" i="1" l="1"/>
  <c r="C6" i="1" l="1"/>
  <c r="C5" i="1"/>
  <c r="D4" i="2"/>
  <c r="C7" i="1"/>
  <c r="D5" i="2" l="1"/>
  <c r="C8" i="1"/>
  <c r="C9" i="1" s="1"/>
  <c r="D6" i="2"/>
  <c r="D7" i="2" l="1"/>
  <c r="D8" i="2" s="1"/>
  <c r="C10" i="1"/>
  <c r="D9" i="2"/>
  <c r="B9" i="2" l="1"/>
  <c r="D11" i="2"/>
  <c r="D12" i="2"/>
  <c r="C12" i="1"/>
  <c r="C11" i="1"/>
  <c r="C15" i="1"/>
  <c r="B8" i="2"/>
  <c r="H7" i="1" l="1"/>
  <c r="I7" i="1"/>
  <c r="D14" i="2"/>
  <c r="C13" i="1"/>
  <c r="C14" i="1" s="1"/>
  <c r="B15" i="1"/>
  <c r="B14" i="1" l="1"/>
  <c r="D23" i="1"/>
  <c r="D25" i="1" s="1"/>
  <c r="D26" i="1" s="1"/>
  <c r="E23" i="1"/>
  <c r="E25" i="1" s="1"/>
  <c r="E26" i="1" s="1"/>
  <c r="I4" i="1" s="1"/>
  <c r="I6" i="1" s="1"/>
  <c r="H4" i="1" l="1"/>
  <c r="I5" i="1" s="1"/>
  <c r="I8" i="1"/>
  <c r="I10" i="1"/>
  <c r="I9" i="1"/>
  <c r="H6" i="1" l="1"/>
  <c r="G7" i="1" s="1"/>
  <c r="I12" i="1"/>
  <c r="H8" i="1" l="1"/>
  <c r="H10" i="1"/>
  <c r="H9" i="1"/>
  <c r="H12" i="1" l="1"/>
</calcChain>
</file>

<file path=xl/sharedStrings.xml><?xml version="1.0" encoding="utf-8"?>
<sst xmlns="http://schemas.openxmlformats.org/spreadsheetml/2006/main" count="52" uniqueCount="43">
  <si>
    <t>Basic Price</t>
  </si>
  <si>
    <t>Custom Ed-Cess</t>
  </si>
  <si>
    <t>Custom S&amp;H-Cess</t>
  </si>
  <si>
    <t>Excise Duty</t>
  </si>
  <si>
    <t>Excise Duty Ed-Cess</t>
  </si>
  <si>
    <t>Excise Duty S&amp;H-Cess</t>
  </si>
  <si>
    <t>Custom Duty (CVD)</t>
  </si>
  <si>
    <t>Addl Excise Duty</t>
  </si>
  <si>
    <t>Total Duty Payable</t>
  </si>
  <si>
    <t>MODVAT Set off</t>
  </si>
  <si>
    <t>Receiptable Charges</t>
  </si>
  <si>
    <t>Surveyor Charges</t>
  </si>
  <si>
    <t>Stamp Duty</t>
  </si>
  <si>
    <t>Warehouse Charges (FOR MAX 18mt EACH CONATINER)</t>
  </si>
  <si>
    <t>CMC</t>
  </si>
  <si>
    <t>Agency Fees (inc. custom passing, container washing)</t>
  </si>
  <si>
    <t>TOTAL (per container)</t>
  </si>
  <si>
    <t>Charges per MT</t>
  </si>
  <si>
    <t>Price After Clearence</t>
  </si>
  <si>
    <t>VAT/CST</t>
  </si>
  <si>
    <t>Final Landing Price to the User (less MODVAT)</t>
  </si>
  <si>
    <t>Basic Price USD $</t>
  </si>
  <si>
    <t>Basic Value in INRs.</t>
  </si>
  <si>
    <t>Custom Exchange Rate (Rs.)</t>
  </si>
  <si>
    <t>Import Calculator</t>
  </si>
  <si>
    <t>Landing Charges</t>
  </si>
  <si>
    <t>Highseas Charges</t>
  </si>
  <si>
    <t>Local Calculator</t>
  </si>
  <si>
    <t>Margin/Profit</t>
  </si>
  <si>
    <t>DESCRIPTION</t>
  </si>
  <si>
    <t>20"FCL</t>
  </si>
  <si>
    <t>40"FCL</t>
  </si>
  <si>
    <t>ENTRY TAX</t>
  </si>
  <si>
    <t>T.H.C Terminal Handling Charges + DEO CHARGES</t>
  </si>
  <si>
    <t>MODVAT</t>
  </si>
  <si>
    <t>Sales Price + +</t>
  </si>
  <si>
    <t>Final Landing Price</t>
  </si>
  <si>
    <t>DHARA</t>
  </si>
  <si>
    <t>TRANSPORT</t>
  </si>
  <si>
    <t>TRANSPORT/MT</t>
  </si>
  <si>
    <t>Charges for 20"FCL
(Stuffing /MT)</t>
  </si>
  <si>
    <t>Charges for 40"FCL
(Stuffing/MT)</t>
  </si>
  <si>
    <t>NOTE:
1. Receiptable Charges are all approx. and charged as actual. Charges may vary from each shipping line.
2. Custom duty for Chapter 7204 is 5% which is NIL against Custom Notification No. 21/2012 Serial No.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</si>
</sst>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&quot;Rs&quot;* #,##0.00_);_(&quot;Rs&quot;* \(#,##0.00\);_(&quot;Rs&quot;* &quot;-&quot;??_);_(@_)"/>
    <numFmt numFmtId="166" formatCode="_([$$-409]* #,##0.00_);_([$$-409]* \(#,##0.00\);_([$$-409]* &quot;-&quot;??_);_(@_)"/>
    <numFmt numFmtId="167" formatCode="&quot;₹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i/>
      <u/>
      <sz val="11"/>
      <color theme="0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0" fontId="3" fillId="0" borderId="0" xfId="1" applyNumberFormat="1" applyFont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10" fontId="3" fillId="0" borderId="0" xfId="1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165" fontId="3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0" fontId="3" fillId="4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</xf>
    <xf numFmtId="10" fontId="3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 applyProtection="1">
      <alignment horizontal="left" vertical="center" wrapText="1"/>
    </xf>
    <xf numFmtId="10" fontId="3" fillId="5" borderId="0" xfId="1" applyNumberFormat="1" applyFont="1" applyFill="1" applyBorder="1" applyAlignment="1" applyProtection="1">
      <alignment horizontal="center" vertical="center" wrapText="1"/>
    </xf>
    <xf numFmtId="0" fontId="3" fillId="5" borderId="0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left" vertical="center" wrapText="1"/>
    </xf>
    <xf numFmtId="10" fontId="2" fillId="3" borderId="7" xfId="1" applyNumberFormat="1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165" fontId="3" fillId="0" borderId="0" xfId="3" applyFont="1" applyAlignment="1">
      <alignment horizontal="center" vertical="center" wrapText="1"/>
    </xf>
    <xf numFmtId="10" fontId="2" fillId="0" borderId="0" xfId="1" applyNumberFormat="1" applyFont="1" applyAlignment="1">
      <alignment horizontal="center" vertical="center" wrapText="1"/>
    </xf>
    <xf numFmtId="165" fontId="2" fillId="0" borderId="0" xfId="3" applyFont="1" applyAlignment="1">
      <alignment horizontal="center" vertical="center" wrapText="1"/>
    </xf>
    <xf numFmtId="10" fontId="3" fillId="5" borderId="0" xfId="1" applyNumberFormat="1" applyFont="1" applyFill="1" applyBorder="1" applyAlignment="1" applyProtection="1">
      <alignment horizontal="center" vertical="center" wrapText="1"/>
      <protection locked="0"/>
    </xf>
    <xf numFmtId="10" fontId="3" fillId="11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11" borderId="4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 applyProtection="1">
      <alignment horizontal="right" vertical="center" wrapText="1"/>
    </xf>
    <xf numFmtId="0" fontId="3" fillId="2" borderId="4" xfId="0" applyFont="1" applyFill="1" applyBorder="1" applyAlignment="1" applyProtection="1">
      <alignment horizontal="right" vertical="center" wrapText="1"/>
    </xf>
    <xf numFmtId="0" fontId="3" fillId="5" borderId="4" xfId="0" applyFont="1" applyFill="1" applyBorder="1" applyAlignment="1" applyProtection="1">
      <alignment horizontal="right" vertical="center" wrapText="1"/>
    </xf>
    <xf numFmtId="0" fontId="2" fillId="3" borderId="6" xfId="0" applyFont="1" applyFill="1" applyBorder="1" applyAlignment="1" applyProtection="1">
      <alignment horizontal="right" vertical="center" wrapText="1"/>
    </xf>
    <xf numFmtId="167" fontId="2" fillId="3" borderId="18" xfId="0" applyNumberFormat="1" applyFont="1" applyFill="1" applyBorder="1" applyAlignment="1">
      <alignment horizontal="right" vertical="center" wrapText="1"/>
    </xf>
    <xf numFmtId="10" fontId="5" fillId="10" borderId="5" xfId="1" applyNumberFormat="1" applyFont="1" applyFill="1" applyBorder="1" applyAlignment="1" applyProtection="1">
      <alignment vertical="center" wrapText="1"/>
      <protection locked="0"/>
    </xf>
    <xf numFmtId="10" fontId="5" fillId="14" borderId="5" xfId="1" applyNumberFormat="1" applyFont="1" applyFill="1" applyBorder="1" applyAlignment="1" applyProtection="1">
      <alignment vertical="center" wrapText="1"/>
      <protection locked="0"/>
    </xf>
    <xf numFmtId="167" fontId="1" fillId="11" borderId="32" xfId="1" applyNumberFormat="1" applyFont="1" applyFill="1" applyBorder="1" applyAlignment="1" applyProtection="1">
      <alignment horizontal="right" vertical="center" wrapText="1"/>
      <protection locked="0"/>
    </xf>
    <xf numFmtId="167" fontId="10" fillId="16" borderId="5" xfId="3" applyNumberFormat="1" applyFont="1" applyFill="1" applyBorder="1" applyAlignment="1" applyProtection="1">
      <alignment vertical="center" wrapText="1"/>
      <protection locked="0"/>
    </xf>
    <xf numFmtId="0" fontId="9" fillId="6" borderId="31" xfId="0" applyFont="1" applyFill="1" applyBorder="1" applyAlignment="1" applyProtection="1">
      <alignment horizontal="center" vertical="center" wrapText="1"/>
    </xf>
    <xf numFmtId="0" fontId="9" fillId="6" borderId="3" xfId="0" applyFont="1" applyFill="1" applyBorder="1" applyAlignment="1" applyProtection="1">
      <alignment horizontal="center" vertical="center" wrapText="1"/>
    </xf>
    <xf numFmtId="167" fontId="7" fillId="17" borderId="32" xfId="0" applyNumberFormat="1" applyFont="1" applyFill="1" applyBorder="1" applyAlignment="1" applyProtection="1">
      <alignment horizontal="right" vertical="center" wrapText="1"/>
    </xf>
    <xf numFmtId="167" fontId="7" fillId="17" borderId="5" xfId="0" applyNumberFormat="1" applyFont="1" applyFill="1" applyBorder="1" applyAlignment="1" applyProtection="1">
      <alignment horizontal="right" vertical="center" wrapText="1"/>
    </xf>
    <xf numFmtId="167" fontId="1" fillId="13" borderId="32" xfId="3" applyNumberFormat="1" applyFont="1" applyFill="1" applyBorder="1" applyAlignment="1" applyProtection="1">
      <alignment horizontal="right" vertical="center" wrapText="1"/>
    </xf>
    <xf numFmtId="167" fontId="1" fillId="13" borderId="5" xfId="3" applyNumberFormat="1" applyFont="1" applyFill="1" applyBorder="1" applyAlignment="1" applyProtection="1">
      <alignment horizontal="right" vertical="center" wrapText="1"/>
    </xf>
    <xf numFmtId="0" fontId="3" fillId="12" borderId="4" xfId="0" applyFont="1" applyFill="1" applyBorder="1" applyAlignment="1" applyProtection="1">
      <alignment horizontal="left" vertical="center" wrapText="1"/>
    </xf>
    <xf numFmtId="0" fontId="5" fillId="10" borderId="4" xfId="0" applyFont="1" applyFill="1" applyBorder="1" applyAlignment="1" applyProtection="1">
      <alignment vertical="center" wrapText="1"/>
    </xf>
    <xf numFmtId="167" fontId="11" fillId="10" borderId="32" xfId="0" applyNumberFormat="1" applyFont="1" applyFill="1" applyBorder="1" applyAlignment="1" applyProtection="1">
      <alignment horizontal="right" vertical="center" wrapText="1"/>
    </xf>
    <xf numFmtId="167" fontId="11" fillId="10" borderId="5" xfId="3" applyNumberFormat="1" applyFont="1" applyFill="1" applyBorder="1" applyAlignment="1" applyProtection="1">
      <alignment horizontal="right" vertical="center" wrapText="1"/>
    </xf>
    <xf numFmtId="0" fontId="5" fillId="14" borderId="4" xfId="0" applyFont="1" applyFill="1" applyBorder="1" applyAlignment="1" applyProtection="1">
      <alignment vertical="center" wrapText="1"/>
    </xf>
    <xf numFmtId="167" fontId="11" fillId="14" borderId="32" xfId="0" applyNumberFormat="1" applyFont="1" applyFill="1" applyBorder="1" applyAlignment="1" applyProtection="1">
      <alignment horizontal="right" vertical="center" wrapText="1"/>
    </xf>
    <xf numFmtId="167" fontId="11" fillId="14" borderId="5" xfId="3" applyNumberFormat="1" applyFont="1" applyFill="1" applyBorder="1" applyAlignment="1" applyProtection="1">
      <alignment horizontal="right" vertical="center" wrapText="1"/>
    </xf>
    <xf numFmtId="167" fontId="11" fillId="16" borderId="32" xfId="0" applyNumberFormat="1" applyFont="1" applyFill="1" applyBorder="1" applyAlignment="1" applyProtection="1">
      <alignment horizontal="right" vertical="center" wrapText="1"/>
    </xf>
    <xf numFmtId="167" fontId="11" fillId="16" borderId="5" xfId="3" applyNumberFormat="1" applyFont="1" applyFill="1" applyBorder="1" applyAlignment="1" applyProtection="1">
      <alignment horizontal="right" vertical="center" wrapText="1"/>
    </xf>
    <xf numFmtId="167" fontId="2" fillId="3" borderId="30" xfId="0" applyNumberFormat="1" applyFont="1" applyFill="1" applyBorder="1" applyAlignment="1" applyProtection="1">
      <alignment vertical="center" wrapText="1"/>
    </xf>
    <xf numFmtId="167" fontId="2" fillId="3" borderId="30" xfId="3" applyNumberFormat="1" applyFont="1" applyFill="1" applyBorder="1" applyAlignment="1" applyProtection="1">
      <alignment vertical="center" wrapText="1"/>
    </xf>
    <xf numFmtId="10" fontId="1" fillId="11" borderId="5" xfId="1" applyNumberFormat="1" applyFont="1" applyFill="1" applyBorder="1" applyAlignment="1" applyProtection="1">
      <alignment horizontal="right" vertical="center" wrapText="1"/>
    </xf>
    <xf numFmtId="167" fontId="3" fillId="8" borderId="9" xfId="0" applyNumberFormat="1" applyFont="1" applyFill="1" applyBorder="1" applyAlignment="1" applyProtection="1">
      <alignment horizontal="right" vertical="center" wrapText="1"/>
    </xf>
    <xf numFmtId="167" fontId="2" fillId="9" borderId="9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Protection="1"/>
    <xf numFmtId="10" fontId="2" fillId="6" borderId="0" xfId="1" applyNumberFormat="1" applyFont="1" applyFill="1" applyBorder="1" applyAlignment="1" applyProtection="1">
      <alignment horizontal="center" vertical="center" wrapText="1"/>
    </xf>
    <xf numFmtId="0" fontId="2" fillId="6" borderId="0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/>
    <xf numFmtId="10" fontId="5" fillId="10" borderId="19" xfId="1" applyNumberFormat="1" applyFont="1" applyFill="1" applyBorder="1" applyAlignment="1" applyProtection="1">
      <alignment horizontal="left" vertical="center" wrapText="1"/>
      <protection locked="0"/>
    </xf>
    <xf numFmtId="10" fontId="5" fillId="14" borderId="19" xfId="1" applyNumberFormat="1" applyFont="1" applyFill="1" applyBorder="1" applyAlignment="1" applyProtection="1">
      <alignment horizontal="left" vertical="center" wrapText="1"/>
      <protection locked="0"/>
    </xf>
    <xf numFmtId="10" fontId="5" fillId="15" borderId="33" xfId="1" applyNumberFormat="1" applyFont="1" applyFill="1" applyBorder="1" applyAlignment="1" applyProtection="1">
      <alignment horizontal="left" vertical="center" wrapText="1"/>
      <protection locked="0"/>
    </xf>
    <xf numFmtId="167" fontId="3" fillId="2" borderId="5" xfId="0" applyNumberFormat="1" applyFont="1" applyFill="1" applyBorder="1" applyAlignment="1" applyProtection="1">
      <alignment horizontal="right" vertical="center" wrapText="1"/>
    </xf>
    <xf numFmtId="167" fontId="3" fillId="5" borderId="5" xfId="0" applyNumberFormat="1" applyFont="1" applyFill="1" applyBorder="1" applyAlignment="1" applyProtection="1">
      <alignment horizontal="right" vertical="center" wrapText="1"/>
    </xf>
    <xf numFmtId="167" fontId="2" fillId="3" borderId="8" xfId="0" applyNumberFormat="1" applyFont="1" applyFill="1" applyBorder="1" applyAlignment="1" applyProtection="1">
      <alignment horizontal="right" vertical="center" wrapText="1"/>
    </xf>
    <xf numFmtId="167" fontId="5" fillId="10" borderId="14" xfId="0" applyNumberFormat="1" applyFont="1" applyFill="1" applyBorder="1" applyAlignment="1" applyProtection="1">
      <alignment horizontal="right" vertical="center" wrapText="1"/>
    </xf>
    <xf numFmtId="167" fontId="5" fillId="14" borderId="14" xfId="0" applyNumberFormat="1" applyFont="1" applyFill="1" applyBorder="1" applyAlignment="1" applyProtection="1">
      <alignment horizontal="right" vertical="center" wrapText="1"/>
    </xf>
    <xf numFmtId="167" fontId="5" fillId="15" borderId="34" xfId="0" applyNumberFormat="1" applyFont="1" applyFill="1" applyBorder="1" applyAlignment="1" applyProtection="1">
      <alignment horizontal="right" vertical="center" wrapText="1"/>
    </xf>
    <xf numFmtId="167" fontId="3" fillId="8" borderId="5" xfId="0" applyNumberFormat="1" applyFont="1" applyFill="1" applyBorder="1" applyAlignment="1" applyProtection="1">
      <alignment horizontal="right" vertical="center"/>
    </xf>
    <xf numFmtId="167" fontId="2" fillId="3" borderId="34" xfId="0" applyNumberFormat="1" applyFont="1" applyFill="1" applyBorder="1" applyAlignment="1" applyProtection="1">
      <alignment vertical="center" wrapText="1"/>
    </xf>
    <xf numFmtId="0" fontId="2" fillId="6" borderId="4" xfId="0" applyFont="1" applyFill="1" applyBorder="1" applyAlignment="1" applyProtection="1">
      <alignment vertical="center" wrapText="1"/>
    </xf>
    <xf numFmtId="167" fontId="2" fillId="6" borderId="5" xfId="0" applyNumberFormat="1" applyFont="1" applyFill="1" applyBorder="1" applyAlignment="1" applyProtection="1">
      <alignment vertical="center" wrapText="1"/>
      <protection locked="0"/>
    </xf>
    <xf numFmtId="0" fontId="10" fillId="16" borderId="4" xfId="0" applyFont="1" applyFill="1" applyBorder="1" applyAlignment="1" applyProtection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 applyProtection="1">
      <alignment horizontal="center" vertical="center" wrapText="1"/>
      <protection locked="0"/>
    </xf>
    <xf numFmtId="167" fontId="0" fillId="12" borderId="32" xfId="0" applyNumberFormat="1" applyFont="1" applyFill="1" applyBorder="1" applyAlignment="1" applyProtection="1">
      <alignment horizontal="right" vertical="center" wrapText="1"/>
    </xf>
    <xf numFmtId="0" fontId="6" fillId="8" borderId="16" xfId="0" applyFont="1" applyFill="1" applyBorder="1" applyAlignment="1">
      <alignment horizontal="left" vertical="center" wrapText="1"/>
    </xf>
    <xf numFmtId="0" fontId="12" fillId="7" borderId="35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 applyProtection="1">
      <alignment horizontal="center" vertical="center" wrapText="1"/>
      <protection locked="0"/>
    </xf>
    <xf numFmtId="167" fontId="3" fillId="8" borderId="11" xfId="3" applyNumberFormat="1" applyFont="1" applyFill="1" applyBorder="1" applyAlignment="1" applyProtection="1">
      <alignment horizontal="right" vertical="center" wrapText="1"/>
    </xf>
    <xf numFmtId="167" fontId="3" fillId="8" borderId="11" xfId="0" applyNumberFormat="1" applyFont="1" applyFill="1" applyBorder="1" applyAlignment="1" applyProtection="1">
      <alignment horizontal="right" vertical="center" wrapText="1"/>
    </xf>
    <xf numFmtId="167" fontId="2" fillId="9" borderId="11" xfId="0" applyNumberFormat="1" applyFont="1" applyFill="1" applyBorder="1" applyAlignment="1" applyProtection="1">
      <alignment horizontal="right" vertical="center" wrapText="1"/>
    </xf>
    <xf numFmtId="167" fontId="2" fillId="3" borderId="36" xfId="3" applyNumberFormat="1" applyFont="1" applyFill="1" applyBorder="1" applyAlignment="1">
      <alignment horizontal="right" vertical="center" wrapText="1"/>
    </xf>
    <xf numFmtId="167" fontId="0" fillId="12" borderId="5" xfId="0" applyNumberFormat="1" applyFont="1" applyFill="1" applyBorder="1" applyAlignment="1" applyProtection="1">
      <alignment horizontal="right" vertical="center" wrapText="1"/>
    </xf>
    <xf numFmtId="10" fontId="3" fillId="12" borderId="5" xfId="1" applyNumberFormat="1" applyFont="1" applyFill="1" applyBorder="1" applyAlignment="1" applyProtection="1">
      <alignment horizontal="right" vertical="center" wrapText="1"/>
    </xf>
    <xf numFmtId="0" fontId="8" fillId="7" borderId="4" xfId="0" applyFont="1" applyFill="1" applyBorder="1" applyAlignment="1" applyProtection="1">
      <alignment horizontal="center" vertical="center" wrapText="1"/>
    </xf>
    <xf numFmtId="0" fontId="8" fillId="7" borderId="0" xfId="0" applyFont="1" applyFill="1" applyBorder="1" applyAlignment="1" applyProtection="1">
      <alignment horizontal="center" vertical="center" wrapText="1"/>
    </xf>
    <xf numFmtId="0" fontId="3" fillId="13" borderId="4" xfId="0" applyFont="1" applyFill="1" applyBorder="1" applyAlignment="1" applyProtection="1">
      <alignment horizontal="left" vertical="center" wrapText="1"/>
    </xf>
    <xf numFmtId="0" fontId="3" fillId="13" borderId="5" xfId="0" applyFont="1" applyFill="1" applyBorder="1" applyAlignment="1" applyProtection="1">
      <alignment horizontal="left" vertical="center" wrapText="1"/>
    </xf>
    <xf numFmtId="0" fontId="9" fillId="6" borderId="1" xfId="0" applyFont="1" applyFill="1" applyBorder="1" applyAlignment="1" applyProtection="1">
      <alignment horizontal="center" vertical="center" wrapText="1"/>
    </xf>
    <xf numFmtId="0" fontId="9" fillId="6" borderId="3" xfId="0" applyFont="1" applyFill="1" applyBorder="1" applyAlignment="1" applyProtection="1">
      <alignment horizontal="center" vertical="center" wrapText="1"/>
    </xf>
    <xf numFmtId="167" fontId="3" fillId="4" borderId="0" xfId="3" applyNumberFormat="1" applyFont="1" applyFill="1" applyBorder="1" applyAlignment="1" applyProtection="1">
      <alignment horizontal="right" vertical="center" wrapText="1"/>
    </xf>
    <xf numFmtId="167" fontId="3" fillId="4" borderId="5" xfId="3" applyNumberFormat="1" applyFont="1" applyFill="1" applyBorder="1" applyAlignment="1" applyProtection="1">
      <alignment horizontal="right" vertical="center" wrapText="1"/>
    </xf>
    <xf numFmtId="167" fontId="2" fillId="6" borderId="26" xfId="3" applyNumberFormat="1" applyFont="1" applyFill="1" applyBorder="1" applyAlignment="1" applyProtection="1">
      <alignment horizontal="right" vertical="center" wrapText="1"/>
    </xf>
    <xf numFmtId="167" fontId="2" fillId="6" borderId="27" xfId="3" applyNumberFormat="1" applyFont="1" applyFill="1" applyBorder="1" applyAlignment="1" applyProtection="1">
      <alignment horizontal="right" vertical="center" wrapText="1"/>
    </xf>
    <xf numFmtId="0" fontId="2" fillId="6" borderId="28" xfId="0" applyFont="1" applyFill="1" applyBorder="1" applyAlignment="1" applyProtection="1">
      <alignment horizontal="right" vertical="center" wrapText="1"/>
    </xf>
    <xf numFmtId="0" fontId="2" fillId="6" borderId="29" xfId="0" applyFont="1" applyFill="1" applyBorder="1" applyAlignment="1" applyProtection="1">
      <alignment horizontal="right" vertical="center" wrapText="1"/>
    </xf>
    <xf numFmtId="167" fontId="3" fillId="11" borderId="0" xfId="3" applyNumberFormat="1" applyFont="1" applyFill="1" applyBorder="1" applyAlignment="1">
      <alignment horizontal="right" vertical="center" wrapText="1"/>
    </xf>
    <xf numFmtId="167" fontId="3" fillId="11" borderId="5" xfId="3" applyNumberFormat="1" applyFont="1" applyFill="1" applyBorder="1" applyAlignment="1">
      <alignment horizontal="right" vertical="center" wrapText="1"/>
    </xf>
    <xf numFmtId="0" fontId="2" fillId="6" borderId="21" xfId="0" applyFont="1" applyFill="1" applyBorder="1" applyAlignment="1" applyProtection="1">
      <alignment horizontal="right" vertical="center" wrapText="1"/>
    </xf>
    <xf numFmtId="0" fontId="2" fillId="6" borderId="20" xfId="0" applyFont="1" applyFill="1" applyBorder="1" applyAlignment="1" applyProtection="1">
      <alignment horizontal="right" vertical="center" wrapText="1"/>
    </xf>
    <xf numFmtId="167" fontId="3" fillId="2" borderId="0" xfId="3" applyNumberFormat="1" applyFont="1" applyFill="1" applyBorder="1" applyAlignment="1" applyProtection="1">
      <alignment horizontal="right" vertical="center" wrapText="1"/>
    </xf>
    <xf numFmtId="167" fontId="3" fillId="2" borderId="5" xfId="3" applyNumberFormat="1" applyFont="1" applyFill="1" applyBorder="1" applyAlignment="1" applyProtection="1">
      <alignment horizontal="right" vertical="center" wrapText="1"/>
    </xf>
    <xf numFmtId="0" fontId="3" fillId="0" borderId="37" xfId="0" applyFont="1" applyBorder="1" applyAlignment="1">
      <alignment horizontal="left" vertical="center" wrapText="1" indent="4"/>
    </xf>
    <xf numFmtId="0" fontId="3" fillId="0" borderId="38" xfId="0" applyFont="1" applyBorder="1" applyAlignment="1">
      <alignment horizontal="left" vertical="center" wrapText="1" indent="4"/>
    </xf>
    <xf numFmtId="0" fontId="3" fillId="0" borderId="39" xfId="0" applyFont="1" applyBorder="1" applyAlignment="1">
      <alignment horizontal="left" vertical="center" wrapText="1" indent="4"/>
    </xf>
    <xf numFmtId="0" fontId="3" fillId="0" borderId="40" xfId="0" applyFont="1" applyBorder="1" applyAlignment="1">
      <alignment horizontal="left" vertical="center" wrapText="1" indent="4"/>
    </xf>
    <xf numFmtId="0" fontId="3" fillId="0" borderId="0" xfId="0" applyFont="1" applyBorder="1" applyAlignment="1">
      <alignment horizontal="left" vertical="center" wrapText="1" indent="4"/>
    </xf>
    <xf numFmtId="0" fontId="3" fillId="0" borderId="41" xfId="0" applyFont="1" applyBorder="1" applyAlignment="1">
      <alignment horizontal="left" vertical="center" wrapText="1" indent="4"/>
    </xf>
    <xf numFmtId="0" fontId="3" fillId="0" borderId="42" xfId="0" applyFont="1" applyBorder="1" applyAlignment="1">
      <alignment horizontal="left" vertical="center" wrapText="1" indent="4"/>
    </xf>
    <xf numFmtId="0" fontId="3" fillId="0" borderId="10" xfId="0" applyFont="1" applyBorder="1" applyAlignment="1">
      <alignment horizontal="left" vertical="center" wrapText="1" indent="4"/>
    </xf>
    <xf numFmtId="0" fontId="3" fillId="0" borderId="43" xfId="0" applyFont="1" applyBorder="1" applyAlignment="1">
      <alignment horizontal="left" vertical="center" wrapText="1" indent="4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17" borderId="4" xfId="0" applyFont="1" applyFill="1" applyBorder="1" applyAlignment="1" applyProtection="1">
      <alignment horizontal="left" vertical="center" wrapText="1"/>
    </xf>
    <xf numFmtId="0" fontId="2" fillId="17" borderId="5" xfId="0" applyFont="1" applyFill="1" applyBorder="1" applyAlignment="1" applyProtection="1">
      <alignment horizontal="left" vertical="center" wrapText="1"/>
    </xf>
    <xf numFmtId="0" fontId="3" fillId="11" borderId="4" xfId="0" applyFont="1" applyFill="1" applyBorder="1" applyAlignment="1" applyProtection="1">
      <alignment horizontal="left" vertical="center" wrapText="1"/>
    </xf>
    <xf numFmtId="0" fontId="3" fillId="11" borderId="5" xfId="0" applyFont="1" applyFill="1" applyBorder="1" applyAlignment="1" applyProtection="1">
      <alignment horizontal="left" vertical="center" wrapText="1"/>
    </xf>
    <xf numFmtId="166" fontId="2" fillId="6" borderId="20" xfId="2" applyNumberFormat="1" applyFont="1" applyFill="1" applyBorder="1" applyAlignment="1" applyProtection="1">
      <alignment horizontal="right" vertical="center" wrapText="1"/>
      <protection locked="0"/>
    </xf>
    <xf numFmtId="166" fontId="2" fillId="6" borderId="22" xfId="2" applyNumberFormat="1" applyFont="1" applyFill="1" applyBorder="1" applyAlignment="1" applyProtection="1">
      <alignment horizontal="right" vertical="center" wrapText="1"/>
      <protection locked="0"/>
    </xf>
    <xf numFmtId="167" fontId="2" fillId="6" borderId="20" xfId="3" applyNumberFormat="1" applyFont="1" applyFill="1" applyBorder="1" applyAlignment="1" applyProtection="1">
      <alignment horizontal="right" vertical="center" wrapText="1"/>
      <protection locked="0"/>
    </xf>
    <xf numFmtId="167" fontId="2" fillId="6" borderId="22" xfId="3" applyNumberFormat="1" applyFont="1" applyFill="1" applyBorder="1" applyAlignment="1" applyProtection="1">
      <alignment horizontal="right" vertical="center" wrapText="1"/>
      <protection locked="0"/>
    </xf>
    <xf numFmtId="0" fontId="12" fillId="3" borderId="17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6" fillId="8" borderId="16" xfId="0" applyFont="1" applyFill="1" applyBorder="1" applyAlignment="1">
      <alignment horizontal="left" vertical="center" wrapText="1"/>
    </xf>
    <xf numFmtId="0" fontId="6" fillId="8" borderId="9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10" fontId="6" fillId="8" borderId="11" xfId="1" applyNumberFormat="1" applyFont="1" applyFill="1" applyBorder="1" applyAlignment="1">
      <alignment horizontal="center" vertical="center" wrapText="1"/>
    </xf>
    <xf numFmtId="10" fontId="6" fillId="8" borderId="12" xfId="1" applyNumberFormat="1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left" vertical="center" wrapText="1"/>
    </xf>
    <xf numFmtId="0" fontId="12" fillId="9" borderId="9" xfId="0" applyFont="1" applyFill="1" applyBorder="1" applyAlignment="1">
      <alignment horizontal="left" vertical="center" wrapText="1"/>
    </xf>
    <xf numFmtId="167" fontId="3" fillId="5" borderId="0" xfId="3" applyNumberFormat="1" applyFont="1" applyFill="1" applyBorder="1" applyAlignment="1" applyProtection="1">
      <alignment horizontal="right" vertical="center" wrapText="1"/>
    </xf>
    <xf numFmtId="167" fontId="3" fillId="5" borderId="5" xfId="3" applyNumberFormat="1" applyFont="1" applyFill="1" applyBorder="1" applyAlignment="1" applyProtection="1">
      <alignment horizontal="right" vertical="center" wrapText="1"/>
    </xf>
    <xf numFmtId="167" fontId="2" fillId="3" borderId="7" xfId="3" applyNumberFormat="1" applyFont="1" applyFill="1" applyBorder="1" applyAlignment="1" applyProtection="1">
      <alignment horizontal="right" vertical="center" wrapText="1"/>
    </xf>
    <xf numFmtId="167" fontId="2" fillId="3" borderId="8" xfId="3" applyNumberFormat="1" applyFont="1" applyFill="1" applyBorder="1" applyAlignment="1" applyProtection="1">
      <alignment horizontal="right" vertical="center" wrapText="1"/>
    </xf>
    <xf numFmtId="0" fontId="3" fillId="8" borderId="6" xfId="0" applyFont="1" applyFill="1" applyBorder="1" applyAlignment="1" applyProtection="1">
      <alignment horizontal="left" vertical="center"/>
    </xf>
    <xf numFmtId="0" fontId="3" fillId="8" borderId="7" xfId="0" applyFont="1" applyFill="1" applyBorder="1" applyAlignment="1" applyProtection="1">
      <alignment horizontal="left" vertical="center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 applyProtection="1">
      <alignment horizontal="center" vertical="center" wrapText="1"/>
    </xf>
    <xf numFmtId="0" fontId="4" fillId="7" borderId="2" xfId="0" applyFont="1" applyFill="1" applyBorder="1" applyAlignment="1" applyProtection="1">
      <alignment horizontal="center" vertical="center" wrapText="1"/>
    </xf>
    <xf numFmtId="0" fontId="4" fillId="7" borderId="3" xfId="0" applyFont="1" applyFill="1" applyBorder="1" applyAlignment="1" applyProtection="1">
      <alignment horizontal="center" vertical="center" wrapText="1"/>
    </xf>
    <xf numFmtId="0" fontId="4" fillId="7" borderId="4" xfId="0" applyFont="1" applyFill="1" applyBorder="1" applyAlignment="1" applyProtection="1">
      <alignment horizontal="center" vertical="center" wrapText="1"/>
    </xf>
    <xf numFmtId="0" fontId="4" fillId="7" borderId="0" xfId="0" applyFont="1" applyFill="1" applyBorder="1" applyAlignment="1" applyProtection="1">
      <alignment horizontal="center" vertical="center" wrapText="1"/>
    </xf>
    <xf numFmtId="0" fontId="4" fillId="7" borderId="5" xfId="0" applyFont="1" applyFill="1" applyBorder="1" applyAlignment="1" applyProtection="1">
      <alignment horizontal="center" vertical="center" wrapText="1"/>
    </xf>
    <xf numFmtId="0" fontId="5" fillId="10" borderId="1" xfId="0" applyFont="1" applyFill="1" applyBorder="1" applyAlignment="1" applyProtection="1">
      <alignment horizontal="left" vertical="center" wrapText="1"/>
    </xf>
    <xf numFmtId="0" fontId="5" fillId="10" borderId="2" xfId="0" applyFont="1" applyFill="1" applyBorder="1" applyAlignment="1" applyProtection="1">
      <alignment horizontal="left" vertical="center" wrapText="1"/>
    </xf>
    <xf numFmtId="0" fontId="5" fillId="14" borderId="1" xfId="0" applyFont="1" applyFill="1" applyBorder="1" applyAlignment="1" applyProtection="1">
      <alignment horizontal="left" vertical="center" wrapText="1"/>
    </xf>
    <xf numFmtId="0" fontId="5" fillId="14" borderId="2" xfId="0" applyFont="1" applyFill="1" applyBorder="1" applyAlignment="1" applyProtection="1">
      <alignment horizontal="left" vertical="center" wrapText="1"/>
    </xf>
    <xf numFmtId="0" fontId="5" fillId="15" borderId="23" xfId="0" applyFont="1" applyFill="1" applyBorder="1" applyAlignment="1" applyProtection="1">
      <alignment horizontal="left" vertical="center" wrapText="1"/>
    </xf>
    <xf numFmtId="0" fontId="5" fillId="15" borderId="24" xfId="0" applyFont="1" applyFill="1" applyBorder="1" applyAlignment="1" applyProtection="1">
      <alignment horizontal="left" vertical="center" wrapText="1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7"/>
  <sheetViews>
    <sheetView tabSelected="1" view="pageLayout" zoomScaleNormal="100" workbookViewId="0">
      <selection activeCell="B5" sqref="B5"/>
    </sheetView>
  </sheetViews>
  <sheetFormatPr defaultColWidth="14.140625" defaultRowHeight="18.75" customHeight="1" x14ac:dyDescent="0.25"/>
  <cols>
    <col min="1" max="1" width="20.28515625" style="1" bestFit="1" customWidth="1"/>
    <col min="2" max="2" width="7.140625" style="3" bestFit="1" customWidth="1"/>
    <col min="3" max="3" width="16.140625" style="1" customWidth="1"/>
    <col min="4" max="4" width="15.42578125" style="2" customWidth="1"/>
    <col min="5" max="5" width="15.42578125" style="20" customWidth="1"/>
    <col min="6" max="6" width="14.140625" style="1"/>
    <col min="7" max="7" width="11.42578125" style="1" bestFit="1" customWidth="1"/>
    <col min="8" max="9" width="12.42578125" style="1" bestFit="1" customWidth="1"/>
    <col min="10" max="16384" width="14.140625" style="1"/>
  </cols>
  <sheetData>
    <row r="1" spans="1:9" ht="26.25" customHeight="1" x14ac:dyDescent="0.25">
      <c r="A1" s="85" t="s">
        <v>24</v>
      </c>
      <c r="B1" s="86"/>
      <c r="C1" s="86"/>
      <c r="D1" s="86"/>
      <c r="E1" s="86"/>
      <c r="F1" s="86"/>
      <c r="G1" s="86"/>
      <c r="H1" s="86"/>
      <c r="I1" s="86"/>
    </row>
    <row r="2" spans="1:9" ht="18.75" customHeight="1" thickBot="1" x14ac:dyDescent="0.3">
      <c r="A2" s="99" t="s">
        <v>21</v>
      </c>
      <c r="B2" s="100"/>
      <c r="C2" s="118">
        <v>400</v>
      </c>
      <c r="D2" s="119"/>
    </row>
    <row r="3" spans="1:9" ht="18.75" customHeight="1" x14ac:dyDescent="0.25">
      <c r="A3" s="99" t="s">
        <v>23</v>
      </c>
      <c r="B3" s="100"/>
      <c r="C3" s="120">
        <v>54.95</v>
      </c>
      <c r="D3" s="121"/>
      <c r="F3" s="89" t="s">
        <v>29</v>
      </c>
      <c r="G3" s="90"/>
      <c r="H3" s="35" t="s">
        <v>30</v>
      </c>
      <c r="I3" s="36" t="s">
        <v>31</v>
      </c>
    </row>
    <row r="4" spans="1:9" ht="18.75" customHeight="1" x14ac:dyDescent="0.25">
      <c r="A4" s="95" t="s">
        <v>22</v>
      </c>
      <c r="B4" s="96"/>
      <c r="C4" s="93">
        <f>C2*C3</f>
        <v>21980</v>
      </c>
      <c r="D4" s="94"/>
      <c r="F4" s="114" t="s">
        <v>18</v>
      </c>
      <c r="G4" s="115"/>
      <c r="H4" s="37">
        <f>BASIC+NETTDUTY-MODVAT+RECEIPTABLECHARGES-LANDINGCHARGES</f>
        <v>24970.125881556072</v>
      </c>
      <c r="I4" s="38">
        <f>BASIC+NETTDUTY-MODVAT-LANDINGCHARGES+E26</f>
        <v>24937.15369810112</v>
      </c>
    </row>
    <row r="5" spans="1:9" ht="18.75" customHeight="1" x14ac:dyDescent="0.25">
      <c r="A5" s="25" t="s">
        <v>25</v>
      </c>
      <c r="B5" s="24">
        <v>0.01</v>
      </c>
      <c r="C5" s="97">
        <f>C4*B5</f>
        <v>219.8</v>
      </c>
      <c r="D5" s="98"/>
      <c r="F5" s="116" t="s">
        <v>28</v>
      </c>
      <c r="G5" s="117"/>
      <c r="H5" s="33">
        <v>0</v>
      </c>
      <c r="I5" s="52">
        <f>H5/H4</f>
        <v>0</v>
      </c>
    </row>
    <row r="6" spans="1:9" ht="18.75" customHeight="1" x14ac:dyDescent="0.25">
      <c r="A6" s="25" t="s">
        <v>26</v>
      </c>
      <c r="B6" s="24">
        <v>0.02</v>
      </c>
      <c r="C6" s="97">
        <f>C4*B6</f>
        <v>439.6</v>
      </c>
      <c r="D6" s="98"/>
      <c r="F6" s="87" t="s">
        <v>35</v>
      </c>
      <c r="G6" s="88"/>
      <c r="H6" s="39">
        <f>H4+H5</f>
        <v>24970.125881556072</v>
      </c>
      <c r="I6" s="40">
        <f>I4+H5</f>
        <v>24937.15369810112</v>
      </c>
    </row>
    <row r="7" spans="1:9" ht="18.75" customHeight="1" x14ac:dyDescent="0.25">
      <c r="A7" s="26" t="s">
        <v>6</v>
      </c>
      <c r="B7" s="10">
        <v>0</v>
      </c>
      <c r="C7" s="91">
        <f>C4*B7</f>
        <v>0</v>
      </c>
      <c r="D7" s="92"/>
      <c r="F7" s="41" t="s">
        <v>34</v>
      </c>
      <c r="G7" s="84">
        <f>H7/H6</f>
        <v>0.11206310505894899</v>
      </c>
      <c r="H7" s="75">
        <f>MODVAT</f>
        <v>2798.2298399999995</v>
      </c>
      <c r="I7" s="83">
        <f>MODVAT</f>
        <v>2798.2298399999995</v>
      </c>
    </row>
    <row r="8" spans="1:9" ht="18.75" customHeight="1" x14ac:dyDescent="0.25">
      <c r="A8" s="27" t="s">
        <v>3</v>
      </c>
      <c r="B8" s="12">
        <v>0.12</v>
      </c>
      <c r="C8" s="101">
        <f>SUM(C4:D7)*B8</f>
        <v>2716.7279999999996</v>
      </c>
      <c r="D8" s="102"/>
      <c r="F8" s="42" t="s">
        <v>19</v>
      </c>
      <c r="G8" s="31">
        <v>0</v>
      </c>
      <c r="H8" s="43">
        <f>H6*G8</f>
        <v>0</v>
      </c>
      <c r="I8" s="44">
        <f>I6*G8</f>
        <v>0</v>
      </c>
    </row>
    <row r="9" spans="1:9" ht="18.75" customHeight="1" x14ac:dyDescent="0.25">
      <c r="A9" s="27" t="s">
        <v>4</v>
      </c>
      <c r="B9" s="12">
        <v>0.02</v>
      </c>
      <c r="C9" s="101">
        <f>C8*B9</f>
        <v>54.334559999999996</v>
      </c>
      <c r="D9" s="102"/>
      <c r="F9" s="45" t="s">
        <v>32</v>
      </c>
      <c r="G9" s="32">
        <v>0</v>
      </c>
      <c r="H9" s="46">
        <f>H6*G9</f>
        <v>0</v>
      </c>
      <c r="I9" s="47">
        <f>I6*G9</f>
        <v>0</v>
      </c>
    </row>
    <row r="10" spans="1:9" ht="18.75" customHeight="1" x14ac:dyDescent="0.25">
      <c r="A10" s="27" t="s">
        <v>5</v>
      </c>
      <c r="B10" s="12">
        <v>0.01</v>
      </c>
      <c r="C10" s="101">
        <f>C8*B10</f>
        <v>27.167279999999998</v>
      </c>
      <c r="D10" s="102"/>
      <c r="F10" s="42" t="s">
        <v>37</v>
      </c>
      <c r="G10" s="31">
        <v>0</v>
      </c>
      <c r="H10" s="43">
        <f>H6*G10</f>
        <v>0</v>
      </c>
      <c r="I10" s="44">
        <f>I6*G10</f>
        <v>0</v>
      </c>
    </row>
    <row r="11" spans="1:9" ht="18.75" customHeight="1" thickBot="1" x14ac:dyDescent="0.3">
      <c r="A11" s="26" t="s">
        <v>1</v>
      </c>
      <c r="B11" s="10">
        <v>0</v>
      </c>
      <c r="C11" s="91">
        <f>SUM(C5:D10)*B11</f>
        <v>0</v>
      </c>
      <c r="D11" s="92"/>
      <c r="F11" s="72" t="s">
        <v>39</v>
      </c>
      <c r="G11" s="34">
        <v>1700</v>
      </c>
      <c r="H11" s="48">
        <f>G11*D18</f>
        <v>37400</v>
      </c>
      <c r="I11" s="49">
        <f>E18*G11</f>
        <v>51000</v>
      </c>
    </row>
    <row r="12" spans="1:9" ht="18.75" customHeight="1" thickBot="1" x14ac:dyDescent="0.3">
      <c r="A12" s="26" t="s">
        <v>2</v>
      </c>
      <c r="B12" s="10">
        <v>0</v>
      </c>
      <c r="C12" s="91">
        <f>SUM(C5:D10)*B12</f>
        <v>0</v>
      </c>
      <c r="D12" s="92"/>
      <c r="F12" s="112" t="s">
        <v>36</v>
      </c>
      <c r="G12" s="113"/>
      <c r="H12" s="50">
        <f>SUM(H6:H10)+(H11/D18)</f>
        <v>29468.355721556072</v>
      </c>
      <c r="I12" s="51">
        <f>SUM(I6:I10)+(I11/E18)</f>
        <v>29435.383538101119</v>
      </c>
    </row>
    <row r="13" spans="1:9" ht="18.75" customHeight="1" x14ac:dyDescent="0.25">
      <c r="A13" s="27" t="s">
        <v>7</v>
      </c>
      <c r="B13" s="12">
        <v>0.04</v>
      </c>
      <c r="C13" s="101">
        <f>SUM(C4:D12)*B13</f>
        <v>1017.5051936</v>
      </c>
      <c r="D13" s="102"/>
      <c r="F13" s="20"/>
    </row>
    <row r="14" spans="1:9" ht="18.75" customHeight="1" x14ac:dyDescent="0.25">
      <c r="A14" s="28" t="s">
        <v>8</v>
      </c>
      <c r="B14" s="15">
        <f>C14/C4</f>
        <v>0.20360031999999997</v>
      </c>
      <c r="C14" s="134">
        <f>SUM(C5:D13)</f>
        <v>4475.1350335999996</v>
      </c>
      <c r="D14" s="135"/>
    </row>
    <row r="15" spans="1:9" ht="18.75" customHeight="1" thickBot="1" x14ac:dyDescent="0.3">
      <c r="A15" s="29" t="s">
        <v>9</v>
      </c>
      <c r="B15" s="18">
        <f>(C15/C4)</f>
        <v>0.12730799999999998</v>
      </c>
      <c r="C15" s="136">
        <f>C8+C9+C10</f>
        <v>2798.2298399999995</v>
      </c>
      <c r="D15" s="137"/>
    </row>
    <row r="16" spans="1:9" ht="18.75" customHeight="1" thickBot="1" x14ac:dyDescent="0.3">
      <c r="A16" s="4"/>
      <c r="B16" s="5"/>
      <c r="C16" s="6"/>
      <c r="D16" s="7"/>
    </row>
    <row r="17" spans="1:9" ht="38.25" x14ac:dyDescent="0.25">
      <c r="A17" s="126" t="s">
        <v>10</v>
      </c>
      <c r="B17" s="127"/>
      <c r="C17" s="127"/>
      <c r="D17" s="73" t="s">
        <v>40</v>
      </c>
      <c r="E17" s="77" t="s">
        <v>41</v>
      </c>
      <c r="F17" s="103" t="s">
        <v>42</v>
      </c>
      <c r="G17" s="104"/>
      <c r="H17" s="104"/>
      <c r="I17" s="105"/>
    </row>
    <row r="18" spans="1:9" ht="18.75" customHeight="1" x14ac:dyDescent="0.25">
      <c r="A18" s="128"/>
      <c r="B18" s="129"/>
      <c r="C18" s="129"/>
      <c r="D18" s="74">
        <v>22</v>
      </c>
      <c r="E18" s="78">
        <v>30</v>
      </c>
      <c r="F18" s="106"/>
      <c r="G18" s="107"/>
      <c r="H18" s="107"/>
      <c r="I18" s="108"/>
    </row>
    <row r="19" spans="1:9" ht="18.75" customHeight="1" x14ac:dyDescent="0.25">
      <c r="A19" s="124" t="s">
        <v>33</v>
      </c>
      <c r="B19" s="125"/>
      <c r="C19" s="125"/>
      <c r="D19" s="53">
        <v>12500</v>
      </c>
      <c r="E19" s="79">
        <v>22000</v>
      </c>
      <c r="F19" s="106"/>
      <c r="G19" s="107"/>
      <c r="H19" s="107"/>
      <c r="I19" s="108"/>
    </row>
    <row r="20" spans="1:9" ht="18.75" customHeight="1" x14ac:dyDescent="0.25">
      <c r="A20" s="124" t="s">
        <v>11</v>
      </c>
      <c r="B20" s="125"/>
      <c r="C20" s="125"/>
      <c r="D20" s="53">
        <v>300</v>
      </c>
      <c r="E20" s="79">
        <v>300</v>
      </c>
      <c r="F20" s="106"/>
      <c r="G20" s="107"/>
      <c r="H20" s="107"/>
      <c r="I20" s="108"/>
    </row>
    <row r="21" spans="1:9" ht="18.75" customHeight="1" x14ac:dyDescent="0.25">
      <c r="A21" s="124" t="s">
        <v>13</v>
      </c>
      <c r="B21" s="125"/>
      <c r="C21" s="125"/>
      <c r="D21" s="53">
        <v>14000</v>
      </c>
      <c r="E21" s="79">
        <v>12400</v>
      </c>
      <c r="F21" s="106"/>
      <c r="G21" s="107"/>
      <c r="H21" s="107"/>
      <c r="I21" s="108"/>
    </row>
    <row r="22" spans="1:9" ht="18.75" customHeight="1" x14ac:dyDescent="0.25">
      <c r="A22" s="124" t="s">
        <v>15</v>
      </c>
      <c r="B22" s="125"/>
      <c r="C22" s="125"/>
      <c r="D22" s="53">
        <f>6000+(6000*12.5/100)</f>
        <v>6750</v>
      </c>
      <c r="E22" s="80">
        <f>9000+(9000*12.5/100)</f>
        <v>10125</v>
      </c>
      <c r="F22" s="106"/>
      <c r="G22" s="107"/>
      <c r="H22" s="107"/>
      <c r="I22" s="108"/>
    </row>
    <row r="23" spans="1:9" ht="18.75" customHeight="1" x14ac:dyDescent="0.25">
      <c r="A23" s="76" t="s">
        <v>12</v>
      </c>
      <c r="B23" s="130">
        <v>1E-3</v>
      </c>
      <c r="C23" s="131"/>
      <c r="D23" s="53">
        <f>(C4+C14)*B23</f>
        <v>26.455135033600001</v>
      </c>
      <c r="E23" s="79">
        <f>(C4+C14)*B23</f>
        <v>26.455135033600001</v>
      </c>
      <c r="F23" s="106"/>
      <c r="G23" s="107"/>
      <c r="H23" s="107"/>
      <c r="I23" s="108"/>
    </row>
    <row r="24" spans="1:9" ht="18.75" customHeight="1" x14ac:dyDescent="0.25">
      <c r="A24" s="124" t="s">
        <v>14</v>
      </c>
      <c r="B24" s="125"/>
      <c r="C24" s="125"/>
      <c r="D24" s="53">
        <v>150</v>
      </c>
      <c r="E24" s="79">
        <v>150</v>
      </c>
      <c r="F24" s="106"/>
      <c r="G24" s="107"/>
      <c r="H24" s="107"/>
      <c r="I24" s="108"/>
    </row>
    <row r="25" spans="1:9" ht="18.75" customHeight="1" x14ac:dyDescent="0.25">
      <c r="A25" s="132" t="s">
        <v>16</v>
      </c>
      <c r="B25" s="133"/>
      <c r="C25" s="133"/>
      <c r="D25" s="54">
        <f>SUM(D19:D24)</f>
        <v>33726.455135033597</v>
      </c>
      <c r="E25" s="81">
        <f>SUM(E19:E24)</f>
        <v>45001.455135033597</v>
      </c>
      <c r="F25" s="106"/>
      <c r="G25" s="107"/>
      <c r="H25" s="107"/>
      <c r="I25" s="108"/>
    </row>
    <row r="26" spans="1:9" ht="18.75" customHeight="1" thickBot="1" x14ac:dyDescent="0.3">
      <c r="A26" s="122" t="s">
        <v>17</v>
      </c>
      <c r="B26" s="123"/>
      <c r="C26" s="123"/>
      <c r="D26" s="30">
        <f>D25/D18</f>
        <v>1533.0206879560726</v>
      </c>
      <c r="E26" s="82">
        <f>E25/E18</f>
        <v>1500.0485045011199</v>
      </c>
      <c r="F26" s="109"/>
      <c r="G26" s="110"/>
      <c r="H26" s="110"/>
      <c r="I26" s="111"/>
    </row>
    <row r="27" spans="1:9" ht="18.75" customHeight="1" x14ac:dyDescent="0.25">
      <c r="A27" s="8"/>
      <c r="B27" s="21"/>
      <c r="C27" s="8"/>
      <c r="D27" s="9"/>
      <c r="E27" s="22"/>
    </row>
    <row r="29" spans="1:9" ht="18.75" customHeight="1" x14ac:dyDescent="0.25">
      <c r="B29" s="1"/>
      <c r="D29" s="1"/>
      <c r="E29" s="1"/>
    </row>
    <row r="30" spans="1:9" ht="18.75" customHeight="1" x14ac:dyDescent="0.25">
      <c r="B30" s="1"/>
      <c r="D30" s="1"/>
      <c r="E30" s="1"/>
    </row>
    <row r="32" spans="1:9" ht="18.75" customHeight="1" x14ac:dyDescent="0.25">
      <c r="B32" s="1"/>
      <c r="D32" s="1"/>
      <c r="E32" s="1"/>
    </row>
    <row r="33" spans="2:5" ht="18.75" customHeight="1" x14ac:dyDescent="0.25">
      <c r="B33" s="1"/>
      <c r="D33" s="1"/>
      <c r="E33" s="1"/>
    </row>
    <row r="35" spans="2:5" ht="18.75" customHeight="1" x14ac:dyDescent="0.25">
      <c r="B35" s="1"/>
      <c r="D35" s="1"/>
      <c r="E35" s="1"/>
    </row>
    <row r="36" spans="2:5" ht="18.75" customHeight="1" x14ac:dyDescent="0.25">
      <c r="B36" s="1"/>
      <c r="D36" s="1"/>
      <c r="E36" s="1"/>
    </row>
    <row r="37" spans="2:5" ht="18.75" customHeight="1" x14ac:dyDescent="0.25">
      <c r="B37" s="1"/>
      <c r="D37" s="1"/>
      <c r="E37" s="1"/>
    </row>
  </sheetData>
  <sheetProtection password="D5B7" sheet="1" objects="1" scenarios="1" selectLockedCells="1"/>
  <mergeCells count="33">
    <mergeCell ref="C15:D15"/>
    <mergeCell ref="C8:D8"/>
    <mergeCell ref="F17:I26"/>
    <mergeCell ref="F12:G12"/>
    <mergeCell ref="F4:G4"/>
    <mergeCell ref="F5:G5"/>
    <mergeCell ref="C10:D10"/>
    <mergeCell ref="A26:C26"/>
    <mergeCell ref="A19:C19"/>
    <mergeCell ref="A17:C18"/>
    <mergeCell ref="A20:C20"/>
    <mergeCell ref="A21:C21"/>
    <mergeCell ref="A22:C22"/>
    <mergeCell ref="B23:C23"/>
    <mergeCell ref="A24:C24"/>
    <mergeCell ref="A25:C25"/>
    <mergeCell ref="C13:D13"/>
    <mergeCell ref="C14:D14"/>
    <mergeCell ref="A1:I1"/>
    <mergeCell ref="F6:G6"/>
    <mergeCell ref="F3:G3"/>
    <mergeCell ref="C11:D11"/>
    <mergeCell ref="C12:D12"/>
    <mergeCell ref="C4:D4"/>
    <mergeCell ref="A4:B4"/>
    <mergeCell ref="C5:D5"/>
    <mergeCell ref="C6:D6"/>
    <mergeCell ref="C7:D7"/>
    <mergeCell ref="A2:B2"/>
    <mergeCell ref="A3:B3"/>
    <mergeCell ref="C9:D9"/>
    <mergeCell ref="C2:D2"/>
    <mergeCell ref="C3:D3"/>
  </mergeCells>
  <printOptions horizontalCentered="1"/>
  <pageMargins left="0.70866141732283472" right="0.70866141732283472" top="0.55118110236220474" bottom="0.55118110236220474" header="0.31496062992125984" footer="0.31496062992125984"/>
  <pageSetup paperSize="9" orientation="landscape" horizontalDpi="300" verticalDpi="300" r:id="rId1"/>
  <headerFooter>
    <oddHeader>&amp;L&amp;"-,Bold"HS(ITC) 72044900&amp;R&amp;"-,Bold"Chapter 72: Metal Scrap, Waste &amp; Others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15"/>
  <sheetViews>
    <sheetView view="pageLayout" topLeftCell="A2" workbookViewId="0">
      <selection activeCell="D3" sqref="D3"/>
    </sheetView>
  </sheetViews>
  <sheetFormatPr defaultColWidth="11" defaultRowHeight="27.75" customHeight="1" x14ac:dyDescent="0.25"/>
  <cols>
    <col min="1" max="1" width="24.140625" style="55" customWidth="1"/>
    <col min="2" max="2" width="14.140625" style="55" customWidth="1"/>
    <col min="3" max="3" width="9.5703125" style="55" customWidth="1"/>
    <col min="4" max="5" width="20.140625" style="55" customWidth="1"/>
    <col min="6" max="16384" width="11" style="55"/>
  </cols>
  <sheetData>
    <row r="1" spans="1:6" ht="27.75" customHeight="1" x14ac:dyDescent="0.25">
      <c r="A1" s="142" t="s">
        <v>27</v>
      </c>
      <c r="B1" s="143"/>
      <c r="C1" s="143"/>
      <c r="D1" s="144"/>
    </row>
    <row r="2" spans="1:6" ht="27.75" customHeight="1" x14ac:dyDescent="0.25">
      <c r="A2" s="145"/>
      <c r="B2" s="146"/>
      <c r="C2" s="146"/>
      <c r="D2" s="147"/>
    </row>
    <row r="3" spans="1:6" ht="27.75" customHeight="1" x14ac:dyDescent="0.25">
      <c r="A3" s="70" t="s">
        <v>0</v>
      </c>
      <c r="B3" s="56"/>
      <c r="C3" s="57"/>
      <c r="D3" s="71">
        <v>23500</v>
      </c>
    </row>
    <row r="4" spans="1:6" ht="27.75" customHeight="1" x14ac:dyDescent="0.25">
      <c r="A4" s="11" t="s">
        <v>3</v>
      </c>
      <c r="B4" s="12">
        <v>0.12</v>
      </c>
      <c r="C4" s="13"/>
      <c r="D4" s="62">
        <f>D3*B4</f>
        <v>2820</v>
      </c>
    </row>
    <row r="5" spans="1:6" ht="27.75" customHeight="1" x14ac:dyDescent="0.25">
      <c r="A5" s="11" t="s">
        <v>4</v>
      </c>
      <c r="B5" s="12">
        <v>0.02</v>
      </c>
      <c r="C5" s="13"/>
      <c r="D5" s="62">
        <f>D4*B5</f>
        <v>56.4</v>
      </c>
    </row>
    <row r="6" spans="1:6" ht="27.75" customHeight="1" x14ac:dyDescent="0.25">
      <c r="A6" s="11" t="s">
        <v>5</v>
      </c>
      <c r="B6" s="12">
        <v>0.01</v>
      </c>
      <c r="C6" s="13"/>
      <c r="D6" s="62">
        <f>D4*B6</f>
        <v>28.2</v>
      </c>
    </row>
    <row r="7" spans="1:6" ht="27.75" customHeight="1" x14ac:dyDescent="0.25">
      <c r="A7" s="11" t="s">
        <v>7</v>
      </c>
      <c r="B7" s="12">
        <v>0</v>
      </c>
      <c r="C7" s="13"/>
      <c r="D7" s="62">
        <f>SUM(D3:D6)*B7</f>
        <v>0</v>
      </c>
    </row>
    <row r="8" spans="1:6" ht="27.75" customHeight="1" x14ac:dyDescent="0.25">
      <c r="A8" s="14" t="s">
        <v>8</v>
      </c>
      <c r="B8" s="23">
        <f>D8/D3</f>
        <v>0.1236</v>
      </c>
      <c r="C8" s="16"/>
      <c r="D8" s="63">
        <f>SUM(D4:D7)</f>
        <v>2904.6</v>
      </c>
    </row>
    <row r="9" spans="1:6" ht="27.75" customHeight="1" thickBot="1" x14ac:dyDescent="0.3">
      <c r="A9" s="17" t="s">
        <v>9</v>
      </c>
      <c r="B9" s="18">
        <f>(D9/D3)</f>
        <v>0.1236</v>
      </c>
      <c r="C9" s="19"/>
      <c r="D9" s="64">
        <f>D4+D5+D6+D7</f>
        <v>2904.6</v>
      </c>
    </row>
    <row r="10" spans="1:6" ht="27.75" customHeight="1" thickBot="1" x14ac:dyDescent="0.3">
      <c r="A10" s="148" t="s">
        <v>19</v>
      </c>
      <c r="B10" s="149"/>
      <c r="C10" s="59">
        <v>0.02</v>
      </c>
      <c r="D10" s="65">
        <f>D3*C10</f>
        <v>470</v>
      </c>
      <c r="E10" s="58"/>
      <c r="F10" s="58"/>
    </row>
    <row r="11" spans="1:6" ht="27.75" customHeight="1" thickBot="1" x14ac:dyDescent="0.3">
      <c r="A11" s="150" t="s">
        <v>32</v>
      </c>
      <c r="B11" s="151"/>
      <c r="C11" s="60">
        <v>4.3999999999999997E-2</v>
      </c>
      <c r="D11" s="66">
        <f>(D3+D8+D10)*C11</f>
        <v>1182.4823999999999</v>
      </c>
      <c r="E11" s="58"/>
      <c r="F11" s="58"/>
    </row>
    <row r="12" spans="1:6" ht="27.75" customHeight="1" thickBot="1" x14ac:dyDescent="0.3">
      <c r="A12" s="152" t="s">
        <v>37</v>
      </c>
      <c r="B12" s="153"/>
      <c r="C12" s="61">
        <v>1.2500000000000001E-2</v>
      </c>
      <c r="D12" s="67">
        <f>(D3+D8+D10+D11)*C12</f>
        <v>350.71352999999999</v>
      </c>
      <c r="E12" s="58"/>
      <c r="F12" s="58"/>
    </row>
    <row r="13" spans="1:6" ht="27.75" customHeight="1" thickBot="1" x14ac:dyDescent="0.3">
      <c r="A13" s="138" t="s">
        <v>38</v>
      </c>
      <c r="B13" s="139"/>
      <c r="C13" s="139"/>
      <c r="D13" s="68">
        <v>2000</v>
      </c>
      <c r="E13" s="58"/>
      <c r="F13" s="58"/>
    </row>
    <row r="14" spans="1:6" ht="27.75" customHeight="1" thickBot="1" x14ac:dyDescent="0.3">
      <c r="A14" s="112" t="s">
        <v>20</v>
      </c>
      <c r="B14" s="140"/>
      <c r="C14" s="141"/>
      <c r="D14" s="69">
        <f>D3+SUM(D9:D13)</f>
        <v>30407.79593</v>
      </c>
      <c r="E14" s="58"/>
      <c r="F14" s="58"/>
    </row>
    <row r="15" spans="1:6" ht="27.75" customHeight="1" x14ac:dyDescent="0.25">
      <c r="E15" s="58"/>
      <c r="F15" s="58"/>
    </row>
  </sheetData>
  <sheetProtection password="D5B7" sheet="1" objects="1" scenarios="1" selectLockedCells="1"/>
  <mergeCells count="6">
    <mergeCell ref="A13:C13"/>
    <mergeCell ref="A14:C14"/>
    <mergeCell ref="A1:D2"/>
    <mergeCell ref="A10:B10"/>
    <mergeCell ref="A11:B11"/>
    <mergeCell ref="A12:B12"/>
  </mergeCells>
  <printOptions horizontalCentered="1" verticalCentered="1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2010-02-13T03:38:34Z</outs:dateTime>
      <outs:isPinned>true</outs:isPinned>
    </outs:relatedDate>
    <outs:relatedDate>
      <outs:type>2</outs:type>
      <outs:displayName>Created</outs:displayName>
      <outs:dateTime>2010-02-10T15:12:10Z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Krunal Parekh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Sudheer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9B91B052-6F2D-4204-BF0C-1119B78D7473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Import Duty Calculator</vt:lpstr>
      <vt:lpstr>Local Duty Calculator</vt:lpstr>
      <vt:lpstr>ADDLCUSTOMCESS</vt:lpstr>
      <vt:lpstr>ADDLEXCISECESS</vt:lpstr>
      <vt:lpstr>BASIC</vt:lpstr>
      <vt:lpstr>CIFVALUE</vt:lpstr>
      <vt:lpstr>CUSTOMCESS</vt:lpstr>
      <vt:lpstr>CUSTOMDUTY</vt:lpstr>
      <vt:lpstr>DOLLARATE</vt:lpstr>
      <vt:lpstr>DOLLARRATE</vt:lpstr>
      <vt:lpstr>EXCISECESS</vt:lpstr>
      <vt:lpstr>EXCISEDUTY</vt:lpstr>
      <vt:lpstr>HIGHSEASCHARGES</vt:lpstr>
      <vt:lpstr>LANDINGCHARGES</vt:lpstr>
      <vt:lpstr>MODVAT</vt:lpstr>
      <vt:lpstr>NETTDUTY</vt:lpstr>
      <vt:lpstr>RECEIPTABLECHARGES</vt:lpstr>
      <vt:lpstr>SAD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Parekh</dc:creator>
  <cp:lastModifiedBy>VIEC</cp:lastModifiedBy>
  <cp:lastPrinted>2012-11-28T20:03:36Z</cp:lastPrinted>
  <dcterms:created xsi:type="dcterms:W3CDTF">2010-02-10T15:12:10Z</dcterms:created>
  <dcterms:modified xsi:type="dcterms:W3CDTF">2013-03-28T09:36:57Z</dcterms:modified>
</cp:coreProperties>
</file>