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Reconcilation-1" sheetId="1" r:id="rId1"/>
    <sheet name="PLA" sheetId="2" r:id="rId2"/>
    <sheet name="Service tax input" sheetId="3" r:id="rId3"/>
    <sheet name="CENVAT" sheetId="4" r:id="rId4"/>
    <sheet name="capital" sheetId="5" r:id="rId5"/>
  </sheets>
  <calcPr calcId="124519"/>
</workbook>
</file>

<file path=xl/calcChain.xml><?xml version="1.0" encoding="utf-8"?>
<calcChain xmlns="http://schemas.openxmlformats.org/spreadsheetml/2006/main">
  <c r="I12" i="1"/>
  <c r="I7"/>
  <c r="H7"/>
  <c r="G7"/>
  <c r="C7"/>
  <c r="I6"/>
  <c r="G6"/>
  <c r="H5"/>
  <c r="G5"/>
  <c r="I5" s="1"/>
  <c r="W6"/>
  <c r="W7"/>
  <c r="W8"/>
  <c r="W9"/>
  <c r="W10"/>
  <c r="W11"/>
  <c r="W12"/>
  <c r="W13"/>
  <c r="W14"/>
  <c r="W15"/>
  <c r="W16"/>
  <c r="W5"/>
  <c r="P6"/>
  <c r="P7"/>
  <c r="P8"/>
  <c r="P9"/>
  <c r="P10"/>
  <c r="P11"/>
  <c r="P12"/>
  <c r="P13"/>
  <c r="P14"/>
  <c r="P15"/>
  <c r="P16"/>
  <c r="P5"/>
  <c r="E5"/>
  <c r="D5"/>
  <c r="C17"/>
  <c r="C16"/>
  <c r="C15"/>
  <c r="C5"/>
  <c r="J16"/>
  <c r="J15"/>
  <c r="J7"/>
  <c r="J5"/>
  <c r="J17"/>
  <c r="V16"/>
  <c r="V15"/>
  <c r="V14"/>
  <c r="V13"/>
  <c r="V11"/>
  <c r="V9"/>
  <c r="Q17"/>
  <c r="Q5"/>
  <c r="Q16"/>
  <c r="Q15"/>
  <c r="Q7"/>
  <c r="R17"/>
  <c r="S5"/>
  <c r="S17" s="1"/>
  <c r="L5"/>
  <c r="L17" s="1"/>
  <c r="E17"/>
  <c r="E16" i="5"/>
  <c r="C16"/>
  <c r="J16"/>
  <c r="L16"/>
  <c r="S16"/>
  <c r="Q16"/>
  <c r="R4"/>
  <c r="T4" s="1"/>
  <c r="P5" s="1"/>
  <c r="K4"/>
  <c r="M4" s="1"/>
  <c r="I5" s="1"/>
  <c r="K5" s="1"/>
  <c r="M5" s="1"/>
  <c r="I6" s="1"/>
  <c r="K6" s="1"/>
  <c r="M6" s="1"/>
  <c r="I7" s="1"/>
  <c r="K7" s="1"/>
  <c r="M7" s="1"/>
  <c r="I8" s="1"/>
  <c r="K8" s="1"/>
  <c r="M8" s="1"/>
  <c r="I9" s="1"/>
  <c r="K9" s="1"/>
  <c r="M9" s="1"/>
  <c r="I10" s="1"/>
  <c r="K10" s="1"/>
  <c r="M10" s="1"/>
  <c r="I11" s="1"/>
  <c r="K11" s="1"/>
  <c r="M11" s="1"/>
  <c r="I12" s="1"/>
  <c r="K12" s="1"/>
  <c r="M12" s="1"/>
  <c r="I13" s="1"/>
  <c r="K13" s="1"/>
  <c r="M13" s="1"/>
  <c r="I14" s="1"/>
  <c r="K14" s="1"/>
  <c r="M14" s="1"/>
  <c r="I15" s="1"/>
  <c r="K15" s="1"/>
  <c r="M15" s="1"/>
  <c r="D4"/>
  <c r="F4" s="1"/>
  <c r="B5" s="1"/>
  <c r="D5" s="1"/>
  <c r="F5" s="1"/>
  <c r="B6" s="1"/>
  <c r="D6" s="1"/>
  <c r="F6" s="1"/>
  <c r="B7" s="1"/>
  <c r="D7" s="1"/>
  <c r="F7" s="1"/>
  <c r="B8" s="1"/>
  <c r="D8" s="1"/>
  <c r="F8" s="1"/>
  <c r="B9" s="1"/>
  <c r="D9" s="1"/>
  <c r="F9" s="1"/>
  <c r="B10" s="1"/>
  <c r="D10" s="1"/>
  <c r="F10" s="1"/>
  <c r="B11" s="1"/>
  <c r="D11" s="1"/>
  <c r="F11" s="1"/>
  <c r="B12" s="1"/>
  <c r="D12" s="1"/>
  <c r="F12" s="1"/>
  <c r="B13" s="1"/>
  <c r="D13" s="1"/>
  <c r="F13" s="1"/>
  <c r="B14" s="1"/>
  <c r="D14" s="1"/>
  <c r="F14" s="1"/>
  <c r="B15" s="1"/>
  <c r="D15" s="1"/>
  <c r="F15" s="1"/>
  <c r="V10" i="1"/>
  <c r="V12"/>
  <c r="K16"/>
  <c r="K15"/>
  <c r="K14"/>
  <c r="K13"/>
  <c r="K12"/>
  <c r="K11"/>
  <c r="K10"/>
  <c r="K9"/>
  <c r="K8"/>
  <c r="K6"/>
  <c r="K7"/>
  <c r="K5"/>
  <c r="D16"/>
  <c r="H16" s="1"/>
  <c r="I16" s="1"/>
  <c r="D15"/>
  <c r="H15" s="1"/>
  <c r="I15" s="1"/>
  <c r="D14"/>
  <c r="H14" s="1"/>
  <c r="I14" s="1"/>
  <c r="D13"/>
  <c r="H13" s="1"/>
  <c r="I13" s="1"/>
  <c r="D12"/>
  <c r="H12" s="1"/>
  <c r="D11"/>
  <c r="H11" s="1"/>
  <c r="I11" s="1"/>
  <c r="D10"/>
  <c r="H10" s="1"/>
  <c r="I10" s="1"/>
  <c r="D9"/>
  <c r="H9" s="1"/>
  <c r="I9" s="1"/>
  <c r="D8"/>
  <c r="D7"/>
  <c r="D6"/>
  <c r="D17" s="1"/>
  <c r="L16" i="4"/>
  <c r="K16"/>
  <c r="J16"/>
  <c r="E16"/>
  <c r="D16"/>
  <c r="C16"/>
  <c r="Q16"/>
  <c r="S16"/>
  <c r="R16"/>
  <c r="R10"/>
  <c r="T4"/>
  <c r="P5" s="1"/>
  <c r="R5" s="1"/>
  <c r="T5" s="1"/>
  <c r="P6" s="1"/>
  <c r="R6" s="1"/>
  <c r="T6" s="1"/>
  <c r="P7" s="1"/>
  <c r="R7" s="1"/>
  <c r="T7" s="1"/>
  <c r="P8" s="1"/>
  <c r="R8" s="1"/>
  <c r="T8" s="1"/>
  <c r="P9" s="1"/>
  <c r="R9" s="1"/>
  <c r="T9" s="1"/>
  <c r="P10" s="1"/>
  <c r="T10" s="1"/>
  <c r="P11" s="1"/>
  <c r="R11" s="1"/>
  <c r="T11" s="1"/>
  <c r="P12" s="1"/>
  <c r="R12" s="1"/>
  <c r="T12" s="1"/>
  <c r="P13" s="1"/>
  <c r="R13" s="1"/>
  <c r="T13" s="1"/>
  <c r="P14" s="1"/>
  <c r="R14" s="1"/>
  <c r="T14" s="1"/>
  <c r="P15" s="1"/>
  <c r="R15" s="1"/>
  <c r="T15" s="1"/>
  <c r="R4"/>
  <c r="M4"/>
  <c r="I5" s="1"/>
  <c r="K5" s="1"/>
  <c r="M5" s="1"/>
  <c r="I6" s="1"/>
  <c r="K6" s="1"/>
  <c r="M6" s="1"/>
  <c r="I7" s="1"/>
  <c r="K7" s="1"/>
  <c r="M7" s="1"/>
  <c r="I8" s="1"/>
  <c r="K8" s="1"/>
  <c r="M8" s="1"/>
  <c r="I9" s="1"/>
  <c r="K9" s="1"/>
  <c r="M9" s="1"/>
  <c r="I10" s="1"/>
  <c r="K10" s="1"/>
  <c r="M10" s="1"/>
  <c r="I11" s="1"/>
  <c r="K11" s="1"/>
  <c r="M11" s="1"/>
  <c r="I12" s="1"/>
  <c r="K12" s="1"/>
  <c r="M12" s="1"/>
  <c r="I13" s="1"/>
  <c r="K13" s="1"/>
  <c r="M13" s="1"/>
  <c r="I14" s="1"/>
  <c r="K14" s="1"/>
  <c r="M14" s="1"/>
  <c r="I15" s="1"/>
  <c r="K15" s="1"/>
  <c r="M15" s="1"/>
  <c r="K4"/>
  <c r="D4"/>
  <c r="F4"/>
  <c r="B5" s="1"/>
  <c r="D5" s="1"/>
  <c r="F5" s="1"/>
  <c r="B6" s="1"/>
  <c r="D6" s="1"/>
  <c r="F6" s="1"/>
  <c r="B7" s="1"/>
  <c r="D7" s="1"/>
  <c r="F7" s="1"/>
  <c r="B8" s="1"/>
  <c r="D8" s="1"/>
  <c r="F8" s="1"/>
  <c r="B9" s="1"/>
  <c r="D9" s="1"/>
  <c r="F9" s="1"/>
  <c r="B10" s="1"/>
  <c r="D10" s="1"/>
  <c r="F10" s="1"/>
  <c r="B11" s="1"/>
  <c r="D11" s="1"/>
  <c r="F11" s="1"/>
  <c r="B12" s="1"/>
  <c r="D12" s="1"/>
  <c r="F12" s="1"/>
  <c r="B13" s="1"/>
  <c r="D13" s="1"/>
  <c r="F13" s="1"/>
  <c r="B14" s="1"/>
  <c r="D14" s="1"/>
  <c r="F14" s="1"/>
  <c r="B15" s="1"/>
  <c r="D15" s="1"/>
  <c r="F15" s="1"/>
  <c r="M7" i="1"/>
  <c r="M17" s="1"/>
  <c r="T7"/>
  <c r="T17" s="1"/>
  <c r="F7"/>
  <c r="F17" s="1"/>
  <c r="E54" i="3"/>
  <c r="E35"/>
  <c r="E16"/>
  <c r="D9"/>
  <c r="D8"/>
  <c r="F8"/>
  <c r="D47"/>
  <c r="D46"/>
  <c r="D28"/>
  <c r="D27"/>
  <c r="F25"/>
  <c r="F24"/>
  <c r="F23"/>
  <c r="D26"/>
  <c r="D25"/>
  <c r="D24"/>
  <c r="D23"/>
  <c r="D4"/>
  <c r="C54"/>
  <c r="D54" s="1"/>
  <c r="D42"/>
  <c r="F42" s="1"/>
  <c r="B43" s="1"/>
  <c r="D43" s="1"/>
  <c r="F43" s="1"/>
  <c r="B44" s="1"/>
  <c r="D44" s="1"/>
  <c r="F44" s="1"/>
  <c r="B45" s="1"/>
  <c r="D45" s="1"/>
  <c r="F45" s="1"/>
  <c r="B46" s="1"/>
  <c r="F46" s="1"/>
  <c r="B47" s="1"/>
  <c r="F47" s="1"/>
  <c r="B48" s="1"/>
  <c r="C35"/>
  <c r="D35" s="1"/>
  <c r="B24"/>
  <c r="B25" s="1"/>
  <c r="B26" s="1"/>
  <c r="F26" s="1"/>
  <c r="B27" s="1"/>
  <c r="F27" s="1"/>
  <c r="B28" s="1"/>
  <c r="F28" s="1"/>
  <c r="B29" s="1"/>
  <c r="C16"/>
  <c r="D16" s="1"/>
  <c r="F4"/>
  <c r="B5" s="1"/>
  <c r="D5" s="1"/>
  <c r="F5" s="1"/>
  <c r="B6" s="1"/>
  <c r="D6" s="1"/>
  <c r="F6" s="1"/>
  <c r="B7" s="1"/>
  <c r="D7" s="1"/>
  <c r="F7" s="1"/>
  <c r="B8" s="1"/>
  <c r="B9" s="1"/>
  <c r="F9" s="1"/>
  <c r="B10" s="1"/>
  <c r="U8" i="1"/>
  <c r="V8" s="1"/>
  <c r="U7"/>
  <c r="V7" s="1"/>
  <c r="U6"/>
  <c r="V6" s="1"/>
  <c r="U5"/>
  <c r="V5" s="1"/>
  <c r="N8"/>
  <c r="N7"/>
  <c r="N6"/>
  <c r="N5"/>
  <c r="N17" s="1"/>
  <c r="G8"/>
  <c r="H8" s="1"/>
  <c r="I8" s="1"/>
  <c r="H6"/>
  <c r="O16"/>
  <c r="O15"/>
  <c r="O14"/>
  <c r="O13"/>
  <c r="O12"/>
  <c r="O11"/>
  <c r="O10"/>
  <c r="O9"/>
  <c r="O8"/>
  <c r="O7"/>
  <c r="O6"/>
  <c r="C54" i="2"/>
  <c r="E54"/>
  <c r="D54"/>
  <c r="C35"/>
  <c r="E35"/>
  <c r="D42"/>
  <c r="F42" s="1"/>
  <c r="B43" s="1"/>
  <c r="D43" s="1"/>
  <c r="F43" s="1"/>
  <c r="B44" s="1"/>
  <c r="D44" s="1"/>
  <c r="F44" s="1"/>
  <c r="B45" s="1"/>
  <c r="D45" s="1"/>
  <c r="F45" s="1"/>
  <c r="B46" s="1"/>
  <c r="D46" s="1"/>
  <c r="F46" s="1"/>
  <c r="B47" s="1"/>
  <c r="D47" s="1"/>
  <c r="F47" s="1"/>
  <c r="B48" s="1"/>
  <c r="D48" s="1"/>
  <c r="F48" s="1"/>
  <c r="B49" s="1"/>
  <c r="D49" s="1"/>
  <c r="F49" s="1"/>
  <c r="B50" s="1"/>
  <c r="D50" s="1"/>
  <c r="F50" s="1"/>
  <c r="B51" s="1"/>
  <c r="D51" s="1"/>
  <c r="F51" s="1"/>
  <c r="B52" s="1"/>
  <c r="D52" s="1"/>
  <c r="F52" s="1"/>
  <c r="B53" s="1"/>
  <c r="D53" s="1"/>
  <c r="F53" s="1"/>
  <c r="D35"/>
  <c r="D23"/>
  <c r="F23" s="1"/>
  <c r="B24" s="1"/>
  <c r="D24" s="1"/>
  <c r="F24" s="1"/>
  <c r="B25" s="1"/>
  <c r="D25" s="1"/>
  <c r="F25" s="1"/>
  <c r="B26" s="1"/>
  <c r="D26" s="1"/>
  <c r="F26" s="1"/>
  <c r="B27" s="1"/>
  <c r="D27" s="1"/>
  <c r="F27" s="1"/>
  <c r="B28" s="1"/>
  <c r="D28" s="1"/>
  <c r="F28" s="1"/>
  <c r="B29" s="1"/>
  <c r="D29" s="1"/>
  <c r="F29" s="1"/>
  <c r="B30" s="1"/>
  <c r="D30" s="1"/>
  <c r="F30" s="1"/>
  <c r="B31" s="1"/>
  <c r="D31" s="1"/>
  <c r="F31" s="1"/>
  <c r="B32" s="1"/>
  <c r="D32" s="1"/>
  <c r="F32" s="1"/>
  <c r="B33" s="1"/>
  <c r="D33" s="1"/>
  <c r="F33" s="1"/>
  <c r="B34" s="1"/>
  <c r="D34" s="1"/>
  <c r="F34" s="1"/>
  <c r="D16"/>
  <c r="E16"/>
  <c r="C16"/>
  <c r="F7"/>
  <c r="D8"/>
  <c r="F5"/>
  <c r="E5"/>
  <c r="D5"/>
  <c r="D4"/>
  <c r="B6"/>
  <c r="D6" s="1"/>
  <c r="F6" s="1"/>
  <c r="B7" s="1"/>
  <c r="D7" s="1"/>
  <c r="B8" s="1"/>
  <c r="B5"/>
  <c r="F4"/>
  <c r="H17" i="1" l="1"/>
  <c r="K17"/>
  <c r="V17"/>
  <c r="O5"/>
  <c r="G17"/>
  <c r="U17"/>
  <c r="O17"/>
  <c r="K16" i="5"/>
  <c r="D16"/>
  <c r="R5"/>
  <c r="T5" s="1"/>
  <c r="P6" s="1"/>
  <c r="R6" s="1"/>
  <c r="T6" s="1"/>
  <c r="P7" s="1"/>
  <c r="R7" s="1"/>
  <c r="T7" s="1"/>
  <c r="P8" s="1"/>
  <c r="R8" s="1"/>
  <c r="T8" s="1"/>
  <c r="P9" s="1"/>
  <c r="R9" s="1"/>
  <c r="T9" s="1"/>
  <c r="P10" s="1"/>
  <c r="R10" s="1"/>
  <c r="T10" s="1"/>
  <c r="P11" s="1"/>
  <c r="R11" s="1"/>
  <c r="T11" s="1"/>
  <c r="P12" s="1"/>
  <c r="R12" s="1"/>
  <c r="T12" s="1"/>
  <c r="P13" s="1"/>
  <c r="R13" s="1"/>
  <c r="T13" s="1"/>
  <c r="P14" s="1"/>
  <c r="R14" s="1"/>
  <c r="T14" s="1"/>
  <c r="P15" s="1"/>
  <c r="R15" s="1"/>
  <c r="T15" s="1"/>
  <c r="D10" i="3"/>
  <c r="F10" s="1"/>
  <c r="B11" s="1"/>
  <c r="D48"/>
  <c r="F48" s="1"/>
  <c r="B49" s="1"/>
  <c r="D29"/>
  <c r="F29" s="1"/>
  <c r="B30" s="1"/>
  <c r="F8" i="2"/>
  <c r="B9" s="1"/>
  <c r="D9" s="1"/>
  <c r="F9" s="1"/>
  <c r="B10" s="1"/>
  <c r="D10" s="1"/>
  <c r="F10" s="1"/>
  <c r="B11" s="1"/>
  <c r="D11" s="1"/>
  <c r="F11" s="1"/>
  <c r="B12" s="1"/>
  <c r="D12" s="1"/>
  <c r="F12" s="1"/>
  <c r="B13" s="1"/>
  <c r="D13" s="1"/>
  <c r="F13" s="1"/>
  <c r="B14" s="1"/>
  <c r="D14" s="1"/>
  <c r="F14" s="1"/>
  <c r="B15" s="1"/>
  <c r="D15" s="1"/>
  <c r="F15" s="1"/>
  <c r="R16" i="5" l="1"/>
  <c r="D11" i="3"/>
  <c r="F11" s="1"/>
  <c r="B12" s="1"/>
  <c r="D49"/>
  <c r="F49" s="1"/>
  <c r="B50" s="1"/>
  <c r="D30"/>
  <c r="F30" s="1"/>
  <c r="B31" s="1"/>
  <c r="D12" l="1"/>
  <c r="F12" s="1"/>
  <c r="B13" s="1"/>
  <c r="D50"/>
  <c r="F50" s="1"/>
  <c r="B51" s="1"/>
  <c r="D31"/>
  <c r="F31" s="1"/>
  <c r="B32" s="1"/>
  <c r="D13" l="1"/>
  <c r="F13" s="1"/>
  <c r="B14" s="1"/>
  <c r="D51"/>
  <c r="F51" s="1"/>
  <c r="B52" s="1"/>
  <c r="D32"/>
  <c r="F32" s="1"/>
  <c r="B33" s="1"/>
  <c r="D14" l="1"/>
  <c r="F14" s="1"/>
  <c r="B15" s="1"/>
  <c r="D52"/>
  <c r="F52" s="1"/>
  <c r="B53" s="1"/>
  <c r="D33"/>
  <c r="F33" s="1"/>
  <c r="B34" s="1"/>
  <c r="D15" l="1"/>
  <c r="F15" s="1"/>
  <c r="D53"/>
  <c r="F53" s="1"/>
  <c r="D34"/>
  <c r="F34" s="1"/>
</calcChain>
</file>

<file path=xl/sharedStrings.xml><?xml version="1.0" encoding="utf-8"?>
<sst xmlns="http://schemas.openxmlformats.org/spreadsheetml/2006/main" count="279" uniqueCount="40">
  <si>
    <t>MONTH</t>
  </si>
  <si>
    <t>may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</si>
  <si>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</si>
  <si>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</si>
  <si>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</si>
  <si>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</si>
  <si>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</si>
  <si>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</si>
  <si>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</si>
  <si>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</si>
  <si>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</si>
  <si>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</si>
  <si>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</si>
  <si>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</si>
  <si>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Total</t>
  </si>
  <si>
    <t>EXCISE DUTY PAYABLE</t>
  </si>
  <si>
    <t>CENVAT</t>
  </si>
  <si>
    <t>SERVICE TAX INPUT</t>
  </si>
  <si>
    <t>PLA</t>
  </si>
  <si>
    <t>TOTAL</t>
  </si>
  <si>
    <t>EXCISE Duty  unit -I (SKD)</t>
  </si>
  <si>
    <t>Credit</t>
  </si>
  <si>
    <t>opening</t>
  </si>
  <si>
    <t>Balance</t>
  </si>
  <si>
    <t>Months</t>
  </si>
  <si>
    <t>Excise Duty</t>
  </si>
  <si>
    <t>Education Cess</t>
  </si>
  <si>
    <t>SHEC</t>
  </si>
  <si>
    <t>Deposit-GAR 7</t>
  </si>
  <si>
    <t>Utilsed</t>
  </si>
  <si>
    <t>Opening</t>
  </si>
  <si>
    <t>EDUCATION CESS PAYABLE</t>
  </si>
  <si>
    <t>SHEC PAYABLE</t>
  </si>
  <si>
    <t>Education Cess  unit -I (SKD)</t>
  </si>
  <si>
    <t>SHEC unit -I (SKD)</t>
  </si>
  <si>
    <t>SERVICE TAX CREDIT</t>
  </si>
  <si>
    <t>CAPITAL</t>
  </si>
  <si>
    <t>CENVAT (CREDIT)</t>
  </si>
  <si>
    <t>CENVAT (CREDIT) on Capital goods</t>
  </si>
  <si>
    <t>diffrence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</si>
</sst>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0" xfId="0" applyFont="1"/>
    <xf numFmtId="0" fontId="6" fillId="0" borderId="0" xfId="0" applyFont="1"/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2" fillId="2" borderId="1" xfId="0" applyFont="1" applyFill="1" applyBorder="1"/>
    <xf numFmtId="0" fontId="3" fillId="3" borderId="1" xfId="0" applyFont="1" applyFill="1" applyBorder="1"/>
    <xf numFmtId="0" fontId="7" fillId="2" borderId="0" xfId="0" applyFont="1" applyFill="1"/>
    <xf numFmtId="0" fontId="8" fillId="0" borderId="2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10" fillId="3" borderId="1" xfId="0" applyFont="1" applyFill="1" applyBorder="1"/>
    <xf numFmtId="0" fontId="9" fillId="2" borderId="1" xfId="0" applyFont="1" applyFill="1" applyBorder="1"/>
    <xf numFmtId="0" fontId="7" fillId="0" borderId="0" xfId="0" applyFont="1"/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0" fillId="0" borderId="1" xfId="0" applyFont="1" applyBorder="1"/>
    <xf numFmtId="0" fontId="9" fillId="0" borderId="1" xfId="0" applyFont="1" applyBorder="1"/>
    <xf numFmtId="0" fontId="3" fillId="4" borderId="1" xfId="0" applyFont="1" applyFill="1" applyBorder="1"/>
    <xf numFmtId="0" fontId="10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17"/>
  <sheetViews>
    <sheetView tabSelected="1" workbookViewId="0">
      <selection activeCell="D21" sqref="D21"/>
    </sheetView>
  </sheetViews>
  <sheetFormatPr defaultRowHeight="15"/>
  <cols>
    <col min="2" max="2" width="17" customWidth="1"/>
    <col min="3" max="3" width="22.28515625" customWidth="1"/>
    <col min="4" max="4" width="22" customWidth="1"/>
    <col min="5" max="5" width="18.140625" customWidth="1"/>
    <col min="6" max="7" width="19.28515625" customWidth="1"/>
    <col min="8" max="8" width="19.85546875" style="34" customWidth="1"/>
    <col min="9" max="9" width="19.85546875" style="39" customWidth="1"/>
    <col min="10" max="10" width="26.42578125" customWidth="1"/>
    <col min="11" max="12" width="13.85546875" customWidth="1"/>
    <col min="13" max="13" width="21.42578125" customWidth="1"/>
    <col min="14" max="14" width="12.5703125" customWidth="1"/>
    <col min="15" max="15" width="14.7109375" style="34" customWidth="1"/>
    <col min="16" max="16" width="14.7109375" style="39" customWidth="1"/>
    <col min="17" max="17" width="22.85546875" bestFit="1" customWidth="1"/>
    <col min="18" max="18" width="22.85546875" customWidth="1"/>
    <col min="19" max="19" width="13.140625" customWidth="1"/>
    <col min="20" max="20" width="20.5703125" customWidth="1"/>
    <col min="21" max="21" width="11.28515625" customWidth="1"/>
    <col min="22" max="22" width="15" style="34" customWidth="1"/>
    <col min="23" max="23" width="14.140625" style="45" customWidth="1"/>
  </cols>
  <sheetData>
    <row r="1" spans="2:24" ht="11.25" customHeight="1"/>
    <row r="2" spans="2:24" ht="11.25" customHeight="1"/>
    <row r="3" spans="2:24" ht="39" customHeight="1">
      <c r="B3" s="53" t="s">
        <v>20</v>
      </c>
      <c r="C3" s="53"/>
      <c r="D3" s="53"/>
      <c r="E3" s="53"/>
      <c r="F3" s="53"/>
      <c r="G3" s="53"/>
      <c r="H3" s="53"/>
      <c r="I3" s="40"/>
      <c r="J3" s="53" t="s">
        <v>33</v>
      </c>
      <c r="K3" s="53"/>
      <c r="L3" s="53"/>
      <c r="M3" s="53"/>
      <c r="N3" s="53"/>
      <c r="O3" s="53"/>
      <c r="P3" s="40"/>
      <c r="Q3" s="53" t="s">
        <v>34</v>
      </c>
      <c r="R3" s="53"/>
      <c r="S3" s="53"/>
      <c r="T3" s="53"/>
      <c r="U3" s="53"/>
      <c r="V3" s="53"/>
      <c r="W3" s="46"/>
      <c r="X3" s="18"/>
    </row>
    <row r="4" spans="2:24" s="7" customFormat="1" ht="34.5" customHeight="1">
      <c r="B4" s="5" t="s">
        <v>0</v>
      </c>
      <c r="C4" s="5" t="s">
        <v>15</v>
      </c>
      <c r="D4" s="5" t="s">
        <v>16</v>
      </c>
      <c r="E4" s="5" t="s">
        <v>36</v>
      </c>
      <c r="F4" s="6" t="s">
        <v>17</v>
      </c>
      <c r="G4" s="5" t="s">
        <v>18</v>
      </c>
      <c r="H4" s="35" t="s">
        <v>19</v>
      </c>
      <c r="I4" s="41" t="s">
        <v>39</v>
      </c>
      <c r="J4" s="5" t="s">
        <v>31</v>
      </c>
      <c r="K4" s="5" t="s">
        <v>16</v>
      </c>
      <c r="L4" s="5" t="s">
        <v>36</v>
      </c>
      <c r="M4" s="6" t="s">
        <v>17</v>
      </c>
      <c r="N4" s="5" t="s">
        <v>18</v>
      </c>
      <c r="O4" s="35" t="s">
        <v>19</v>
      </c>
      <c r="P4" s="41" t="s">
        <v>39</v>
      </c>
      <c r="Q4" s="5" t="s">
        <v>32</v>
      </c>
      <c r="R4" s="5" t="s">
        <v>16</v>
      </c>
      <c r="S4" s="5" t="s">
        <v>36</v>
      </c>
      <c r="T4" s="6" t="s">
        <v>17</v>
      </c>
      <c r="U4" s="5" t="s">
        <v>18</v>
      </c>
      <c r="V4" s="35" t="s">
        <v>19</v>
      </c>
      <c r="W4" s="47" t="s">
        <v>39</v>
      </c>
    </row>
    <row r="5" spans="2:24" s="10" customFormat="1" ht="15.75">
      <c r="B5" s="9" t="s">
        <v>2</v>
      </c>
      <c r="C5" s="9">
        <f>186729-32859</f>
        <v>153870</v>
      </c>
      <c r="D5" s="9">
        <f>CENVAT!E4</f>
        <v>32310</v>
      </c>
      <c r="E5" s="9">
        <f>capital!E4</f>
        <v>36519</v>
      </c>
      <c r="F5" s="9">
        <v>0</v>
      </c>
      <c r="G5" s="9">
        <f>PLA!E4</f>
        <v>117900</v>
      </c>
      <c r="H5" s="36">
        <f>G5+F5+E5+D5</f>
        <v>186729</v>
      </c>
      <c r="I5" s="42">
        <f>H5-C5</f>
        <v>32859</v>
      </c>
      <c r="J5" s="9">
        <f>3736-657</f>
        <v>3079</v>
      </c>
      <c r="K5" s="9">
        <f>CENVAT!L4</f>
        <v>646</v>
      </c>
      <c r="L5" s="9">
        <f>capital!L4</f>
        <v>731</v>
      </c>
      <c r="M5" s="9">
        <v>0</v>
      </c>
      <c r="N5" s="9">
        <f>PLA!E23</f>
        <v>2359</v>
      </c>
      <c r="O5" s="36">
        <f>N5+M5+K5</f>
        <v>3005</v>
      </c>
      <c r="P5" s="42">
        <f>O5-J5</f>
        <v>-74</v>
      </c>
      <c r="Q5" s="9">
        <f>1867-330</f>
        <v>1537</v>
      </c>
      <c r="R5" s="29">
        <v>323</v>
      </c>
      <c r="S5" s="9">
        <f>capital!S4</f>
        <v>365</v>
      </c>
      <c r="T5" s="9">
        <v>0</v>
      </c>
      <c r="U5" s="9">
        <f>PLA!E42</f>
        <v>1179</v>
      </c>
      <c r="V5" s="36">
        <f>U5+T5+S5+R5</f>
        <v>1867</v>
      </c>
      <c r="W5" s="48">
        <f>V5-Q5</f>
        <v>330</v>
      </c>
    </row>
    <row r="6" spans="2:24" s="10" customFormat="1" ht="15.75">
      <c r="B6" s="9" t="s">
        <v>3</v>
      </c>
      <c r="C6" s="9">
        <v>133920</v>
      </c>
      <c r="D6" s="9">
        <f>CENVAT!E5</f>
        <v>0</v>
      </c>
      <c r="E6" s="9">
        <v>0</v>
      </c>
      <c r="F6" s="9">
        <v>0</v>
      </c>
      <c r="G6" s="9">
        <f>PLA!E5</f>
        <v>191264</v>
      </c>
      <c r="H6" s="36">
        <f>G6+F6+E6+D6</f>
        <v>191264</v>
      </c>
      <c r="I6" s="42">
        <f>H6-C6</f>
        <v>57344</v>
      </c>
      <c r="J6" s="9">
        <v>2678</v>
      </c>
      <c r="K6" s="9">
        <f>CENVAT!L5</f>
        <v>0</v>
      </c>
      <c r="L6" s="9">
        <v>0</v>
      </c>
      <c r="M6" s="9">
        <v>0</v>
      </c>
      <c r="N6" s="9">
        <f>PLA!E24</f>
        <v>4025</v>
      </c>
      <c r="O6" s="36">
        <f t="shared" ref="O6:O16" si="0">N6+M6+K6</f>
        <v>4025</v>
      </c>
      <c r="P6" s="42">
        <f t="shared" ref="P6:P16" si="1">O6-J6</f>
        <v>1347</v>
      </c>
      <c r="Q6" s="9">
        <v>1338</v>
      </c>
      <c r="R6" s="29">
        <v>0</v>
      </c>
      <c r="S6" s="9">
        <v>0</v>
      </c>
      <c r="T6" s="9">
        <v>0</v>
      </c>
      <c r="U6" s="9">
        <f>PLA!E43</f>
        <v>2012</v>
      </c>
      <c r="V6" s="36">
        <f>U6+T6+S6+R6</f>
        <v>2012</v>
      </c>
      <c r="W6" s="48">
        <f t="shared" ref="W6:W16" si="2">V6-Q6</f>
        <v>674</v>
      </c>
    </row>
    <row r="7" spans="2:24" s="10" customFormat="1" ht="15.75">
      <c r="B7" s="9" t="s">
        <v>4</v>
      </c>
      <c r="C7" s="9">
        <f>139195-40622</f>
        <v>98573</v>
      </c>
      <c r="D7" s="9">
        <f>CENVAT!E6</f>
        <v>33775</v>
      </c>
      <c r="E7" s="9">
        <v>0</v>
      </c>
      <c r="F7" s="9">
        <f>'Service tax input'!E6</f>
        <v>25210</v>
      </c>
      <c r="G7" s="9">
        <f>PLA!E6</f>
        <v>90210</v>
      </c>
      <c r="H7" s="36">
        <f>G7+F7+E7+D7</f>
        <v>149195</v>
      </c>
      <c r="I7" s="42">
        <f>H7-C7</f>
        <v>50622</v>
      </c>
      <c r="J7" s="9">
        <f>2784-812</f>
        <v>1972</v>
      </c>
      <c r="K7" s="9">
        <f>CENVAT!L6</f>
        <v>676</v>
      </c>
      <c r="L7" s="9">
        <v>0</v>
      </c>
      <c r="M7" s="9">
        <f>'Service tax input'!E25</f>
        <v>304</v>
      </c>
      <c r="N7" s="9">
        <f>PLA!E25</f>
        <v>1804</v>
      </c>
      <c r="O7" s="36">
        <f t="shared" si="0"/>
        <v>2784</v>
      </c>
      <c r="P7" s="42">
        <f t="shared" si="1"/>
        <v>812</v>
      </c>
      <c r="Q7" s="9">
        <f>1392-406</f>
        <v>986</v>
      </c>
      <c r="R7" s="29">
        <v>338</v>
      </c>
      <c r="S7" s="9">
        <v>0</v>
      </c>
      <c r="T7" s="9">
        <f>'Service tax input'!E44</f>
        <v>152</v>
      </c>
      <c r="U7" s="9">
        <f>PLA!E44</f>
        <v>902</v>
      </c>
      <c r="V7" s="36">
        <f>U7+T7+S7+R7</f>
        <v>1392</v>
      </c>
      <c r="W7" s="48">
        <f t="shared" si="2"/>
        <v>406</v>
      </c>
    </row>
    <row r="8" spans="2:24" s="10" customFormat="1" ht="15.75">
      <c r="B8" s="38" t="s">
        <v>5</v>
      </c>
      <c r="C8" s="38">
        <v>400550</v>
      </c>
      <c r="D8" s="38">
        <f>CENVAT!E7</f>
        <v>178790</v>
      </c>
      <c r="E8" s="38">
        <v>0</v>
      </c>
      <c r="F8" s="38">
        <v>0</v>
      </c>
      <c r="G8" s="38">
        <f>PLA!E7</f>
        <v>221760</v>
      </c>
      <c r="H8" s="38">
        <f>G8+F8+E8+D8</f>
        <v>400550</v>
      </c>
      <c r="I8" s="43">
        <f t="shared" ref="I8:I16" si="3">H8-C8</f>
        <v>0</v>
      </c>
      <c r="J8" s="50">
        <v>8011</v>
      </c>
      <c r="K8" s="50">
        <f>CENVAT!L7</f>
        <v>3576</v>
      </c>
      <c r="L8" s="50">
        <v>0</v>
      </c>
      <c r="M8" s="50">
        <v>0</v>
      </c>
      <c r="N8" s="50">
        <f>PLA!E26</f>
        <v>4435</v>
      </c>
      <c r="O8" s="50">
        <f t="shared" si="0"/>
        <v>8011</v>
      </c>
      <c r="P8" s="51">
        <f t="shared" si="1"/>
        <v>0</v>
      </c>
      <c r="Q8" s="9">
        <v>3776</v>
      </c>
      <c r="R8" s="29">
        <v>1788</v>
      </c>
      <c r="S8" s="9">
        <v>0</v>
      </c>
      <c r="T8" s="9">
        <v>0</v>
      </c>
      <c r="U8" s="9">
        <f>PLA!E45</f>
        <v>2220</v>
      </c>
      <c r="V8" s="36">
        <f>U8+T8+S8+R8</f>
        <v>4008</v>
      </c>
      <c r="W8" s="48">
        <f t="shared" si="2"/>
        <v>232</v>
      </c>
    </row>
    <row r="9" spans="2:24" s="10" customFormat="1" ht="15.75">
      <c r="B9" s="38" t="s">
        <v>6</v>
      </c>
      <c r="C9" s="38">
        <v>92609</v>
      </c>
      <c r="D9" s="38">
        <f>CENVAT!E8</f>
        <v>92609</v>
      </c>
      <c r="E9" s="38">
        <v>0</v>
      </c>
      <c r="F9" s="38">
        <v>0</v>
      </c>
      <c r="G9" s="38">
        <v>0</v>
      </c>
      <c r="H9" s="38">
        <f t="shared" ref="H9:H16" si="4">G9+F9+E9+D9</f>
        <v>92609</v>
      </c>
      <c r="I9" s="43">
        <f t="shared" si="3"/>
        <v>0</v>
      </c>
      <c r="J9" s="50">
        <v>1853</v>
      </c>
      <c r="K9" s="50">
        <f>CENVAT!L8</f>
        <v>1853</v>
      </c>
      <c r="L9" s="50">
        <v>0</v>
      </c>
      <c r="M9" s="50">
        <v>0</v>
      </c>
      <c r="N9" s="50">
        <v>0</v>
      </c>
      <c r="O9" s="50">
        <f t="shared" si="0"/>
        <v>1853</v>
      </c>
      <c r="P9" s="51">
        <f t="shared" si="1"/>
        <v>0</v>
      </c>
      <c r="Q9" s="50">
        <v>926</v>
      </c>
      <c r="R9" s="52">
        <v>926</v>
      </c>
      <c r="S9" s="50">
        <v>0</v>
      </c>
      <c r="T9" s="50">
        <v>0</v>
      </c>
      <c r="U9" s="50">
        <v>0</v>
      </c>
      <c r="V9" s="50">
        <f>U9+T9+S9+R9</f>
        <v>926</v>
      </c>
      <c r="W9" s="51">
        <f t="shared" si="2"/>
        <v>0</v>
      </c>
    </row>
    <row r="10" spans="2:24" s="10" customFormat="1" ht="15.75">
      <c r="B10" s="38" t="s">
        <v>7</v>
      </c>
      <c r="C10" s="38">
        <v>106327</v>
      </c>
      <c r="D10" s="38">
        <f>CENVAT!E9</f>
        <v>106327</v>
      </c>
      <c r="E10" s="38">
        <v>0</v>
      </c>
      <c r="F10" s="38">
        <v>0</v>
      </c>
      <c r="G10" s="38">
        <v>0</v>
      </c>
      <c r="H10" s="38">
        <f t="shared" si="4"/>
        <v>106327</v>
      </c>
      <c r="I10" s="43">
        <f t="shared" si="3"/>
        <v>0</v>
      </c>
      <c r="J10" s="50">
        <v>2128</v>
      </c>
      <c r="K10" s="50">
        <f>CENVAT!L9</f>
        <v>2128</v>
      </c>
      <c r="L10" s="50">
        <v>0</v>
      </c>
      <c r="M10" s="50">
        <v>0</v>
      </c>
      <c r="N10" s="50">
        <v>0</v>
      </c>
      <c r="O10" s="50">
        <f t="shared" si="0"/>
        <v>2128</v>
      </c>
      <c r="P10" s="51">
        <f t="shared" si="1"/>
        <v>0</v>
      </c>
      <c r="Q10" s="50">
        <v>1063</v>
      </c>
      <c r="R10" s="52">
        <v>1063</v>
      </c>
      <c r="S10" s="50">
        <v>0</v>
      </c>
      <c r="T10" s="50">
        <v>0</v>
      </c>
      <c r="U10" s="50">
        <v>0</v>
      </c>
      <c r="V10" s="50">
        <f t="shared" ref="V10:V12" si="5">U10+T10+S10+R10</f>
        <v>1063</v>
      </c>
      <c r="W10" s="51">
        <f t="shared" si="2"/>
        <v>0</v>
      </c>
    </row>
    <row r="11" spans="2:24" s="10" customFormat="1" ht="15.75">
      <c r="B11" s="38" t="s">
        <v>8</v>
      </c>
      <c r="C11" s="38">
        <v>96179</v>
      </c>
      <c r="D11" s="38">
        <f>CENVAT!E10</f>
        <v>96179</v>
      </c>
      <c r="E11" s="38">
        <v>0</v>
      </c>
      <c r="F11" s="38">
        <v>0</v>
      </c>
      <c r="G11" s="38">
        <v>0</v>
      </c>
      <c r="H11" s="38">
        <f t="shared" si="4"/>
        <v>96179</v>
      </c>
      <c r="I11" s="43">
        <f t="shared" si="3"/>
        <v>0</v>
      </c>
      <c r="J11" s="50">
        <v>1927</v>
      </c>
      <c r="K11" s="50">
        <f>CENVAT!L10</f>
        <v>1927</v>
      </c>
      <c r="L11" s="50">
        <v>0</v>
      </c>
      <c r="M11" s="50">
        <v>0</v>
      </c>
      <c r="N11" s="50">
        <v>0</v>
      </c>
      <c r="O11" s="50">
        <f t="shared" si="0"/>
        <v>1927</v>
      </c>
      <c r="P11" s="51">
        <f t="shared" si="1"/>
        <v>0</v>
      </c>
      <c r="Q11" s="50">
        <v>960</v>
      </c>
      <c r="R11" s="52">
        <v>960</v>
      </c>
      <c r="S11" s="50">
        <v>0</v>
      </c>
      <c r="T11" s="50">
        <v>0</v>
      </c>
      <c r="U11" s="50">
        <v>0</v>
      </c>
      <c r="V11" s="50">
        <f>U11+T11+S11+R11</f>
        <v>960</v>
      </c>
      <c r="W11" s="51">
        <f t="shared" si="2"/>
        <v>0</v>
      </c>
    </row>
    <row r="12" spans="2:24" s="10" customFormat="1" ht="15.75">
      <c r="B12" s="9" t="s">
        <v>9</v>
      </c>
      <c r="C12" s="9">
        <v>63791</v>
      </c>
      <c r="D12" s="9">
        <f>CENVAT!E11</f>
        <v>182684</v>
      </c>
      <c r="E12" s="9">
        <v>0</v>
      </c>
      <c r="F12" s="9">
        <v>0</v>
      </c>
      <c r="G12" s="9">
        <v>0</v>
      </c>
      <c r="H12" s="36">
        <f t="shared" si="4"/>
        <v>182684</v>
      </c>
      <c r="I12" s="42">
        <f>H12-C12</f>
        <v>118893</v>
      </c>
      <c r="J12" s="9">
        <v>1278</v>
      </c>
      <c r="K12" s="9">
        <f>CENVAT!L11</f>
        <v>3656</v>
      </c>
      <c r="L12" s="9">
        <v>0</v>
      </c>
      <c r="M12" s="9">
        <v>0</v>
      </c>
      <c r="N12" s="9">
        <v>0</v>
      </c>
      <c r="O12" s="36">
        <f t="shared" si="0"/>
        <v>3656</v>
      </c>
      <c r="P12" s="42">
        <f t="shared" si="1"/>
        <v>2378</v>
      </c>
      <c r="Q12" s="9">
        <v>636</v>
      </c>
      <c r="R12" s="29">
        <v>1826</v>
      </c>
      <c r="S12" s="9">
        <v>0</v>
      </c>
      <c r="T12" s="9">
        <v>0</v>
      </c>
      <c r="U12" s="9">
        <v>0</v>
      </c>
      <c r="V12" s="36">
        <f t="shared" si="5"/>
        <v>1826</v>
      </c>
      <c r="W12" s="48">
        <f t="shared" si="2"/>
        <v>1190</v>
      </c>
    </row>
    <row r="13" spans="2:24" s="10" customFormat="1" ht="15.75">
      <c r="B13" s="9" t="s">
        <v>10</v>
      </c>
      <c r="C13" s="9">
        <v>107842</v>
      </c>
      <c r="D13" s="9">
        <f>CENVAT!E12</f>
        <v>178002</v>
      </c>
      <c r="E13" s="9">
        <v>0</v>
      </c>
      <c r="F13" s="9">
        <v>0</v>
      </c>
      <c r="G13" s="9">
        <v>0</v>
      </c>
      <c r="H13" s="36">
        <f t="shared" si="4"/>
        <v>178002</v>
      </c>
      <c r="I13" s="42">
        <f t="shared" si="3"/>
        <v>70160</v>
      </c>
      <c r="J13" s="9">
        <v>2156</v>
      </c>
      <c r="K13" s="9">
        <f>CENVAT!L12</f>
        <v>3560</v>
      </c>
      <c r="L13" s="9">
        <v>0</v>
      </c>
      <c r="M13" s="9">
        <v>0</v>
      </c>
      <c r="N13" s="9">
        <v>0</v>
      </c>
      <c r="O13" s="36">
        <f t="shared" si="0"/>
        <v>3560</v>
      </c>
      <c r="P13" s="42">
        <f t="shared" si="1"/>
        <v>1404</v>
      </c>
      <c r="Q13" s="9">
        <v>1078</v>
      </c>
      <c r="R13" s="29">
        <v>1779</v>
      </c>
      <c r="S13" s="9">
        <v>0</v>
      </c>
      <c r="T13" s="9">
        <v>0</v>
      </c>
      <c r="U13" s="9">
        <v>0</v>
      </c>
      <c r="V13" s="36">
        <f>U13+T13+S13+R13</f>
        <v>1779</v>
      </c>
      <c r="W13" s="48">
        <f t="shared" si="2"/>
        <v>701</v>
      </c>
    </row>
    <row r="14" spans="2:24" s="10" customFormat="1" ht="15.75">
      <c r="B14" s="9" t="s">
        <v>11</v>
      </c>
      <c r="C14" s="9">
        <v>139502</v>
      </c>
      <c r="D14" s="9">
        <f>CENVAT!E13</f>
        <v>207579</v>
      </c>
      <c r="E14" s="9">
        <v>0</v>
      </c>
      <c r="F14" s="9">
        <v>0</v>
      </c>
      <c r="G14" s="9">
        <v>0</v>
      </c>
      <c r="H14" s="36">
        <f t="shared" si="4"/>
        <v>207579</v>
      </c>
      <c r="I14" s="42">
        <f t="shared" si="3"/>
        <v>68077</v>
      </c>
      <c r="J14" s="9">
        <v>2792</v>
      </c>
      <c r="K14" s="9">
        <f>CENVAT!L13</f>
        <v>4155</v>
      </c>
      <c r="L14" s="9">
        <v>0</v>
      </c>
      <c r="M14" s="9">
        <v>0</v>
      </c>
      <c r="N14" s="9">
        <v>0</v>
      </c>
      <c r="O14" s="36">
        <f t="shared" si="0"/>
        <v>4155</v>
      </c>
      <c r="P14" s="42">
        <f t="shared" si="1"/>
        <v>1363</v>
      </c>
      <c r="Q14" s="9">
        <v>934</v>
      </c>
      <c r="R14" s="29">
        <v>1615</v>
      </c>
      <c r="S14" s="9">
        <v>0</v>
      </c>
      <c r="T14" s="9">
        <v>0</v>
      </c>
      <c r="U14" s="9">
        <v>0</v>
      </c>
      <c r="V14" s="36">
        <f>U14+T14+S14+R14</f>
        <v>1615</v>
      </c>
      <c r="W14" s="48">
        <f t="shared" si="2"/>
        <v>681</v>
      </c>
    </row>
    <row r="15" spans="2:24" s="10" customFormat="1" ht="15.75">
      <c r="B15" s="9" t="s">
        <v>12</v>
      </c>
      <c r="C15" s="9">
        <f>152091</f>
        <v>152091</v>
      </c>
      <c r="D15" s="9">
        <f>CENVAT!E14</f>
        <v>160491</v>
      </c>
      <c r="E15" s="9">
        <v>0</v>
      </c>
      <c r="F15" s="9">
        <v>0</v>
      </c>
      <c r="G15" s="9">
        <v>0</v>
      </c>
      <c r="H15" s="36">
        <f t="shared" si="4"/>
        <v>160491</v>
      </c>
      <c r="I15" s="42">
        <f t="shared" si="3"/>
        <v>8400</v>
      </c>
      <c r="J15" s="9">
        <f>3043-438</f>
        <v>2605</v>
      </c>
      <c r="K15" s="9">
        <f>CENVAT!L14</f>
        <v>3211</v>
      </c>
      <c r="L15" s="9">
        <v>0</v>
      </c>
      <c r="M15" s="9">
        <v>0</v>
      </c>
      <c r="N15" s="9">
        <v>0</v>
      </c>
      <c r="O15" s="36">
        <f t="shared" si="0"/>
        <v>3211</v>
      </c>
      <c r="P15" s="42">
        <f t="shared" si="1"/>
        <v>606</v>
      </c>
      <c r="Q15" s="9">
        <f>1521-219</f>
        <v>1302</v>
      </c>
      <c r="R15" s="29">
        <v>1605</v>
      </c>
      <c r="S15" s="9">
        <v>0</v>
      </c>
      <c r="T15" s="9">
        <v>0</v>
      </c>
      <c r="U15" s="9">
        <v>0</v>
      </c>
      <c r="V15" s="36">
        <f>U15+T15+S15+R15</f>
        <v>1605</v>
      </c>
      <c r="W15" s="48">
        <f t="shared" si="2"/>
        <v>303</v>
      </c>
    </row>
    <row r="16" spans="2:24" s="10" customFormat="1" ht="15.75">
      <c r="B16" s="9" t="s">
        <v>13</v>
      </c>
      <c r="C16" s="9">
        <f>42956-78428</f>
        <v>-35472</v>
      </c>
      <c r="D16" s="9">
        <f>CENVAT!E15</f>
        <v>172440</v>
      </c>
      <c r="E16" s="9">
        <v>0</v>
      </c>
      <c r="F16" s="9">
        <v>0</v>
      </c>
      <c r="G16" s="9">
        <v>0</v>
      </c>
      <c r="H16" s="36">
        <f t="shared" si="4"/>
        <v>172440</v>
      </c>
      <c r="I16" s="42">
        <f t="shared" si="3"/>
        <v>207912</v>
      </c>
      <c r="J16" s="9">
        <f>858-1501</f>
        <v>-643</v>
      </c>
      <c r="K16" s="9">
        <f>CENVAT!L15</f>
        <v>3447</v>
      </c>
      <c r="L16" s="9">
        <v>0</v>
      </c>
      <c r="M16" s="9">
        <v>0</v>
      </c>
      <c r="N16" s="9">
        <v>0</v>
      </c>
      <c r="O16" s="36">
        <f t="shared" si="0"/>
        <v>3447</v>
      </c>
      <c r="P16" s="42">
        <f t="shared" si="1"/>
        <v>4090</v>
      </c>
      <c r="Q16" s="9">
        <f>429-751</f>
        <v>-322</v>
      </c>
      <c r="R16" s="29">
        <v>1724</v>
      </c>
      <c r="S16" s="9">
        <v>0</v>
      </c>
      <c r="T16" s="9">
        <v>0</v>
      </c>
      <c r="U16" s="9">
        <v>0</v>
      </c>
      <c r="V16" s="36">
        <f>U16+T16+S16+R16</f>
        <v>1724</v>
      </c>
      <c r="W16" s="48">
        <f t="shared" si="2"/>
        <v>2046</v>
      </c>
    </row>
    <row r="17" spans="2:23" s="3" customFormat="1" ht="25.5" customHeight="1">
      <c r="B17" s="2" t="s">
        <v>14</v>
      </c>
      <c r="C17" s="2">
        <f t="shared" ref="C17:H17" si="6">SUM(C5:C16)</f>
        <v>1509782</v>
      </c>
      <c r="D17" s="2">
        <f t="shared" si="6"/>
        <v>1441186</v>
      </c>
      <c r="E17" s="2">
        <f t="shared" si="6"/>
        <v>36519</v>
      </c>
      <c r="F17" s="2">
        <f t="shared" si="6"/>
        <v>25210</v>
      </c>
      <c r="G17" s="2">
        <f t="shared" si="6"/>
        <v>621134</v>
      </c>
      <c r="H17" s="37">
        <f t="shared" si="6"/>
        <v>2124049</v>
      </c>
      <c r="I17" s="44"/>
      <c r="J17" s="2">
        <f t="shared" ref="J17:O17" si="7">SUM(J5:J16)</f>
        <v>29836</v>
      </c>
      <c r="K17" s="2">
        <f t="shared" si="7"/>
        <v>28835</v>
      </c>
      <c r="L17" s="2">
        <f t="shared" si="7"/>
        <v>731</v>
      </c>
      <c r="M17" s="2">
        <f t="shared" si="7"/>
        <v>304</v>
      </c>
      <c r="N17" s="2">
        <f t="shared" si="7"/>
        <v>12623</v>
      </c>
      <c r="O17" s="37">
        <f t="shared" si="7"/>
        <v>41762</v>
      </c>
      <c r="P17" s="44"/>
      <c r="Q17" s="2">
        <f t="shared" ref="Q17:V17" si="8">SUM(Q5:Q16)</f>
        <v>14214</v>
      </c>
      <c r="R17" s="4">
        <f t="shared" si="8"/>
        <v>13947</v>
      </c>
      <c r="S17" s="2">
        <f t="shared" si="8"/>
        <v>365</v>
      </c>
      <c r="T17" s="2">
        <f t="shared" si="8"/>
        <v>152</v>
      </c>
      <c r="U17" s="2">
        <f t="shared" si="8"/>
        <v>6313</v>
      </c>
      <c r="V17" s="37">
        <f t="shared" si="8"/>
        <v>20777</v>
      </c>
      <c r="W17" s="49"/>
    </row>
  </sheetData>
  <mergeCells count="3">
    <mergeCell ref="B3:H3"/>
    <mergeCell ref="J3:O3"/>
    <mergeCell ref="Q3:V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5"/>
  <sheetViews>
    <sheetView topLeftCell="A34" workbookViewId="0">
      <selection activeCell="G14" sqref="G14:G16"/>
    </sheetView>
  </sheetViews>
  <sheetFormatPr defaultRowHeight="15.75"/>
  <cols>
    <col min="1" max="1" width="14.7109375" style="10" customWidth="1"/>
    <col min="2" max="2" width="13.5703125" style="13" customWidth="1"/>
    <col min="3" max="3" width="17.85546875" style="13" customWidth="1"/>
    <col min="4" max="4" width="15.140625" style="13" customWidth="1"/>
    <col min="5" max="5" width="16" style="13" customWidth="1"/>
    <col min="6" max="6" width="15.140625" style="13" customWidth="1"/>
    <col min="7" max="7" width="10.140625" style="10" customWidth="1"/>
    <col min="8" max="8" width="18.42578125" style="10" bestFit="1" customWidth="1"/>
    <col min="9" max="9" width="11.42578125" style="10" customWidth="1"/>
    <col min="10" max="10" width="19.140625" style="10" customWidth="1"/>
    <col min="11" max="11" width="12.42578125" style="10" customWidth="1"/>
    <col min="12" max="12" width="11.140625" style="10" customWidth="1"/>
    <col min="13" max="13" width="12.28515625" customWidth="1"/>
  </cols>
  <sheetData>
    <row r="1" spans="1:12" ht="21">
      <c r="A1" s="11" t="s">
        <v>25</v>
      </c>
      <c r="B1" s="54" t="s">
        <v>18</v>
      </c>
      <c r="C1" s="54"/>
      <c r="D1" s="54"/>
      <c r="E1" s="54"/>
    </row>
    <row r="2" spans="1:12" ht="29.25" customHeight="1"/>
    <row r="3" spans="1:12">
      <c r="A3" s="2" t="s">
        <v>24</v>
      </c>
      <c r="B3" s="14" t="s">
        <v>30</v>
      </c>
      <c r="C3" s="5" t="s">
        <v>28</v>
      </c>
      <c r="D3" s="14" t="s">
        <v>14</v>
      </c>
      <c r="E3" s="14" t="s">
        <v>29</v>
      </c>
      <c r="F3" s="14" t="s">
        <v>23</v>
      </c>
    </row>
    <row r="4" spans="1:12">
      <c r="A4" s="9" t="s">
        <v>2</v>
      </c>
      <c r="B4" s="15">
        <v>1152</v>
      </c>
      <c r="C4" s="15">
        <v>117000</v>
      </c>
      <c r="D4" s="15">
        <f>B4+C4</f>
        <v>118152</v>
      </c>
      <c r="E4" s="15">
        <v>117900</v>
      </c>
      <c r="F4" s="15">
        <f>D4-E4</f>
        <v>252</v>
      </c>
    </row>
    <row r="5" spans="1:12">
      <c r="A5" s="9" t="s">
        <v>1</v>
      </c>
      <c r="B5" s="15">
        <f t="shared" ref="B5:B15" si="0">F4</f>
        <v>252</v>
      </c>
      <c r="C5" s="15">
        <v>201000</v>
      </c>
      <c r="D5" s="15">
        <f t="shared" ref="D5:D15" si="1">B5+C5</f>
        <v>201252</v>
      </c>
      <c r="E5" s="15">
        <f>133920+57344</f>
        <v>191264</v>
      </c>
      <c r="F5" s="15">
        <f t="shared" ref="F5:F15" si="2">D5-E5</f>
        <v>9988</v>
      </c>
    </row>
    <row r="6" spans="1:12">
      <c r="A6" s="9" t="s">
        <v>4</v>
      </c>
      <c r="B6" s="15">
        <f t="shared" si="0"/>
        <v>9988</v>
      </c>
      <c r="C6" s="15">
        <v>82000</v>
      </c>
      <c r="D6" s="15">
        <f t="shared" si="1"/>
        <v>91988</v>
      </c>
      <c r="E6" s="15">
        <v>90210</v>
      </c>
      <c r="F6" s="15">
        <f t="shared" si="2"/>
        <v>1778</v>
      </c>
    </row>
    <row r="7" spans="1:12">
      <c r="A7" s="9" t="s">
        <v>5</v>
      </c>
      <c r="B7" s="15">
        <f t="shared" si="0"/>
        <v>1778</v>
      </c>
      <c r="C7" s="15">
        <v>222000</v>
      </c>
      <c r="D7" s="15">
        <f t="shared" si="1"/>
        <v>223778</v>
      </c>
      <c r="E7" s="15">
        <v>221760</v>
      </c>
      <c r="F7" s="15">
        <f>D7-E7</f>
        <v>2018</v>
      </c>
    </row>
    <row r="8" spans="1:12">
      <c r="A8" s="9" t="s">
        <v>6</v>
      </c>
      <c r="B8" s="15">
        <f t="shared" si="0"/>
        <v>2018</v>
      </c>
      <c r="C8" s="15">
        <v>0</v>
      </c>
      <c r="D8" s="15">
        <f>B8+C80</f>
        <v>2018</v>
      </c>
      <c r="E8" s="15">
        <v>0</v>
      </c>
      <c r="F8" s="15">
        <f t="shared" si="2"/>
        <v>2018</v>
      </c>
    </row>
    <row r="9" spans="1:12">
      <c r="A9" s="9" t="s">
        <v>7</v>
      </c>
      <c r="B9" s="15">
        <f t="shared" si="0"/>
        <v>2018</v>
      </c>
      <c r="C9" s="15">
        <v>0</v>
      </c>
      <c r="D9" s="15">
        <f t="shared" si="1"/>
        <v>2018</v>
      </c>
      <c r="E9" s="15">
        <v>0</v>
      </c>
      <c r="F9" s="15">
        <f t="shared" si="2"/>
        <v>2018</v>
      </c>
    </row>
    <row r="10" spans="1:12">
      <c r="A10" s="9" t="s">
        <v>8</v>
      </c>
      <c r="B10" s="15">
        <f t="shared" si="0"/>
        <v>2018</v>
      </c>
      <c r="C10" s="15">
        <v>0</v>
      </c>
      <c r="D10" s="15">
        <f t="shared" si="1"/>
        <v>2018</v>
      </c>
      <c r="E10" s="15">
        <v>0</v>
      </c>
      <c r="F10" s="15">
        <f t="shared" si="2"/>
        <v>2018</v>
      </c>
    </row>
    <row r="11" spans="1:12">
      <c r="A11" s="9" t="s">
        <v>9</v>
      </c>
      <c r="B11" s="15">
        <f t="shared" si="0"/>
        <v>2018</v>
      </c>
      <c r="C11" s="15">
        <v>0</v>
      </c>
      <c r="D11" s="15">
        <f t="shared" si="1"/>
        <v>2018</v>
      </c>
      <c r="E11" s="15">
        <v>0</v>
      </c>
      <c r="F11" s="15">
        <f t="shared" si="2"/>
        <v>2018</v>
      </c>
    </row>
    <row r="12" spans="1:12">
      <c r="A12" s="9" t="s">
        <v>10</v>
      </c>
      <c r="B12" s="15">
        <f t="shared" si="0"/>
        <v>2018</v>
      </c>
      <c r="C12" s="15">
        <v>0</v>
      </c>
      <c r="D12" s="15">
        <f t="shared" si="1"/>
        <v>2018</v>
      </c>
      <c r="E12" s="15">
        <v>0</v>
      </c>
      <c r="F12" s="15">
        <f t="shared" si="2"/>
        <v>2018</v>
      </c>
    </row>
    <row r="13" spans="1:12">
      <c r="A13" s="9" t="s">
        <v>11</v>
      </c>
      <c r="B13" s="15">
        <f t="shared" si="0"/>
        <v>2018</v>
      </c>
      <c r="C13" s="15">
        <v>0</v>
      </c>
      <c r="D13" s="15">
        <f t="shared" si="1"/>
        <v>2018</v>
      </c>
      <c r="E13" s="15">
        <v>0</v>
      </c>
      <c r="F13" s="15">
        <f t="shared" si="2"/>
        <v>2018</v>
      </c>
    </row>
    <row r="14" spans="1:12">
      <c r="A14" s="9" t="s">
        <v>12</v>
      </c>
      <c r="B14" s="15">
        <f t="shared" si="0"/>
        <v>2018</v>
      </c>
      <c r="C14" s="15">
        <v>0</v>
      </c>
      <c r="D14" s="15">
        <f t="shared" si="1"/>
        <v>2018</v>
      </c>
      <c r="E14" s="15">
        <v>0</v>
      </c>
      <c r="F14" s="15">
        <f t="shared" si="2"/>
        <v>2018</v>
      </c>
    </row>
    <row r="15" spans="1:12">
      <c r="A15" s="9" t="s">
        <v>13</v>
      </c>
      <c r="B15" s="15">
        <f t="shared" si="0"/>
        <v>2018</v>
      </c>
      <c r="C15" s="15">
        <v>0</v>
      </c>
      <c r="D15" s="15">
        <f t="shared" si="1"/>
        <v>2018</v>
      </c>
      <c r="E15" s="15">
        <v>0</v>
      </c>
      <c r="F15" s="15">
        <f t="shared" si="2"/>
        <v>2018</v>
      </c>
    </row>
    <row r="16" spans="1:12" s="1" customFormat="1">
      <c r="A16" s="2" t="s">
        <v>14</v>
      </c>
      <c r="B16" s="4">
        <v>2018</v>
      </c>
      <c r="C16" s="4">
        <f>SUM(C4:C15)</f>
        <v>622000</v>
      </c>
      <c r="D16" s="4">
        <f>C16+B16</f>
        <v>624018</v>
      </c>
      <c r="E16" s="4">
        <f>SUM(E4:E15)</f>
        <v>621134</v>
      </c>
      <c r="F16" s="4">
        <v>2018</v>
      </c>
      <c r="G16" s="2"/>
      <c r="H16" s="3"/>
      <c r="I16" s="3"/>
      <c r="J16" s="3"/>
      <c r="K16" s="3"/>
      <c r="L16" s="3"/>
    </row>
    <row r="19" spans="1:6">
      <c r="A19" s="11" t="s">
        <v>26</v>
      </c>
    </row>
    <row r="20" spans="1:6">
      <c r="B20" s="55"/>
      <c r="C20" s="55"/>
      <c r="D20" s="55"/>
      <c r="E20" s="55"/>
    </row>
    <row r="22" spans="1:6">
      <c r="A22" s="2" t="s">
        <v>24</v>
      </c>
      <c r="B22" s="14" t="s">
        <v>22</v>
      </c>
      <c r="C22" s="16" t="s">
        <v>28</v>
      </c>
      <c r="D22" s="14" t="s">
        <v>14</v>
      </c>
      <c r="E22" s="14" t="s">
        <v>29</v>
      </c>
      <c r="F22" s="14" t="s">
        <v>23</v>
      </c>
    </row>
    <row r="23" spans="1:6">
      <c r="A23" s="9" t="s">
        <v>2</v>
      </c>
      <c r="B23" s="15">
        <v>338</v>
      </c>
      <c r="C23" s="15">
        <v>2400</v>
      </c>
      <c r="D23" s="15">
        <f>B23+C23</f>
        <v>2738</v>
      </c>
      <c r="E23" s="15">
        <v>2359</v>
      </c>
      <c r="F23" s="15">
        <f>D23-E23</f>
        <v>379</v>
      </c>
    </row>
    <row r="24" spans="1:6">
      <c r="A24" s="9" t="s">
        <v>1</v>
      </c>
      <c r="B24" s="15">
        <f t="shared" ref="B24:B34" si="3">F23</f>
        <v>379</v>
      </c>
      <c r="C24" s="15">
        <v>4000</v>
      </c>
      <c r="D24" s="15">
        <f t="shared" ref="D24:D26" si="4">B24+C24</f>
        <v>4379</v>
      </c>
      <c r="E24" s="15">
        <v>4025</v>
      </c>
      <c r="F24" s="15">
        <f t="shared" ref="F24:F25" si="5">D24-E24</f>
        <v>354</v>
      </c>
    </row>
    <row r="25" spans="1:6">
      <c r="A25" s="9" t="s">
        <v>4</v>
      </c>
      <c r="B25" s="15">
        <f t="shared" si="3"/>
        <v>354</v>
      </c>
      <c r="C25" s="15">
        <v>2000</v>
      </c>
      <c r="D25" s="15">
        <f t="shared" si="4"/>
        <v>2354</v>
      </c>
      <c r="E25" s="15">
        <v>1804</v>
      </c>
      <c r="F25" s="15">
        <f t="shared" si="5"/>
        <v>550</v>
      </c>
    </row>
    <row r="26" spans="1:6">
      <c r="A26" s="9" t="s">
        <v>5</v>
      </c>
      <c r="B26" s="15">
        <f t="shared" si="3"/>
        <v>550</v>
      </c>
      <c r="C26" s="15">
        <v>4500</v>
      </c>
      <c r="D26" s="15">
        <f t="shared" si="4"/>
        <v>5050</v>
      </c>
      <c r="E26" s="15">
        <v>4435</v>
      </c>
      <c r="F26" s="15">
        <f>D26-E26</f>
        <v>615</v>
      </c>
    </row>
    <row r="27" spans="1:6">
      <c r="A27" s="9" t="s">
        <v>6</v>
      </c>
      <c r="B27" s="15">
        <f t="shared" si="3"/>
        <v>615</v>
      </c>
      <c r="C27" s="15">
        <v>0</v>
      </c>
      <c r="D27" s="15">
        <f>B27+C99</f>
        <v>615</v>
      </c>
      <c r="E27" s="15">
        <v>0</v>
      </c>
      <c r="F27" s="15">
        <f t="shared" ref="F27:F34" si="6">D27-E27</f>
        <v>615</v>
      </c>
    </row>
    <row r="28" spans="1:6">
      <c r="A28" s="9" t="s">
        <v>7</v>
      </c>
      <c r="B28" s="15">
        <f t="shared" si="3"/>
        <v>615</v>
      </c>
      <c r="C28" s="15">
        <v>0</v>
      </c>
      <c r="D28" s="15">
        <f t="shared" ref="D28:D34" si="7">B28+C28</f>
        <v>615</v>
      </c>
      <c r="E28" s="15">
        <v>0</v>
      </c>
      <c r="F28" s="15">
        <f t="shared" si="6"/>
        <v>615</v>
      </c>
    </row>
    <row r="29" spans="1:6">
      <c r="A29" s="9" t="s">
        <v>8</v>
      </c>
      <c r="B29" s="15">
        <f t="shared" si="3"/>
        <v>615</v>
      </c>
      <c r="C29" s="15">
        <v>0</v>
      </c>
      <c r="D29" s="15">
        <f t="shared" si="7"/>
        <v>615</v>
      </c>
      <c r="E29" s="15">
        <v>0</v>
      </c>
      <c r="F29" s="15">
        <f t="shared" si="6"/>
        <v>615</v>
      </c>
    </row>
    <row r="30" spans="1:6">
      <c r="A30" s="9" t="s">
        <v>9</v>
      </c>
      <c r="B30" s="15">
        <f t="shared" si="3"/>
        <v>615</v>
      </c>
      <c r="C30" s="15">
        <v>0</v>
      </c>
      <c r="D30" s="15">
        <f t="shared" si="7"/>
        <v>615</v>
      </c>
      <c r="E30" s="15">
        <v>0</v>
      </c>
      <c r="F30" s="15">
        <f t="shared" si="6"/>
        <v>615</v>
      </c>
    </row>
    <row r="31" spans="1:6">
      <c r="A31" s="9" t="s">
        <v>10</v>
      </c>
      <c r="B31" s="15">
        <f t="shared" si="3"/>
        <v>615</v>
      </c>
      <c r="C31" s="15">
        <v>0</v>
      </c>
      <c r="D31" s="15">
        <f t="shared" si="7"/>
        <v>615</v>
      </c>
      <c r="E31" s="15">
        <v>0</v>
      </c>
      <c r="F31" s="15">
        <f t="shared" si="6"/>
        <v>615</v>
      </c>
    </row>
    <row r="32" spans="1:6">
      <c r="A32" s="9" t="s">
        <v>11</v>
      </c>
      <c r="B32" s="15">
        <f t="shared" si="3"/>
        <v>615</v>
      </c>
      <c r="C32" s="15">
        <v>0</v>
      </c>
      <c r="D32" s="15">
        <f t="shared" si="7"/>
        <v>615</v>
      </c>
      <c r="E32" s="15">
        <v>0</v>
      </c>
      <c r="F32" s="15">
        <f t="shared" si="6"/>
        <v>615</v>
      </c>
    </row>
    <row r="33" spans="1:6">
      <c r="A33" s="9" t="s">
        <v>12</v>
      </c>
      <c r="B33" s="15">
        <f t="shared" si="3"/>
        <v>615</v>
      </c>
      <c r="C33" s="15">
        <v>0</v>
      </c>
      <c r="D33" s="15">
        <f t="shared" si="7"/>
        <v>615</v>
      </c>
      <c r="E33" s="15">
        <v>0</v>
      </c>
      <c r="F33" s="15">
        <f t="shared" si="6"/>
        <v>615</v>
      </c>
    </row>
    <row r="34" spans="1:6">
      <c r="A34" s="9" t="s">
        <v>13</v>
      </c>
      <c r="B34" s="15">
        <f t="shared" si="3"/>
        <v>615</v>
      </c>
      <c r="C34" s="15">
        <v>0</v>
      </c>
      <c r="D34" s="15">
        <f t="shared" si="7"/>
        <v>615</v>
      </c>
      <c r="E34" s="15">
        <v>0</v>
      </c>
      <c r="F34" s="15">
        <f t="shared" si="6"/>
        <v>615</v>
      </c>
    </row>
    <row r="35" spans="1:6">
      <c r="A35" s="2" t="s">
        <v>14</v>
      </c>
      <c r="B35" s="4"/>
      <c r="C35" s="4">
        <f>SUM(C23:C34)</f>
        <v>12900</v>
      </c>
      <c r="D35" s="4">
        <f>C35+B35</f>
        <v>12900</v>
      </c>
      <c r="E35" s="4">
        <f>SUM(E23:E34)</f>
        <v>12623</v>
      </c>
      <c r="F35" s="4"/>
    </row>
    <row r="38" spans="1:6">
      <c r="A38" s="11" t="s">
        <v>27</v>
      </c>
      <c r="F38" s="8"/>
    </row>
    <row r="39" spans="1:6">
      <c r="B39" s="12"/>
      <c r="C39" s="12"/>
      <c r="D39" s="12"/>
      <c r="E39" s="12"/>
      <c r="F39" s="8"/>
    </row>
    <row r="40" spans="1:6" ht="18.75">
      <c r="F40" s="17"/>
    </row>
    <row r="41" spans="1:6" s="10" customFormat="1">
      <c r="A41" s="2" t="s">
        <v>24</v>
      </c>
      <c r="B41" s="14" t="s">
        <v>22</v>
      </c>
      <c r="C41" s="5" t="s">
        <v>28</v>
      </c>
      <c r="D41" s="14" t="s">
        <v>14</v>
      </c>
      <c r="E41" s="14" t="s">
        <v>29</v>
      </c>
      <c r="F41" s="14" t="s">
        <v>23</v>
      </c>
    </row>
    <row r="42" spans="1:6" s="10" customFormat="1">
      <c r="A42" s="9" t="s">
        <v>2</v>
      </c>
      <c r="B42" s="15">
        <v>1574</v>
      </c>
      <c r="C42" s="15">
        <v>100</v>
      </c>
      <c r="D42" s="15">
        <f>B42+C42</f>
        <v>1674</v>
      </c>
      <c r="E42" s="15">
        <v>1179</v>
      </c>
      <c r="F42" s="15">
        <f>D42-E42</f>
        <v>495</v>
      </c>
    </row>
    <row r="43" spans="1:6" s="10" customFormat="1">
      <c r="A43" s="9" t="s">
        <v>1</v>
      </c>
      <c r="B43" s="15">
        <f t="shared" ref="B43:B53" si="8">F42</f>
        <v>495</v>
      </c>
      <c r="C43" s="15">
        <v>2000</v>
      </c>
      <c r="D43" s="15">
        <f t="shared" ref="D43:D45" si="9">B43+C43</f>
        <v>2495</v>
      </c>
      <c r="E43" s="15">
        <v>2012</v>
      </c>
      <c r="F43" s="15">
        <f t="shared" ref="F43:F44" si="10">D43-E43</f>
        <v>483</v>
      </c>
    </row>
    <row r="44" spans="1:6" s="10" customFormat="1">
      <c r="A44" s="9" t="s">
        <v>4</v>
      </c>
      <c r="B44" s="15">
        <f t="shared" si="8"/>
        <v>483</v>
      </c>
      <c r="C44" s="15">
        <v>1000</v>
      </c>
      <c r="D44" s="15">
        <f t="shared" si="9"/>
        <v>1483</v>
      </c>
      <c r="E44" s="15">
        <v>902</v>
      </c>
      <c r="F44" s="15">
        <f t="shared" si="10"/>
        <v>581</v>
      </c>
    </row>
    <row r="45" spans="1:6" s="10" customFormat="1">
      <c r="A45" s="9" t="s">
        <v>5</v>
      </c>
      <c r="B45" s="15">
        <f t="shared" si="8"/>
        <v>581</v>
      </c>
      <c r="C45" s="15">
        <v>2500</v>
      </c>
      <c r="D45" s="15">
        <f t="shared" si="9"/>
        <v>3081</v>
      </c>
      <c r="E45" s="15">
        <v>2220</v>
      </c>
      <c r="F45" s="15">
        <f>D45-E45</f>
        <v>861</v>
      </c>
    </row>
    <row r="46" spans="1:6" s="10" customFormat="1">
      <c r="A46" s="9" t="s">
        <v>6</v>
      </c>
      <c r="B46" s="15">
        <f t="shared" si="8"/>
        <v>861</v>
      </c>
      <c r="C46" s="15">
        <v>0</v>
      </c>
      <c r="D46" s="15">
        <f>B46+J99</f>
        <v>861</v>
      </c>
      <c r="E46" s="15">
        <v>0</v>
      </c>
      <c r="F46" s="15">
        <f t="shared" ref="F46:F53" si="11">D46-E46</f>
        <v>861</v>
      </c>
    </row>
    <row r="47" spans="1:6" s="10" customFormat="1">
      <c r="A47" s="9" t="s">
        <v>7</v>
      </c>
      <c r="B47" s="15">
        <f t="shared" si="8"/>
        <v>861</v>
      </c>
      <c r="C47" s="15">
        <v>0</v>
      </c>
      <c r="D47" s="15">
        <f t="shared" ref="D47:D53" si="12">B47+C47</f>
        <v>861</v>
      </c>
      <c r="E47" s="15">
        <v>0</v>
      </c>
      <c r="F47" s="15">
        <f t="shared" si="11"/>
        <v>861</v>
      </c>
    </row>
    <row r="48" spans="1:6" s="10" customFormat="1">
      <c r="A48" s="9" t="s">
        <v>8</v>
      </c>
      <c r="B48" s="15">
        <f t="shared" si="8"/>
        <v>861</v>
      </c>
      <c r="C48" s="15">
        <v>0</v>
      </c>
      <c r="D48" s="15">
        <f t="shared" si="12"/>
        <v>861</v>
      </c>
      <c r="E48" s="15">
        <v>0</v>
      </c>
      <c r="F48" s="15">
        <f t="shared" si="11"/>
        <v>861</v>
      </c>
    </row>
    <row r="49" spans="1:6" s="10" customFormat="1">
      <c r="A49" s="9" t="s">
        <v>9</v>
      </c>
      <c r="B49" s="15">
        <f t="shared" si="8"/>
        <v>861</v>
      </c>
      <c r="C49" s="15">
        <v>0</v>
      </c>
      <c r="D49" s="15">
        <f t="shared" si="12"/>
        <v>861</v>
      </c>
      <c r="E49" s="15">
        <v>0</v>
      </c>
      <c r="F49" s="15">
        <f t="shared" si="11"/>
        <v>861</v>
      </c>
    </row>
    <row r="50" spans="1:6" s="10" customFormat="1">
      <c r="A50" s="9" t="s">
        <v>10</v>
      </c>
      <c r="B50" s="15">
        <f t="shared" si="8"/>
        <v>861</v>
      </c>
      <c r="C50" s="15">
        <v>0</v>
      </c>
      <c r="D50" s="15">
        <f t="shared" si="12"/>
        <v>861</v>
      </c>
      <c r="E50" s="15">
        <v>0</v>
      </c>
      <c r="F50" s="15">
        <f t="shared" si="11"/>
        <v>861</v>
      </c>
    </row>
    <row r="51" spans="1:6" s="10" customFormat="1">
      <c r="A51" s="9" t="s">
        <v>11</v>
      </c>
      <c r="B51" s="15">
        <f t="shared" si="8"/>
        <v>861</v>
      </c>
      <c r="C51" s="15">
        <v>0</v>
      </c>
      <c r="D51" s="15">
        <f t="shared" si="12"/>
        <v>861</v>
      </c>
      <c r="E51" s="15">
        <v>0</v>
      </c>
      <c r="F51" s="15">
        <f t="shared" si="11"/>
        <v>861</v>
      </c>
    </row>
    <row r="52" spans="1:6" s="10" customFormat="1">
      <c r="A52" s="9" t="s">
        <v>12</v>
      </c>
      <c r="B52" s="15">
        <f t="shared" si="8"/>
        <v>861</v>
      </c>
      <c r="C52" s="15">
        <v>0</v>
      </c>
      <c r="D52" s="15">
        <f t="shared" si="12"/>
        <v>861</v>
      </c>
      <c r="E52" s="15">
        <v>0</v>
      </c>
      <c r="F52" s="15">
        <f t="shared" si="11"/>
        <v>861</v>
      </c>
    </row>
    <row r="53" spans="1:6" s="10" customFormat="1">
      <c r="A53" s="9" t="s">
        <v>13</v>
      </c>
      <c r="B53" s="15">
        <f t="shared" si="8"/>
        <v>861</v>
      </c>
      <c r="C53" s="15">
        <v>0</v>
      </c>
      <c r="D53" s="15">
        <f t="shared" si="12"/>
        <v>861</v>
      </c>
      <c r="E53" s="15">
        <v>0</v>
      </c>
      <c r="F53" s="15">
        <f t="shared" si="11"/>
        <v>861</v>
      </c>
    </row>
    <row r="54" spans="1:6" s="10" customFormat="1">
      <c r="A54" s="2" t="s">
        <v>14</v>
      </c>
      <c r="B54" s="4"/>
      <c r="C54" s="4">
        <f>SUM(C42:C53)</f>
        <v>5600</v>
      </c>
      <c r="D54" s="4">
        <f>C54+B54</f>
        <v>5600</v>
      </c>
      <c r="E54" s="4">
        <f>SUM(E42:E53)</f>
        <v>6313</v>
      </c>
      <c r="F54" s="4"/>
    </row>
    <row r="55" spans="1:6" s="10" customFormat="1">
      <c r="B55" s="13"/>
      <c r="C55" s="13"/>
      <c r="D55" s="13"/>
      <c r="E55" s="13"/>
      <c r="F55" s="13"/>
    </row>
  </sheetData>
  <mergeCells count="2">
    <mergeCell ref="B1:E1"/>
    <mergeCell ref="B20:E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6"/>
  <sheetViews>
    <sheetView topLeftCell="A22" workbookViewId="0">
      <selection activeCell="G15" sqref="G15"/>
    </sheetView>
  </sheetViews>
  <sheetFormatPr defaultRowHeight="15"/>
  <cols>
    <col min="1" max="1" width="15.5703125" bestFit="1" customWidth="1"/>
    <col min="2" max="2" width="12" customWidth="1"/>
    <col min="3" max="3" width="15.140625" bestFit="1" customWidth="1"/>
    <col min="4" max="4" width="12.5703125" customWidth="1"/>
    <col min="5" max="5" width="14" customWidth="1"/>
    <col min="6" max="6" width="15.85546875" customWidth="1"/>
  </cols>
  <sheetData>
    <row r="1" spans="1:7" ht="21">
      <c r="A1" s="11"/>
      <c r="B1" s="54" t="s">
        <v>35</v>
      </c>
      <c r="C1" s="54"/>
      <c r="D1" s="54"/>
      <c r="E1" s="54"/>
      <c r="F1" s="13"/>
      <c r="G1" s="10"/>
    </row>
    <row r="2" spans="1:7" ht="15.75">
      <c r="A2" s="10"/>
      <c r="B2" s="13"/>
      <c r="C2" s="13"/>
      <c r="D2" s="13"/>
      <c r="E2" s="13"/>
      <c r="F2" s="13"/>
      <c r="G2" s="10"/>
    </row>
    <row r="3" spans="1:7" ht="15.75">
      <c r="A3" s="2" t="s">
        <v>24</v>
      </c>
      <c r="B3" s="14" t="s">
        <v>30</v>
      </c>
      <c r="C3" s="5" t="s">
        <v>21</v>
      </c>
      <c r="D3" s="14" t="s">
        <v>14</v>
      </c>
      <c r="E3" s="14" t="s">
        <v>29</v>
      </c>
      <c r="F3" s="14" t="s">
        <v>23</v>
      </c>
      <c r="G3" s="10"/>
    </row>
    <row r="4" spans="1:7" ht="15.75">
      <c r="A4" s="9" t="s">
        <v>2</v>
      </c>
      <c r="B4" s="15">
        <v>2014.79</v>
      </c>
      <c r="C4" s="15">
        <v>10079.379999999999</v>
      </c>
      <c r="D4" s="15">
        <f>B4+C4</f>
        <v>12094.169999999998</v>
      </c>
      <c r="E4" s="15">
        <v>0</v>
      </c>
      <c r="F4" s="15">
        <f>D4-E4</f>
        <v>12094.169999999998</v>
      </c>
      <c r="G4" s="10"/>
    </row>
    <row r="5" spans="1:7" ht="15.75">
      <c r="A5" s="9" t="s">
        <v>1</v>
      </c>
      <c r="B5" s="15">
        <f t="shared" ref="B5:B15" si="0">F4</f>
        <v>12094.169999999998</v>
      </c>
      <c r="C5" s="15">
        <v>0</v>
      </c>
      <c r="D5" s="15">
        <f t="shared" ref="D5:D7" si="1">B5+C5</f>
        <v>12094.169999999998</v>
      </c>
      <c r="E5" s="15">
        <v>0</v>
      </c>
      <c r="F5" s="15">
        <f t="shared" ref="F5:F15" si="2">D5-E5</f>
        <v>12094.169999999998</v>
      </c>
      <c r="G5" s="10"/>
    </row>
    <row r="6" spans="1:7" ht="15.75">
      <c r="A6" s="9" t="s">
        <v>4</v>
      </c>
      <c r="B6" s="15">
        <f t="shared" si="0"/>
        <v>12094.169999999998</v>
      </c>
      <c r="C6" s="15">
        <v>15302.6</v>
      </c>
      <c r="D6" s="15">
        <f t="shared" si="1"/>
        <v>27396.769999999997</v>
      </c>
      <c r="E6" s="15">
        <v>25210</v>
      </c>
      <c r="F6" s="15">
        <f t="shared" si="2"/>
        <v>2186.7699999999968</v>
      </c>
      <c r="G6" s="10"/>
    </row>
    <row r="7" spans="1:7" ht="15.75">
      <c r="A7" s="9" t="s">
        <v>5</v>
      </c>
      <c r="B7" s="15">
        <f t="shared" si="0"/>
        <v>2186.7699999999968</v>
      </c>
      <c r="C7" s="15">
        <v>0</v>
      </c>
      <c r="D7" s="15">
        <f t="shared" si="1"/>
        <v>2186.7699999999968</v>
      </c>
      <c r="E7" s="15">
        <v>0</v>
      </c>
      <c r="F7" s="15">
        <f>D7-E7</f>
        <v>2186.7699999999968</v>
      </c>
      <c r="G7" s="10"/>
    </row>
    <row r="8" spans="1:7" ht="15.75">
      <c r="A8" s="9" t="s">
        <v>6</v>
      </c>
      <c r="B8" s="15">
        <f t="shared" si="0"/>
        <v>2186.7699999999968</v>
      </c>
      <c r="C8" s="15">
        <v>4670</v>
      </c>
      <c r="D8" s="15">
        <f>B8+C8</f>
        <v>6856.7699999999968</v>
      </c>
      <c r="E8" s="15">
        <v>0</v>
      </c>
      <c r="F8" s="15">
        <f>D8-E8</f>
        <v>6856.7699999999968</v>
      </c>
      <c r="G8" s="10"/>
    </row>
    <row r="9" spans="1:7" ht="15.75">
      <c r="A9" s="9" t="s">
        <v>7</v>
      </c>
      <c r="B9" s="15">
        <f t="shared" si="0"/>
        <v>6856.7699999999968</v>
      </c>
      <c r="C9" s="15">
        <v>0</v>
      </c>
      <c r="D9" s="15">
        <f t="shared" ref="D9:D15" si="3">B9+C9</f>
        <v>6856.7699999999968</v>
      </c>
      <c r="E9" s="15">
        <v>0</v>
      </c>
      <c r="F9" s="15">
        <f t="shared" si="2"/>
        <v>6856.7699999999968</v>
      </c>
      <c r="G9" s="10"/>
    </row>
    <row r="10" spans="1:7" ht="15.75">
      <c r="A10" s="9" t="s">
        <v>8</v>
      </c>
      <c r="B10" s="15">
        <f t="shared" si="0"/>
        <v>6856.7699999999968</v>
      </c>
      <c r="C10" s="15">
        <v>0</v>
      </c>
      <c r="D10" s="15">
        <f t="shared" si="3"/>
        <v>6856.7699999999968</v>
      </c>
      <c r="E10" s="15">
        <v>0</v>
      </c>
      <c r="F10" s="15">
        <f t="shared" si="2"/>
        <v>6856.7699999999968</v>
      </c>
      <c r="G10" s="10"/>
    </row>
    <row r="11" spans="1:7" ht="15.75">
      <c r="A11" s="9" t="s">
        <v>9</v>
      </c>
      <c r="B11" s="15">
        <f t="shared" si="0"/>
        <v>6856.7699999999968</v>
      </c>
      <c r="C11" s="15">
        <v>0</v>
      </c>
      <c r="D11" s="15">
        <f t="shared" si="3"/>
        <v>6856.7699999999968</v>
      </c>
      <c r="E11" s="15">
        <v>0</v>
      </c>
      <c r="F11" s="15">
        <f t="shared" si="2"/>
        <v>6856.7699999999968</v>
      </c>
      <c r="G11" s="10"/>
    </row>
    <row r="12" spans="1:7" ht="15.75">
      <c r="A12" s="9" t="s">
        <v>10</v>
      </c>
      <c r="B12" s="15">
        <f t="shared" si="0"/>
        <v>6856.7699999999968</v>
      </c>
      <c r="C12" s="15">
        <v>7159</v>
      </c>
      <c r="D12" s="15">
        <f t="shared" si="3"/>
        <v>14015.769999999997</v>
      </c>
      <c r="E12" s="15">
        <v>0</v>
      </c>
      <c r="F12" s="15">
        <f t="shared" si="2"/>
        <v>14015.769999999997</v>
      </c>
      <c r="G12" s="10"/>
    </row>
    <row r="13" spans="1:7" ht="15.75">
      <c r="A13" s="9" t="s">
        <v>11</v>
      </c>
      <c r="B13" s="15">
        <f t="shared" si="0"/>
        <v>14015.769999999997</v>
      </c>
      <c r="C13" s="15">
        <v>0</v>
      </c>
      <c r="D13" s="15">
        <f t="shared" si="3"/>
        <v>14015.769999999997</v>
      </c>
      <c r="E13" s="15">
        <v>0</v>
      </c>
      <c r="F13" s="15">
        <f t="shared" si="2"/>
        <v>14015.769999999997</v>
      </c>
      <c r="G13" s="10"/>
    </row>
    <row r="14" spans="1:7" ht="15.75">
      <c r="A14" s="9" t="s">
        <v>12</v>
      </c>
      <c r="B14" s="15">
        <f t="shared" si="0"/>
        <v>14015.769999999997</v>
      </c>
      <c r="C14" s="15">
        <v>0</v>
      </c>
      <c r="D14" s="15">
        <f t="shared" si="3"/>
        <v>14015.769999999997</v>
      </c>
      <c r="E14" s="15">
        <v>0</v>
      </c>
      <c r="F14" s="15">
        <f t="shared" si="2"/>
        <v>14015.769999999997</v>
      </c>
      <c r="G14" s="10"/>
    </row>
    <row r="15" spans="1:7" ht="15.75">
      <c r="A15" s="9" t="s">
        <v>13</v>
      </c>
      <c r="B15" s="15">
        <f t="shared" si="0"/>
        <v>14015.769999999997</v>
      </c>
      <c r="C15" s="15">
        <v>8786</v>
      </c>
      <c r="D15" s="15">
        <f t="shared" si="3"/>
        <v>22801.769999999997</v>
      </c>
      <c r="E15" s="15">
        <v>0</v>
      </c>
      <c r="F15" s="15">
        <f t="shared" si="2"/>
        <v>22801.769999999997</v>
      </c>
      <c r="G15" s="10"/>
    </row>
    <row r="16" spans="1:7" ht="15.75">
      <c r="A16" s="2" t="s">
        <v>14</v>
      </c>
      <c r="B16" s="4">
        <v>2018</v>
      </c>
      <c r="C16" s="4">
        <f>SUM(C4:C15)</f>
        <v>45996.979999999996</v>
      </c>
      <c r="D16" s="4">
        <f>C16+B16</f>
        <v>48014.979999999996</v>
      </c>
      <c r="E16" s="4">
        <f>SUM(E4:E15)</f>
        <v>25210</v>
      </c>
      <c r="F16" s="4">
        <v>2018</v>
      </c>
      <c r="G16" s="2"/>
    </row>
    <row r="17" spans="1:7" ht="15.75">
      <c r="A17" s="10"/>
      <c r="B17" s="13"/>
      <c r="C17" s="13"/>
      <c r="D17" s="13"/>
      <c r="E17" s="13"/>
      <c r="F17" s="13"/>
      <c r="G17" s="10"/>
    </row>
    <row r="18" spans="1:7" ht="15.75">
      <c r="A18" s="10"/>
      <c r="B18" s="13"/>
      <c r="C18" s="13"/>
      <c r="D18" s="13"/>
      <c r="E18" s="13"/>
      <c r="F18" s="13"/>
      <c r="G18" s="10"/>
    </row>
    <row r="19" spans="1:7" ht="15.75">
      <c r="A19" s="11" t="s">
        <v>26</v>
      </c>
      <c r="B19" s="13"/>
      <c r="C19" s="13"/>
      <c r="D19" s="13"/>
      <c r="E19" s="13"/>
      <c r="F19" s="13"/>
      <c r="G19" s="10"/>
    </row>
    <row r="20" spans="1:7" ht="15.75">
      <c r="A20" s="10"/>
      <c r="B20" s="55"/>
      <c r="C20" s="55"/>
      <c r="D20" s="55"/>
      <c r="E20" s="55"/>
      <c r="F20" s="13"/>
      <c r="G20" s="10"/>
    </row>
    <row r="21" spans="1:7" ht="15.75">
      <c r="A21" s="10"/>
      <c r="B21" s="13"/>
      <c r="C21" s="13"/>
      <c r="D21" s="13"/>
      <c r="E21" s="13"/>
      <c r="F21" s="13"/>
      <c r="G21" s="10"/>
    </row>
    <row r="22" spans="1:7" ht="15.75">
      <c r="A22" s="2" t="s">
        <v>24</v>
      </c>
      <c r="B22" s="14" t="s">
        <v>22</v>
      </c>
      <c r="C22" s="5" t="s">
        <v>21</v>
      </c>
      <c r="D22" s="14" t="s">
        <v>14</v>
      </c>
      <c r="E22" s="14" t="s">
        <v>29</v>
      </c>
      <c r="F22" s="14" t="s">
        <v>23</v>
      </c>
      <c r="G22" s="10"/>
    </row>
    <row r="23" spans="1:7" ht="15.75">
      <c r="A23" s="9" t="s">
        <v>2</v>
      </c>
      <c r="B23" s="15">
        <v>295.26</v>
      </c>
      <c r="C23" s="15">
        <v>201.75</v>
      </c>
      <c r="D23" s="15">
        <f>B23+C23</f>
        <v>497.01</v>
      </c>
      <c r="E23" s="15">
        <v>0</v>
      </c>
      <c r="F23" s="15">
        <f>D23-E23</f>
        <v>497.01</v>
      </c>
      <c r="G23" s="10"/>
    </row>
    <row r="24" spans="1:7" ht="15.75">
      <c r="A24" s="9" t="s">
        <v>1</v>
      </c>
      <c r="B24" s="15">
        <f t="shared" ref="B24:B34" si="4">F23</f>
        <v>497.01</v>
      </c>
      <c r="C24" s="15">
        <v>0</v>
      </c>
      <c r="D24" s="15">
        <f>B24+C24</f>
        <v>497.01</v>
      </c>
      <c r="E24" s="15">
        <v>0</v>
      </c>
      <c r="F24" s="15">
        <f>D24-E24</f>
        <v>497.01</v>
      </c>
      <c r="G24" s="10"/>
    </row>
    <row r="25" spans="1:7" ht="15.75">
      <c r="A25" s="9" t="s">
        <v>4</v>
      </c>
      <c r="B25" s="15">
        <f t="shared" si="4"/>
        <v>497.01</v>
      </c>
      <c r="C25" s="15">
        <v>306.60000000000002</v>
      </c>
      <c r="D25" s="15">
        <f>B25+C25</f>
        <v>803.61</v>
      </c>
      <c r="E25" s="15">
        <v>304</v>
      </c>
      <c r="F25" s="15">
        <f>D25-E25</f>
        <v>499.61</v>
      </c>
      <c r="G25" s="10"/>
    </row>
    <row r="26" spans="1:7" ht="15.75">
      <c r="A26" s="9" t="s">
        <v>5</v>
      </c>
      <c r="B26" s="15">
        <f t="shared" si="4"/>
        <v>499.61</v>
      </c>
      <c r="C26" s="15">
        <v>0</v>
      </c>
      <c r="D26" s="15">
        <f>B26+C26</f>
        <v>499.61</v>
      </c>
      <c r="E26" s="15">
        <v>0</v>
      </c>
      <c r="F26" s="15">
        <f>D26-E26</f>
        <v>499.61</v>
      </c>
      <c r="G26" s="10"/>
    </row>
    <row r="27" spans="1:7" ht="15.75">
      <c r="A27" s="9" t="s">
        <v>6</v>
      </c>
      <c r="B27" s="15">
        <f t="shared" si="4"/>
        <v>499.61</v>
      </c>
      <c r="C27" s="15">
        <v>93.64</v>
      </c>
      <c r="D27" s="15">
        <f>B27+C27</f>
        <v>593.25</v>
      </c>
      <c r="E27" s="15">
        <v>0</v>
      </c>
      <c r="F27" s="15">
        <f t="shared" ref="F27:F34" si="5">D27-E27</f>
        <v>593.25</v>
      </c>
      <c r="G27" s="10"/>
    </row>
    <row r="28" spans="1:7" ht="15.75">
      <c r="A28" s="9" t="s">
        <v>7</v>
      </c>
      <c r="B28" s="15">
        <f t="shared" si="4"/>
        <v>593.25</v>
      </c>
      <c r="C28" s="15">
        <v>0</v>
      </c>
      <c r="D28" s="15">
        <f t="shared" ref="D28:D34" si="6">B28+C28</f>
        <v>593.25</v>
      </c>
      <c r="E28" s="15">
        <v>0</v>
      </c>
      <c r="F28" s="15">
        <f t="shared" si="5"/>
        <v>593.25</v>
      </c>
      <c r="G28" s="10"/>
    </row>
    <row r="29" spans="1:7" ht="15.75">
      <c r="A29" s="9" t="s">
        <v>8</v>
      </c>
      <c r="B29" s="15">
        <f t="shared" si="4"/>
        <v>593.25</v>
      </c>
      <c r="C29" s="15">
        <v>0</v>
      </c>
      <c r="D29" s="15">
        <f t="shared" si="6"/>
        <v>593.25</v>
      </c>
      <c r="E29" s="15">
        <v>0</v>
      </c>
      <c r="F29" s="15">
        <f t="shared" si="5"/>
        <v>593.25</v>
      </c>
      <c r="G29" s="10"/>
    </row>
    <row r="30" spans="1:7" ht="15.75">
      <c r="A30" s="9" t="s">
        <v>9</v>
      </c>
      <c r="B30" s="15">
        <f t="shared" si="4"/>
        <v>593.25</v>
      </c>
      <c r="C30" s="15">
        <v>0</v>
      </c>
      <c r="D30" s="15">
        <f t="shared" si="6"/>
        <v>593.25</v>
      </c>
      <c r="E30" s="15">
        <v>0</v>
      </c>
      <c r="F30" s="15">
        <f t="shared" si="5"/>
        <v>593.25</v>
      </c>
      <c r="G30" s="10"/>
    </row>
    <row r="31" spans="1:7" ht="15.75">
      <c r="A31" s="9" t="s">
        <v>10</v>
      </c>
      <c r="B31" s="15">
        <f t="shared" si="4"/>
        <v>593.25</v>
      </c>
      <c r="C31" s="15">
        <v>143</v>
      </c>
      <c r="D31" s="15">
        <f t="shared" si="6"/>
        <v>736.25</v>
      </c>
      <c r="E31" s="15">
        <v>0</v>
      </c>
      <c r="F31" s="15">
        <f t="shared" si="5"/>
        <v>736.25</v>
      </c>
      <c r="G31" s="10"/>
    </row>
    <row r="32" spans="1:7" ht="15.75">
      <c r="A32" s="9" t="s">
        <v>11</v>
      </c>
      <c r="B32" s="15">
        <f t="shared" si="4"/>
        <v>736.25</v>
      </c>
      <c r="C32" s="15">
        <v>0</v>
      </c>
      <c r="D32" s="15">
        <f t="shared" si="6"/>
        <v>736.25</v>
      </c>
      <c r="E32" s="15">
        <v>0</v>
      </c>
      <c r="F32" s="15">
        <f t="shared" si="5"/>
        <v>736.25</v>
      </c>
      <c r="G32" s="10"/>
    </row>
    <row r="33" spans="1:7" ht="15.75">
      <c r="A33" s="9" t="s">
        <v>12</v>
      </c>
      <c r="B33" s="15">
        <f t="shared" si="4"/>
        <v>736.25</v>
      </c>
      <c r="C33" s="15">
        <v>0</v>
      </c>
      <c r="D33" s="15">
        <f t="shared" si="6"/>
        <v>736.25</v>
      </c>
      <c r="E33" s="15">
        <v>0</v>
      </c>
      <c r="F33" s="15">
        <f t="shared" si="5"/>
        <v>736.25</v>
      </c>
      <c r="G33" s="10"/>
    </row>
    <row r="34" spans="1:7" ht="15.75">
      <c r="A34" s="9" t="s">
        <v>13</v>
      </c>
      <c r="B34" s="15">
        <f t="shared" si="4"/>
        <v>736.25</v>
      </c>
      <c r="C34" s="15">
        <v>178</v>
      </c>
      <c r="D34" s="15">
        <f t="shared" si="6"/>
        <v>914.25</v>
      </c>
      <c r="E34" s="15">
        <v>0</v>
      </c>
      <c r="F34" s="15">
        <f t="shared" si="5"/>
        <v>914.25</v>
      </c>
      <c r="G34" s="10"/>
    </row>
    <row r="35" spans="1:7" ht="15.75">
      <c r="A35" s="2" t="s">
        <v>14</v>
      </c>
      <c r="B35" s="4"/>
      <c r="C35" s="4">
        <f>SUM(C23:C34)</f>
        <v>922.99</v>
      </c>
      <c r="D35" s="4">
        <f>C35+B35</f>
        <v>922.99</v>
      </c>
      <c r="E35" s="4">
        <f>SUM(E23:E34)</f>
        <v>304</v>
      </c>
      <c r="F35" s="4"/>
      <c r="G35" s="10"/>
    </row>
    <row r="36" spans="1:7" ht="15.75">
      <c r="A36" s="10"/>
      <c r="B36" s="13"/>
      <c r="C36" s="13"/>
      <c r="D36" s="13"/>
      <c r="E36" s="13"/>
      <c r="F36" s="13"/>
      <c r="G36" s="10"/>
    </row>
    <row r="37" spans="1:7" ht="15.75">
      <c r="A37" s="10"/>
      <c r="B37" s="13"/>
      <c r="C37" s="13"/>
      <c r="D37" s="13"/>
      <c r="E37" s="13"/>
      <c r="F37" s="13"/>
      <c r="G37" s="10"/>
    </row>
    <row r="38" spans="1:7" ht="15.75">
      <c r="A38" s="11" t="s">
        <v>27</v>
      </c>
      <c r="B38" s="13"/>
      <c r="C38" s="13"/>
      <c r="D38" s="13"/>
      <c r="E38" s="13"/>
      <c r="F38" s="8"/>
      <c r="G38" s="10"/>
    </row>
    <row r="39" spans="1:7" ht="15.75">
      <c r="A39" s="10"/>
      <c r="B39" s="12"/>
      <c r="C39" s="12"/>
      <c r="D39" s="12"/>
      <c r="E39" s="12"/>
      <c r="F39" s="8"/>
      <c r="G39" s="10"/>
    </row>
    <row r="40" spans="1:7" ht="18.75">
      <c r="A40" s="10"/>
      <c r="B40" s="13"/>
      <c r="C40" s="13"/>
      <c r="D40" s="13"/>
      <c r="E40" s="13"/>
      <c r="F40" s="17"/>
      <c r="G40" s="10"/>
    </row>
    <row r="41" spans="1:7" ht="15.75">
      <c r="A41" s="2" t="s">
        <v>24</v>
      </c>
      <c r="B41" s="14" t="s">
        <v>22</v>
      </c>
      <c r="C41" s="5" t="s">
        <v>21</v>
      </c>
      <c r="D41" s="14" t="s">
        <v>14</v>
      </c>
      <c r="E41" s="14" t="s">
        <v>29</v>
      </c>
      <c r="F41" s="14" t="s">
        <v>23</v>
      </c>
      <c r="G41" s="10"/>
    </row>
    <row r="42" spans="1:7" ht="15.75">
      <c r="A42" s="9" t="s">
        <v>2</v>
      </c>
      <c r="B42" s="15">
        <v>120.1</v>
      </c>
      <c r="C42" s="15">
        <v>100.37</v>
      </c>
      <c r="D42" s="15">
        <f>B42+C42</f>
        <v>220.47</v>
      </c>
      <c r="E42" s="15">
        <v>0</v>
      </c>
      <c r="F42" s="15">
        <f>D42-E42</f>
        <v>220.47</v>
      </c>
      <c r="G42" s="10"/>
    </row>
    <row r="43" spans="1:7" ht="15.75">
      <c r="A43" s="9" t="s">
        <v>1</v>
      </c>
      <c r="B43" s="15">
        <f t="shared" ref="B43:B53" si="7">F42</f>
        <v>220.47</v>
      </c>
      <c r="C43" s="15">
        <v>0</v>
      </c>
      <c r="D43" s="15">
        <f t="shared" ref="D43:D45" si="8">B43+C43</f>
        <v>220.47</v>
      </c>
      <c r="E43" s="15">
        <v>0</v>
      </c>
      <c r="F43" s="15">
        <f t="shared" ref="F43:F44" si="9">D43-E43</f>
        <v>220.47</v>
      </c>
      <c r="G43" s="10"/>
    </row>
    <row r="44" spans="1:7" ht="15.75">
      <c r="A44" s="9" t="s">
        <v>4</v>
      </c>
      <c r="B44" s="15">
        <f t="shared" si="7"/>
        <v>220.47</v>
      </c>
      <c r="C44" s="15">
        <v>151.80000000000001</v>
      </c>
      <c r="D44" s="15">
        <f t="shared" si="8"/>
        <v>372.27</v>
      </c>
      <c r="E44" s="15">
        <v>152</v>
      </c>
      <c r="F44" s="15">
        <f t="shared" si="9"/>
        <v>220.26999999999998</v>
      </c>
      <c r="G44" s="10"/>
    </row>
    <row r="45" spans="1:7" ht="15.75">
      <c r="A45" s="9" t="s">
        <v>5</v>
      </c>
      <c r="B45" s="15">
        <f t="shared" si="7"/>
        <v>220.26999999999998</v>
      </c>
      <c r="C45" s="15">
        <v>0</v>
      </c>
      <c r="D45" s="15">
        <f t="shared" si="8"/>
        <v>220.26999999999998</v>
      </c>
      <c r="E45" s="15">
        <v>0</v>
      </c>
      <c r="F45" s="15">
        <f>D45-E45</f>
        <v>220.26999999999998</v>
      </c>
      <c r="G45" s="10"/>
    </row>
    <row r="46" spans="1:7" ht="15.75">
      <c r="A46" s="9" t="s">
        <v>6</v>
      </c>
      <c r="B46" s="15">
        <f t="shared" si="7"/>
        <v>220.26999999999998</v>
      </c>
      <c r="C46" s="15">
        <v>46.33</v>
      </c>
      <c r="D46" s="15">
        <f>B46+C46</f>
        <v>266.59999999999997</v>
      </c>
      <c r="E46" s="15">
        <v>0</v>
      </c>
      <c r="F46" s="15">
        <f t="shared" ref="F46:F53" si="10">D46-E46</f>
        <v>266.59999999999997</v>
      </c>
      <c r="G46" s="10"/>
    </row>
    <row r="47" spans="1:7" ht="15.75">
      <c r="A47" s="9" t="s">
        <v>7</v>
      </c>
      <c r="B47" s="15">
        <f t="shared" si="7"/>
        <v>266.59999999999997</v>
      </c>
      <c r="C47" s="15">
        <v>0</v>
      </c>
      <c r="D47" s="15">
        <f t="shared" ref="D47:D53" si="11">B47+C47</f>
        <v>266.59999999999997</v>
      </c>
      <c r="E47" s="15">
        <v>0</v>
      </c>
      <c r="F47" s="15">
        <f t="shared" si="10"/>
        <v>266.59999999999997</v>
      </c>
      <c r="G47" s="10"/>
    </row>
    <row r="48" spans="1:7" ht="15.75">
      <c r="A48" s="9" t="s">
        <v>8</v>
      </c>
      <c r="B48" s="15">
        <f t="shared" si="7"/>
        <v>266.59999999999997</v>
      </c>
      <c r="C48" s="15">
        <v>0</v>
      </c>
      <c r="D48" s="15">
        <f t="shared" si="11"/>
        <v>266.59999999999997</v>
      </c>
      <c r="E48" s="15">
        <v>0</v>
      </c>
      <c r="F48" s="15">
        <f t="shared" si="10"/>
        <v>266.59999999999997</v>
      </c>
      <c r="G48" s="10"/>
    </row>
    <row r="49" spans="1:7" ht="15.75">
      <c r="A49" s="9" t="s">
        <v>9</v>
      </c>
      <c r="B49" s="15">
        <f t="shared" si="7"/>
        <v>266.59999999999997</v>
      </c>
      <c r="C49" s="15">
        <v>0</v>
      </c>
      <c r="D49" s="15">
        <f t="shared" si="11"/>
        <v>266.59999999999997</v>
      </c>
      <c r="E49" s="15">
        <v>0</v>
      </c>
      <c r="F49" s="15">
        <f t="shared" si="10"/>
        <v>266.59999999999997</v>
      </c>
      <c r="G49" s="10"/>
    </row>
    <row r="50" spans="1:7" ht="15.75">
      <c r="A50" s="9" t="s">
        <v>10</v>
      </c>
      <c r="B50" s="15">
        <f t="shared" si="7"/>
        <v>266.59999999999997</v>
      </c>
      <c r="C50" s="15">
        <v>71</v>
      </c>
      <c r="D50" s="15">
        <f t="shared" si="11"/>
        <v>337.59999999999997</v>
      </c>
      <c r="E50" s="15">
        <v>0</v>
      </c>
      <c r="F50" s="15">
        <f t="shared" si="10"/>
        <v>337.59999999999997</v>
      </c>
      <c r="G50" s="10"/>
    </row>
    <row r="51" spans="1:7" ht="15.75">
      <c r="A51" s="9" t="s">
        <v>11</v>
      </c>
      <c r="B51" s="15">
        <f t="shared" si="7"/>
        <v>337.59999999999997</v>
      </c>
      <c r="C51" s="15">
        <v>0</v>
      </c>
      <c r="D51" s="15">
        <f t="shared" si="11"/>
        <v>337.59999999999997</v>
      </c>
      <c r="E51" s="15">
        <v>0</v>
      </c>
      <c r="F51" s="15">
        <f t="shared" si="10"/>
        <v>337.59999999999997</v>
      </c>
      <c r="G51" s="10"/>
    </row>
    <row r="52" spans="1:7" ht="15.75">
      <c r="A52" s="9" t="s">
        <v>12</v>
      </c>
      <c r="B52" s="15">
        <f t="shared" si="7"/>
        <v>337.59999999999997</v>
      </c>
      <c r="C52" s="15">
        <v>0</v>
      </c>
      <c r="D52" s="15">
        <f t="shared" si="11"/>
        <v>337.59999999999997</v>
      </c>
      <c r="E52" s="15">
        <v>0</v>
      </c>
      <c r="F52" s="15">
        <f t="shared" si="10"/>
        <v>337.59999999999997</v>
      </c>
      <c r="G52" s="10"/>
    </row>
    <row r="53" spans="1:7" ht="15.75">
      <c r="A53" s="9" t="s">
        <v>13</v>
      </c>
      <c r="B53" s="15">
        <f t="shared" si="7"/>
        <v>337.59999999999997</v>
      </c>
      <c r="C53" s="15">
        <v>94</v>
      </c>
      <c r="D53" s="15">
        <f t="shared" si="11"/>
        <v>431.59999999999997</v>
      </c>
      <c r="E53" s="15">
        <v>0</v>
      </c>
      <c r="F53" s="15">
        <f t="shared" si="10"/>
        <v>431.59999999999997</v>
      </c>
      <c r="G53" s="10"/>
    </row>
    <row r="54" spans="1:7" ht="15.75">
      <c r="A54" s="2" t="s">
        <v>14</v>
      </c>
      <c r="B54" s="4"/>
      <c r="C54" s="4">
        <f>SUM(C42:C53)</f>
        <v>463.5</v>
      </c>
      <c r="D54" s="4">
        <f>C54+B54</f>
        <v>463.5</v>
      </c>
      <c r="E54" s="4">
        <f>SUM(E42:E53)</f>
        <v>152</v>
      </c>
      <c r="F54" s="4"/>
      <c r="G54" s="10"/>
    </row>
    <row r="55" spans="1:7" ht="15.75">
      <c r="A55" s="10"/>
      <c r="B55" s="13"/>
      <c r="C55" s="13"/>
      <c r="D55" s="13"/>
      <c r="E55" s="13"/>
      <c r="F55" s="13"/>
      <c r="G55" s="10"/>
    </row>
    <row r="56" spans="1:7" ht="15.75">
      <c r="A56" s="10"/>
      <c r="B56" s="13"/>
      <c r="C56" s="13"/>
      <c r="D56" s="13"/>
      <c r="E56" s="13"/>
      <c r="F56" s="13"/>
      <c r="G56" s="10"/>
    </row>
  </sheetData>
  <mergeCells count="2">
    <mergeCell ref="B1:E1"/>
    <mergeCell ref="B20:E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56"/>
  <sheetViews>
    <sheetView workbookViewId="0">
      <selection activeCell="S1" sqref="S1:S1048576"/>
    </sheetView>
  </sheetViews>
  <sheetFormatPr defaultRowHeight="15"/>
  <cols>
    <col min="1" max="1" width="14.140625" customWidth="1"/>
    <col min="2" max="2" width="12" customWidth="1"/>
    <col min="3" max="3" width="13.28515625" customWidth="1"/>
    <col min="4" max="4" width="13.85546875" customWidth="1"/>
    <col min="5" max="5" width="13.7109375" style="34" customWidth="1"/>
    <col min="6" max="6" width="14" customWidth="1"/>
    <col min="8" max="8" width="15.5703125" bestFit="1" customWidth="1"/>
    <col min="10" max="10" width="14.140625" customWidth="1"/>
    <col min="12" max="12" width="14" style="34" customWidth="1"/>
    <col min="15" max="15" width="11.7109375" bestFit="1" customWidth="1"/>
    <col min="16" max="16" width="12.140625" customWidth="1"/>
    <col min="17" max="17" width="12" customWidth="1"/>
    <col min="18" max="18" width="14.28515625" customWidth="1"/>
    <col min="19" max="19" width="13" style="34" customWidth="1"/>
    <col min="20" max="20" width="11.5703125" customWidth="1"/>
  </cols>
  <sheetData>
    <row r="1" spans="1:20" ht="21">
      <c r="A1" s="11"/>
      <c r="B1" s="54" t="s">
        <v>37</v>
      </c>
      <c r="C1" s="54"/>
      <c r="D1" s="54"/>
      <c r="E1" s="54"/>
      <c r="F1" s="13"/>
      <c r="G1" s="10"/>
      <c r="O1" s="11" t="s">
        <v>27</v>
      </c>
    </row>
    <row r="2" spans="1:20" ht="15.75">
      <c r="A2" s="10"/>
      <c r="B2" s="13"/>
      <c r="C2" s="13"/>
      <c r="D2" s="13"/>
      <c r="E2" s="27"/>
      <c r="F2" s="13"/>
      <c r="G2" s="10"/>
      <c r="H2" s="11" t="s">
        <v>26</v>
      </c>
      <c r="I2" s="13"/>
      <c r="J2" s="13"/>
      <c r="K2" s="13"/>
      <c r="L2" s="27"/>
      <c r="M2" s="13"/>
    </row>
    <row r="3" spans="1:20" ht="15.75">
      <c r="A3" s="2" t="s">
        <v>24</v>
      </c>
      <c r="B3" s="14" t="s">
        <v>30</v>
      </c>
      <c r="C3" s="5" t="s">
        <v>21</v>
      </c>
      <c r="D3" s="14" t="s">
        <v>14</v>
      </c>
      <c r="E3" s="28" t="s">
        <v>29</v>
      </c>
      <c r="F3" s="14" t="s">
        <v>23</v>
      </c>
      <c r="G3" s="10"/>
      <c r="H3" s="2" t="s">
        <v>24</v>
      </c>
      <c r="I3" s="14" t="s">
        <v>22</v>
      </c>
      <c r="J3" s="5" t="s">
        <v>21</v>
      </c>
      <c r="K3" s="14" t="s">
        <v>14</v>
      </c>
      <c r="L3" s="28" t="s">
        <v>29</v>
      </c>
      <c r="M3" s="14" t="s">
        <v>23</v>
      </c>
      <c r="O3" s="2" t="s">
        <v>24</v>
      </c>
      <c r="P3" s="14" t="s">
        <v>22</v>
      </c>
      <c r="Q3" s="5" t="s">
        <v>21</v>
      </c>
      <c r="R3" s="14" t="s">
        <v>14</v>
      </c>
      <c r="S3" s="28" t="s">
        <v>29</v>
      </c>
      <c r="T3" s="14" t="s">
        <v>23</v>
      </c>
    </row>
    <row r="4" spans="1:20" ht="15.75">
      <c r="A4" s="2" t="s">
        <v>2</v>
      </c>
      <c r="B4" s="15">
        <v>2.35</v>
      </c>
      <c r="C4" s="15">
        <v>32859</v>
      </c>
      <c r="D4" s="15">
        <f>B4+C4</f>
        <v>32861.35</v>
      </c>
      <c r="E4" s="29">
        <v>32310</v>
      </c>
      <c r="F4" s="15">
        <f>D4-E4</f>
        <v>551.34999999999854</v>
      </c>
      <c r="G4" s="10"/>
      <c r="H4" s="2" t="s">
        <v>2</v>
      </c>
      <c r="I4" s="15">
        <v>245.09</v>
      </c>
      <c r="J4" s="15">
        <v>657</v>
      </c>
      <c r="K4" s="15">
        <f>I4+J4</f>
        <v>902.09</v>
      </c>
      <c r="L4" s="29">
        <v>646</v>
      </c>
      <c r="M4" s="15">
        <f>K4-L4</f>
        <v>256.09000000000003</v>
      </c>
      <c r="O4" s="2" t="s">
        <v>2</v>
      </c>
      <c r="P4" s="15">
        <v>127.5</v>
      </c>
      <c r="Q4" s="15">
        <v>330</v>
      </c>
      <c r="R4" s="15">
        <f>P4+Q4</f>
        <v>457.5</v>
      </c>
      <c r="S4" s="29">
        <v>323</v>
      </c>
      <c r="T4" s="15">
        <f>R4-S4</f>
        <v>134.5</v>
      </c>
    </row>
    <row r="5" spans="1:20" ht="15.75">
      <c r="A5" s="2" t="s">
        <v>1</v>
      </c>
      <c r="B5" s="15">
        <f t="shared" ref="B5:B15" si="0">F4</f>
        <v>551.34999999999854</v>
      </c>
      <c r="C5" s="15">
        <v>123.25</v>
      </c>
      <c r="D5" s="15">
        <f t="shared" ref="D5:D7" si="1">B5+C5</f>
        <v>674.59999999999854</v>
      </c>
      <c r="E5" s="29">
        <v>0</v>
      </c>
      <c r="F5" s="15">
        <f t="shared" ref="F5:F15" si="2">D5-E5</f>
        <v>674.59999999999854</v>
      </c>
      <c r="G5" s="10"/>
      <c r="H5" s="2" t="s">
        <v>1</v>
      </c>
      <c r="I5" s="15">
        <f t="shared" ref="I5:I15" si="3">M4</f>
        <v>256.09000000000003</v>
      </c>
      <c r="J5" s="15">
        <v>2.4700000000000002</v>
      </c>
      <c r="K5" s="15">
        <f>I5+J5</f>
        <v>258.56000000000006</v>
      </c>
      <c r="L5" s="29">
        <v>0</v>
      </c>
      <c r="M5" s="15">
        <f>K5-L5</f>
        <v>258.56000000000006</v>
      </c>
      <c r="O5" s="2" t="s">
        <v>1</v>
      </c>
      <c r="P5" s="15">
        <f t="shared" ref="P5:P15" si="4">T4</f>
        <v>134.5</v>
      </c>
      <c r="Q5" s="15">
        <v>1.23</v>
      </c>
      <c r="R5" s="15">
        <f t="shared" ref="R5:R7" si="5">P5+Q5</f>
        <v>135.72999999999999</v>
      </c>
      <c r="S5" s="29">
        <v>0</v>
      </c>
      <c r="T5" s="15">
        <f t="shared" ref="T5:T6" si="6">R5-S5</f>
        <v>135.72999999999999</v>
      </c>
    </row>
    <row r="6" spans="1:20" ht="15.75">
      <c r="A6" s="2" t="s">
        <v>4</v>
      </c>
      <c r="B6" s="15">
        <f t="shared" si="0"/>
        <v>674.59999999999854</v>
      </c>
      <c r="C6" s="15">
        <v>40622</v>
      </c>
      <c r="D6" s="15">
        <f t="shared" si="1"/>
        <v>41296.6</v>
      </c>
      <c r="E6" s="29">
        <v>33775</v>
      </c>
      <c r="F6" s="15">
        <f t="shared" si="2"/>
        <v>7521.5999999999985</v>
      </c>
      <c r="G6" s="10"/>
      <c r="H6" s="2" t="s">
        <v>4</v>
      </c>
      <c r="I6" s="15">
        <f t="shared" si="3"/>
        <v>258.56000000000006</v>
      </c>
      <c r="J6" s="15">
        <v>812</v>
      </c>
      <c r="K6" s="15">
        <f>I6+J6</f>
        <v>1070.56</v>
      </c>
      <c r="L6" s="29">
        <v>676</v>
      </c>
      <c r="M6" s="15">
        <f>K6-L6</f>
        <v>394.55999999999995</v>
      </c>
      <c r="O6" s="2" t="s">
        <v>4</v>
      </c>
      <c r="P6" s="15">
        <f t="shared" si="4"/>
        <v>135.72999999999999</v>
      </c>
      <c r="Q6" s="15">
        <v>406</v>
      </c>
      <c r="R6" s="15">
        <f t="shared" si="5"/>
        <v>541.73</v>
      </c>
      <c r="S6" s="29">
        <v>338</v>
      </c>
      <c r="T6" s="15">
        <f t="shared" si="6"/>
        <v>203.73000000000002</v>
      </c>
    </row>
    <row r="7" spans="1:20" ht="15.75">
      <c r="A7" s="2" t="s">
        <v>5</v>
      </c>
      <c r="B7" s="15">
        <f t="shared" si="0"/>
        <v>7521.5999999999985</v>
      </c>
      <c r="C7" s="15">
        <v>179241.14</v>
      </c>
      <c r="D7" s="15">
        <f t="shared" si="1"/>
        <v>186762.74000000002</v>
      </c>
      <c r="E7" s="29">
        <v>178790</v>
      </c>
      <c r="F7" s="15">
        <f>D7-E7</f>
        <v>7972.7400000000198</v>
      </c>
      <c r="G7" s="10"/>
      <c r="H7" s="2" t="s">
        <v>5</v>
      </c>
      <c r="I7" s="15">
        <f t="shared" si="3"/>
        <v>394.55999999999995</v>
      </c>
      <c r="J7" s="15">
        <v>3584.82</v>
      </c>
      <c r="K7" s="15">
        <f>I7+J7</f>
        <v>3979.38</v>
      </c>
      <c r="L7" s="29">
        <v>3576</v>
      </c>
      <c r="M7" s="15">
        <f>K7-L7</f>
        <v>403.38000000000011</v>
      </c>
      <c r="O7" s="2" t="s">
        <v>5</v>
      </c>
      <c r="P7" s="15">
        <f t="shared" si="4"/>
        <v>203.73000000000002</v>
      </c>
      <c r="Q7" s="15">
        <v>1792.4</v>
      </c>
      <c r="R7" s="15">
        <f t="shared" si="5"/>
        <v>1996.13</v>
      </c>
      <c r="S7" s="29">
        <v>1788</v>
      </c>
      <c r="T7" s="15">
        <f>R7-S7</f>
        <v>208.13000000000011</v>
      </c>
    </row>
    <row r="8" spans="1:20" ht="15.75">
      <c r="A8" s="2" t="s">
        <v>6</v>
      </c>
      <c r="B8" s="15">
        <f t="shared" si="0"/>
        <v>7972.7400000000198</v>
      </c>
      <c r="C8" s="15">
        <v>435704.2</v>
      </c>
      <c r="D8" s="15">
        <f>B8+C8</f>
        <v>443676.94000000006</v>
      </c>
      <c r="E8" s="29">
        <v>92609</v>
      </c>
      <c r="F8" s="15">
        <f>D8-E8</f>
        <v>351067.94000000006</v>
      </c>
      <c r="G8" s="10"/>
      <c r="H8" s="2" t="s">
        <v>6</v>
      </c>
      <c r="I8" s="15">
        <f t="shared" si="3"/>
        <v>403.38000000000011</v>
      </c>
      <c r="J8" s="15">
        <v>8714.68</v>
      </c>
      <c r="K8" s="15">
        <f>I8+J8</f>
        <v>9118.0600000000013</v>
      </c>
      <c r="L8" s="29">
        <v>1853</v>
      </c>
      <c r="M8" s="15">
        <f t="shared" ref="M8:M15" si="7">K8-L8</f>
        <v>7265.0600000000013</v>
      </c>
      <c r="O8" s="2" t="s">
        <v>6</v>
      </c>
      <c r="P8" s="15">
        <f t="shared" si="4"/>
        <v>208.13000000000011</v>
      </c>
      <c r="Q8" s="15">
        <v>4357.3500000000004</v>
      </c>
      <c r="R8" s="15">
        <f>P8+Q8</f>
        <v>4565.4800000000005</v>
      </c>
      <c r="S8" s="29">
        <v>926</v>
      </c>
      <c r="T8" s="15">
        <f t="shared" ref="T8:T15" si="8">R8-S8</f>
        <v>3639.4800000000005</v>
      </c>
    </row>
    <row r="9" spans="1:20" ht="15.75">
      <c r="A9" s="2" t="s">
        <v>7</v>
      </c>
      <c r="B9" s="15">
        <f t="shared" si="0"/>
        <v>351067.94000000006</v>
      </c>
      <c r="C9" s="15">
        <v>3077</v>
      </c>
      <c r="D9" s="15">
        <f t="shared" ref="D9:D15" si="9">B9+C9</f>
        <v>354144.94000000006</v>
      </c>
      <c r="E9" s="29">
        <v>106327</v>
      </c>
      <c r="F9" s="15">
        <f t="shared" si="2"/>
        <v>247817.94000000006</v>
      </c>
      <c r="G9" s="10"/>
      <c r="H9" s="2" t="s">
        <v>7</v>
      </c>
      <c r="I9" s="15">
        <f t="shared" si="3"/>
        <v>7265.0600000000013</v>
      </c>
      <c r="J9" s="15">
        <v>60</v>
      </c>
      <c r="K9" s="15">
        <f t="shared" ref="K9:K15" si="10">I9+J9</f>
        <v>7325.0600000000013</v>
      </c>
      <c r="L9" s="29">
        <v>2128</v>
      </c>
      <c r="M9" s="15">
        <f t="shared" si="7"/>
        <v>5197.0600000000013</v>
      </c>
      <c r="O9" s="2" t="s">
        <v>7</v>
      </c>
      <c r="P9" s="15">
        <f t="shared" si="4"/>
        <v>3639.4800000000005</v>
      </c>
      <c r="Q9" s="15">
        <v>30</v>
      </c>
      <c r="R9" s="15">
        <f t="shared" ref="R9:R15" si="11">P9+Q9</f>
        <v>3669.4800000000005</v>
      </c>
      <c r="S9" s="29">
        <v>1063</v>
      </c>
      <c r="T9" s="15">
        <f t="shared" si="8"/>
        <v>2606.4800000000005</v>
      </c>
    </row>
    <row r="10" spans="1:20" ht="15.75">
      <c r="A10" s="2" t="s">
        <v>8</v>
      </c>
      <c r="B10" s="15">
        <f t="shared" si="0"/>
        <v>247817.94000000006</v>
      </c>
      <c r="C10" s="15">
        <v>374037.12</v>
      </c>
      <c r="D10" s="15">
        <f t="shared" si="9"/>
        <v>621855.06000000006</v>
      </c>
      <c r="E10" s="29">
        <v>96179</v>
      </c>
      <c r="F10" s="15">
        <f t="shared" si="2"/>
        <v>525676.06000000006</v>
      </c>
      <c r="G10" s="10"/>
      <c r="H10" s="2" t="s">
        <v>8</v>
      </c>
      <c r="I10" s="15">
        <f t="shared" si="3"/>
        <v>5197.0600000000013</v>
      </c>
      <c r="J10" s="15">
        <v>7480.37</v>
      </c>
      <c r="K10" s="15">
        <f t="shared" si="10"/>
        <v>12677.43</v>
      </c>
      <c r="L10" s="29">
        <v>1927</v>
      </c>
      <c r="M10" s="15">
        <f t="shared" si="7"/>
        <v>10750.43</v>
      </c>
      <c r="O10" s="2" t="s">
        <v>8</v>
      </c>
      <c r="P10" s="15">
        <f t="shared" si="4"/>
        <v>2606.4800000000005</v>
      </c>
      <c r="Q10" s="15">
        <v>3740.83</v>
      </c>
      <c r="R10" s="15">
        <f>P10+Q10</f>
        <v>6347.31</v>
      </c>
      <c r="S10" s="29">
        <v>960</v>
      </c>
      <c r="T10" s="15">
        <f t="shared" si="8"/>
        <v>5387.31</v>
      </c>
    </row>
    <row r="11" spans="1:20" ht="15.75">
      <c r="A11" s="2" t="s">
        <v>9</v>
      </c>
      <c r="B11" s="15">
        <f t="shared" si="0"/>
        <v>525676.06000000006</v>
      </c>
      <c r="C11" s="15">
        <v>17312.580000000002</v>
      </c>
      <c r="D11" s="15">
        <f t="shared" si="9"/>
        <v>542988.64</v>
      </c>
      <c r="E11" s="29">
        <v>182684</v>
      </c>
      <c r="F11" s="15">
        <f t="shared" si="2"/>
        <v>360304.64000000001</v>
      </c>
      <c r="G11" s="10"/>
      <c r="H11" s="2" t="s">
        <v>9</v>
      </c>
      <c r="I11" s="15">
        <f t="shared" si="3"/>
        <v>10750.43</v>
      </c>
      <c r="J11" s="15">
        <v>346.25</v>
      </c>
      <c r="K11" s="15">
        <f t="shared" si="10"/>
        <v>11096.68</v>
      </c>
      <c r="L11" s="29">
        <v>3656</v>
      </c>
      <c r="M11" s="15">
        <f t="shared" si="7"/>
        <v>7440.68</v>
      </c>
      <c r="O11" s="2" t="s">
        <v>9</v>
      </c>
      <c r="P11" s="15">
        <f t="shared" si="4"/>
        <v>5387.31</v>
      </c>
      <c r="Q11" s="15">
        <v>173.13</v>
      </c>
      <c r="R11" s="15">
        <f t="shared" si="11"/>
        <v>5560.4400000000005</v>
      </c>
      <c r="S11" s="29">
        <v>1826</v>
      </c>
      <c r="T11" s="15">
        <f t="shared" si="8"/>
        <v>3734.4400000000005</v>
      </c>
    </row>
    <row r="12" spans="1:20" ht="15.75">
      <c r="A12" s="2" t="s">
        <v>10</v>
      </c>
      <c r="B12" s="15">
        <f t="shared" si="0"/>
        <v>360304.64000000001</v>
      </c>
      <c r="C12" s="15">
        <v>269491.62</v>
      </c>
      <c r="D12" s="15">
        <f t="shared" si="9"/>
        <v>629796.26</v>
      </c>
      <c r="E12" s="29">
        <v>178002</v>
      </c>
      <c r="F12" s="15">
        <f t="shared" si="2"/>
        <v>451794.26</v>
      </c>
      <c r="G12" s="10"/>
      <c r="H12" s="2" t="s">
        <v>10</v>
      </c>
      <c r="I12" s="15">
        <f t="shared" si="3"/>
        <v>7440.68</v>
      </c>
      <c r="J12" s="15">
        <v>5389.16</v>
      </c>
      <c r="K12" s="15">
        <f t="shared" si="10"/>
        <v>12829.84</v>
      </c>
      <c r="L12" s="29">
        <v>3560</v>
      </c>
      <c r="M12" s="15">
        <f t="shared" si="7"/>
        <v>9269.84</v>
      </c>
      <c r="O12" s="2" t="s">
        <v>10</v>
      </c>
      <c r="P12" s="15">
        <f t="shared" si="4"/>
        <v>3734.4400000000005</v>
      </c>
      <c r="Q12" s="15">
        <v>2695.07</v>
      </c>
      <c r="R12" s="15">
        <f t="shared" si="11"/>
        <v>6429.51</v>
      </c>
      <c r="S12" s="29">
        <v>1779</v>
      </c>
      <c r="T12" s="15">
        <f t="shared" si="8"/>
        <v>4650.51</v>
      </c>
    </row>
    <row r="13" spans="1:20" ht="15.75">
      <c r="A13" s="2" t="s">
        <v>11</v>
      </c>
      <c r="B13" s="15">
        <f t="shared" si="0"/>
        <v>451794.26</v>
      </c>
      <c r="C13" s="15">
        <v>105498.35</v>
      </c>
      <c r="D13" s="15">
        <f t="shared" si="9"/>
        <v>557292.61</v>
      </c>
      <c r="E13" s="29">
        <v>207579</v>
      </c>
      <c r="F13" s="15">
        <f t="shared" si="2"/>
        <v>349713.61</v>
      </c>
      <c r="G13" s="10"/>
      <c r="H13" s="2" t="s">
        <v>11</v>
      </c>
      <c r="I13" s="15">
        <f t="shared" si="3"/>
        <v>9269.84</v>
      </c>
      <c r="J13" s="15">
        <v>2109.38</v>
      </c>
      <c r="K13" s="15">
        <f t="shared" si="10"/>
        <v>11379.220000000001</v>
      </c>
      <c r="L13" s="29">
        <v>4155</v>
      </c>
      <c r="M13" s="15">
        <f t="shared" si="7"/>
        <v>7224.2200000000012</v>
      </c>
      <c r="O13" s="2" t="s">
        <v>11</v>
      </c>
      <c r="P13" s="15">
        <f t="shared" si="4"/>
        <v>4650.51</v>
      </c>
      <c r="Q13" s="15">
        <v>1055.18</v>
      </c>
      <c r="R13" s="15">
        <f t="shared" si="11"/>
        <v>5705.6900000000005</v>
      </c>
      <c r="S13" s="29">
        <v>1615</v>
      </c>
      <c r="T13" s="15">
        <f t="shared" si="8"/>
        <v>4090.6900000000005</v>
      </c>
    </row>
    <row r="14" spans="1:20" ht="15.75">
      <c r="A14" s="2" t="s">
        <v>12</v>
      </c>
      <c r="B14" s="15">
        <f t="shared" si="0"/>
        <v>349713.61</v>
      </c>
      <c r="C14" s="15">
        <v>106628.22</v>
      </c>
      <c r="D14" s="15">
        <f t="shared" si="9"/>
        <v>456341.82999999996</v>
      </c>
      <c r="E14" s="29">
        <v>160491</v>
      </c>
      <c r="F14" s="15">
        <f t="shared" si="2"/>
        <v>295850.82999999996</v>
      </c>
      <c r="G14" s="10"/>
      <c r="H14" s="2" t="s">
        <v>12</v>
      </c>
      <c r="I14" s="15">
        <f t="shared" si="3"/>
        <v>7224.2200000000012</v>
      </c>
      <c r="J14" s="15">
        <v>2133.7199999999998</v>
      </c>
      <c r="K14" s="15">
        <f t="shared" si="10"/>
        <v>9357.94</v>
      </c>
      <c r="L14" s="29">
        <v>3211</v>
      </c>
      <c r="M14" s="15">
        <f t="shared" si="7"/>
        <v>6146.9400000000005</v>
      </c>
      <c r="O14" s="2" t="s">
        <v>12</v>
      </c>
      <c r="P14" s="15">
        <f t="shared" si="4"/>
        <v>4090.6900000000005</v>
      </c>
      <c r="Q14" s="15">
        <v>1066.6500000000001</v>
      </c>
      <c r="R14" s="15">
        <f t="shared" si="11"/>
        <v>5157.34</v>
      </c>
      <c r="S14" s="29">
        <v>1605</v>
      </c>
      <c r="T14" s="15">
        <f t="shared" si="8"/>
        <v>3552.34</v>
      </c>
    </row>
    <row r="15" spans="1:20" ht="15.75">
      <c r="A15" s="2" t="s">
        <v>13</v>
      </c>
      <c r="B15" s="15">
        <f t="shared" si="0"/>
        <v>295850.82999999996</v>
      </c>
      <c r="C15" s="15">
        <v>142335</v>
      </c>
      <c r="D15" s="15">
        <f t="shared" si="9"/>
        <v>438185.82999999996</v>
      </c>
      <c r="E15" s="29">
        <v>172440</v>
      </c>
      <c r="F15" s="15">
        <f t="shared" si="2"/>
        <v>265745.82999999996</v>
      </c>
      <c r="G15" s="10"/>
      <c r="H15" s="2" t="s">
        <v>13</v>
      </c>
      <c r="I15" s="15">
        <f t="shared" si="3"/>
        <v>6146.9400000000005</v>
      </c>
      <c r="J15" s="15">
        <v>2780</v>
      </c>
      <c r="K15" s="15">
        <f t="shared" si="10"/>
        <v>8926.94</v>
      </c>
      <c r="L15" s="29">
        <v>3447</v>
      </c>
      <c r="M15" s="15">
        <f t="shared" si="7"/>
        <v>5479.9400000000005</v>
      </c>
      <c r="O15" s="2" t="s">
        <v>13</v>
      </c>
      <c r="P15" s="15">
        <f t="shared" si="4"/>
        <v>3552.34</v>
      </c>
      <c r="Q15" s="15">
        <v>1390</v>
      </c>
      <c r="R15" s="15">
        <f t="shared" si="11"/>
        <v>4942.34</v>
      </c>
      <c r="S15" s="29">
        <v>1724</v>
      </c>
      <c r="T15" s="15">
        <f t="shared" si="8"/>
        <v>3218.34</v>
      </c>
    </row>
    <row r="16" spans="1:20" ht="15.75">
      <c r="A16" s="2" t="s">
        <v>14</v>
      </c>
      <c r="B16" s="4"/>
      <c r="C16" s="4">
        <f>SUM(C4:C15)</f>
        <v>1706929.4800000002</v>
      </c>
      <c r="D16" s="4">
        <f>SUM(D4:D15)</f>
        <v>4305877.3999999994</v>
      </c>
      <c r="E16" s="30">
        <f>SUM(E4:E15)</f>
        <v>1441186</v>
      </c>
      <c r="F16" s="4"/>
      <c r="G16" s="2"/>
      <c r="H16" s="2" t="s">
        <v>14</v>
      </c>
      <c r="I16" s="4"/>
      <c r="J16" s="4">
        <f>SUM(J4:J15)</f>
        <v>34069.850000000006</v>
      </c>
      <c r="K16" s="4">
        <f>SUM(K4:K15)</f>
        <v>88921.760000000009</v>
      </c>
      <c r="L16" s="30">
        <f>SUM(L4:L15)</f>
        <v>28835</v>
      </c>
      <c r="M16" s="4"/>
      <c r="O16" s="2" t="s">
        <v>14</v>
      </c>
      <c r="P16" s="4"/>
      <c r="Q16" s="4">
        <f>SUM(Q4:Q15)</f>
        <v>17037.84</v>
      </c>
      <c r="R16" s="4">
        <f>SUM(R4:R15)</f>
        <v>45508.680000000008</v>
      </c>
      <c r="S16" s="30">
        <f>SUM(S4:S15)</f>
        <v>13947</v>
      </c>
      <c r="T16" s="4"/>
    </row>
    <row r="17" spans="1:7" ht="15.75">
      <c r="A17" s="10"/>
      <c r="B17" s="13"/>
      <c r="C17" s="13"/>
      <c r="D17" s="13"/>
      <c r="E17" s="27"/>
      <c r="F17" s="13"/>
      <c r="G17" s="10"/>
    </row>
    <row r="18" spans="1:7" ht="15.75">
      <c r="A18" s="19"/>
      <c r="B18" s="20"/>
      <c r="C18" s="20"/>
      <c r="D18" s="20"/>
      <c r="E18" s="31"/>
      <c r="F18" s="20"/>
      <c r="G18" s="19"/>
    </row>
    <row r="19" spans="1:7" ht="15.75">
      <c r="A19" s="21"/>
      <c r="B19" s="20"/>
      <c r="C19" s="20"/>
      <c r="D19" s="20"/>
      <c r="E19" s="31"/>
      <c r="F19" s="20"/>
      <c r="G19" s="19"/>
    </row>
    <row r="20" spans="1:7" ht="15.75">
      <c r="A20" s="19"/>
      <c r="B20" s="55"/>
      <c r="C20" s="55"/>
      <c r="D20" s="55"/>
      <c r="E20" s="55"/>
      <c r="F20" s="20"/>
      <c r="G20" s="19"/>
    </row>
    <row r="21" spans="1:7" ht="15.75">
      <c r="A21" s="19"/>
      <c r="B21" s="20"/>
      <c r="C21" s="20"/>
      <c r="D21" s="20"/>
      <c r="E21" s="31"/>
      <c r="F21" s="20"/>
      <c r="G21" s="19"/>
    </row>
    <row r="22" spans="1:7" ht="15.75">
      <c r="A22" s="22"/>
      <c r="B22" s="12"/>
      <c r="C22" s="23"/>
      <c r="D22" s="12"/>
      <c r="E22" s="32"/>
      <c r="F22" s="12"/>
      <c r="G22" s="19"/>
    </row>
    <row r="23" spans="1:7" ht="15.75">
      <c r="A23" s="19"/>
      <c r="B23" s="20"/>
      <c r="C23" s="20"/>
      <c r="D23" s="20"/>
      <c r="E23" s="31"/>
      <c r="F23" s="20"/>
      <c r="G23" s="19"/>
    </row>
    <row r="24" spans="1:7" ht="15.75">
      <c r="A24" s="19"/>
      <c r="B24" s="20"/>
      <c r="C24" s="20"/>
      <c r="D24" s="20"/>
      <c r="E24" s="31"/>
      <c r="F24" s="20"/>
      <c r="G24" s="19"/>
    </row>
    <row r="25" spans="1:7" ht="15.75">
      <c r="A25" s="19"/>
      <c r="B25" s="20"/>
      <c r="C25" s="20"/>
      <c r="D25" s="20"/>
      <c r="E25" s="31"/>
      <c r="F25" s="20"/>
      <c r="G25" s="19"/>
    </row>
    <row r="26" spans="1:7" ht="15.75">
      <c r="A26" s="19"/>
      <c r="B26" s="20"/>
      <c r="C26" s="20"/>
      <c r="D26" s="20"/>
      <c r="E26" s="31"/>
      <c r="F26" s="20"/>
      <c r="G26" s="19"/>
    </row>
    <row r="27" spans="1:7" ht="15.75">
      <c r="A27" s="19"/>
      <c r="B27" s="20"/>
      <c r="C27" s="20"/>
      <c r="D27" s="20"/>
      <c r="E27" s="31"/>
      <c r="F27" s="20"/>
      <c r="G27" s="19"/>
    </row>
    <row r="28" spans="1:7" ht="15.75">
      <c r="A28" s="19"/>
      <c r="B28" s="20"/>
      <c r="C28" s="20"/>
      <c r="D28" s="20"/>
      <c r="E28" s="31"/>
      <c r="F28" s="20"/>
      <c r="G28" s="19"/>
    </row>
    <row r="29" spans="1:7" ht="15.75">
      <c r="A29" s="19"/>
      <c r="B29" s="20"/>
      <c r="C29" s="20"/>
      <c r="D29" s="20"/>
      <c r="E29" s="31"/>
      <c r="F29" s="20"/>
      <c r="G29" s="19"/>
    </row>
    <row r="30" spans="1:7" ht="15.75">
      <c r="A30" s="19"/>
      <c r="B30" s="20"/>
      <c r="C30" s="20"/>
      <c r="D30" s="20"/>
      <c r="E30" s="31"/>
      <c r="F30" s="20"/>
      <c r="G30" s="19"/>
    </row>
    <row r="31" spans="1:7" ht="15.75">
      <c r="A31" s="19"/>
      <c r="B31" s="20"/>
      <c r="C31" s="20"/>
      <c r="D31" s="20"/>
      <c r="E31" s="31"/>
      <c r="F31" s="20"/>
      <c r="G31" s="19"/>
    </row>
    <row r="32" spans="1:7" ht="15.75">
      <c r="A32" s="19"/>
      <c r="B32" s="20"/>
      <c r="C32" s="20"/>
      <c r="D32" s="20"/>
      <c r="E32" s="31"/>
      <c r="F32" s="20"/>
      <c r="G32" s="19"/>
    </row>
    <row r="33" spans="1:7" ht="15.75">
      <c r="A33" s="19"/>
      <c r="B33" s="20"/>
      <c r="C33" s="20"/>
      <c r="D33" s="20"/>
      <c r="E33" s="31"/>
      <c r="F33" s="20"/>
      <c r="G33" s="19"/>
    </row>
    <row r="34" spans="1:7" ht="15.75">
      <c r="A34" s="19"/>
      <c r="B34" s="20"/>
      <c r="C34" s="20"/>
      <c r="D34" s="20"/>
      <c r="E34" s="31"/>
      <c r="F34" s="20"/>
      <c r="G34" s="19"/>
    </row>
    <row r="35" spans="1:7" ht="15.75">
      <c r="A35" s="22"/>
      <c r="B35" s="24"/>
      <c r="C35" s="24"/>
      <c r="D35" s="24"/>
      <c r="E35" s="33"/>
      <c r="F35" s="24"/>
      <c r="G35" s="19"/>
    </row>
    <row r="36" spans="1:7" ht="15.75">
      <c r="A36" s="19"/>
      <c r="B36" s="20"/>
      <c r="C36" s="20"/>
      <c r="D36" s="20"/>
      <c r="E36" s="31"/>
      <c r="F36" s="20"/>
      <c r="G36" s="19"/>
    </row>
    <row r="37" spans="1:7" ht="15.75">
      <c r="A37" s="19"/>
      <c r="B37" s="20"/>
      <c r="C37" s="20"/>
      <c r="D37" s="20"/>
      <c r="E37" s="31"/>
      <c r="F37" s="20"/>
      <c r="G37" s="19"/>
    </row>
    <row r="38" spans="1:7" ht="15.75">
      <c r="A38" s="21"/>
      <c r="B38" s="20"/>
      <c r="C38" s="20"/>
      <c r="D38" s="20"/>
      <c r="E38" s="31"/>
      <c r="F38" s="25"/>
      <c r="G38" s="19"/>
    </row>
    <row r="39" spans="1:7" ht="15.75">
      <c r="A39" s="19"/>
      <c r="B39" s="12"/>
      <c r="C39" s="12"/>
      <c r="D39" s="12"/>
      <c r="E39" s="32"/>
      <c r="F39" s="25"/>
      <c r="G39" s="19"/>
    </row>
    <row r="40" spans="1:7" ht="18.75">
      <c r="A40" s="19"/>
      <c r="B40" s="20"/>
      <c r="C40" s="20"/>
      <c r="D40" s="20"/>
      <c r="E40" s="31"/>
      <c r="F40" s="26"/>
      <c r="G40" s="19"/>
    </row>
    <row r="41" spans="1:7" ht="15.75">
      <c r="A41" s="22"/>
      <c r="B41" s="12"/>
      <c r="C41" s="23"/>
      <c r="D41" s="12"/>
      <c r="E41" s="32"/>
      <c r="F41" s="12"/>
      <c r="G41" s="19"/>
    </row>
    <row r="42" spans="1:7" ht="15.75">
      <c r="A42" s="19"/>
      <c r="B42" s="20"/>
      <c r="C42" s="20"/>
      <c r="D42" s="20"/>
      <c r="E42" s="31"/>
      <c r="F42" s="20"/>
      <c r="G42" s="19"/>
    </row>
    <row r="43" spans="1:7" ht="15.75">
      <c r="A43" s="19"/>
      <c r="B43" s="20"/>
      <c r="C43" s="20"/>
      <c r="D43" s="20"/>
      <c r="E43" s="31"/>
      <c r="F43" s="20"/>
      <c r="G43" s="19"/>
    </row>
    <row r="44" spans="1:7" ht="15.75">
      <c r="A44" s="19"/>
      <c r="B44" s="20"/>
      <c r="C44" s="20"/>
      <c r="D44" s="20"/>
      <c r="E44" s="31"/>
      <c r="F44" s="20"/>
      <c r="G44" s="19"/>
    </row>
    <row r="45" spans="1:7" ht="15.75">
      <c r="A45" s="19"/>
      <c r="B45" s="20"/>
      <c r="C45" s="20"/>
      <c r="D45" s="20"/>
      <c r="E45" s="31"/>
      <c r="F45" s="20"/>
      <c r="G45" s="19"/>
    </row>
    <row r="46" spans="1:7" ht="15.75">
      <c r="A46" s="19"/>
      <c r="B46" s="20"/>
      <c r="C46" s="20"/>
      <c r="D46" s="20"/>
      <c r="E46" s="31"/>
      <c r="F46" s="20"/>
      <c r="G46" s="19"/>
    </row>
    <row r="47" spans="1:7" ht="15.75">
      <c r="A47" s="19"/>
      <c r="B47" s="20"/>
      <c r="C47" s="20"/>
      <c r="D47" s="20"/>
      <c r="E47" s="31"/>
      <c r="F47" s="20"/>
      <c r="G47" s="19"/>
    </row>
    <row r="48" spans="1:7" ht="15.75">
      <c r="A48" s="19"/>
      <c r="B48" s="20"/>
      <c r="C48" s="20"/>
      <c r="D48" s="20"/>
      <c r="E48" s="31"/>
      <c r="F48" s="20"/>
      <c r="G48" s="19"/>
    </row>
    <row r="49" spans="1:7" ht="15.75">
      <c r="A49" s="19"/>
      <c r="B49" s="20"/>
      <c r="C49" s="20"/>
      <c r="D49" s="20"/>
      <c r="E49" s="31"/>
      <c r="F49" s="20"/>
      <c r="G49" s="19"/>
    </row>
    <row r="50" spans="1:7" ht="15.75">
      <c r="A50" s="19"/>
      <c r="B50" s="20"/>
      <c r="C50" s="20"/>
      <c r="D50" s="20"/>
      <c r="E50" s="31"/>
      <c r="F50" s="20"/>
      <c r="G50" s="19"/>
    </row>
    <row r="51" spans="1:7" ht="15.75">
      <c r="A51" s="19"/>
      <c r="B51" s="20"/>
      <c r="C51" s="20"/>
      <c r="D51" s="20"/>
      <c r="E51" s="31"/>
      <c r="F51" s="20"/>
      <c r="G51" s="19"/>
    </row>
    <row r="52" spans="1:7" ht="15.75">
      <c r="A52" s="19"/>
      <c r="B52" s="20"/>
      <c r="C52" s="20"/>
      <c r="D52" s="20"/>
      <c r="E52" s="31"/>
      <c r="F52" s="20"/>
      <c r="G52" s="19"/>
    </row>
    <row r="53" spans="1:7" ht="15.75">
      <c r="A53" s="19"/>
      <c r="B53" s="20"/>
      <c r="C53" s="20"/>
      <c r="D53" s="20"/>
      <c r="E53" s="31"/>
      <c r="F53" s="20"/>
      <c r="G53" s="19"/>
    </row>
    <row r="54" spans="1:7" ht="15.75">
      <c r="A54" s="22"/>
      <c r="B54" s="24"/>
      <c r="C54" s="24"/>
      <c r="D54" s="24"/>
      <c r="E54" s="33"/>
      <c r="F54" s="24"/>
      <c r="G54" s="19"/>
    </row>
    <row r="55" spans="1:7" ht="15.75">
      <c r="A55" s="19"/>
      <c r="B55" s="20"/>
      <c r="C55" s="20"/>
      <c r="D55" s="20"/>
      <c r="E55" s="31"/>
      <c r="F55" s="20"/>
      <c r="G55" s="19"/>
    </row>
    <row r="56" spans="1:7" ht="15.75">
      <c r="A56" s="19"/>
      <c r="B56" s="20"/>
      <c r="C56" s="20"/>
      <c r="D56" s="20"/>
      <c r="E56" s="31"/>
      <c r="F56" s="20"/>
      <c r="G56" s="19"/>
    </row>
  </sheetData>
  <mergeCells count="2">
    <mergeCell ref="B1:E1"/>
    <mergeCell ref="B20:E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T17"/>
  <sheetViews>
    <sheetView topLeftCell="A16" workbookViewId="0">
      <selection activeCell="G18" sqref="G18"/>
    </sheetView>
  </sheetViews>
  <sheetFormatPr defaultRowHeight="15"/>
  <cols>
    <col min="1" max="1" width="13.28515625" customWidth="1"/>
    <col min="2" max="2" width="11.28515625" bestFit="1" customWidth="1"/>
    <col min="3" max="3" width="10.140625" style="34" bestFit="1" customWidth="1"/>
    <col min="5" max="5" width="7.7109375" style="34" bestFit="1" customWidth="1"/>
    <col min="6" max="6" width="11.28515625" bestFit="1" customWidth="1"/>
    <col min="8" max="8" width="15.5703125" bestFit="1" customWidth="1"/>
    <col min="9" max="9" width="9" bestFit="1" customWidth="1"/>
    <col min="10" max="10" width="13" style="34" customWidth="1"/>
    <col min="11" max="11" width="10.140625" bestFit="1" customWidth="1"/>
    <col min="12" max="12" width="10.5703125" style="34" customWidth="1"/>
    <col min="13" max="13" width="10.42578125" customWidth="1"/>
    <col min="15" max="15" width="11.140625" customWidth="1"/>
    <col min="16" max="16" width="9" bestFit="1" customWidth="1"/>
    <col min="17" max="17" width="13.28515625" style="34" customWidth="1"/>
    <col min="18" max="18" width="11.7109375" customWidth="1"/>
    <col min="19" max="19" width="10.140625" style="34" customWidth="1"/>
    <col min="20" max="20" width="9" bestFit="1" customWidth="1"/>
  </cols>
  <sheetData>
    <row r="1" spans="1:20" ht="21" customHeight="1">
      <c r="A1" s="54" t="s">
        <v>38</v>
      </c>
      <c r="B1" s="54"/>
      <c r="C1" s="54"/>
      <c r="D1" s="54"/>
      <c r="E1" s="54"/>
      <c r="F1" s="54"/>
      <c r="G1" s="10"/>
      <c r="O1" s="11" t="s">
        <v>27</v>
      </c>
    </row>
    <row r="2" spans="1:20" ht="15.75">
      <c r="A2" s="10"/>
      <c r="B2" s="13"/>
      <c r="C2" s="27"/>
      <c r="D2" s="13"/>
      <c r="E2" s="27"/>
      <c r="F2" s="13"/>
      <c r="G2" s="10"/>
      <c r="H2" s="11" t="s">
        <v>26</v>
      </c>
      <c r="I2" s="13"/>
      <c r="J2" s="27"/>
      <c r="K2" s="13"/>
      <c r="L2" s="27"/>
      <c r="M2" s="13"/>
    </row>
    <row r="3" spans="1:20" ht="20.25" customHeight="1">
      <c r="A3" s="2" t="s">
        <v>24</v>
      </c>
      <c r="B3" s="14" t="s">
        <v>30</v>
      </c>
      <c r="C3" s="35" t="s">
        <v>21</v>
      </c>
      <c r="D3" s="14" t="s">
        <v>14</v>
      </c>
      <c r="E3" s="28" t="s">
        <v>29</v>
      </c>
      <c r="F3" s="14" t="s">
        <v>23</v>
      </c>
      <c r="G3" s="10"/>
      <c r="H3" s="2" t="s">
        <v>24</v>
      </c>
      <c r="I3" s="14" t="s">
        <v>22</v>
      </c>
      <c r="J3" s="35" t="s">
        <v>21</v>
      </c>
      <c r="K3" s="14" t="s">
        <v>14</v>
      </c>
      <c r="L3" s="28" t="s">
        <v>29</v>
      </c>
      <c r="M3" s="14" t="s">
        <v>23</v>
      </c>
      <c r="O3" s="2" t="s">
        <v>24</v>
      </c>
      <c r="P3" s="14" t="s">
        <v>22</v>
      </c>
      <c r="Q3" s="35" t="s">
        <v>21</v>
      </c>
      <c r="R3" s="14" t="s">
        <v>14</v>
      </c>
      <c r="S3" s="28" t="s">
        <v>29</v>
      </c>
      <c r="T3" s="14" t="s">
        <v>23</v>
      </c>
    </row>
    <row r="4" spans="1:20" ht="20.25" customHeight="1">
      <c r="A4" s="2" t="s">
        <v>2</v>
      </c>
      <c r="B4" s="15">
        <v>4921.3500000000004</v>
      </c>
      <c r="C4" s="29">
        <v>33262</v>
      </c>
      <c r="D4" s="15">
        <f>B4+C4</f>
        <v>38183.35</v>
      </c>
      <c r="E4" s="29">
        <v>36519</v>
      </c>
      <c r="F4" s="15">
        <f>D4-E4</f>
        <v>1664.3499999999985</v>
      </c>
      <c r="G4" s="10"/>
      <c r="H4" s="2" t="s">
        <v>2</v>
      </c>
      <c r="I4" s="15">
        <v>487.93</v>
      </c>
      <c r="J4" s="29">
        <v>528</v>
      </c>
      <c r="K4" s="15">
        <f>I4+J4</f>
        <v>1015.9300000000001</v>
      </c>
      <c r="L4" s="29">
        <v>731</v>
      </c>
      <c r="M4" s="15">
        <f>K4-L4</f>
        <v>284.93000000000006</v>
      </c>
      <c r="O4" s="2" t="s">
        <v>2</v>
      </c>
      <c r="P4" s="15">
        <v>285.18</v>
      </c>
      <c r="Q4" s="29">
        <v>264</v>
      </c>
      <c r="R4" s="15">
        <f>P4+Q4</f>
        <v>549.18000000000006</v>
      </c>
      <c r="S4" s="29">
        <v>365</v>
      </c>
      <c r="T4" s="15">
        <f>R4-S4</f>
        <v>184.18000000000006</v>
      </c>
    </row>
    <row r="5" spans="1:20" ht="20.25" customHeight="1">
      <c r="A5" s="2" t="s">
        <v>1</v>
      </c>
      <c r="B5" s="15">
        <f t="shared" ref="B5:B15" si="0">F4</f>
        <v>1664.3499999999985</v>
      </c>
      <c r="C5" s="29">
        <v>0</v>
      </c>
      <c r="D5" s="15">
        <f t="shared" ref="D5:D7" si="1">B5+C5</f>
        <v>1664.3499999999985</v>
      </c>
      <c r="E5" s="29">
        <v>0</v>
      </c>
      <c r="F5" s="15">
        <f t="shared" ref="F5:F15" si="2">D5-E5</f>
        <v>1664.3499999999985</v>
      </c>
      <c r="G5" s="10"/>
      <c r="H5" s="2" t="s">
        <v>1</v>
      </c>
      <c r="I5" s="15">
        <f t="shared" ref="I5:I15" si="3">M4</f>
        <v>284.93000000000006</v>
      </c>
      <c r="J5" s="29">
        <v>0</v>
      </c>
      <c r="K5" s="15">
        <f>I5+J5</f>
        <v>284.93000000000006</v>
      </c>
      <c r="L5" s="29">
        <v>0</v>
      </c>
      <c r="M5" s="15">
        <f>K5-L5</f>
        <v>284.93000000000006</v>
      </c>
      <c r="O5" s="2" t="s">
        <v>1</v>
      </c>
      <c r="P5" s="15">
        <f>T4</f>
        <v>184.18000000000006</v>
      </c>
      <c r="Q5" s="29">
        <v>0</v>
      </c>
      <c r="R5" s="15">
        <f t="shared" ref="R5:R7" si="4">P5+Q5</f>
        <v>184.18000000000006</v>
      </c>
      <c r="S5" s="29">
        <v>0</v>
      </c>
      <c r="T5" s="15">
        <f t="shared" ref="T5:T6" si="5">R5-S5</f>
        <v>184.18000000000006</v>
      </c>
    </row>
    <row r="6" spans="1:20" ht="20.25" customHeight="1">
      <c r="A6" s="2" t="s">
        <v>4</v>
      </c>
      <c r="B6" s="15">
        <f t="shared" si="0"/>
        <v>1664.3499999999985</v>
      </c>
      <c r="C6" s="29">
        <v>0</v>
      </c>
      <c r="D6" s="15">
        <f t="shared" si="1"/>
        <v>1664.3499999999985</v>
      </c>
      <c r="E6" s="29">
        <v>0</v>
      </c>
      <c r="F6" s="15">
        <f t="shared" si="2"/>
        <v>1664.3499999999985</v>
      </c>
      <c r="G6" s="10"/>
      <c r="H6" s="2" t="s">
        <v>4</v>
      </c>
      <c r="I6" s="15">
        <f t="shared" si="3"/>
        <v>284.93000000000006</v>
      </c>
      <c r="J6" s="29">
        <v>0</v>
      </c>
      <c r="K6" s="15">
        <f>I6+J6</f>
        <v>284.93000000000006</v>
      </c>
      <c r="L6" s="29">
        <v>0</v>
      </c>
      <c r="M6" s="15">
        <f>K6-L6</f>
        <v>284.93000000000006</v>
      </c>
      <c r="O6" s="2" t="s">
        <v>4</v>
      </c>
      <c r="P6" s="15">
        <f t="shared" ref="P6:P15" si="6">T5</f>
        <v>184.18000000000006</v>
      </c>
      <c r="Q6" s="29">
        <v>0</v>
      </c>
      <c r="R6" s="15">
        <f t="shared" si="4"/>
        <v>184.18000000000006</v>
      </c>
      <c r="S6" s="29">
        <v>0</v>
      </c>
      <c r="T6" s="15">
        <f t="shared" si="5"/>
        <v>184.18000000000006</v>
      </c>
    </row>
    <row r="7" spans="1:20" ht="20.25" customHeight="1">
      <c r="A7" s="2" t="s">
        <v>5</v>
      </c>
      <c r="B7" s="15">
        <f t="shared" si="0"/>
        <v>1664.3499999999985</v>
      </c>
      <c r="C7" s="29">
        <v>224977.5</v>
      </c>
      <c r="D7" s="15">
        <f t="shared" si="1"/>
        <v>226641.85</v>
      </c>
      <c r="E7" s="29">
        <v>0</v>
      </c>
      <c r="F7" s="15">
        <f>D7-E7</f>
        <v>226641.85</v>
      </c>
      <c r="G7" s="10"/>
      <c r="H7" s="2" t="s">
        <v>5</v>
      </c>
      <c r="I7" s="15">
        <f t="shared" si="3"/>
        <v>284.93000000000006</v>
      </c>
      <c r="J7" s="29">
        <v>4500</v>
      </c>
      <c r="K7" s="15">
        <f>I7+J7</f>
        <v>4784.93</v>
      </c>
      <c r="L7" s="29">
        <v>0</v>
      </c>
      <c r="M7" s="15">
        <f>K7-L7</f>
        <v>4784.93</v>
      </c>
      <c r="O7" s="2" t="s">
        <v>5</v>
      </c>
      <c r="P7" s="15">
        <f t="shared" si="6"/>
        <v>184.18000000000006</v>
      </c>
      <c r="Q7" s="29">
        <v>2170</v>
      </c>
      <c r="R7" s="15">
        <f t="shared" si="4"/>
        <v>2354.1800000000003</v>
      </c>
      <c r="S7" s="29">
        <v>0</v>
      </c>
      <c r="T7" s="15">
        <f>R7-S7</f>
        <v>2354.1800000000003</v>
      </c>
    </row>
    <row r="8" spans="1:20" ht="20.25" customHeight="1">
      <c r="A8" s="2" t="s">
        <v>6</v>
      </c>
      <c r="B8" s="15">
        <f t="shared" si="0"/>
        <v>226641.85</v>
      </c>
      <c r="C8" s="29">
        <v>65878.5</v>
      </c>
      <c r="D8" s="15">
        <f>B8+C8</f>
        <v>292520.34999999998</v>
      </c>
      <c r="E8" s="29">
        <v>0</v>
      </c>
      <c r="F8" s="15">
        <f>D8-E8</f>
        <v>292520.34999999998</v>
      </c>
      <c r="G8" s="10"/>
      <c r="H8" s="2" t="s">
        <v>6</v>
      </c>
      <c r="I8" s="15">
        <f t="shared" si="3"/>
        <v>4784.93</v>
      </c>
      <c r="J8" s="29">
        <v>1318.15</v>
      </c>
      <c r="K8" s="15">
        <f>I8+J8</f>
        <v>6103.08</v>
      </c>
      <c r="L8" s="29">
        <v>0</v>
      </c>
      <c r="M8" s="15">
        <f t="shared" ref="M8:M15" si="7">K8-L8</f>
        <v>6103.08</v>
      </c>
      <c r="O8" s="2" t="s">
        <v>6</v>
      </c>
      <c r="P8" s="15">
        <f t="shared" si="6"/>
        <v>2354.1800000000003</v>
      </c>
      <c r="Q8" s="29">
        <v>659.32</v>
      </c>
      <c r="R8" s="15">
        <f>P8+Q8</f>
        <v>3013.5000000000005</v>
      </c>
      <c r="S8" s="29">
        <v>0</v>
      </c>
      <c r="T8" s="15">
        <f t="shared" ref="T8:T15" si="8">R8-S8</f>
        <v>3013.5000000000005</v>
      </c>
    </row>
    <row r="9" spans="1:20" ht="20.25" customHeight="1">
      <c r="A9" s="2" t="s">
        <v>7</v>
      </c>
      <c r="B9" s="15">
        <f t="shared" si="0"/>
        <v>292520.34999999998</v>
      </c>
      <c r="C9" s="29">
        <v>0</v>
      </c>
      <c r="D9" s="15">
        <f t="shared" ref="D9:D15" si="9">B9+C9</f>
        <v>292520.34999999998</v>
      </c>
      <c r="E9" s="29">
        <v>0</v>
      </c>
      <c r="F9" s="15">
        <f t="shared" si="2"/>
        <v>292520.34999999998</v>
      </c>
      <c r="G9" s="10"/>
      <c r="H9" s="2" t="s">
        <v>7</v>
      </c>
      <c r="I9" s="15">
        <f t="shared" si="3"/>
        <v>6103.08</v>
      </c>
      <c r="J9" s="29">
        <v>0</v>
      </c>
      <c r="K9" s="15">
        <f t="shared" ref="K9:K15" si="10">I9+J9</f>
        <v>6103.08</v>
      </c>
      <c r="L9" s="29">
        <v>0</v>
      </c>
      <c r="M9" s="15">
        <f t="shared" si="7"/>
        <v>6103.08</v>
      </c>
      <c r="O9" s="2" t="s">
        <v>7</v>
      </c>
      <c r="P9" s="15">
        <f t="shared" si="6"/>
        <v>3013.5000000000005</v>
      </c>
      <c r="Q9" s="29">
        <v>0</v>
      </c>
      <c r="R9" s="15">
        <f t="shared" ref="R9:R15" si="11">P9+Q9</f>
        <v>3013.5000000000005</v>
      </c>
      <c r="S9" s="29">
        <v>0</v>
      </c>
      <c r="T9" s="15">
        <f t="shared" si="8"/>
        <v>3013.5000000000005</v>
      </c>
    </row>
    <row r="10" spans="1:20" ht="20.25" customHeight="1">
      <c r="A10" s="2" t="s">
        <v>8</v>
      </c>
      <c r="B10" s="15">
        <f t="shared" si="0"/>
        <v>292520.34999999998</v>
      </c>
      <c r="C10" s="29">
        <v>0</v>
      </c>
      <c r="D10" s="15">
        <f t="shared" si="9"/>
        <v>292520.34999999998</v>
      </c>
      <c r="E10" s="29">
        <v>0</v>
      </c>
      <c r="F10" s="15">
        <f t="shared" si="2"/>
        <v>292520.34999999998</v>
      </c>
      <c r="G10" s="10"/>
      <c r="H10" s="2" t="s">
        <v>8</v>
      </c>
      <c r="I10" s="15">
        <f t="shared" si="3"/>
        <v>6103.08</v>
      </c>
      <c r="J10" s="29">
        <v>0</v>
      </c>
      <c r="K10" s="15">
        <f t="shared" si="10"/>
        <v>6103.08</v>
      </c>
      <c r="L10" s="29">
        <v>0</v>
      </c>
      <c r="M10" s="15">
        <f t="shared" si="7"/>
        <v>6103.08</v>
      </c>
      <c r="O10" s="2" t="s">
        <v>8</v>
      </c>
      <c r="P10" s="15">
        <f t="shared" si="6"/>
        <v>3013.5000000000005</v>
      </c>
      <c r="Q10" s="29">
        <v>0</v>
      </c>
      <c r="R10" s="15">
        <f>P10+Q10</f>
        <v>3013.5000000000005</v>
      </c>
      <c r="S10" s="29">
        <v>0</v>
      </c>
      <c r="T10" s="15">
        <f t="shared" si="8"/>
        <v>3013.5000000000005</v>
      </c>
    </row>
    <row r="11" spans="1:20" ht="20.25" customHeight="1">
      <c r="A11" s="2" t="s">
        <v>9</v>
      </c>
      <c r="B11" s="15">
        <f t="shared" si="0"/>
        <v>292520.34999999998</v>
      </c>
      <c r="C11" s="29">
        <v>0</v>
      </c>
      <c r="D11" s="15">
        <f t="shared" si="9"/>
        <v>292520.34999999998</v>
      </c>
      <c r="E11" s="29">
        <v>0</v>
      </c>
      <c r="F11" s="15">
        <f t="shared" si="2"/>
        <v>292520.34999999998</v>
      </c>
      <c r="G11" s="10"/>
      <c r="H11" s="2" t="s">
        <v>9</v>
      </c>
      <c r="I11" s="15">
        <f t="shared" si="3"/>
        <v>6103.08</v>
      </c>
      <c r="J11" s="29">
        <v>0</v>
      </c>
      <c r="K11" s="15">
        <f t="shared" si="10"/>
        <v>6103.08</v>
      </c>
      <c r="L11" s="29">
        <v>0</v>
      </c>
      <c r="M11" s="15">
        <f t="shared" si="7"/>
        <v>6103.08</v>
      </c>
      <c r="O11" s="2" t="s">
        <v>9</v>
      </c>
      <c r="P11" s="15">
        <f t="shared" si="6"/>
        <v>3013.5000000000005</v>
      </c>
      <c r="Q11" s="29">
        <v>0</v>
      </c>
      <c r="R11" s="15">
        <f t="shared" si="11"/>
        <v>3013.5000000000005</v>
      </c>
      <c r="S11" s="29">
        <v>0</v>
      </c>
      <c r="T11" s="15">
        <f t="shared" si="8"/>
        <v>3013.5000000000005</v>
      </c>
    </row>
    <row r="12" spans="1:20" ht="20.25" customHeight="1">
      <c r="A12" s="2" t="s">
        <v>10</v>
      </c>
      <c r="B12" s="15">
        <f t="shared" si="0"/>
        <v>292520.34999999998</v>
      </c>
      <c r="C12" s="29">
        <v>133589</v>
      </c>
      <c r="D12" s="15">
        <f t="shared" si="9"/>
        <v>426109.35</v>
      </c>
      <c r="E12" s="29">
        <v>0</v>
      </c>
      <c r="F12" s="15">
        <f t="shared" si="2"/>
        <v>426109.35</v>
      </c>
      <c r="G12" s="10"/>
      <c r="H12" s="2" t="s">
        <v>10</v>
      </c>
      <c r="I12" s="15">
        <f t="shared" si="3"/>
        <v>6103.08</v>
      </c>
      <c r="J12" s="29">
        <v>2673.2</v>
      </c>
      <c r="K12" s="15">
        <f t="shared" si="10"/>
        <v>8776.2799999999988</v>
      </c>
      <c r="L12" s="29">
        <v>0</v>
      </c>
      <c r="M12" s="15">
        <f t="shared" si="7"/>
        <v>8776.2799999999988</v>
      </c>
      <c r="O12" s="2" t="s">
        <v>10</v>
      </c>
      <c r="P12" s="15">
        <f t="shared" si="6"/>
        <v>3013.5000000000005</v>
      </c>
      <c r="Q12" s="29">
        <v>1336.82</v>
      </c>
      <c r="R12" s="15">
        <f t="shared" si="11"/>
        <v>4350.3200000000006</v>
      </c>
      <c r="S12" s="29">
        <v>0</v>
      </c>
      <c r="T12" s="15">
        <f t="shared" si="8"/>
        <v>4350.3200000000006</v>
      </c>
    </row>
    <row r="13" spans="1:20" ht="20.25" customHeight="1">
      <c r="A13" s="2" t="s">
        <v>11</v>
      </c>
      <c r="B13" s="15">
        <f t="shared" si="0"/>
        <v>426109.35</v>
      </c>
      <c r="C13" s="29">
        <v>2442.5</v>
      </c>
      <c r="D13" s="15">
        <f t="shared" si="9"/>
        <v>428551.85</v>
      </c>
      <c r="E13" s="29">
        <v>0</v>
      </c>
      <c r="F13" s="15">
        <f t="shared" si="2"/>
        <v>428551.85</v>
      </c>
      <c r="G13" s="10"/>
      <c r="H13" s="2" t="s">
        <v>11</v>
      </c>
      <c r="I13" s="15">
        <f t="shared" si="3"/>
        <v>8776.2799999999988</v>
      </c>
      <c r="J13" s="29">
        <v>49</v>
      </c>
      <c r="K13" s="15">
        <f t="shared" si="10"/>
        <v>8825.2799999999988</v>
      </c>
      <c r="L13" s="29">
        <v>0</v>
      </c>
      <c r="M13" s="15">
        <f t="shared" si="7"/>
        <v>8825.2799999999988</v>
      </c>
      <c r="O13" s="2" t="s">
        <v>11</v>
      </c>
      <c r="P13" s="15">
        <f t="shared" si="6"/>
        <v>4350.3200000000006</v>
      </c>
      <c r="Q13" s="29">
        <v>24.5</v>
      </c>
      <c r="R13" s="15">
        <f t="shared" si="11"/>
        <v>4374.8200000000006</v>
      </c>
      <c r="S13" s="29">
        <v>0</v>
      </c>
      <c r="T13" s="15">
        <f t="shared" si="8"/>
        <v>4374.8200000000006</v>
      </c>
    </row>
    <row r="14" spans="1:20" ht="20.25" customHeight="1">
      <c r="A14" s="2" t="s">
        <v>12</v>
      </c>
      <c r="B14" s="15">
        <f t="shared" si="0"/>
        <v>428551.85</v>
      </c>
      <c r="C14" s="29">
        <v>112496.5</v>
      </c>
      <c r="D14" s="15">
        <f t="shared" si="9"/>
        <v>541048.35</v>
      </c>
      <c r="E14" s="29">
        <v>0</v>
      </c>
      <c r="F14" s="15">
        <f t="shared" si="2"/>
        <v>541048.35</v>
      </c>
      <c r="G14" s="10"/>
      <c r="H14" s="2" t="s">
        <v>12</v>
      </c>
      <c r="I14" s="15">
        <f t="shared" si="3"/>
        <v>8825.2799999999988</v>
      </c>
      <c r="J14" s="29">
        <v>2250.9699999999998</v>
      </c>
      <c r="K14" s="15">
        <f t="shared" si="10"/>
        <v>11076.249999999998</v>
      </c>
      <c r="L14" s="29">
        <v>0</v>
      </c>
      <c r="M14" s="15">
        <f t="shared" si="7"/>
        <v>11076.249999999998</v>
      </c>
      <c r="O14" s="2" t="s">
        <v>12</v>
      </c>
      <c r="P14" s="15">
        <f t="shared" si="6"/>
        <v>4374.8200000000006</v>
      </c>
      <c r="Q14" s="29">
        <v>1125.6600000000001</v>
      </c>
      <c r="R14" s="15">
        <f t="shared" si="11"/>
        <v>5500.4800000000005</v>
      </c>
      <c r="S14" s="29">
        <v>0</v>
      </c>
      <c r="T14" s="15">
        <f t="shared" si="8"/>
        <v>5500.4800000000005</v>
      </c>
    </row>
    <row r="15" spans="1:20" ht="20.25" customHeight="1">
      <c r="A15" s="2" t="s">
        <v>13</v>
      </c>
      <c r="B15" s="15">
        <f t="shared" si="0"/>
        <v>541048.35</v>
      </c>
      <c r="C15" s="29">
        <v>45704</v>
      </c>
      <c r="D15" s="15">
        <f t="shared" si="9"/>
        <v>586752.35</v>
      </c>
      <c r="E15" s="29">
        <v>0</v>
      </c>
      <c r="F15" s="15">
        <f t="shared" si="2"/>
        <v>586752.35</v>
      </c>
      <c r="G15" s="10"/>
      <c r="H15" s="2" t="s">
        <v>13</v>
      </c>
      <c r="I15" s="15">
        <f t="shared" si="3"/>
        <v>11076.249999999998</v>
      </c>
      <c r="J15" s="29">
        <v>913.5</v>
      </c>
      <c r="K15" s="15">
        <f t="shared" si="10"/>
        <v>11989.749999999998</v>
      </c>
      <c r="L15" s="29">
        <v>0</v>
      </c>
      <c r="M15" s="15">
        <f t="shared" si="7"/>
        <v>11989.749999999998</v>
      </c>
      <c r="O15" s="2" t="s">
        <v>13</v>
      </c>
      <c r="P15" s="15">
        <f t="shared" si="6"/>
        <v>5500.4800000000005</v>
      </c>
      <c r="Q15" s="29">
        <v>457.5</v>
      </c>
      <c r="R15" s="15">
        <f t="shared" si="11"/>
        <v>5957.9800000000005</v>
      </c>
      <c r="S15" s="29">
        <v>0</v>
      </c>
      <c r="T15" s="15">
        <f t="shared" si="8"/>
        <v>5957.9800000000005</v>
      </c>
    </row>
    <row r="16" spans="1:20" ht="20.25" customHeight="1">
      <c r="A16" s="2" t="s">
        <v>14</v>
      </c>
      <c r="B16" s="4"/>
      <c r="C16" s="30">
        <f>SUM(C4:C15)</f>
        <v>618350</v>
      </c>
      <c r="D16" s="4">
        <f>SUM(D4:D15)</f>
        <v>3420697.2</v>
      </c>
      <c r="E16" s="30">
        <f>SUM(E4:E15)</f>
        <v>36519</v>
      </c>
      <c r="F16" s="4"/>
      <c r="G16" s="2"/>
      <c r="H16" s="2" t="s">
        <v>14</v>
      </c>
      <c r="I16" s="4"/>
      <c r="J16" s="30">
        <f>SUM(J4:J15)</f>
        <v>12232.819999999998</v>
      </c>
      <c r="K16" s="4">
        <f>SUM(K4:K15)</f>
        <v>71450.599999999991</v>
      </c>
      <c r="L16" s="30">
        <f>SUM(L4:L15)</f>
        <v>731</v>
      </c>
      <c r="M16" s="4"/>
      <c r="O16" s="2" t="s">
        <v>14</v>
      </c>
      <c r="P16" s="4"/>
      <c r="Q16" s="30">
        <f>SUM(Q4:Q15)</f>
        <v>6037.8</v>
      </c>
      <c r="R16" s="4">
        <f>SUM(R4:R15)</f>
        <v>35509.32</v>
      </c>
      <c r="S16" s="30">
        <f>SUM(S4:S15)</f>
        <v>365</v>
      </c>
      <c r="T16" s="4"/>
    </row>
    <row r="17" spans="1:7" ht="15.75">
      <c r="A17" s="10"/>
      <c r="B17" s="13"/>
      <c r="C17" s="27"/>
      <c r="D17" s="13"/>
      <c r="E17" s="27"/>
      <c r="F17" s="13"/>
      <c r="G17" s="10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Reconcilation-1</vt:lpstr>
      <vt:lpstr>PLA</vt:lpstr>
      <vt:lpstr>Service tax input</vt:lpstr>
      <vt:lpstr>CENVAT</vt:lpstr>
      <vt:lpstr>capital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2011-06-25T10:26:51Z</dcterms:modified>
</cp:coreProperties>
</file>