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09852\Desktop\"/>
    </mc:Choice>
  </mc:AlternateContent>
  <xr:revisionPtr revIDLastSave="0" documentId="13_ncr:1_{194C7FE3-1750-4906-BE99-739817E397C6}" xr6:coauthVersionLast="45" xr6:coauthVersionMax="45" xr10:uidLastSave="{00000000-0000-0000-0000-000000000000}"/>
  <bookViews>
    <workbookView xWindow="-120" yWindow="-120" windowWidth="24240" windowHeight="13290" xr2:uid="{00000000-000D-0000-FFFF-FFFF00000000}"/>
  </bookViews>
  <sheets>
    <sheet name="Calculator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5" l="1"/>
  <c r="B15" i="5"/>
  <c r="B16" i="5"/>
  <c r="C16" i="5" s="1"/>
  <c r="C21" i="5" l="1"/>
  <c r="C20" i="5"/>
  <c r="C19" i="5"/>
  <c r="B18" i="5"/>
  <c r="C18" i="5" s="1"/>
  <c r="C13" i="5"/>
  <c r="B10" i="5"/>
  <c r="B9" i="5"/>
  <c r="C9" i="5" s="1"/>
  <c r="B8" i="5"/>
  <c r="C8" i="5" s="1"/>
  <c r="B7" i="5"/>
  <c r="C7" i="5" s="1"/>
  <c r="B5" i="5"/>
  <c r="C10" i="5" l="1"/>
  <c r="B17" i="5"/>
  <c r="C17" i="5" s="1"/>
  <c r="B11" i="5"/>
  <c r="C11" i="5" s="1"/>
  <c r="C5" i="5"/>
  <c r="C15" i="5"/>
  <c r="B6" i="5"/>
  <c r="C6" i="5" s="1"/>
  <c r="B22" i="5" l="1"/>
  <c r="B24" i="5" s="1"/>
  <c r="B12" i="5"/>
  <c r="C12" i="5" s="1"/>
  <c r="C22" i="5" l="1"/>
  <c r="B26" i="5"/>
  <c r="C24" i="5"/>
</calcChain>
</file>

<file path=xl/sharedStrings.xml><?xml version="1.0" encoding="utf-8"?>
<sst xmlns="http://schemas.openxmlformats.org/spreadsheetml/2006/main" count="33" uniqueCount="33">
  <si>
    <t xml:space="preserve">Particulars </t>
  </si>
  <si>
    <t>City Compensatory Allowance (CCA)</t>
  </si>
  <si>
    <t>Gross Salary (Rs.) - 1.</t>
  </si>
  <si>
    <t>Company's Contribution  (Rs.) - 2</t>
  </si>
  <si>
    <t>Education Allowance</t>
  </si>
  <si>
    <t>Leave Travel Allowance (LTA)</t>
  </si>
  <si>
    <t>Meal Coupons</t>
  </si>
  <si>
    <t>Employer Provident Fund + Admin &amp; EDLI Charges</t>
  </si>
  <si>
    <t>3.67 Employer PF + 0.5 Admin &amp; 0.5 EDLI chgs</t>
  </si>
  <si>
    <t>Enter value in yellow coloured cells</t>
  </si>
  <si>
    <t>Cost To Company (CTC) Calculator</t>
  </si>
  <si>
    <t>Basic Wages</t>
  </si>
  <si>
    <t>House Rent Allowances - HRA</t>
  </si>
  <si>
    <t>Attire Allowance</t>
  </si>
  <si>
    <t>Interim Bonus (Statutory Bonus Advance Paid)</t>
  </si>
  <si>
    <t xml:space="preserve"> Cost Per Month Rs.</t>
  </si>
  <si>
    <t xml:space="preserve"> Cost Per Annum Rs.</t>
  </si>
  <si>
    <t>Company's Contribution towards</t>
  </si>
  <si>
    <t>Employer Pension Fund - EPF</t>
  </si>
  <si>
    <t>ESI Employer Contribution (ESIC State Scheme)</t>
  </si>
  <si>
    <t>Gratuity</t>
  </si>
  <si>
    <t>Insurance</t>
  </si>
  <si>
    <t>Non Taxable Perquisite</t>
  </si>
  <si>
    <t>non Taxable Reimbursement</t>
  </si>
  <si>
    <t>Total Monthly Cost (Rs.) - 1+ 2</t>
  </si>
  <si>
    <t>Total Annual Cost (Rs.)</t>
  </si>
  <si>
    <t>Notes</t>
  </si>
  <si>
    <t>Minimum 5% HRA Compulsory for Maharashtra state</t>
  </si>
  <si>
    <t>Minimum 20% as per states Minimum Wage Criterion</t>
  </si>
  <si>
    <t>% for PF</t>
  </si>
  <si>
    <t>Minimum Wage taken is 6804</t>
  </si>
  <si>
    <t>If Any value is negative then you need to increase gross amount</t>
  </si>
  <si>
    <t>Use Goal Seek Function if you need to calculate CTC for Annual cost instead of gross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</si>
</sst>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/>
    </xf>
    <xf numFmtId="1" fontId="4" fillId="0" borderId="8" xfId="0" applyNumberFormat="1" applyFont="1" applyFill="1" applyBorder="1" applyAlignment="1" applyProtection="1">
      <alignment horizontal="right" vertical="center" wrapText="1"/>
      <protection hidden="1"/>
    </xf>
    <xf numFmtId="1" fontId="4" fillId="0" borderId="10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1" xfId="0" applyFont="1" applyFill="1" applyBorder="1" applyAlignment="1">
      <alignment vertical="center"/>
    </xf>
    <xf numFmtId="1" fontId="4" fillId="0" borderId="2" xfId="0" applyNumberFormat="1" applyFont="1" applyFill="1" applyBorder="1" applyAlignment="1" applyProtection="1">
      <alignment horizontal="right" vertical="center" wrapText="1"/>
    </xf>
    <xf numFmtId="1" fontId="4" fillId="0" borderId="4" xfId="0" applyNumberFormat="1" applyFont="1" applyFill="1" applyBorder="1" applyAlignment="1" applyProtection="1">
      <alignment horizontal="right" vertical="center" wrapText="1"/>
    </xf>
    <xf numFmtId="165" fontId="4" fillId="0" borderId="0" xfId="0" applyNumberFormat="1" applyFont="1" applyFill="1" applyAlignment="1">
      <alignment horizontal="center" vertical="center"/>
    </xf>
    <xf numFmtId="1" fontId="4" fillId="0" borderId="20" xfId="0" applyNumberFormat="1" applyFont="1" applyFill="1" applyBorder="1" applyAlignment="1" applyProtection="1">
      <alignment horizontal="right" vertical="center" wrapText="1"/>
    </xf>
    <xf numFmtId="1" fontId="4" fillId="0" borderId="21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>
      <alignment horizontal="left" vertical="center"/>
    </xf>
    <xf numFmtId="164" fontId="3" fillId="2" borderId="2" xfId="3" applyNumberFormat="1" applyFont="1" applyFill="1" applyBorder="1" applyAlignment="1" applyProtection="1">
      <alignment horizontal="right" vertical="center" wrapText="1"/>
    </xf>
    <xf numFmtId="164" fontId="3" fillId="0" borderId="4" xfId="3" applyNumberFormat="1" applyFont="1" applyFill="1" applyBorder="1" applyAlignment="1" applyProtection="1">
      <alignment horizontal="right" vertical="center" wrapText="1"/>
    </xf>
    <xf numFmtId="164" fontId="4" fillId="0" borderId="0" xfId="0" applyNumberFormat="1" applyFont="1" applyFill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164" fontId="4" fillId="0" borderId="18" xfId="3" applyNumberFormat="1" applyFont="1" applyFill="1" applyBorder="1" applyAlignment="1">
      <alignment horizontal="right" vertical="center"/>
    </xf>
    <xf numFmtId="164" fontId="4" fillId="0" borderId="13" xfId="3" applyNumberFormat="1" applyFont="1" applyFill="1" applyBorder="1" applyAlignment="1">
      <alignment horizontal="right" vertical="center"/>
    </xf>
    <xf numFmtId="164" fontId="4" fillId="0" borderId="0" xfId="4" applyNumberFormat="1" applyFont="1" applyFill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" fontId="4" fillId="2" borderId="2" xfId="0" applyNumberFormat="1" applyFont="1" applyFill="1" applyBorder="1" applyAlignment="1" applyProtection="1">
      <alignment horizontal="right" vertical="center" wrapText="1"/>
    </xf>
    <xf numFmtId="0" fontId="4" fillId="0" borderId="22" xfId="0" applyFont="1" applyFill="1" applyBorder="1" applyAlignment="1">
      <alignment horizontal="left" vertical="center"/>
    </xf>
    <xf numFmtId="1" fontId="4" fillId="2" borderId="20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64" fontId="3" fillId="0" borderId="2" xfId="3" applyNumberFormat="1" applyFont="1" applyFill="1" applyBorder="1" applyAlignment="1" applyProtection="1">
      <alignment horizontal="right" vertical="center" wrapText="1"/>
    </xf>
    <xf numFmtId="0" fontId="4" fillId="0" borderId="14" xfId="0" applyFont="1" applyFill="1" applyBorder="1" applyAlignment="1">
      <alignment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5" xfId="3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vertical="center"/>
    </xf>
    <xf numFmtId="164" fontId="3" fillId="0" borderId="20" xfId="3" applyNumberFormat="1" applyFont="1" applyFill="1" applyBorder="1" applyAlignment="1" applyProtection="1">
      <alignment horizontal="right" vertical="center" wrapText="1"/>
    </xf>
    <xf numFmtId="164" fontId="3" fillId="0" borderId="21" xfId="3" applyNumberFormat="1" applyFont="1" applyFill="1" applyBorder="1" applyAlignment="1" applyProtection="1">
      <alignment horizontal="right" vertical="center" wrapText="1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64" fontId="3" fillId="0" borderId="4" xfId="3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164" fontId="3" fillId="0" borderId="23" xfId="3" applyNumberFormat="1" applyFont="1" applyFill="1" applyBorder="1" applyAlignment="1" applyProtection="1">
      <alignment horizontal="center" vertical="center" wrapText="1"/>
    </xf>
    <xf numFmtId="164" fontId="3" fillId="0" borderId="24" xfId="3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3" fontId="4" fillId="0" borderId="0" xfId="0" applyNumberFormat="1" applyFont="1" applyFill="1" applyAlignment="1">
      <alignment horizontal="right" vertical="center"/>
    </xf>
  </cellXfs>
  <cellStyles count="5">
    <cellStyle name="Comma" xfId="4" builtinId="3"/>
    <cellStyle name="Comma 2" xfId="3" xr:uid="{00000000-0005-0000-0000-000001000000}"/>
    <cellStyle name="Nor}al" xfId="1" xr:uid="{00000000-0005-0000-0000-000002000000}"/>
    <cellStyle name="Normal" xfId="0" builtinId="0"/>
    <cellStyle name="Style 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773905</xdr:colOff>
      <xdr:row>23</xdr:row>
      <xdr:rowOff>59533</xdr:rowOff>
    </xdr:from>
    <xdr:to>
      <xdr:col>7</xdr:col>
      <xdr:colOff>61910</xdr:colOff>
      <xdr:row>31</xdr:row>
      <xdr:rowOff>140495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B31AEC-79D2-4E46-97D6-17BA01175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443" t="64119" r="46618" b="16323"/>
        <a:stretch/>
      </xdr:blipFill>
      <xdr:spPr>
        <a:xfrm>
          <a:off x="7238999" y="5500689"/>
          <a:ext cx="2276474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"/>
  <sheetViews>
    <sheetView showGridLines="0" tabSelected="1" topLeftCell="A2" zoomScale="80" zoomScaleNormal="80" workbookViewId="0">
      <selection activeCell="B13" sqref="B13"/>
    </sheetView>
  </sheetViews>
  <sheetFormatPr defaultRowHeight="15" customHeight="1" x14ac:dyDescent="0.2"/>
  <cols>
    <col min="1" max="1" width="50.7109375" style="3" customWidth="1"/>
    <col min="2" max="3" width="19.28515625" style="51" customWidth="1"/>
    <col min="4" max="4" width="12.28515625" style="53" bestFit="1" customWidth="1"/>
    <col min="5" max="5" width="14.28515625" style="54" customWidth="1"/>
    <col min="6" max="16384" width="9.140625" style="53"/>
  </cols>
  <sheetData>
    <row r="1" spans="1:7" s="3" customFormat="1" ht="15.75" customHeight="1" thickBot="1" x14ac:dyDescent="0.25">
      <c r="A1" s="1"/>
      <c r="B1" s="1"/>
      <c r="C1" s="2"/>
      <c r="E1" s="4"/>
    </row>
    <row r="2" spans="1:7" s="3" customFormat="1" ht="20.100000000000001" customHeight="1" thickBot="1" x14ac:dyDescent="0.25">
      <c r="A2" s="5" t="s">
        <v>10</v>
      </c>
      <c r="B2" s="6"/>
      <c r="C2" s="7"/>
      <c r="E2" s="4"/>
    </row>
    <row r="3" spans="1:7" s="3" customFormat="1" ht="15" customHeight="1" thickBot="1" x14ac:dyDescent="0.25">
      <c r="A3" s="8"/>
      <c r="B3" s="9"/>
      <c r="C3" s="10"/>
      <c r="E3" s="4" t="s">
        <v>26</v>
      </c>
    </row>
    <row r="4" spans="1:7" s="3" customFormat="1" ht="28.5" customHeight="1" thickBot="1" x14ac:dyDescent="0.25">
      <c r="A4" s="11" t="s">
        <v>0</v>
      </c>
      <c r="B4" s="12" t="s">
        <v>15</v>
      </c>
      <c r="C4" s="13" t="s">
        <v>16</v>
      </c>
      <c r="E4" s="4"/>
    </row>
    <row r="5" spans="1:7" s="3" customFormat="1" ht="18.75" customHeight="1" x14ac:dyDescent="0.2">
      <c r="A5" s="14" t="s">
        <v>11</v>
      </c>
      <c r="B5" s="15">
        <f>ROUND(MAX(B13*0.4,6804),0)</f>
        <v>6804</v>
      </c>
      <c r="C5" s="16">
        <f>B5*12</f>
        <v>81648</v>
      </c>
      <c r="E5" s="4" t="s">
        <v>30</v>
      </c>
    </row>
    <row r="6" spans="1:7" s="3" customFormat="1" ht="18.75" customHeight="1" x14ac:dyDescent="0.2">
      <c r="A6" s="17" t="s">
        <v>12</v>
      </c>
      <c r="B6" s="18">
        <f>ROUND(IF(B13&gt;17010,B5*55%,IF(B13&lt;12000,B5*5%,B5*15%)),0)</f>
        <v>1021</v>
      </c>
      <c r="C6" s="19">
        <f t="shared" ref="C6:C13" si="0">B6*12</f>
        <v>12252</v>
      </c>
      <c r="E6" s="4" t="s">
        <v>27</v>
      </c>
    </row>
    <row r="7" spans="1:7" s="3" customFormat="1" ht="18.75" customHeight="1" x14ac:dyDescent="0.2">
      <c r="A7" s="17" t="s">
        <v>6</v>
      </c>
      <c r="B7" s="18">
        <f>ROUND(IF(B13&gt;39999,2200,IF(B13&gt;19999,1100,0)),0)</f>
        <v>0</v>
      </c>
      <c r="C7" s="19">
        <f t="shared" si="0"/>
        <v>0</v>
      </c>
      <c r="E7" s="4"/>
    </row>
    <row r="8" spans="1:7" s="3" customFormat="1" ht="18.75" customHeight="1" x14ac:dyDescent="0.2">
      <c r="A8" s="17" t="s">
        <v>13</v>
      </c>
      <c r="B8" s="18">
        <f>IF(B13&gt;=11000,1600,IF(B13&gt;=10000,800,0))</f>
        <v>1600</v>
      </c>
      <c r="C8" s="19">
        <f t="shared" si="0"/>
        <v>19200</v>
      </c>
      <c r="E8" s="4"/>
      <c r="G8" s="20"/>
    </row>
    <row r="9" spans="1:7" s="3" customFormat="1" ht="18.75" customHeight="1" x14ac:dyDescent="0.2">
      <c r="A9" s="17" t="s">
        <v>4</v>
      </c>
      <c r="B9" s="18">
        <f>ROUND(IF(B13&gt;=10000,200,0),0)</f>
        <v>200</v>
      </c>
      <c r="C9" s="19">
        <f t="shared" si="0"/>
        <v>2400</v>
      </c>
      <c r="E9" s="4"/>
    </row>
    <row r="10" spans="1:7" s="3" customFormat="1" ht="18.75" customHeight="1" x14ac:dyDescent="0.2">
      <c r="A10" s="17" t="s">
        <v>5</v>
      </c>
      <c r="B10" s="18">
        <f>ROUND(IF(B13&gt;19999,IF(B13*0.03&gt;3333,3333,B13*0.03),0),0)</f>
        <v>0</v>
      </c>
      <c r="C10" s="19">
        <f t="shared" si="0"/>
        <v>0</v>
      </c>
      <c r="E10" s="4"/>
    </row>
    <row r="11" spans="1:7" s="3" customFormat="1" ht="18.75" customHeight="1" x14ac:dyDescent="0.2">
      <c r="A11" s="17" t="s">
        <v>14</v>
      </c>
      <c r="B11" s="18">
        <f>ROUND(IF(B5&lt;=10000,2348,IF(B5&lt;=21000,2640,IF(B5&gt;21000,B5*20%,0))),0)</f>
        <v>2348</v>
      </c>
      <c r="C11" s="19">
        <f t="shared" si="0"/>
        <v>28176</v>
      </c>
      <c r="E11" s="4" t="s">
        <v>28</v>
      </c>
    </row>
    <row r="12" spans="1:7" s="3" customFormat="1" ht="18.75" customHeight="1" x14ac:dyDescent="0.2">
      <c r="A12" s="14" t="s">
        <v>1</v>
      </c>
      <c r="B12" s="21">
        <f>ROUND(B13-((SUM(B5:B11))),0)</f>
        <v>1704</v>
      </c>
      <c r="C12" s="22">
        <f t="shared" si="0"/>
        <v>20448</v>
      </c>
      <c r="E12" s="4"/>
    </row>
    <row r="13" spans="1:7" s="3" customFormat="1" ht="18.75" customHeight="1" thickBot="1" x14ac:dyDescent="0.25">
      <c r="A13" s="23" t="s">
        <v>2</v>
      </c>
      <c r="B13" s="24">
        <v>13676.923076923065</v>
      </c>
      <c r="C13" s="25">
        <f t="shared" si="0"/>
        <v>164123.07692307679</v>
      </c>
      <c r="E13" s="26"/>
    </row>
    <row r="14" spans="1:7" s="3" customFormat="1" ht="18.75" customHeight="1" thickBot="1" x14ac:dyDescent="0.25">
      <c r="A14" s="27" t="s">
        <v>17</v>
      </c>
      <c r="B14" s="28"/>
      <c r="C14" s="29"/>
      <c r="E14" s="30" t="s">
        <v>29</v>
      </c>
    </row>
    <row r="15" spans="1:7" s="3" customFormat="1" ht="18.75" customHeight="1" x14ac:dyDescent="0.2">
      <c r="A15" s="31" t="s">
        <v>18</v>
      </c>
      <c r="B15" s="18">
        <f>ROUND(MAX(B13*0.4,6804)*8.33%,0)</f>
        <v>567</v>
      </c>
      <c r="C15" s="19">
        <f>B15*12</f>
        <v>6804</v>
      </c>
      <c r="E15" s="4">
        <v>8.33</v>
      </c>
    </row>
    <row r="16" spans="1:7" s="3" customFormat="1" ht="18.75" customHeight="1" x14ac:dyDescent="0.2">
      <c r="A16" s="31" t="s">
        <v>7</v>
      </c>
      <c r="B16" s="18">
        <f>ROUND(MAX(B13*0.4,6804)*(13-8.33)%,0)</f>
        <v>318</v>
      </c>
      <c r="C16" s="19">
        <f>B16*12</f>
        <v>3816</v>
      </c>
      <c r="E16" s="4">
        <f>(12-E15)+1</f>
        <v>4.67</v>
      </c>
      <c r="F16" s="4" t="s">
        <v>8</v>
      </c>
    </row>
    <row r="17" spans="1:6" s="3" customFormat="1" ht="18.75" customHeight="1" x14ac:dyDescent="0.2">
      <c r="A17" s="32" t="s">
        <v>19</v>
      </c>
      <c r="B17" s="18">
        <f>ROUND(IF((B13-B10)&gt;21000,0,((B13-B10)*3.25%)),0)</f>
        <v>445</v>
      </c>
      <c r="C17" s="19">
        <f>B17*12</f>
        <v>5340</v>
      </c>
      <c r="E17" s="26"/>
      <c r="F17" s="33"/>
    </row>
    <row r="18" spans="1:6" s="3" customFormat="1" ht="18.75" customHeight="1" x14ac:dyDescent="0.2">
      <c r="A18" s="32" t="s">
        <v>20</v>
      </c>
      <c r="B18" s="18">
        <f>ROUND(MAX(B13*0.4,6804)/26*15/12,0)</f>
        <v>327</v>
      </c>
      <c r="C18" s="19">
        <f t="shared" ref="C18:C22" si="1">B18*12</f>
        <v>3924</v>
      </c>
      <c r="E18" s="4"/>
    </row>
    <row r="19" spans="1:6" s="3" customFormat="1" ht="18.75" customHeight="1" x14ac:dyDescent="0.2">
      <c r="A19" s="32" t="s">
        <v>21</v>
      </c>
      <c r="B19" s="34">
        <v>500</v>
      </c>
      <c r="C19" s="19">
        <f t="shared" si="1"/>
        <v>6000</v>
      </c>
      <c r="E19" s="4"/>
    </row>
    <row r="20" spans="1:6" s="3" customFormat="1" ht="18.75" customHeight="1" x14ac:dyDescent="0.2">
      <c r="A20" s="32" t="s">
        <v>23</v>
      </c>
      <c r="B20" s="34">
        <v>5000</v>
      </c>
      <c r="C20" s="19">
        <f t="shared" si="1"/>
        <v>60000</v>
      </c>
      <c r="E20" s="4"/>
    </row>
    <row r="21" spans="1:6" s="3" customFormat="1" ht="18.75" customHeight="1" x14ac:dyDescent="0.2">
      <c r="A21" s="35" t="s">
        <v>22</v>
      </c>
      <c r="B21" s="36">
        <v>0</v>
      </c>
      <c r="C21" s="22">
        <f t="shared" si="1"/>
        <v>0</v>
      </c>
      <c r="E21" s="4"/>
    </row>
    <row r="22" spans="1:6" s="3" customFormat="1" ht="18.75" customHeight="1" x14ac:dyDescent="0.2">
      <c r="A22" s="37" t="s">
        <v>3</v>
      </c>
      <c r="B22" s="38">
        <f>SUM(B15:B21)</f>
        <v>7157</v>
      </c>
      <c r="C22" s="25">
        <f t="shared" si="1"/>
        <v>85884</v>
      </c>
      <c r="E22" s="4"/>
    </row>
    <row r="23" spans="1:6" s="3" customFormat="1" ht="12" customHeight="1" x14ac:dyDescent="0.2">
      <c r="A23" s="39"/>
      <c r="B23" s="40"/>
      <c r="C23" s="41"/>
      <c r="E23" s="4"/>
    </row>
    <row r="24" spans="1:6" s="3" customFormat="1" ht="18.75" customHeight="1" x14ac:dyDescent="0.2">
      <c r="A24" s="42" t="s">
        <v>24</v>
      </c>
      <c r="B24" s="43">
        <f>+B22+B13</f>
        <v>20833.923076923063</v>
      </c>
      <c r="C24" s="44">
        <f>B24*12</f>
        <v>250007.07692307676</v>
      </c>
      <c r="E24" s="4"/>
    </row>
    <row r="25" spans="1:6" s="3" customFormat="1" ht="12.75" customHeight="1" x14ac:dyDescent="0.2">
      <c r="A25" s="45"/>
      <c r="B25" s="46"/>
      <c r="C25" s="47"/>
      <c r="E25" s="4"/>
    </row>
    <row r="26" spans="1:6" s="3" customFormat="1" ht="18.75" customHeight="1" thickBot="1" x14ac:dyDescent="0.25">
      <c r="A26" s="48" t="s">
        <v>25</v>
      </c>
      <c r="B26" s="49">
        <f>B24*12</f>
        <v>250007.07692307676</v>
      </c>
      <c r="C26" s="50"/>
      <c r="E26" s="4"/>
    </row>
    <row r="28" spans="1:6" s="53" customFormat="1" ht="15" customHeight="1" x14ac:dyDescent="0.2">
      <c r="A28" s="3"/>
      <c r="B28" s="51"/>
      <c r="C28" s="52"/>
      <c r="E28" s="54"/>
    </row>
    <row r="29" spans="1:6" s="53" customFormat="1" ht="15" customHeight="1" x14ac:dyDescent="0.2">
      <c r="A29" s="4" t="s">
        <v>9</v>
      </c>
      <c r="B29" s="51"/>
      <c r="C29" s="55"/>
      <c r="E29" s="54"/>
    </row>
    <row r="30" spans="1:6" s="53" customFormat="1" ht="15" customHeight="1" x14ac:dyDescent="0.2">
      <c r="A30" s="4" t="s">
        <v>31</v>
      </c>
      <c r="B30" s="51"/>
      <c r="C30" s="51"/>
      <c r="E30" s="54"/>
    </row>
    <row r="31" spans="1:6" s="53" customFormat="1" ht="15" customHeight="1" x14ac:dyDescent="0.2">
      <c r="A31" s="4" t="s">
        <v>32</v>
      </c>
      <c r="B31" s="51"/>
      <c r="C31" s="51"/>
      <c r="E31" s="54"/>
    </row>
  </sheetData>
  <mergeCells count="4">
    <mergeCell ref="B26:C26"/>
    <mergeCell ref="A1:B1"/>
    <mergeCell ref="A2:C2"/>
    <mergeCell ref="A3:C3"/>
  </mergeCells>
  <pageMargins left="0.23" right="0.16" top="0.59" bottom="0.196850393700787" header="0.511811023622047" footer="0.28000000000000003"/>
  <pageSetup scale="5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cbay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ca@vaibhav.pro</dc:creator>
  <cp:lastModifiedBy>Vaibhav Joshi</cp:lastModifiedBy>
  <dcterms:created xsi:type="dcterms:W3CDTF">2011-03-29T08:09:46Z</dcterms:created>
  <dcterms:modified xsi:type="dcterms:W3CDTF">2021-07-07T06:57:03Z</dcterms:modified>
</cp:coreProperties>
</file>