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055" windowHeight="84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Sheet1!$B$1:$V$36</definedName>
    <definedName name="Z_971136F7_39E2_4E41_8918_C9D467140455_.wvu.Cols" localSheetId="0" hidden="1">Sheet1!$A:$A,Sheet1!$D:$XFD</definedName>
    <definedName name="Z_971136F7_39E2_4E41_8918_C9D467140455_.wvu.FilterData" localSheetId="0" hidden="1">Sheet1!$B$1:$V$36</definedName>
    <definedName name="Z_971136F7_39E2_4E41_8918_C9D467140455_.wvu.Rows" localSheetId="0" hidden="1">Sheet1!$58:$1048576,Sheet1!$1:$37,Sheet1!$40:$40,Sheet1!$44:$51,Sheet1!$57:$57</definedName>
  </definedNames>
  <calcPr calcId="124519"/>
  <customWorkbookViews>
    <customWorkbookView name="Calculation" guid="{971136F7-39E2-4E41-8918-C9D467140455}" maximized="1" xWindow="1" yWindow="1" windowWidth="1366" windowHeight="577" activeSheetId="1"/>
  </customWorkbookViews>
</workbook>
</file>

<file path=xl/calcChain.xml><?xml version="1.0" encoding="utf-8"?>
<calcChain xmlns="http://schemas.openxmlformats.org/spreadsheetml/2006/main">
  <c r="C40" i="1"/>
  <c r="C3"/>
  <c r="D3" s="1"/>
  <c r="C4"/>
  <c r="D4" s="1"/>
  <c r="C5"/>
  <c r="A5" s="1"/>
  <c r="C6"/>
  <c r="A6" s="1"/>
  <c r="C7"/>
  <c r="G7" s="1"/>
  <c r="C8"/>
  <c r="D8" s="1"/>
  <c r="C9"/>
  <c r="A9" s="1"/>
  <c r="C10"/>
  <c r="A10" s="1"/>
  <c r="C11"/>
  <c r="E11" s="1"/>
  <c r="C12"/>
  <c r="D12" s="1"/>
  <c r="C13"/>
  <c r="A13" s="1"/>
  <c r="C14"/>
  <c r="A14" s="1"/>
  <c r="C15"/>
  <c r="L15" s="1"/>
  <c r="C16"/>
  <c r="D16" s="1"/>
  <c r="C17"/>
  <c r="A17" s="1"/>
  <c r="C18"/>
  <c r="A18" s="1"/>
  <c r="C19"/>
  <c r="E19" s="1"/>
  <c r="C20"/>
  <c r="D20" s="1"/>
  <c r="C21"/>
  <c r="A21" s="1"/>
  <c r="C22"/>
  <c r="A22" s="1"/>
  <c r="C23"/>
  <c r="L23" s="1"/>
  <c r="C24"/>
  <c r="D24" s="1"/>
  <c r="C25"/>
  <c r="A25" s="1"/>
  <c r="C26"/>
  <c r="A26" s="1"/>
  <c r="C27"/>
  <c r="G27" s="1"/>
  <c r="C28"/>
  <c r="Q28" s="1"/>
  <c r="C29"/>
  <c r="A29" s="1"/>
  <c r="C30"/>
  <c r="Q30" s="1"/>
  <c r="C31"/>
  <c r="G31" s="1"/>
  <c r="C32"/>
  <c r="D32" s="1"/>
  <c r="C33"/>
  <c r="A33" s="1"/>
  <c r="C34"/>
  <c r="A34" s="1"/>
  <c r="C35"/>
  <c r="E35" s="1"/>
  <c r="C36"/>
  <c r="L36" s="1"/>
  <c r="C2"/>
  <c r="E2" s="1"/>
  <c r="C52"/>
  <c r="C51"/>
  <c r="C50"/>
  <c r="C49"/>
  <c r="C44"/>
  <c r="C42"/>
  <c r="C41"/>
  <c r="D5"/>
  <c r="E5"/>
  <c r="G5"/>
  <c r="L5"/>
  <c r="M5"/>
  <c r="N5"/>
  <c r="O5"/>
  <c r="E9"/>
  <c r="L9"/>
  <c r="N9"/>
  <c r="E12"/>
  <c r="N12"/>
  <c r="D13"/>
  <c r="G13"/>
  <c r="M13"/>
  <c r="E16"/>
  <c r="G17"/>
  <c r="M17"/>
  <c r="O17"/>
  <c r="G19"/>
  <c r="E20"/>
  <c r="N20"/>
  <c r="M21"/>
  <c r="O21"/>
  <c r="E24"/>
  <c r="N24"/>
  <c r="L25"/>
  <c r="O25"/>
  <c r="M36"/>
  <c r="U25"/>
  <c r="P25"/>
  <c r="U21"/>
  <c r="S20"/>
  <c r="U17"/>
  <c r="T13"/>
  <c r="Q13" s="1"/>
  <c r="U13"/>
  <c r="P13"/>
  <c r="U11"/>
  <c r="U9"/>
  <c r="Q9"/>
  <c r="P9"/>
  <c r="U8"/>
  <c r="U5"/>
  <c r="Q5"/>
  <c r="P5"/>
  <c r="T32"/>
  <c r="U29"/>
  <c r="Q19"/>
  <c r="P4"/>
  <c r="Q29" l="1"/>
  <c r="E21"/>
  <c r="D19"/>
  <c r="D17"/>
  <c r="O13"/>
  <c r="P2"/>
  <c r="P17"/>
  <c r="P21"/>
  <c r="Q25"/>
  <c r="Q33"/>
  <c r="N25"/>
  <c r="G21"/>
  <c r="N17"/>
  <c r="E17"/>
  <c r="N13"/>
  <c r="E13"/>
  <c r="O9"/>
  <c r="G9"/>
  <c r="Q17"/>
  <c r="T21"/>
  <c r="Q21" s="1"/>
  <c r="P29"/>
  <c r="L33"/>
  <c r="E25"/>
  <c r="N21"/>
  <c r="D21"/>
  <c r="L17"/>
  <c r="L13"/>
  <c r="M9"/>
  <c r="D9"/>
  <c r="L29"/>
  <c r="N29"/>
  <c r="E29"/>
  <c r="P28"/>
  <c r="O28"/>
  <c r="U4"/>
  <c r="P36"/>
  <c r="N32"/>
  <c r="E8"/>
  <c r="N4"/>
  <c r="D36"/>
  <c r="N8"/>
  <c r="U20"/>
  <c r="E32"/>
  <c r="N16"/>
  <c r="E4"/>
  <c r="N33"/>
  <c r="E33"/>
  <c r="S3"/>
  <c r="R3" s="1"/>
  <c r="Q3" s="1"/>
  <c r="D27"/>
  <c r="M23"/>
  <c r="K23" s="1"/>
  <c r="E15"/>
  <c r="N31"/>
  <c r="M27"/>
  <c r="N23"/>
  <c r="T11"/>
  <c r="Q23"/>
  <c r="G35"/>
  <c r="D31"/>
  <c r="N27"/>
  <c r="O19"/>
  <c r="M15"/>
  <c r="G11"/>
  <c r="Q35"/>
  <c r="P35"/>
  <c r="U3"/>
  <c r="U35"/>
  <c r="P7"/>
  <c r="P27"/>
  <c r="P3"/>
  <c r="Q7"/>
  <c r="S11"/>
  <c r="R11" s="1"/>
  <c r="Q11" s="1"/>
  <c r="P15"/>
  <c r="P23"/>
  <c r="P31"/>
  <c r="L35"/>
  <c r="M31"/>
  <c r="D23"/>
  <c r="O11"/>
  <c r="N3"/>
  <c r="T3"/>
  <c r="U7"/>
  <c r="P11"/>
  <c r="U15"/>
  <c r="P19"/>
  <c r="M35"/>
  <c r="E31"/>
  <c r="E27"/>
  <c r="O23"/>
  <c r="E23"/>
  <c r="L19"/>
  <c r="N15"/>
  <c r="L7"/>
  <c r="U19"/>
  <c r="Q15"/>
  <c r="Q27"/>
  <c r="Q31"/>
  <c r="O35"/>
  <c r="D35"/>
  <c r="L31"/>
  <c r="L27"/>
  <c r="G23"/>
  <c r="M19"/>
  <c r="D15"/>
  <c r="E3"/>
  <c r="K36"/>
  <c r="P33"/>
  <c r="O33"/>
  <c r="G33"/>
  <c r="O29"/>
  <c r="G29"/>
  <c r="G25"/>
  <c r="U33"/>
  <c r="M33"/>
  <c r="K33" s="1"/>
  <c r="D33"/>
  <c r="M29"/>
  <c r="K29" s="1"/>
  <c r="J29" s="1"/>
  <c r="I29" s="1"/>
  <c r="D29"/>
  <c r="M25"/>
  <c r="K25" s="1"/>
  <c r="J25" s="1"/>
  <c r="I25" s="1"/>
  <c r="D25"/>
  <c r="L21"/>
  <c r="K21" s="1"/>
  <c r="J21" s="1"/>
  <c r="I21" s="1"/>
  <c r="M14"/>
  <c r="L34"/>
  <c r="O6"/>
  <c r="Q14"/>
  <c r="G30"/>
  <c r="W17"/>
  <c r="W33"/>
  <c r="U18"/>
  <c r="P26"/>
  <c r="O30"/>
  <c r="W21"/>
  <c r="W5"/>
  <c r="S6"/>
  <c r="G22"/>
  <c r="E18"/>
  <c r="W25"/>
  <c r="W9"/>
  <c r="P6"/>
  <c r="U10"/>
  <c r="U22"/>
  <c r="L26"/>
  <c r="O22"/>
  <c r="N18"/>
  <c r="D14"/>
  <c r="L10"/>
  <c r="G6"/>
  <c r="U30"/>
  <c r="W29"/>
  <c r="W13"/>
  <c r="L11"/>
  <c r="M7"/>
  <c r="D7"/>
  <c r="O3"/>
  <c r="G3"/>
  <c r="W34"/>
  <c r="W30"/>
  <c r="W26"/>
  <c r="W22"/>
  <c r="W18"/>
  <c r="W14"/>
  <c r="W10"/>
  <c r="W6"/>
  <c r="W2"/>
  <c r="A35"/>
  <c r="A31"/>
  <c r="A27"/>
  <c r="A23"/>
  <c r="A19"/>
  <c r="A15"/>
  <c r="A11"/>
  <c r="A7"/>
  <c r="A3"/>
  <c r="O15"/>
  <c r="G15"/>
  <c r="M11"/>
  <c r="D11"/>
  <c r="N7"/>
  <c r="E7"/>
  <c r="L3"/>
  <c r="W35"/>
  <c r="W31"/>
  <c r="W27"/>
  <c r="W23"/>
  <c r="W19"/>
  <c r="W15"/>
  <c r="W11"/>
  <c r="W7"/>
  <c r="W3"/>
  <c r="A36"/>
  <c r="A32"/>
  <c r="A28"/>
  <c r="A24"/>
  <c r="A20"/>
  <c r="A16"/>
  <c r="A12"/>
  <c r="A8"/>
  <c r="A4"/>
  <c r="U23"/>
  <c r="U27"/>
  <c r="U31"/>
  <c r="N35"/>
  <c r="O31"/>
  <c r="O27"/>
  <c r="N19"/>
  <c r="N11"/>
  <c r="O7"/>
  <c r="M3"/>
  <c r="W36"/>
  <c r="W32"/>
  <c r="W28"/>
  <c r="W24"/>
  <c r="W20"/>
  <c r="W16"/>
  <c r="W12"/>
  <c r="W8"/>
  <c r="W4"/>
  <c r="A2"/>
  <c r="A30"/>
  <c r="T6"/>
  <c r="U34"/>
  <c r="Q10"/>
  <c r="U14"/>
  <c r="P18"/>
  <c r="P22"/>
  <c r="Q34"/>
  <c r="M34"/>
  <c r="D34"/>
  <c r="L30"/>
  <c r="M26"/>
  <c r="D26"/>
  <c r="L22"/>
  <c r="O18"/>
  <c r="G18"/>
  <c r="N14"/>
  <c r="E14"/>
  <c r="M10"/>
  <c r="D10"/>
  <c r="L6"/>
  <c r="P30"/>
  <c r="P14"/>
  <c r="U26"/>
  <c r="P34"/>
  <c r="N34"/>
  <c r="E34"/>
  <c r="M30"/>
  <c r="D30"/>
  <c r="N26"/>
  <c r="E26"/>
  <c r="M22"/>
  <c r="D22"/>
  <c r="L18"/>
  <c r="O14"/>
  <c r="G14"/>
  <c r="N10"/>
  <c r="E10"/>
  <c r="M6"/>
  <c r="D6"/>
  <c r="U6"/>
  <c r="P10"/>
  <c r="Q18"/>
  <c r="Q22"/>
  <c r="Q26"/>
  <c r="O34"/>
  <c r="G34"/>
  <c r="N30"/>
  <c r="E30"/>
  <c r="O26"/>
  <c r="G26"/>
  <c r="N22"/>
  <c r="E22"/>
  <c r="M18"/>
  <c r="D18"/>
  <c r="L14"/>
  <c r="O10"/>
  <c r="G10"/>
  <c r="N6"/>
  <c r="E6"/>
  <c r="M28"/>
  <c r="G28"/>
  <c r="P8"/>
  <c r="U12"/>
  <c r="Q16"/>
  <c r="P24"/>
  <c r="P32"/>
  <c r="S32"/>
  <c r="R32" s="1"/>
  <c r="Q32" s="1"/>
  <c r="N36"/>
  <c r="E36"/>
  <c r="O32"/>
  <c r="G32"/>
  <c r="O24"/>
  <c r="G24"/>
  <c r="O20"/>
  <c r="G20"/>
  <c r="K17"/>
  <c r="J17" s="1"/>
  <c r="I17" s="1"/>
  <c r="H17" s="1"/>
  <c r="F17" s="1"/>
  <c r="O16"/>
  <c r="G16"/>
  <c r="K13"/>
  <c r="J13" s="1"/>
  <c r="I13" s="1"/>
  <c r="H13" s="1"/>
  <c r="F13" s="1"/>
  <c r="O12"/>
  <c r="G12"/>
  <c r="K9"/>
  <c r="J9" s="1"/>
  <c r="I9" s="1"/>
  <c r="O8"/>
  <c r="G8"/>
  <c r="K5"/>
  <c r="J5" s="1"/>
  <c r="I5" s="1"/>
  <c r="H5" s="1"/>
  <c r="F5" s="1"/>
  <c r="O4"/>
  <c r="G4"/>
  <c r="S8"/>
  <c r="P12"/>
  <c r="U16"/>
  <c r="U24"/>
  <c r="Q36"/>
  <c r="G36"/>
  <c r="L24"/>
  <c r="L20"/>
  <c r="L16"/>
  <c r="L12"/>
  <c r="L8"/>
  <c r="L4"/>
  <c r="L28"/>
  <c r="D28"/>
  <c r="U28"/>
  <c r="Q12"/>
  <c r="O36"/>
  <c r="L32"/>
  <c r="N28"/>
  <c r="E28"/>
  <c r="U32"/>
  <c r="T8"/>
  <c r="Q4"/>
  <c r="P16"/>
  <c r="P20"/>
  <c r="Q24"/>
  <c r="U36"/>
  <c r="T20"/>
  <c r="M32"/>
  <c r="M24"/>
  <c r="M20"/>
  <c r="M16"/>
  <c r="K15"/>
  <c r="M12"/>
  <c r="M8"/>
  <c r="M4"/>
  <c r="L2"/>
  <c r="O2"/>
  <c r="G2"/>
  <c r="U2"/>
  <c r="M2"/>
  <c r="D2"/>
  <c r="Q2"/>
  <c r="N2"/>
  <c r="C48"/>
  <c r="C47" s="1"/>
  <c r="C46" s="1"/>
  <c r="C45" s="1"/>
  <c r="C43" s="1"/>
  <c r="R20"/>
  <c r="Q20" s="1"/>
  <c r="V13" l="1"/>
  <c r="H9"/>
  <c r="F9" s="1"/>
  <c r="V9" s="1"/>
  <c r="H21"/>
  <c r="F21" s="1"/>
  <c r="K19"/>
  <c r="J19" s="1"/>
  <c r="I19" s="1"/>
  <c r="H19" s="1"/>
  <c r="F19" s="1"/>
  <c r="V19" s="1"/>
  <c r="J23"/>
  <c r="I23" s="1"/>
  <c r="H23" s="1"/>
  <c r="F23" s="1"/>
  <c r="V23" s="1"/>
  <c r="J33"/>
  <c r="I33" s="1"/>
  <c r="H33" s="1"/>
  <c r="F33" s="1"/>
  <c r="V33" s="1"/>
  <c r="K27"/>
  <c r="J27" s="1"/>
  <c r="I27" s="1"/>
  <c r="H27" s="1"/>
  <c r="F27" s="1"/>
  <c r="V27" s="1"/>
  <c r="K31"/>
  <c r="J31" s="1"/>
  <c r="I31" s="1"/>
  <c r="H31" s="1"/>
  <c r="F31" s="1"/>
  <c r="V31" s="1"/>
  <c r="J15"/>
  <c r="I15" s="1"/>
  <c r="H15" s="1"/>
  <c r="F15" s="1"/>
  <c r="V15" s="1"/>
  <c r="K7"/>
  <c r="J7" s="1"/>
  <c r="I7" s="1"/>
  <c r="H7" s="1"/>
  <c r="F7" s="1"/>
  <c r="V7" s="1"/>
  <c r="K10"/>
  <c r="J10" s="1"/>
  <c r="I10" s="1"/>
  <c r="H10" s="1"/>
  <c r="F10" s="1"/>
  <c r="V10" s="1"/>
  <c r="K35"/>
  <c r="J35" s="1"/>
  <c r="I35" s="1"/>
  <c r="H35" s="1"/>
  <c r="F35" s="1"/>
  <c r="V35" s="1"/>
  <c r="K6"/>
  <c r="J6" s="1"/>
  <c r="I6" s="1"/>
  <c r="H6" s="1"/>
  <c r="F6" s="1"/>
  <c r="K11"/>
  <c r="J11" s="1"/>
  <c r="I11" s="1"/>
  <c r="H11" s="1"/>
  <c r="F11" s="1"/>
  <c r="V11" s="1"/>
  <c r="J36"/>
  <c r="I36" s="1"/>
  <c r="H36" s="1"/>
  <c r="F36" s="1"/>
  <c r="V36" s="1"/>
  <c r="K26"/>
  <c r="J26" s="1"/>
  <c r="I26" s="1"/>
  <c r="H26" s="1"/>
  <c r="F26" s="1"/>
  <c r="V26" s="1"/>
  <c r="K12"/>
  <c r="J12" s="1"/>
  <c r="I12" s="1"/>
  <c r="H12" s="1"/>
  <c r="F12" s="1"/>
  <c r="V12" s="1"/>
  <c r="K28"/>
  <c r="J28" s="1"/>
  <c r="I28" s="1"/>
  <c r="H28" s="1"/>
  <c r="F28" s="1"/>
  <c r="V28" s="1"/>
  <c r="H29"/>
  <c r="F29" s="1"/>
  <c r="V29" s="1"/>
  <c r="K32"/>
  <c r="J32" s="1"/>
  <c r="I32" s="1"/>
  <c r="H32" s="1"/>
  <c r="F32" s="1"/>
  <c r="V32" s="1"/>
  <c r="K14"/>
  <c r="J14" s="1"/>
  <c r="I14" s="1"/>
  <c r="H14" s="1"/>
  <c r="F14" s="1"/>
  <c r="V14" s="1"/>
  <c r="K30"/>
  <c r="J30" s="1"/>
  <c r="I30" s="1"/>
  <c r="H30" s="1"/>
  <c r="F30" s="1"/>
  <c r="V30" s="1"/>
  <c r="K34"/>
  <c r="J34" s="1"/>
  <c r="I34" s="1"/>
  <c r="H34" s="1"/>
  <c r="F34" s="1"/>
  <c r="V34" s="1"/>
  <c r="K16"/>
  <c r="J16" s="1"/>
  <c r="I16" s="1"/>
  <c r="H16" s="1"/>
  <c r="F16" s="1"/>
  <c r="V16" s="1"/>
  <c r="K18"/>
  <c r="J18" s="1"/>
  <c r="I18" s="1"/>
  <c r="H18" s="1"/>
  <c r="F18" s="1"/>
  <c r="V18" s="1"/>
  <c r="K22"/>
  <c r="J22" s="1"/>
  <c r="I22" s="1"/>
  <c r="H22" s="1"/>
  <c r="F22" s="1"/>
  <c r="V22" s="1"/>
  <c r="K3"/>
  <c r="J3" s="1"/>
  <c r="I3" s="1"/>
  <c r="H3" s="1"/>
  <c r="F3" s="1"/>
  <c r="V3" s="1"/>
  <c r="H25"/>
  <c r="F25" s="1"/>
  <c r="V25" s="1"/>
  <c r="K8"/>
  <c r="J8" s="1"/>
  <c r="I8" s="1"/>
  <c r="H8" s="1"/>
  <c r="F8" s="1"/>
  <c r="K24"/>
  <c r="J24" s="1"/>
  <c r="I24" s="1"/>
  <c r="H24" s="1"/>
  <c r="F24" s="1"/>
  <c r="V24" s="1"/>
  <c r="R6"/>
  <c r="Q6" s="1"/>
  <c r="K4"/>
  <c r="J4" s="1"/>
  <c r="I4" s="1"/>
  <c r="H4" s="1"/>
  <c r="F4" s="1"/>
  <c r="V4" s="1"/>
  <c r="K20"/>
  <c r="J20" s="1"/>
  <c r="I20" s="1"/>
  <c r="H20" s="1"/>
  <c r="F20" s="1"/>
  <c r="V20" s="1"/>
  <c r="C53"/>
  <c r="V17"/>
  <c r="C55"/>
  <c r="R8"/>
  <c r="Q8" s="1"/>
  <c r="C54" s="1"/>
  <c r="V21"/>
  <c r="V5"/>
  <c r="K2"/>
  <c r="J2" s="1"/>
  <c r="I2" s="1"/>
  <c r="H2" s="1"/>
  <c r="F2" s="1"/>
  <c r="V2" s="1"/>
  <c r="C56" l="1"/>
  <c r="V8"/>
  <c r="V6"/>
</calcChain>
</file>

<file path=xl/sharedStrings.xml><?xml version="1.0" encoding="utf-8"?>
<sst xmlns="http://schemas.openxmlformats.org/spreadsheetml/2006/main" count="56" uniqueCount="49">
  <si>
    <t>Proposed Authorised Share Capital</t>
  </si>
  <si>
    <t>Company Type</t>
  </si>
  <si>
    <t>Normal</t>
  </si>
  <si>
    <t>MOA</t>
  </si>
  <si>
    <t>AOA</t>
  </si>
  <si>
    <t>Stamp Duty</t>
  </si>
  <si>
    <t>Stamp Duty AOA</t>
  </si>
  <si>
    <t>Stamp Duty MOA</t>
  </si>
  <si>
    <t>Total</t>
  </si>
  <si>
    <t>State</t>
  </si>
  <si>
    <t>Punjab</t>
  </si>
  <si>
    <t>Andaman and Nicobar</t>
  </si>
  <si>
    <t>Arunachal Pradesh</t>
  </si>
  <si>
    <t>Andhra Pradesh</t>
  </si>
  <si>
    <t>Assam</t>
  </si>
  <si>
    <t>Bihar</t>
  </si>
  <si>
    <t>Chandigarh</t>
  </si>
  <si>
    <t>Chhattisgarh</t>
  </si>
  <si>
    <t>Dadra and Nagar Haveli</t>
  </si>
  <si>
    <t>Daman and Diu</t>
  </si>
  <si>
    <t>Delhi</t>
  </si>
  <si>
    <t>Goa</t>
  </si>
  <si>
    <t>Gujarat</t>
  </si>
  <si>
    <t>Haryana</t>
  </si>
  <si>
    <t>Himachal Pradesh</t>
  </si>
  <si>
    <t>Jammu and Kashmir</t>
  </si>
  <si>
    <t>Jharkhand</t>
  </si>
  <si>
    <t>Karnatka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</si>
  <si>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</si>
  <si>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</si>
  <si>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</si>
  <si>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</si>
  <si>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</si>
  <si>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</si>
  <si>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</si>
  <si>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Orissa</t>
  </si>
  <si>
    <t>Puducherry</t>
  </si>
  <si>
    <t>Rajashtan</t>
  </si>
  <si>
    <t>Sikkim</t>
  </si>
  <si>
    <t>Tamil Nadu</t>
  </si>
  <si>
    <t>Tripura</t>
  </si>
  <si>
    <t>Telangana</t>
  </si>
  <si>
    <t>Uttar Pradesh</t>
  </si>
  <si>
    <t>Uttarakhand</t>
  </si>
  <si>
    <t>West Bengal</t>
  </si>
  <si>
    <t>Particulars</t>
  </si>
  <si>
    <t>Normal Fee</t>
  </si>
  <si>
    <t>MOA Fee</t>
  </si>
  <si>
    <t>AOA Fee</t>
  </si>
</sst>
</file>

<file path=xl/styles.xml><?xml version="1.0" encoding="utf-8"?>
<styleSheet xmlns="http://schemas.openxmlformats.org/spreadsheetml/2006/main">
  <numFmts count="1">
    <numFmt numFmtId="43" formatCode="_ * #,##0.00_ ;_ * \-#,##0.00_ ;_ * &quot;-&quot;??_ ;_ @_ "/>
  </numFmts>
  <fonts count="6">
    <font>
      <sz val="11"/>
      <color theme="1"/>
      <name val="Calibri"/>
      <family val="2"/>
      <scheme val="minor"/>
    </font>
    <font>
      <b/>
      <sz val="15"/>
      <color theme="1"/>
      <name val="Cambria"/>
      <family val="1"/>
      <scheme val="major"/>
    </font>
    <font>
      <sz val="20"/>
      <color theme="1"/>
      <name val="Calibri"/>
      <family val="2"/>
      <scheme val="minor"/>
    </font>
    <font>
      <b/>
      <sz val="20"/>
      <color theme="1"/>
      <name val="Cambria"/>
      <family val="1"/>
      <scheme val="major"/>
    </font>
    <font>
      <sz val="15"/>
      <color theme="1"/>
      <name val="Cambria"/>
      <family val="1"/>
      <scheme val="maj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 applyProtection="1">
      <alignment horizontal="center"/>
      <protection locked="0" hidden="1"/>
    </xf>
    <xf numFmtId="0" fontId="2" fillId="0" borderId="0" xfId="0" applyFont="1" applyAlignment="1" applyProtection="1">
      <alignment horizontal="center"/>
      <protection locked="0" hidden="1"/>
    </xf>
    <xf numFmtId="0" fontId="0" fillId="0" borderId="0" xfId="0" applyFill="1" applyAlignment="1" applyProtection="1">
      <alignment horizontal="center"/>
      <protection locked="0" hidden="1"/>
    </xf>
    <xf numFmtId="0" fontId="0" fillId="0" borderId="0" xfId="0" applyAlignment="1" applyProtection="1">
      <alignment horizontal="left"/>
      <protection locked="0" hidden="1"/>
    </xf>
    <xf numFmtId="1" fontId="0" fillId="0" borderId="0" xfId="0" applyNumberFormat="1" applyFill="1" applyAlignment="1" applyProtection="1">
      <alignment horizontal="center"/>
      <protection locked="0" hidden="1"/>
    </xf>
    <xf numFmtId="0" fontId="2" fillId="0" borderId="0" xfId="0" applyFont="1" applyFill="1" applyAlignment="1" applyProtection="1">
      <alignment horizontal="center"/>
      <protection locked="0" hidden="1"/>
    </xf>
    <xf numFmtId="0" fontId="2" fillId="0" borderId="0" xfId="0" applyFont="1" applyAlignment="1" applyProtection="1">
      <alignment horizontal="left"/>
      <protection locked="0" hidden="1"/>
    </xf>
    <xf numFmtId="0" fontId="0" fillId="0" borderId="0" xfId="0" applyFill="1" applyAlignment="1" applyProtection="1">
      <alignment horizontal="left"/>
    </xf>
    <xf numFmtId="0" fontId="0" fillId="0" borderId="0" xfId="0" applyAlignment="1" applyProtection="1">
      <alignment horizontal="left"/>
    </xf>
    <xf numFmtId="0" fontId="3" fillId="0" borderId="1" xfId="0" applyFont="1" applyBorder="1" applyAlignment="1" applyProtection="1">
      <alignment horizontal="left"/>
    </xf>
    <xf numFmtId="0" fontId="4" fillId="0" borderId="1" xfId="0" applyFont="1" applyFill="1" applyBorder="1" applyAlignment="1" applyProtection="1">
      <alignment horizontal="left" wrapText="1"/>
    </xf>
    <xf numFmtId="0" fontId="4" fillId="0" borderId="1" xfId="0" applyFont="1" applyFill="1" applyBorder="1" applyAlignment="1" applyProtection="1">
      <alignment horizontal="left"/>
    </xf>
    <xf numFmtId="0" fontId="4" fillId="0" borderId="1" xfId="0" applyFont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center"/>
    </xf>
    <xf numFmtId="43" fontId="4" fillId="0" borderId="1" xfId="1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43" fontId="4" fillId="0" borderId="1" xfId="1" applyFont="1" applyFill="1" applyBorder="1" applyAlignment="1" applyProtection="1">
      <alignment horizontal="right"/>
      <protection hidden="1"/>
    </xf>
    <xf numFmtId="43" fontId="1" fillId="0" borderId="1" xfId="1" applyFont="1" applyFill="1" applyBorder="1" applyAlignment="1" applyProtection="1">
      <alignment horizontal="right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57"/>
  <sheetViews>
    <sheetView tabSelected="1" topLeftCell="B38" zoomScale="98" zoomScaleNormal="98" workbookViewId="0">
      <selection activeCell="C38" sqref="C38"/>
    </sheetView>
  </sheetViews>
  <sheetFormatPr defaultColWidth="0" defaultRowHeight="15" zeroHeight="1"/>
  <cols>
    <col min="1" max="1" width="30.5703125" style="1" hidden="1" customWidth="1"/>
    <col min="2" max="2" width="48" style="9" customWidth="1"/>
    <col min="3" max="3" width="44.7109375" style="1" customWidth="1"/>
    <col min="4" max="4" width="16.42578125" style="1" hidden="1" customWidth="1"/>
    <col min="5" max="5" width="7.5703125" style="1" hidden="1" customWidth="1"/>
    <col min="6" max="6" width="12.7109375" style="1" hidden="1" customWidth="1"/>
    <col min="7" max="7" width="9" style="1" hidden="1" customWidth="1"/>
    <col min="8" max="8" width="9.140625" style="1" hidden="1" customWidth="1"/>
    <col min="9" max="9" width="8.28515625" style="1" hidden="1" customWidth="1"/>
    <col min="10" max="10" width="8" style="1" hidden="1" customWidth="1"/>
    <col min="11" max="11" width="9.28515625" style="1" hidden="1" customWidth="1"/>
    <col min="12" max="12" width="6.28515625" style="1" hidden="1" customWidth="1"/>
    <col min="13" max="13" width="9.28515625" style="1" hidden="1" customWidth="1"/>
    <col min="14" max="14" width="12.42578125" style="1" hidden="1" customWidth="1"/>
    <col min="15" max="15" width="8.42578125" style="1" hidden="1" customWidth="1"/>
    <col min="16" max="16" width="11.140625" style="1" hidden="1" customWidth="1"/>
    <col min="17" max="17" width="15.42578125" style="1" hidden="1" customWidth="1"/>
    <col min="18" max="19" width="11.140625" style="1" hidden="1" customWidth="1"/>
    <col min="20" max="20" width="15.7109375" style="1" hidden="1" customWidth="1"/>
    <col min="21" max="21" width="16.140625" style="1" hidden="1" customWidth="1"/>
    <col min="22" max="22" width="10" style="1" hidden="1" customWidth="1"/>
    <col min="23" max="23" width="29.42578125" style="4" hidden="1" customWidth="1"/>
    <col min="24" max="16384" width="9.140625" style="1" hidden="1"/>
  </cols>
  <sheetData>
    <row r="1" spans="1:23" hidden="1">
      <c r="B1" s="8" t="s">
        <v>9</v>
      </c>
      <c r="C1" s="3" t="s">
        <v>0</v>
      </c>
      <c r="D1" s="3" t="s">
        <v>1</v>
      </c>
      <c r="E1" s="3" t="s">
        <v>2</v>
      </c>
      <c r="F1" s="3" t="s">
        <v>3</v>
      </c>
      <c r="G1" s="3"/>
      <c r="H1" s="3"/>
      <c r="I1" s="3"/>
      <c r="J1" s="3"/>
      <c r="K1" s="3"/>
      <c r="L1" s="3"/>
      <c r="M1" s="3"/>
      <c r="N1" s="3"/>
      <c r="O1" s="3" t="s">
        <v>4</v>
      </c>
      <c r="P1" s="3" t="s">
        <v>5</v>
      </c>
      <c r="Q1" s="3" t="s">
        <v>6</v>
      </c>
      <c r="R1" s="3"/>
      <c r="S1" s="3"/>
      <c r="U1" s="3" t="s">
        <v>7</v>
      </c>
      <c r="V1" s="3" t="s">
        <v>8</v>
      </c>
    </row>
    <row r="2" spans="1:23" hidden="1">
      <c r="A2" s="1" t="str">
        <f>CONCATENATE(B2," ",C2)</f>
        <v>Andaman and Nicobar 45000000</v>
      </c>
      <c r="B2" s="8" t="s">
        <v>11</v>
      </c>
      <c r="C2" s="3">
        <f>HLOOKUP($C$38,$C$38:$C$39,2,FALSE)</f>
        <v>45000000</v>
      </c>
      <c r="D2" s="3" t="str">
        <f t="shared" ref="D2:D36" si="0">IF(AND(C2&gt;0,C2&lt;=5000000),"Small Company","Normal Company")</f>
        <v>Normal Company</v>
      </c>
      <c r="E2" s="3">
        <f t="shared" ref="E2:E36" si="1">IF(C2&gt;1500000,500,0)</f>
        <v>500</v>
      </c>
      <c r="F2" s="3">
        <f t="shared" ref="F2:F36" si="2">IF(G2=FALSE,H2,G2)</f>
        <v>468500</v>
      </c>
      <c r="G2" s="3" t="b">
        <f t="shared" ref="G2:G36" si="3">IF(C2&lt;=1500000,0,IF(AND(C2&gt;1000000,C2&lt;=5000000),((ROUNDUP((C2-1000000)/10000,0)*200)+2000)))</f>
        <v>0</v>
      </c>
      <c r="H2" s="3">
        <f t="shared" ref="H2:H36" si="4">IF(D2="Normal Company",I2,FALSE)</f>
        <v>468500</v>
      </c>
      <c r="I2" s="3">
        <f t="shared" ref="I2:I36" si="5">IF(J2&gt;25000000,25000000,J2)</f>
        <v>468500</v>
      </c>
      <c r="J2" s="3">
        <f t="shared" ref="J2:J36" si="6">IF(K2=FALSE,N2,K2)</f>
        <v>468500</v>
      </c>
      <c r="K2" s="3" t="b">
        <f t="shared" ref="K2:K36" si="7">IF(L2=FALSE,M2,L2)</f>
        <v>0</v>
      </c>
      <c r="L2" s="3" t="b">
        <f t="shared" ref="L2:L36" si="8">+IF(C2&lt;=1500000,0,IF(C2&lt;=5000000,((ROUNDUP((C2-1000000)/10000,0)*300)+36000)))</f>
        <v>0</v>
      </c>
      <c r="M2" s="3" t="b">
        <f t="shared" ref="M2:M36" si="9">+IF(C2&lt;=1500000,0,IF(C2&gt;5000000,IF(C2&lt;=10000000,((ROUNDUP((C2-5000000)/10000,0)*100)+156000))))</f>
        <v>0</v>
      </c>
      <c r="N2" s="3">
        <f t="shared" ref="N2:N36" si="10">+IF(C2&lt;=1500000,0,IF(C2&gt;10000000,((ROUNDUP((C2-10000000)/10000,0)*75)+206000)))</f>
        <v>468500</v>
      </c>
      <c r="O2" s="3">
        <f t="shared" ref="O2:O36" si="11">IF(C2&lt;=1500000,0,IF(AND(C2&gt;1500000,C2&lt;=2500000),400,IF(AND(C2&gt;2500000,C2&lt;10000000),500,600)))</f>
        <v>600</v>
      </c>
      <c r="P2" s="3">
        <f>IF(C2&gt;0,20,0)</f>
        <v>20</v>
      </c>
      <c r="Q2" s="3">
        <f>IF(C2&gt;0,300,0)</f>
        <v>300</v>
      </c>
      <c r="R2" s="3"/>
      <c r="S2" s="3"/>
      <c r="U2" s="3">
        <f>IF(C2&gt;0,200,0)</f>
        <v>200</v>
      </c>
      <c r="V2" s="3">
        <f t="shared" ref="V2:V36" si="12">SUM(E2:U2)</f>
        <v>2344120</v>
      </c>
      <c r="W2" s="4" t="str">
        <f>CONCATENATE(B2," ",C2)</f>
        <v>Andaman and Nicobar 45000000</v>
      </c>
    </row>
    <row r="3" spans="1:23" hidden="1">
      <c r="A3" s="1" t="str">
        <f t="shared" ref="A3:A36" si="13">CONCATENATE(B3," ",C3)</f>
        <v>Andhra Pradesh 45000000</v>
      </c>
      <c r="B3" s="8" t="s">
        <v>13</v>
      </c>
      <c r="C3" s="3">
        <f t="shared" ref="C3:C36" si="14">HLOOKUP($C$38,$C$38:$C$39,2,FALSE)</f>
        <v>45000000</v>
      </c>
      <c r="D3" s="3" t="str">
        <f t="shared" si="0"/>
        <v>Normal Company</v>
      </c>
      <c r="E3" s="3">
        <f t="shared" si="1"/>
        <v>500</v>
      </c>
      <c r="F3" s="3">
        <f t="shared" si="2"/>
        <v>468500</v>
      </c>
      <c r="G3" s="3" t="b">
        <f t="shared" si="3"/>
        <v>0</v>
      </c>
      <c r="H3" s="3">
        <f t="shared" si="4"/>
        <v>468500</v>
      </c>
      <c r="I3" s="3">
        <f t="shared" si="5"/>
        <v>468500</v>
      </c>
      <c r="J3" s="3">
        <f t="shared" si="6"/>
        <v>468500</v>
      </c>
      <c r="K3" s="3" t="b">
        <f t="shared" si="7"/>
        <v>0</v>
      </c>
      <c r="L3" s="3" t="b">
        <f t="shared" si="8"/>
        <v>0</v>
      </c>
      <c r="M3" s="3" t="b">
        <f t="shared" si="9"/>
        <v>0</v>
      </c>
      <c r="N3" s="3">
        <f t="shared" si="10"/>
        <v>468500</v>
      </c>
      <c r="O3" s="3">
        <f t="shared" si="11"/>
        <v>600</v>
      </c>
      <c r="P3" s="3">
        <f>IF(C3&gt;0,20,0)</f>
        <v>20</v>
      </c>
      <c r="Q3" s="3">
        <f>IF(R3&gt;500000,500000,R3)</f>
        <v>67500</v>
      </c>
      <c r="R3" s="3">
        <f>IF(S3&gt;1000,S3,T3)</f>
        <v>67500</v>
      </c>
      <c r="S3" s="3">
        <f>C3*0.15/100</f>
        <v>67500</v>
      </c>
      <c r="T3" s="3">
        <f>IF(C3&gt;0,1000,0)</f>
        <v>1000</v>
      </c>
      <c r="U3" s="3">
        <f>IF(C3&gt;0,500,0)</f>
        <v>500</v>
      </c>
      <c r="V3" s="3">
        <f t="shared" si="12"/>
        <v>2547620</v>
      </c>
      <c r="W3" s="4" t="str">
        <f t="shared" ref="W3:W36" si="15">CONCATENATE(B3," ",C3)</f>
        <v>Andhra Pradesh 45000000</v>
      </c>
    </row>
    <row r="4" spans="1:23" hidden="1">
      <c r="A4" s="1" t="str">
        <f t="shared" si="13"/>
        <v>Arunachal Pradesh 45000000</v>
      </c>
      <c r="B4" s="8" t="s">
        <v>12</v>
      </c>
      <c r="C4" s="3">
        <f t="shared" si="14"/>
        <v>45000000</v>
      </c>
      <c r="D4" s="3" t="str">
        <f t="shared" si="0"/>
        <v>Normal Company</v>
      </c>
      <c r="E4" s="3">
        <f t="shared" si="1"/>
        <v>500</v>
      </c>
      <c r="F4" s="3">
        <f t="shared" si="2"/>
        <v>468500</v>
      </c>
      <c r="G4" s="3" t="b">
        <f t="shared" si="3"/>
        <v>0</v>
      </c>
      <c r="H4" s="3">
        <f t="shared" si="4"/>
        <v>468500</v>
      </c>
      <c r="I4" s="3">
        <f t="shared" si="5"/>
        <v>468500</v>
      </c>
      <c r="J4" s="3">
        <f t="shared" si="6"/>
        <v>468500</v>
      </c>
      <c r="K4" s="3" t="b">
        <f t="shared" si="7"/>
        <v>0</v>
      </c>
      <c r="L4" s="3" t="b">
        <f t="shared" si="8"/>
        <v>0</v>
      </c>
      <c r="M4" s="3" t="b">
        <f t="shared" si="9"/>
        <v>0</v>
      </c>
      <c r="N4" s="3">
        <f t="shared" si="10"/>
        <v>468500</v>
      </c>
      <c r="O4" s="3">
        <f t="shared" si="11"/>
        <v>600</v>
      </c>
      <c r="P4" s="3">
        <f>IF(C4&gt;0,10,0)</f>
        <v>10</v>
      </c>
      <c r="Q4" s="3">
        <f>IF(C4&gt;0,500,0)</f>
        <v>500</v>
      </c>
      <c r="R4" s="3"/>
      <c r="S4" s="3"/>
      <c r="U4" s="3">
        <f>IF(C4&gt;0,200,0)</f>
        <v>200</v>
      </c>
      <c r="V4" s="3">
        <f t="shared" si="12"/>
        <v>2344310</v>
      </c>
      <c r="W4" s="4" t="str">
        <f t="shared" si="15"/>
        <v>Arunachal Pradesh 45000000</v>
      </c>
    </row>
    <row r="5" spans="1:23" hidden="1">
      <c r="A5" s="1" t="str">
        <f t="shared" si="13"/>
        <v>Assam 45000000</v>
      </c>
      <c r="B5" s="8" t="s">
        <v>14</v>
      </c>
      <c r="C5" s="3">
        <f t="shared" si="14"/>
        <v>45000000</v>
      </c>
      <c r="D5" s="3" t="str">
        <f t="shared" si="0"/>
        <v>Normal Company</v>
      </c>
      <c r="E5" s="3">
        <f t="shared" si="1"/>
        <v>500</v>
      </c>
      <c r="F5" s="3">
        <f t="shared" si="2"/>
        <v>468500</v>
      </c>
      <c r="G5" s="3" t="b">
        <f t="shared" si="3"/>
        <v>0</v>
      </c>
      <c r="H5" s="3">
        <f t="shared" si="4"/>
        <v>468500</v>
      </c>
      <c r="I5" s="3">
        <f t="shared" si="5"/>
        <v>468500</v>
      </c>
      <c r="J5" s="3">
        <f t="shared" si="6"/>
        <v>468500</v>
      </c>
      <c r="K5" s="3" t="b">
        <f t="shared" si="7"/>
        <v>0</v>
      </c>
      <c r="L5" s="3" t="b">
        <f t="shared" si="8"/>
        <v>0</v>
      </c>
      <c r="M5" s="3" t="b">
        <f t="shared" si="9"/>
        <v>0</v>
      </c>
      <c r="N5" s="3">
        <f t="shared" si="10"/>
        <v>468500</v>
      </c>
      <c r="O5" s="3">
        <f t="shared" si="11"/>
        <v>600</v>
      </c>
      <c r="P5" s="3">
        <f>IF(C5&gt;0,15,0)</f>
        <v>15</v>
      </c>
      <c r="Q5" s="3">
        <f>IF(C5&gt;0,200,0)</f>
        <v>200</v>
      </c>
      <c r="R5" s="3"/>
      <c r="S5" s="3"/>
      <c r="U5" s="3">
        <f>IF(C5&gt;0,310,0)</f>
        <v>310</v>
      </c>
      <c r="V5" s="3">
        <f t="shared" si="12"/>
        <v>2344125</v>
      </c>
      <c r="W5" s="4" t="str">
        <f t="shared" si="15"/>
        <v>Assam 45000000</v>
      </c>
    </row>
    <row r="6" spans="1:23" hidden="1">
      <c r="A6" s="1" t="str">
        <f t="shared" si="13"/>
        <v>Bihar 45000000</v>
      </c>
      <c r="B6" s="8" t="s">
        <v>15</v>
      </c>
      <c r="C6" s="3">
        <f t="shared" si="14"/>
        <v>45000000</v>
      </c>
      <c r="D6" s="3" t="str">
        <f t="shared" si="0"/>
        <v>Normal Company</v>
      </c>
      <c r="E6" s="3">
        <f t="shared" si="1"/>
        <v>500</v>
      </c>
      <c r="F6" s="3">
        <f t="shared" si="2"/>
        <v>468500</v>
      </c>
      <c r="G6" s="3" t="b">
        <f t="shared" si="3"/>
        <v>0</v>
      </c>
      <c r="H6" s="3">
        <f t="shared" si="4"/>
        <v>468500</v>
      </c>
      <c r="I6" s="3">
        <f t="shared" si="5"/>
        <v>468500</v>
      </c>
      <c r="J6" s="3">
        <f t="shared" si="6"/>
        <v>468500</v>
      </c>
      <c r="K6" s="3" t="b">
        <f t="shared" si="7"/>
        <v>0</v>
      </c>
      <c r="L6" s="3" t="b">
        <f t="shared" si="8"/>
        <v>0</v>
      </c>
      <c r="M6" s="3" t="b">
        <f t="shared" si="9"/>
        <v>0</v>
      </c>
      <c r="N6" s="3">
        <f t="shared" si="10"/>
        <v>468500</v>
      </c>
      <c r="O6" s="3">
        <f t="shared" si="11"/>
        <v>600</v>
      </c>
      <c r="P6" s="3">
        <f>IF(C6&gt;0,20,0)</f>
        <v>20</v>
      </c>
      <c r="Q6" s="3">
        <f>IF(R6&gt;500000,500000,R6)</f>
        <v>67500</v>
      </c>
      <c r="R6" s="3">
        <f>IF(S6&gt;1000,S6,T6)</f>
        <v>67500</v>
      </c>
      <c r="S6" s="3">
        <f>C6*0.15/100</f>
        <v>67500</v>
      </c>
      <c r="T6" s="3">
        <f>IF(C6&gt;0,1000,0)</f>
        <v>1000</v>
      </c>
      <c r="U6" s="3">
        <f>IF(C6&gt;0,500,0)</f>
        <v>500</v>
      </c>
      <c r="V6" s="3">
        <f t="shared" si="12"/>
        <v>2547620</v>
      </c>
      <c r="W6" s="4" t="str">
        <f t="shared" si="15"/>
        <v>Bihar 45000000</v>
      </c>
    </row>
    <row r="7" spans="1:23" hidden="1">
      <c r="A7" s="1" t="str">
        <f t="shared" si="13"/>
        <v>Chandigarh 45000000</v>
      </c>
      <c r="B7" s="8" t="s">
        <v>16</v>
      </c>
      <c r="C7" s="3">
        <f t="shared" si="14"/>
        <v>45000000</v>
      </c>
      <c r="D7" s="3" t="str">
        <f t="shared" si="0"/>
        <v>Normal Company</v>
      </c>
      <c r="E7" s="3">
        <f t="shared" si="1"/>
        <v>500</v>
      </c>
      <c r="F7" s="3">
        <f t="shared" si="2"/>
        <v>468500</v>
      </c>
      <c r="G7" s="3" t="b">
        <f t="shared" si="3"/>
        <v>0</v>
      </c>
      <c r="H7" s="3">
        <f t="shared" si="4"/>
        <v>468500</v>
      </c>
      <c r="I7" s="3">
        <f t="shared" si="5"/>
        <v>468500</v>
      </c>
      <c r="J7" s="3">
        <f t="shared" si="6"/>
        <v>468500</v>
      </c>
      <c r="K7" s="3" t="b">
        <f t="shared" si="7"/>
        <v>0</v>
      </c>
      <c r="L7" s="3" t="b">
        <f t="shared" si="8"/>
        <v>0</v>
      </c>
      <c r="M7" s="3" t="b">
        <f t="shared" si="9"/>
        <v>0</v>
      </c>
      <c r="N7" s="3">
        <f t="shared" si="10"/>
        <v>468500</v>
      </c>
      <c r="O7" s="3">
        <f t="shared" si="11"/>
        <v>600</v>
      </c>
      <c r="P7" s="3">
        <f>IF(C7&gt;0,3,0)</f>
        <v>3</v>
      </c>
      <c r="Q7" s="3">
        <f>IF(C7&gt;0,1000,0)</f>
        <v>1000</v>
      </c>
      <c r="R7" s="3"/>
      <c r="S7" s="3"/>
      <c r="U7" s="3">
        <f>IF(C7&gt;0,500,0)</f>
        <v>500</v>
      </c>
      <c r="V7" s="3">
        <f t="shared" si="12"/>
        <v>2345103</v>
      </c>
      <c r="W7" s="4" t="str">
        <f t="shared" si="15"/>
        <v>Chandigarh 45000000</v>
      </c>
    </row>
    <row r="8" spans="1:23" hidden="1">
      <c r="A8" s="1" t="str">
        <f t="shared" si="13"/>
        <v>Chhattisgarh 45000000</v>
      </c>
      <c r="B8" s="8" t="s">
        <v>17</v>
      </c>
      <c r="C8" s="3">
        <f t="shared" si="14"/>
        <v>45000000</v>
      </c>
      <c r="D8" s="3" t="str">
        <f t="shared" si="0"/>
        <v>Normal Company</v>
      </c>
      <c r="E8" s="3">
        <f t="shared" si="1"/>
        <v>500</v>
      </c>
      <c r="F8" s="3">
        <f t="shared" si="2"/>
        <v>468500</v>
      </c>
      <c r="G8" s="3" t="b">
        <f t="shared" si="3"/>
        <v>0</v>
      </c>
      <c r="H8" s="3">
        <f t="shared" si="4"/>
        <v>468500</v>
      </c>
      <c r="I8" s="3">
        <f t="shared" si="5"/>
        <v>468500</v>
      </c>
      <c r="J8" s="3">
        <f t="shared" si="6"/>
        <v>468500</v>
      </c>
      <c r="K8" s="3" t="b">
        <f t="shared" si="7"/>
        <v>0</v>
      </c>
      <c r="L8" s="3" t="b">
        <f t="shared" si="8"/>
        <v>0</v>
      </c>
      <c r="M8" s="3" t="b">
        <f t="shared" si="9"/>
        <v>0</v>
      </c>
      <c r="N8" s="3">
        <f t="shared" si="10"/>
        <v>468500</v>
      </c>
      <c r="O8" s="3">
        <f t="shared" si="11"/>
        <v>600</v>
      </c>
      <c r="P8" s="3">
        <f>IF(C8&gt;0,10,0)</f>
        <v>10</v>
      </c>
      <c r="Q8" s="3">
        <f>IF(R8&gt;500000,500000,R8)</f>
        <v>67500</v>
      </c>
      <c r="R8" s="3">
        <f>IF(S8&gt;1000,S8,T8)</f>
        <v>67500</v>
      </c>
      <c r="S8" s="3">
        <f>C8*0.15/100</f>
        <v>67500</v>
      </c>
      <c r="T8" s="3">
        <f>IF(C8&gt;0,1000,0)</f>
        <v>1000</v>
      </c>
      <c r="U8" s="3">
        <f>IF(C8&gt;0,500,0)</f>
        <v>500</v>
      </c>
      <c r="V8" s="3">
        <f t="shared" si="12"/>
        <v>2547610</v>
      </c>
      <c r="W8" s="4" t="str">
        <f t="shared" si="15"/>
        <v>Chhattisgarh 45000000</v>
      </c>
    </row>
    <row r="9" spans="1:23" hidden="1">
      <c r="A9" s="1" t="str">
        <f t="shared" si="13"/>
        <v>Dadra and Nagar Haveli 45000000</v>
      </c>
      <c r="B9" s="8" t="s">
        <v>18</v>
      </c>
      <c r="C9" s="3">
        <f t="shared" si="14"/>
        <v>45000000</v>
      </c>
      <c r="D9" s="3" t="str">
        <f t="shared" si="0"/>
        <v>Normal Company</v>
      </c>
      <c r="E9" s="3">
        <f t="shared" si="1"/>
        <v>500</v>
      </c>
      <c r="F9" s="3">
        <f t="shared" si="2"/>
        <v>468500</v>
      </c>
      <c r="G9" s="3" t="b">
        <f t="shared" si="3"/>
        <v>0</v>
      </c>
      <c r="H9" s="3">
        <f t="shared" si="4"/>
        <v>468500</v>
      </c>
      <c r="I9" s="3">
        <f t="shared" si="5"/>
        <v>468500</v>
      </c>
      <c r="J9" s="3">
        <f t="shared" si="6"/>
        <v>468500</v>
      </c>
      <c r="K9" s="3" t="b">
        <f t="shared" si="7"/>
        <v>0</v>
      </c>
      <c r="L9" s="3" t="b">
        <f t="shared" si="8"/>
        <v>0</v>
      </c>
      <c r="M9" s="3" t="b">
        <f t="shared" si="9"/>
        <v>0</v>
      </c>
      <c r="N9" s="3">
        <f t="shared" si="10"/>
        <v>468500</v>
      </c>
      <c r="O9" s="3">
        <f t="shared" si="11"/>
        <v>600</v>
      </c>
      <c r="P9" s="3">
        <f>IF(C9&gt;0,1,0)</f>
        <v>1</v>
      </c>
      <c r="Q9" s="3">
        <f>IF(C9&gt;0,25,0)</f>
        <v>25</v>
      </c>
      <c r="R9" s="3"/>
      <c r="S9" s="3"/>
      <c r="U9" s="3">
        <f>IF(C9&gt;0,15,0)</f>
        <v>15</v>
      </c>
      <c r="V9" s="3">
        <f t="shared" si="12"/>
        <v>2343641</v>
      </c>
      <c r="W9" s="4" t="str">
        <f t="shared" si="15"/>
        <v>Dadra and Nagar Haveli 45000000</v>
      </c>
    </row>
    <row r="10" spans="1:23" hidden="1">
      <c r="A10" s="1" t="str">
        <f t="shared" si="13"/>
        <v>Daman and Diu 45000000</v>
      </c>
      <c r="B10" s="8" t="s">
        <v>19</v>
      </c>
      <c r="C10" s="3">
        <f t="shared" si="14"/>
        <v>45000000</v>
      </c>
      <c r="D10" s="3" t="str">
        <f t="shared" si="0"/>
        <v>Normal Company</v>
      </c>
      <c r="E10" s="3">
        <f t="shared" si="1"/>
        <v>500</v>
      </c>
      <c r="F10" s="3">
        <f t="shared" si="2"/>
        <v>468500</v>
      </c>
      <c r="G10" s="3" t="b">
        <f t="shared" si="3"/>
        <v>0</v>
      </c>
      <c r="H10" s="3">
        <f t="shared" si="4"/>
        <v>468500</v>
      </c>
      <c r="I10" s="3">
        <f t="shared" si="5"/>
        <v>468500</v>
      </c>
      <c r="J10" s="3">
        <f t="shared" si="6"/>
        <v>468500</v>
      </c>
      <c r="K10" s="3" t="b">
        <f t="shared" si="7"/>
        <v>0</v>
      </c>
      <c r="L10" s="3" t="b">
        <f t="shared" si="8"/>
        <v>0</v>
      </c>
      <c r="M10" s="3" t="b">
        <f t="shared" si="9"/>
        <v>0</v>
      </c>
      <c r="N10" s="3">
        <f t="shared" si="10"/>
        <v>468500</v>
      </c>
      <c r="O10" s="3">
        <f t="shared" si="11"/>
        <v>600</v>
      </c>
      <c r="P10" s="3">
        <f>IF(C10&gt;0,20,0)</f>
        <v>20</v>
      </c>
      <c r="Q10" s="3">
        <f>IF(C10&gt;0,((ROUNDUP((C10/500000)*1000,0))))</f>
        <v>90000</v>
      </c>
      <c r="R10" s="3"/>
      <c r="S10" s="3"/>
      <c r="U10" s="3">
        <f>IF(C10&gt;0,150,0)</f>
        <v>150</v>
      </c>
      <c r="V10" s="3">
        <f t="shared" si="12"/>
        <v>2433770</v>
      </c>
      <c r="W10" s="4" t="str">
        <f t="shared" si="15"/>
        <v>Daman and Diu 45000000</v>
      </c>
    </row>
    <row r="11" spans="1:23" hidden="1">
      <c r="A11" s="1" t="str">
        <f t="shared" si="13"/>
        <v>Delhi 45000000</v>
      </c>
      <c r="B11" s="8" t="s">
        <v>20</v>
      </c>
      <c r="C11" s="3">
        <f t="shared" si="14"/>
        <v>45000000</v>
      </c>
      <c r="D11" s="3" t="str">
        <f t="shared" si="0"/>
        <v>Normal Company</v>
      </c>
      <c r="E11" s="3">
        <f t="shared" si="1"/>
        <v>500</v>
      </c>
      <c r="F11" s="3">
        <f t="shared" si="2"/>
        <v>468500</v>
      </c>
      <c r="G11" s="3" t="b">
        <f t="shared" si="3"/>
        <v>0</v>
      </c>
      <c r="H11" s="3">
        <f t="shared" si="4"/>
        <v>468500</v>
      </c>
      <c r="I11" s="3">
        <f t="shared" si="5"/>
        <v>468500</v>
      </c>
      <c r="J11" s="3">
        <f t="shared" si="6"/>
        <v>468500</v>
      </c>
      <c r="K11" s="3" t="b">
        <f t="shared" si="7"/>
        <v>0</v>
      </c>
      <c r="L11" s="3" t="b">
        <f t="shared" si="8"/>
        <v>0</v>
      </c>
      <c r="M11" s="3" t="b">
        <f t="shared" si="9"/>
        <v>0</v>
      </c>
      <c r="N11" s="3">
        <f t="shared" si="10"/>
        <v>468500</v>
      </c>
      <c r="O11" s="3">
        <f t="shared" si="11"/>
        <v>600</v>
      </c>
      <c r="P11" s="3">
        <f>IF(C11&gt;0,10,0)</f>
        <v>10</v>
      </c>
      <c r="Q11" s="3">
        <f>IF(R11&gt;2500000,2500000,R11)</f>
        <v>67500</v>
      </c>
      <c r="R11" s="3">
        <f>IF(S11&gt;1000,S11,T11)</f>
        <v>67500</v>
      </c>
      <c r="S11" s="3">
        <f>C11*0.15/100</f>
        <v>67500</v>
      </c>
      <c r="T11" s="3">
        <f>IF(C11&gt;0,1000,0)</f>
        <v>1000</v>
      </c>
      <c r="U11" s="3">
        <f>IF(C11&gt;0,200,0)</f>
        <v>200</v>
      </c>
      <c r="V11" s="3">
        <f t="shared" si="12"/>
        <v>2547310</v>
      </c>
      <c r="W11" s="4" t="str">
        <f t="shared" si="15"/>
        <v>Delhi 45000000</v>
      </c>
    </row>
    <row r="12" spans="1:23" hidden="1">
      <c r="A12" s="1" t="str">
        <f t="shared" si="13"/>
        <v>Goa 45000000</v>
      </c>
      <c r="B12" s="8" t="s">
        <v>21</v>
      </c>
      <c r="C12" s="3">
        <f t="shared" si="14"/>
        <v>45000000</v>
      </c>
      <c r="D12" s="3" t="str">
        <f t="shared" si="0"/>
        <v>Normal Company</v>
      </c>
      <c r="E12" s="3">
        <f t="shared" si="1"/>
        <v>500</v>
      </c>
      <c r="F12" s="3">
        <f t="shared" si="2"/>
        <v>468500</v>
      </c>
      <c r="G12" s="3" t="b">
        <f t="shared" si="3"/>
        <v>0</v>
      </c>
      <c r="H12" s="3">
        <f t="shared" si="4"/>
        <v>468500</v>
      </c>
      <c r="I12" s="3">
        <f t="shared" si="5"/>
        <v>468500</v>
      </c>
      <c r="J12" s="3">
        <f t="shared" si="6"/>
        <v>468500</v>
      </c>
      <c r="K12" s="3" t="b">
        <f t="shared" si="7"/>
        <v>0</v>
      </c>
      <c r="L12" s="3" t="b">
        <f t="shared" si="8"/>
        <v>0</v>
      </c>
      <c r="M12" s="3" t="b">
        <f t="shared" si="9"/>
        <v>0</v>
      </c>
      <c r="N12" s="3">
        <f t="shared" si="10"/>
        <v>468500</v>
      </c>
      <c r="O12" s="3">
        <f t="shared" si="11"/>
        <v>600</v>
      </c>
      <c r="P12" s="3">
        <f>IF(C12&gt;0,20,0)</f>
        <v>20</v>
      </c>
      <c r="Q12" s="3">
        <f>IF(C12&gt;0,((ROUNDUP((C12/500000),0)*1000)))</f>
        <v>90000</v>
      </c>
      <c r="R12" s="3"/>
      <c r="S12" s="3"/>
      <c r="U12" s="3">
        <f>IF(C12&gt;0,150,0)</f>
        <v>150</v>
      </c>
      <c r="V12" s="3">
        <f t="shared" si="12"/>
        <v>2433770</v>
      </c>
      <c r="W12" s="4" t="str">
        <f t="shared" si="15"/>
        <v>Goa 45000000</v>
      </c>
    </row>
    <row r="13" spans="1:23" hidden="1">
      <c r="A13" s="1" t="str">
        <f t="shared" si="13"/>
        <v>Gujarat 45000000</v>
      </c>
      <c r="B13" s="8" t="s">
        <v>22</v>
      </c>
      <c r="C13" s="3">
        <f t="shared" si="14"/>
        <v>45000000</v>
      </c>
      <c r="D13" s="3" t="str">
        <f t="shared" si="0"/>
        <v>Normal Company</v>
      </c>
      <c r="E13" s="3">
        <f t="shared" si="1"/>
        <v>500</v>
      </c>
      <c r="F13" s="3">
        <f t="shared" si="2"/>
        <v>468500</v>
      </c>
      <c r="G13" s="3" t="b">
        <f t="shared" si="3"/>
        <v>0</v>
      </c>
      <c r="H13" s="3">
        <f t="shared" si="4"/>
        <v>468500</v>
      </c>
      <c r="I13" s="3">
        <f t="shared" si="5"/>
        <v>468500</v>
      </c>
      <c r="J13" s="3">
        <f t="shared" si="6"/>
        <v>468500</v>
      </c>
      <c r="K13" s="3" t="b">
        <f t="shared" si="7"/>
        <v>0</v>
      </c>
      <c r="L13" s="3" t="b">
        <f t="shared" si="8"/>
        <v>0</v>
      </c>
      <c r="M13" s="3" t="b">
        <f t="shared" si="9"/>
        <v>0</v>
      </c>
      <c r="N13" s="3">
        <f t="shared" si="10"/>
        <v>468500</v>
      </c>
      <c r="O13" s="3">
        <f t="shared" si="11"/>
        <v>600</v>
      </c>
      <c r="P13" s="3">
        <f>IF(C13&gt;0,20,0)</f>
        <v>20</v>
      </c>
      <c r="Q13" s="3">
        <f>IF(T13&gt;500000,500000,T13)</f>
        <v>225000</v>
      </c>
      <c r="R13" s="3"/>
      <c r="S13" s="3"/>
      <c r="T13" s="3">
        <f>IF(C13&gt;0,C13*0.5/100)</f>
        <v>225000</v>
      </c>
      <c r="U13" s="3">
        <f>IF(C13&gt;0,100,0)</f>
        <v>100</v>
      </c>
      <c r="V13" s="3">
        <f t="shared" si="12"/>
        <v>2793720</v>
      </c>
      <c r="W13" s="4" t="str">
        <f t="shared" si="15"/>
        <v>Gujarat 45000000</v>
      </c>
    </row>
    <row r="14" spans="1:23" hidden="1">
      <c r="A14" s="1" t="str">
        <f t="shared" si="13"/>
        <v>Haryana 45000000</v>
      </c>
      <c r="B14" s="8" t="s">
        <v>23</v>
      </c>
      <c r="C14" s="3">
        <f t="shared" si="14"/>
        <v>45000000</v>
      </c>
      <c r="D14" s="3" t="str">
        <f t="shared" si="0"/>
        <v>Normal Company</v>
      </c>
      <c r="E14" s="3">
        <f t="shared" si="1"/>
        <v>500</v>
      </c>
      <c r="F14" s="3">
        <f t="shared" si="2"/>
        <v>468500</v>
      </c>
      <c r="G14" s="3" t="b">
        <f t="shared" si="3"/>
        <v>0</v>
      </c>
      <c r="H14" s="3">
        <f t="shared" si="4"/>
        <v>468500</v>
      </c>
      <c r="I14" s="3">
        <f t="shared" si="5"/>
        <v>468500</v>
      </c>
      <c r="J14" s="3">
        <f t="shared" si="6"/>
        <v>468500</v>
      </c>
      <c r="K14" s="3" t="b">
        <f t="shared" si="7"/>
        <v>0</v>
      </c>
      <c r="L14" s="3" t="b">
        <f t="shared" si="8"/>
        <v>0</v>
      </c>
      <c r="M14" s="3" t="b">
        <f t="shared" si="9"/>
        <v>0</v>
      </c>
      <c r="N14" s="3">
        <f t="shared" si="10"/>
        <v>468500</v>
      </c>
      <c r="O14" s="3">
        <f t="shared" si="11"/>
        <v>600</v>
      </c>
      <c r="P14" s="3">
        <f>IF(C14&gt;0,15,0)</f>
        <v>15</v>
      </c>
      <c r="Q14" s="3">
        <f>IF(C14&lt;=100000,60,120)</f>
        <v>120</v>
      </c>
      <c r="R14" s="3"/>
      <c r="S14" s="3"/>
      <c r="U14" s="3">
        <f>IF(C14&gt;0,60,0)</f>
        <v>60</v>
      </c>
      <c r="V14" s="3">
        <f t="shared" si="12"/>
        <v>2343795</v>
      </c>
      <c r="W14" s="4" t="str">
        <f t="shared" si="15"/>
        <v>Haryana 45000000</v>
      </c>
    </row>
    <row r="15" spans="1:23" hidden="1">
      <c r="A15" s="1" t="str">
        <f t="shared" si="13"/>
        <v>Himachal Pradesh 45000000</v>
      </c>
      <c r="B15" s="8" t="s">
        <v>24</v>
      </c>
      <c r="C15" s="3">
        <f t="shared" si="14"/>
        <v>45000000</v>
      </c>
      <c r="D15" s="3" t="str">
        <f t="shared" si="0"/>
        <v>Normal Company</v>
      </c>
      <c r="E15" s="3">
        <f t="shared" si="1"/>
        <v>500</v>
      </c>
      <c r="F15" s="3">
        <f t="shared" si="2"/>
        <v>468500</v>
      </c>
      <c r="G15" s="3" t="b">
        <f t="shared" si="3"/>
        <v>0</v>
      </c>
      <c r="H15" s="3">
        <f t="shared" si="4"/>
        <v>468500</v>
      </c>
      <c r="I15" s="3">
        <f t="shared" si="5"/>
        <v>468500</v>
      </c>
      <c r="J15" s="3">
        <f t="shared" si="6"/>
        <v>468500</v>
      </c>
      <c r="K15" s="3" t="b">
        <f t="shared" si="7"/>
        <v>0</v>
      </c>
      <c r="L15" s="3" t="b">
        <f t="shared" si="8"/>
        <v>0</v>
      </c>
      <c r="M15" s="3" t="b">
        <f t="shared" si="9"/>
        <v>0</v>
      </c>
      <c r="N15" s="3">
        <f t="shared" si="10"/>
        <v>468500</v>
      </c>
      <c r="O15" s="3">
        <f t="shared" si="11"/>
        <v>600</v>
      </c>
      <c r="P15" s="3">
        <f>IF(C15&gt;0,3,0)</f>
        <v>3</v>
      </c>
      <c r="Q15" s="3">
        <f>IF(C15&lt;=100000,60,120)</f>
        <v>120</v>
      </c>
      <c r="R15" s="3"/>
      <c r="S15" s="3"/>
      <c r="U15" s="3">
        <f>IF(C15&gt;0,60,0)</f>
        <v>60</v>
      </c>
      <c r="V15" s="3">
        <f t="shared" si="12"/>
        <v>2343783</v>
      </c>
      <c r="W15" s="4" t="str">
        <f t="shared" si="15"/>
        <v>Himachal Pradesh 45000000</v>
      </c>
    </row>
    <row r="16" spans="1:23" hidden="1">
      <c r="A16" s="1" t="str">
        <f t="shared" si="13"/>
        <v>Jammu and Kashmir 45000000</v>
      </c>
      <c r="B16" s="8" t="s">
        <v>25</v>
      </c>
      <c r="C16" s="3">
        <f t="shared" si="14"/>
        <v>45000000</v>
      </c>
      <c r="D16" s="3" t="str">
        <f t="shared" si="0"/>
        <v>Normal Company</v>
      </c>
      <c r="E16" s="3">
        <f t="shared" si="1"/>
        <v>500</v>
      </c>
      <c r="F16" s="3">
        <f t="shared" si="2"/>
        <v>468500</v>
      </c>
      <c r="G16" s="3" t="b">
        <f t="shared" si="3"/>
        <v>0</v>
      </c>
      <c r="H16" s="3">
        <f t="shared" si="4"/>
        <v>468500</v>
      </c>
      <c r="I16" s="3">
        <f t="shared" si="5"/>
        <v>468500</v>
      </c>
      <c r="J16" s="3">
        <f t="shared" si="6"/>
        <v>468500</v>
      </c>
      <c r="K16" s="3" t="b">
        <f t="shared" si="7"/>
        <v>0</v>
      </c>
      <c r="L16" s="3" t="b">
        <f t="shared" si="8"/>
        <v>0</v>
      </c>
      <c r="M16" s="3" t="b">
        <f t="shared" si="9"/>
        <v>0</v>
      </c>
      <c r="N16" s="3">
        <f t="shared" si="10"/>
        <v>468500</v>
      </c>
      <c r="O16" s="3">
        <f t="shared" si="11"/>
        <v>600</v>
      </c>
      <c r="P16" s="3">
        <f>IF(C16&gt;0,10,0)</f>
        <v>10</v>
      </c>
      <c r="Q16" s="3">
        <f>IF(C16&lt;=100000,150,300)</f>
        <v>300</v>
      </c>
      <c r="R16" s="3"/>
      <c r="S16" s="3"/>
      <c r="U16" s="3">
        <f>IF(C16&gt;0,150,0)</f>
        <v>150</v>
      </c>
      <c r="V16" s="3">
        <f t="shared" si="12"/>
        <v>2344060</v>
      </c>
      <c r="W16" s="4" t="str">
        <f t="shared" si="15"/>
        <v>Jammu and Kashmir 45000000</v>
      </c>
    </row>
    <row r="17" spans="1:23" hidden="1">
      <c r="A17" s="1" t="str">
        <f t="shared" si="13"/>
        <v>Jharkhand 45000000</v>
      </c>
      <c r="B17" s="8" t="s">
        <v>26</v>
      </c>
      <c r="C17" s="3">
        <f t="shared" si="14"/>
        <v>45000000</v>
      </c>
      <c r="D17" s="3" t="str">
        <f t="shared" si="0"/>
        <v>Normal Company</v>
      </c>
      <c r="E17" s="3">
        <f t="shared" si="1"/>
        <v>500</v>
      </c>
      <c r="F17" s="3">
        <f t="shared" si="2"/>
        <v>468500</v>
      </c>
      <c r="G17" s="3" t="b">
        <f t="shared" si="3"/>
        <v>0</v>
      </c>
      <c r="H17" s="3">
        <f t="shared" si="4"/>
        <v>468500</v>
      </c>
      <c r="I17" s="3">
        <f t="shared" si="5"/>
        <v>468500</v>
      </c>
      <c r="J17" s="3">
        <f t="shared" si="6"/>
        <v>468500</v>
      </c>
      <c r="K17" s="3" t="b">
        <f t="shared" si="7"/>
        <v>0</v>
      </c>
      <c r="L17" s="3" t="b">
        <f t="shared" si="8"/>
        <v>0</v>
      </c>
      <c r="M17" s="3" t="b">
        <f t="shared" si="9"/>
        <v>0</v>
      </c>
      <c r="N17" s="3">
        <f t="shared" si="10"/>
        <v>468500</v>
      </c>
      <c r="O17" s="3">
        <f t="shared" si="11"/>
        <v>600</v>
      </c>
      <c r="P17" s="3">
        <f>IF(C17&gt;0,5,0)</f>
        <v>5</v>
      </c>
      <c r="Q17" s="3">
        <f>IF(C17&gt;0,105,0)</f>
        <v>105</v>
      </c>
      <c r="R17" s="3"/>
      <c r="S17" s="3"/>
      <c r="U17" s="3">
        <f>IF(C17&gt;0,63,0)</f>
        <v>63</v>
      </c>
      <c r="V17" s="3">
        <f t="shared" si="12"/>
        <v>2343773</v>
      </c>
      <c r="W17" s="4" t="str">
        <f t="shared" si="15"/>
        <v>Jharkhand 45000000</v>
      </c>
    </row>
    <row r="18" spans="1:23" hidden="1">
      <c r="A18" s="1" t="str">
        <f t="shared" si="13"/>
        <v>Karnatka 45000000</v>
      </c>
      <c r="B18" s="8" t="s">
        <v>27</v>
      </c>
      <c r="C18" s="3">
        <f t="shared" si="14"/>
        <v>45000000</v>
      </c>
      <c r="D18" s="3" t="str">
        <f t="shared" si="0"/>
        <v>Normal Company</v>
      </c>
      <c r="E18" s="3">
        <f t="shared" si="1"/>
        <v>500</v>
      </c>
      <c r="F18" s="3">
        <f t="shared" si="2"/>
        <v>468500</v>
      </c>
      <c r="G18" s="3" t="b">
        <f t="shared" si="3"/>
        <v>0</v>
      </c>
      <c r="H18" s="3">
        <f t="shared" si="4"/>
        <v>468500</v>
      </c>
      <c r="I18" s="3">
        <f t="shared" si="5"/>
        <v>468500</v>
      </c>
      <c r="J18" s="3">
        <f t="shared" si="6"/>
        <v>468500</v>
      </c>
      <c r="K18" s="3" t="b">
        <f t="shared" si="7"/>
        <v>0</v>
      </c>
      <c r="L18" s="3" t="b">
        <f t="shared" si="8"/>
        <v>0</v>
      </c>
      <c r="M18" s="3" t="b">
        <f t="shared" si="9"/>
        <v>0</v>
      </c>
      <c r="N18" s="3">
        <f t="shared" si="10"/>
        <v>468500</v>
      </c>
      <c r="O18" s="3">
        <f t="shared" si="11"/>
        <v>600</v>
      </c>
      <c r="P18" s="3">
        <f>IF(C18&gt;0,20,0)</f>
        <v>20</v>
      </c>
      <c r="Q18" s="3">
        <f>IF(C18&gt;0,((ROUNDUP((C18/1000000),0)*1000)))</f>
        <v>45000</v>
      </c>
      <c r="R18" s="3"/>
      <c r="S18" s="3"/>
      <c r="U18" s="3">
        <f>IF(C18&gt;0,1000,0)</f>
        <v>1000</v>
      </c>
      <c r="V18" s="3">
        <f t="shared" si="12"/>
        <v>2389620</v>
      </c>
      <c r="W18" s="4" t="str">
        <f t="shared" si="15"/>
        <v>Karnatka 45000000</v>
      </c>
    </row>
    <row r="19" spans="1:23" hidden="1">
      <c r="A19" s="1" t="str">
        <f t="shared" si="13"/>
        <v>Lakshadweep 45000000</v>
      </c>
      <c r="B19" s="8" t="s">
        <v>28</v>
      </c>
      <c r="C19" s="3">
        <f t="shared" si="14"/>
        <v>45000000</v>
      </c>
      <c r="D19" s="3" t="str">
        <f t="shared" si="0"/>
        <v>Normal Company</v>
      </c>
      <c r="E19" s="3">
        <f t="shared" si="1"/>
        <v>500</v>
      </c>
      <c r="F19" s="3">
        <f t="shared" si="2"/>
        <v>468500</v>
      </c>
      <c r="G19" s="3" t="b">
        <f t="shared" si="3"/>
        <v>0</v>
      </c>
      <c r="H19" s="3">
        <f t="shared" si="4"/>
        <v>468500</v>
      </c>
      <c r="I19" s="3">
        <f t="shared" si="5"/>
        <v>468500</v>
      </c>
      <c r="J19" s="3">
        <f t="shared" si="6"/>
        <v>468500</v>
      </c>
      <c r="K19" s="3" t="b">
        <f t="shared" si="7"/>
        <v>0</v>
      </c>
      <c r="L19" s="3" t="b">
        <f t="shared" si="8"/>
        <v>0</v>
      </c>
      <c r="M19" s="3" t="b">
        <f t="shared" si="9"/>
        <v>0</v>
      </c>
      <c r="N19" s="3">
        <f t="shared" si="10"/>
        <v>468500</v>
      </c>
      <c r="O19" s="3">
        <f t="shared" si="11"/>
        <v>600</v>
      </c>
      <c r="P19" s="3">
        <f>IF(C19&gt;0,25,0)</f>
        <v>25</v>
      </c>
      <c r="Q19" s="3">
        <f>IF(C19&gt;0,1000,0)</f>
        <v>1000</v>
      </c>
      <c r="R19" s="3"/>
      <c r="S19" s="3"/>
      <c r="U19" s="3">
        <f>IF(C19&gt;0,500,0)</f>
        <v>500</v>
      </c>
      <c r="V19" s="3">
        <f t="shared" si="12"/>
        <v>2345125</v>
      </c>
      <c r="W19" s="4" t="str">
        <f t="shared" si="15"/>
        <v>Lakshadweep 45000000</v>
      </c>
    </row>
    <row r="20" spans="1:23" hidden="1">
      <c r="A20" s="1" t="str">
        <f t="shared" si="13"/>
        <v>Madhya Pradesh 45000000</v>
      </c>
      <c r="B20" s="8" t="s">
        <v>29</v>
      </c>
      <c r="C20" s="3">
        <f t="shared" si="14"/>
        <v>45000000</v>
      </c>
      <c r="D20" s="3" t="str">
        <f t="shared" si="0"/>
        <v>Normal Company</v>
      </c>
      <c r="E20" s="3">
        <f t="shared" si="1"/>
        <v>500</v>
      </c>
      <c r="F20" s="3">
        <f t="shared" si="2"/>
        <v>468500</v>
      </c>
      <c r="G20" s="3" t="b">
        <f t="shared" si="3"/>
        <v>0</v>
      </c>
      <c r="H20" s="3">
        <f t="shared" si="4"/>
        <v>468500</v>
      </c>
      <c r="I20" s="3">
        <f t="shared" si="5"/>
        <v>468500</v>
      </c>
      <c r="J20" s="3">
        <f t="shared" si="6"/>
        <v>468500</v>
      </c>
      <c r="K20" s="3" t="b">
        <f t="shared" si="7"/>
        <v>0</v>
      </c>
      <c r="L20" s="3" t="b">
        <f t="shared" si="8"/>
        <v>0</v>
      </c>
      <c r="M20" s="3" t="b">
        <f t="shared" si="9"/>
        <v>0</v>
      </c>
      <c r="N20" s="3">
        <f t="shared" si="10"/>
        <v>468500</v>
      </c>
      <c r="O20" s="3">
        <f t="shared" si="11"/>
        <v>600</v>
      </c>
      <c r="P20" s="3">
        <f>IF(C20&gt;0,50,0)</f>
        <v>50</v>
      </c>
      <c r="Q20" s="3">
        <f>IF(R20&gt;2500000,2500000,R20)</f>
        <v>67500</v>
      </c>
      <c r="R20" s="3">
        <f>IF(S20&gt;5000,S20,T20)</f>
        <v>67500</v>
      </c>
      <c r="S20" s="3">
        <f>C20*0.15/100</f>
        <v>67500</v>
      </c>
      <c r="T20" s="3">
        <f>IF(C20&gt;0,5000,0)</f>
        <v>5000</v>
      </c>
      <c r="U20" s="3">
        <f>IF(C20&gt;0,2500,0)</f>
        <v>2500</v>
      </c>
      <c r="V20" s="3">
        <f t="shared" si="12"/>
        <v>2553650</v>
      </c>
      <c r="W20" s="4" t="str">
        <f t="shared" si="15"/>
        <v>Madhya Pradesh 45000000</v>
      </c>
    </row>
    <row r="21" spans="1:23" hidden="1">
      <c r="A21" s="1" t="str">
        <f t="shared" si="13"/>
        <v>Maharashtra 45000000</v>
      </c>
      <c r="B21" s="8" t="s">
        <v>30</v>
      </c>
      <c r="C21" s="3">
        <f t="shared" si="14"/>
        <v>45000000</v>
      </c>
      <c r="D21" s="3" t="str">
        <f t="shared" si="0"/>
        <v>Normal Company</v>
      </c>
      <c r="E21" s="3">
        <f t="shared" si="1"/>
        <v>500</v>
      </c>
      <c r="F21" s="3">
        <f t="shared" si="2"/>
        <v>468500</v>
      </c>
      <c r="G21" s="3" t="b">
        <f t="shared" si="3"/>
        <v>0</v>
      </c>
      <c r="H21" s="3">
        <f t="shared" si="4"/>
        <v>468500</v>
      </c>
      <c r="I21" s="3">
        <f t="shared" si="5"/>
        <v>468500</v>
      </c>
      <c r="J21" s="3">
        <f t="shared" si="6"/>
        <v>468500</v>
      </c>
      <c r="K21" s="3" t="b">
        <f t="shared" si="7"/>
        <v>0</v>
      </c>
      <c r="L21" s="3" t="b">
        <f t="shared" si="8"/>
        <v>0</v>
      </c>
      <c r="M21" s="3" t="b">
        <f t="shared" si="9"/>
        <v>0</v>
      </c>
      <c r="N21" s="3">
        <f t="shared" si="10"/>
        <v>468500</v>
      </c>
      <c r="O21" s="3">
        <f t="shared" si="11"/>
        <v>600</v>
      </c>
      <c r="P21" s="3">
        <f>IF(C21&gt;0,100,0)</f>
        <v>100</v>
      </c>
      <c r="Q21" s="3">
        <f>IF(T21&gt;5000000,5000000,T21)</f>
        <v>45000</v>
      </c>
      <c r="R21" s="3"/>
      <c r="S21" s="3"/>
      <c r="T21" s="3">
        <f>IF(C21&gt;0,((ROUNDUP((C21/1000000),0)*1000)))</f>
        <v>45000</v>
      </c>
      <c r="U21" s="3">
        <f>IF(C21&gt;0,200,0)</f>
        <v>200</v>
      </c>
      <c r="V21" s="3">
        <f t="shared" si="12"/>
        <v>2433900</v>
      </c>
      <c r="W21" s="4" t="str">
        <f t="shared" si="15"/>
        <v>Maharashtra 45000000</v>
      </c>
    </row>
    <row r="22" spans="1:23" hidden="1">
      <c r="A22" s="1" t="str">
        <f t="shared" si="13"/>
        <v>Manipur 45000000</v>
      </c>
      <c r="B22" s="8" t="s">
        <v>31</v>
      </c>
      <c r="C22" s="3">
        <f t="shared" si="14"/>
        <v>45000000</v>
      </c>
      <c r="D22" s="3" t="str">
        <f t="shared" si="0"/>
        <v>Normal Company</v>
      </c>
      <c r="E22" s="3">
        <f t="shared" si="1"/>
        <v>500</v>
      </c>
      <c r="F22" s="3">
        <f t="shared" si="2"/>
        <v>468500</v>
      </c>
      <c r="G22" s="3" t="b">
        <f t="shared" si="3"/>
        <v>0</v>
      </c>
      <c r="H22" s="3">
        <f t="shared" si="4"/>
        <v>468500</v>
      </c>
      <c r="I22" s="3">
        <f t="shared" si="5"/>
        <v>468500</v>
      </c>
      <c r="J22" s="3">
        <f t="shared" si="6"/>
        <v>468500</v>
      </c>
      <c r="K22" s="3" t="b">
        <f t="shared" si="7"/>
        <v>0</v>
      </c>
      <c r="L22" s="3" t="b">
        <f t="shared" si="8"/>
        <v>0</v>
      </c>
      <c r="M22" s="3" t="b">
        <f t="shared" si="9"/>
        <v>0</v>
      </c>
      <c r="N22" s="3">
        <f t="shared" si="10"/>
        <v>468500</v>
      </c>
      <c r="O22" s="3">
        <f t="shared" si="11"/>
        <v>600</v>
      </c>
      <c r="P22" s="3">
        <f t="shared" ref="P22:P27" si="16">IF(C22&gt;0,10,0)</f>
        <v>10</v>
      </c>
      <c r="Q22" s="3">
        <f>IF(C22&gt;0,150,0)</f>
        <v>150</v>
      </c>
      <c r="R22" s="3"/>
      <c r="S22" s="3"/>
      <c r="U22" s="3">
        <f>IF(C22&gt;0,100,0)</f>
        <v>100</v>
      </c>
      <c r="V22" s="3">
        <f t="shared" si="12"/>
        <v>2343860</v>
      </c>
      <c r="W22" s="4" t="str">
        <f t="shared" si="15"/>
        <v>Manipur 45000000</v>
      </c>
    </row>
    <row r="23" spans="1:23" hidden="1">
      <c r="A23" s="1" t="str">
        <f t="shared" si="13"/>
        <v>Meghalaya 45000000</v>
      </c>
      <c r="B23" s="8" t="s">
        <v>32</v>
      </c>
      <c r="C23" s="3">
        <f t="shared" si="14"/>
        <v>45000000</v>
      </c>
      <c r="D23" s="3" t="str">
        <f t="shared" si="0"/>
        <v>Normal Company</v>
      </c>
      <c r="E23" s="3">
        <f t="shared" si="1"/>
        <v>500</v>
      </c>
      <c r="F23" s="3">
        <f t="shared" si="2"/>
        <v>468500</v>
      </c>
      <c r="G23" s="3" t="b">
        <f t="shared" si="3"/>
        <v>0</v>
      </c>
      <c r="H23" s="3">
        <f t="shared" si="4"/>
        <v>468500</v>
      </c>
      <c r="I23" s="3">
        <f t="shared" si="5"/>
        <v>468500</v>
      </c>
      <c r="J23" s="3">
        <f t="shared" si="6"/>
        <v>468500</v>
      </c>
      <c r="K23" s="3" t="b">
        <f t="shared" si="7"/>
        <v>0</v>
      </c>
      <c r="L23" s="3" t="b">
        <f t="shared" si="8"/>
        <v>0</v>
      </c>
      <c r="M23" s="3" t="b">
        <f t="shared" si="9"/>
        <v>0</v>
      </c>
      <c r="N23" s="3">
        <f t="shared" si="10"/>
        <v>468500</v>
      </c>
      <c r="O23" s="3">
        <f t="shared" si="11"/>
        <v>600</v>
      </c>
      <c r="P23" s="3">
        <f t="shared" si="16"/>
        <v>10</v>
      </c>
      <c r="Q23" s="3">
        <f>IF(C23&gt;0,300,0)</f>
        <v>300</v>
      </c>
      <c r="R23" s="3"/>
      <c r="S23" s="3"/>
      <c r="U23" s="3">
        <f>IF(C23&gt;0,100,0)</f>
        <v>100</v>
      </c>
      <c r="V23" s="3">
        <f t="shared" si="12"/>
        <v>2344010</v>
      </c>
      <c r="W23" s="4" t="str">
        <f t="shared" si="15"/>
        <v>Meghalaya 45000000</v>
      </c>
    </row>
    <row r="24" spans="1:23" hidden="1">
      <c r="A24" s="1" t="str">
        <f t="shared" si="13"/>
        <v>Mizoram 45000000</v>
      </c>
      <c r="B24" s="8" t="s">
        <v>33</v>
      </c>
      <c r="C24" s="3">
        <f t="shared" si="14"/>
        <v>45000000</v>
      </c>
      <c r="D24" s="3" t="str">
        <f t="shared" si="0"/>
        <v>Normal Company</v>
      </c>
      <c r="E24" s="3">
        <f t="shared" si="1"/>
        <v>500</v>
      </c>
      <c r="F24" s="3">
        <f t="shared" si="2"/>
        <v>468500</v>
      </c>
      <c r="G24" s="3" t="b">
        <f t="shared" si="3"/>
        <v>0</v>
      </c>
      <c r="H24" s="3">
        <f t="shared" si="4"/>
        <v>468500</v>
      </c>
      <c r="I24" s="3">
        <f t="shared" si="5"/>
        <v>468500</v>
      </c>
      <c r="J24" s="3">
        <f t="shared" si="6"/>
        <v>468500</v>
      </c>
      <c r="K24" s="3" t="b">
        <f t="shared" si="7"/>
        <v>0</v>
      </c>
      <c r="L24" s="3" t="b">
        <f t="shared" si="8"/>
        <v>0</v>
      </c>
      <c r="M24" s="3" t="b">
        <f t="shared" si="9"/>
        <v>0</v>
      </c>
      <c r="N24" s="3">
        <f t="shared" si="10"/>
        <v>468500</v>
      </c>
      <c r="O24" s="3">
        <f t="shared" si="11"/>
        <v>600</v>
      </c>
      <c r="P24" s="3">
        <f t="shared" si="16"/>
        <v>10</v>
      </c>
      <c r="Q24" s="3">
        <f>IF(C24&gt;0,150,0)</f>
        <v>150</v>
      </c>
      <c r="R24" s="3"/>
      <c r="S24" s="3"/>
      <c r="U24" s="3">
        <f>IF(C24&gt;0,100,0)</f>
        <v>100</v>
      </c>
      <c r="V24" s="3">
        <f t="shared" si="12"/>
        <v>2343860</v>
      </c>
      <c r="W24" s="4" t="str">
        <f t="shared" si="15"/>
        <v>Mizoram 45000000</v>
      </c>
    </row>
    <row r="25" spans="1:23" hidden="1">
      <c r="A25" s="1" t="str">
        <f t="shared" si="13"/>
        <v>Nagaland 45000000</v>
      </c>
      <c r="B25" s="8" t="s">
        <v>34</v>
      </c>
      <c r="C25" s="3">
        <f t="shared" si="14"/>
        <v>45000000</v>
      </c>
      <c r="D25" s="3" t="str">
        <f t="shared" si="0"/>
        <v>Normal Company</v>
      </c>
      <c r="E25" s="3">
        <f t="shared" si="1"/>
        <v>500</v>
      </c>
      <c r="F25" s="3">
        <f t="shared" si="2"/>
        <v>468500</v>
      </c>
      <c r="G25" s="3" t="b">
        <f t="shared" si="3"/>
        <v>0</v>
      </c>
      <c r="H25" s="3">
        <f t="shared" si="4"/>
        <v>468500</v>
      </c>
      <c r="I25" s="3">
        <f t="shared" si="5"/>
        <v>468500</v>
      </c>
      <c r="J25" s="3">
        <f t="shared" si="6"/>
        <v>468500</v>
      </c>
      <c r="K25" s="3" t="b">
        <f t="shared" si="7"/>
        <v>0</v>
      </c>
      <c r="L25" s="3" t="b">
        <f t="shared" si="8"/>
        <v>0</v>
      </c>
      <c r="M25" s="3" t="b">
        <f t="shared" si="9"/>
        <v>0</v>
      </c>
      <c r="N25" s="3">
        <f t="shared" si="10"/>
        <v>468500</v>
      </c>
      <c r="O25" s="3">
        <f t="shared" si="11"/>
        <v>600</v>
      </c>
      <c r="P25" s="3">
        <f t="shared" si="16"/>
        <v>10</v>
      </c>
      <c r="Q25" s="3">
        <f>IF(C25&gt;0,150,0)</f>
        <v>150</v>
      </c>
      <c r="R25" s="3"/>
      <c r="S25" s="3"/>
      <c r="U25" s="3">
        <f>IF(C25&gt;0,100,0)</f>
        <v>100</v>
      </c>
      <c r="V25" s="3">
        <f t="shared" si="12"/>
        <v>2343860</v>
      </c>
      <c r="W25" s="4" t="str">
        <f t="shared" si="15"/>
        <v>Nagaland 45000000</v>
      </c>
    </row>
    <row r="26" spans="1:23" hidden="1">
      <c r="A26" s="1" t="str">
        <f t="shared" si="13"/>
        <v>Orissa 45000000</v>
      </c>
      <c r="B26" s="8" t="s">
        <v>35</v>
      </c>
      <c r="C26" s="3">
        <f t="shared" si="14"/>
        <v>45000000</v>
      </c>
      <c r="D26" s="3" t="str">
        <f t="shared" si="0"/>
        <v>Normal Company</v>
      </c>
      <c r="E26" s="3">
        <f t="shared" si="1"/>
        <v>500</v>
      </c>
      <c r="F26" s="3">
        <f t="shared" si="2"/>
        <v>468500</v>
      </c>
      <c r="G26" s="3" t="b">
        <f t="shared" si="3"/>
        <v>0</v>
      </c>
      <c r="H26" s="3">
        <f t="shared" si="4"/>
        <v>468500</v>
      </c>
      <c r="I26" s="3">
        <f t="shared" si="5"/>
        <v>468500</v>
      </c>
      <c r="J26" s="3">
        <f t="shared" si="6"/>
        <v>468500</v>
      </c>
      <c r="K26" s="3" t="b">
        <f t="shared" si="7"/>
        <v>0</v>
      </c>
      <c r="L26" s="3" t="b">
        <f t="shared" si="8"/>
        <v>0</v>
      </c>
      <c r="M26" s="3" t="b">
        <f t="shared" si="9"/>
        <v>0</v>
      </c>
      <c r="N26" s="3">
        <f t="shared" si="10"/>
        <v>468500</v>
      </c>
      <c r="O26" s="3">
        <f t="shared" si="11"/>
        <v>600</v>
      </c>
      <c r="P26" s="3">
        <f t="shared" si="16"/>
        <v>10</v>
      </c>
      <c r="Q26" s="3">
        <f>IF(C26&gt;0,300,0)</f>
        <v>300</v>
      </c>
      <c r="R26" s="3"/>
      <c r="S26" s="3"/>
      <c r="U26" s="3">
        <f>IF(C26&gt;0,300,0)</f>
        <v>300</v>
      </c>
      <c r="V26" s="3">
        <f t="shared" si="12"/>
        <v>2344210</v>
      </c>
      <c r="W26" s="4" t="str">
        <f t="shared" si="15"/>
        <v>Orissa 45000000</v>
      </c>
    </row>
    <row r="27" spans="1:23" hidden="1">
      <c r="A27" s="1" t="str">
        <f t="shared" si="13"/>
        <v>Puducherry 45000000</v>
      </c>
      <c r="B27" s="8" t="s">
        <v>36</v>
      </c>
      <c r="C27" s="3">
        <f t="shared" si="14"/>
        <v>45000000</v>
      </c>
      <c r="D27" s="3" t="str">
        <f t="shared" si="0"/>
        <v>Normal Company</v>
      </c>
      <c r="E27" s="3">
        <f t="shared" si="1"/>
        <v>500</v>
      </c>
      <c r="F27" s="3">
        <f t="shared" si="2"/>
        <v>468500</v>
      </c>
      <c r="G27" s="3" t="b">
        <f t="shared" si="3"/>
        <v>0</v>
      </c>
      <c r="H27" s="3">
        <f t="shared" si="4"/>
        <v>468500</v>
      </c>
      <c r="I27" s="3">
        <f t="shared" si="5"/>
        <v>468500</v>
      </c>
      <c r="J27" s="3">
        <f t="shared" si="6"/>
        <v>468500</v>
      </c>
      <c r="K27" s="3" t="b">
        <f t="shared" si="7"/>
        <v>0</v>
      </c>
      <c r="L27" s="3" t="b">
        <f t="shared" si="8"/>
        <v>0</v>
      </c>
      <c r="M27" s="3" t="b">
        <f t="shared" si="9"/>
        <v>0</v>
      </c>
      <c r="N27" s="3">
        <f t="shared" si="10"/>
        <v>468500</v>
      </c>
      <c r="O27" s="3">
        <f t="shared" si="11"/>
        <v>600</v>
      </c>
      <c r="P27" s="3">
        <f t="shared" si="16"/>
        <v>10</v>
      </c>
      <c r="Q27" s="3">
        <f>IF(C27&gt;0,300,0)</f>
        <v>300</v>
      </c>
      <c r="R27" s="3"/>
      <c r="S27" s="3"/>
      <c r="U27" s="3">
        <f>IF(C27&gt;0,200,0)</f>
        <v>200</v>
      </c>
      <c r="V27" s="3">
        <f t="shared" si="12"/>
        <v>2344110</v>
      </c>
      <c r="W27" s="4" t="str">
        <f t="shared" si="15"/>
        <v>Puducherry 45000000</v>
      </c>
    </row>
    <row r="28" spans="1:23" hidden="1">
      <c r="A28" s="1" t="str">
        <f t="shared" si="13"/>
        <v>Punjab 45000000</v>
      </c>
      <c r="B28" s="8" t="s">
        <v>10</v>
      </c>
      <c r="C28" s="3">
        <f t="shared" si="14"/>
        <v>45000000</v>
      </c>
      <c r="D28" s="3" t="str">
        <f t="shared" si="0"/>
        <v>Normal Company</v>
      </c>
      <c r="E28" s="3">
        <f t="shared" si="1"/>
        <v>500</v>
      </c>
      <c r="F28" s="3">
        <f t="shared" si="2"/>
        <v>468500</v>
      </c>
      <c r="G28" s="3" t="b">
        <f t="shared" si="3"/>
        <v>0</v>
      </c>
      <c r="H28" s="3">
        <f t="shared" si="4"/>
        <v>468500</v>
      </c>
      <c r="I28" s="3">
        <f t="shared" si="5"/>
        <v>468500</v>
      </c>
      <c r="J28" s="3">
        <f t="shared" si="6"/>
        <v>468500</v>
      </c>
      <c r="K28" s="3" t="b">
        <f t="shared" si="7"/>
        <v>0</v>
      </c>
      <c r="L28" s="3" t="b">
        <f t="shared" si="8"/>
        <v>0</v>
      </c>
      <c r="M28" s="3" t="b">
        <f t="shared" si="9"/>
        <v>0</v>
      </c>
      <c r="N28" s="3">
        <f t="shared" si="10"/>
        <v>468500</v>
      </c>
      <c r="O28" s="3">
        <f t="shared" si="11"/>
        <v>600</v>
      </c>
      <c r="P28" s="3">
        <f>IF(C28&gt;0,25,0)</f>
        <v>25</v>
      </c>
      <c r="Q28" s="3">
        <f>IF(C28&lt;=100000,5000,10000)</f>
        <v>10000</v>
      </c>
      <c r="R28" s="3"/>
      <c r="S28" s="3"/>
      <c r="U28" s="3">
        <f>IF(C28&gt;0,5000,0)</f>
        <v>5000</v>
      </c>
      <c r="V28" s="3">
        <f t="shared" si="12"/>
        <v>2358625</v>
      </c>
      <c r="W28" s="4" t="str">
        <f t="shared" si="15"/>
        <v>Punjab 45000000</v>
      </c>
    </row>
    <row r="29" spans="1:23" hidden="1">
      <c r="A29" s="1" t="str">
        <f t="shared" si="13"/>
        <v>Rajashtan 45000000</v>
      </c>
      <c r="B29" s="8" t="s">
        <v>37</v>
      </c>
      <c r="C29" s="3">
        <f t="shared" si="14"/>
        <v>45000000</v>
      </c>
      <c r="D29" s="3" t="str">
        <f t="shared" si="0"/>
        <v>Normal Company</v>
      </c>
      <c r="E29" s="3">
        <f t="shared" si="1"/>
        <v>500</v>
      </c>
      <c r="F29" s="3">
        <f t="shared" si="2"/>
        <v>468500</v>
      </c>
      <c r="G29" s="3" t="b">
        <f t="shared" si="3"/>
        <v>0</v>
      </c>
      <c r="H29" s="3">
        <f t="shared" si="4"/>
        <v>468500</v>
      </c>
      <c r="I29" s="3">
        <f t="shared" si="5"/>
        <v>468500</v>
      </c>
      <c r="J29" s="3">
        <f t="shared" si="6"/>
        <v>468500</v>
      </c>
      <c r="K29" s="3" t="b">
        <f t="shared" si="7"/>
        <v>0</v>
      </c>
      <c r="L29" s="3" t="b">
        <f t="shared" si="8"/>
        <v>0</v>
      </c>
      <c r="M29" s="3" t="b">
        <f t="shared" si="9"/>
        <v>0</v>
      </c>
      <c r="N29" s="3">
        <f t="shared" si="10"/>
        <v>468500</v>
      </c>
      <c r="O29" s="3">
        <f t="shared" si="11"/>
        <v>600</v>
      </c>
      <c r="P29" s="3">
        <f>IF(C29&gt;0,10,0)</f>
        <v>10</v>
      </c>
      <c r="Q29" s="5">
        <f>ROUNDUP(C29*0.5/100,0)</f>
        <v>225000</v>
      </c>
      <c r="R29" s="3"/>
      <c r="S29" s="3"/>
      <c r="U29" s="3">
        <f>IF(C29&gt;0,500,0)</f>
        <v>500</v>
      </c>
      <c r="V29" s="3">
        <f t="shared" si="12"/>
        <v>2569110</v>
      </c>
      <c r="W29" s="4" t="str">
        <f t="shared" si="15"/>
        <v>Rajashtan 45000000</v>
      </c>
    </row>
    <row r="30" spans="1:23" hidden="1">
      <c r="A30" s="1" t="str">
        <f t="shared" si="13"/>
        <v>Sikkim 45000000</v>
      </c>
      <c r="B30" s="8" t="s">
        <v>38</v>
      </c>
      <c r="C30" s="3">
        <f t="shared" si="14"/>
        <v>45000000</v>
      </c>
      <c r="D30" s="3" t="str">
        <f t="shared" si="0"/>
        <v>Normal Company</v>
      </c>
      <c r="E30" s="3">
        <f t="shared" si="1"/>
        <v>500</v>
      </c>
      <c r="F30" s="3">
        <f t="shared" si="2"/>
        <v>468500</v>
      </c>
      <c r="G30" s="3" t="b">
        <f t="shared" si="3"/>
        <v>0</v>
      </c>
      <c r="H30" s="3">
        <f t="shared" si="4"/>
        <v>468500</v>
      </c>
      <c r="I30" s="3">
        <f t="shared" si="5"/>
        <v>468500</v>
      </c>
      <c r="J30" s="3">
        <f t="shared" si="6"/>
        <v>468500</v>
      </c>
      <c r="K30" s="3" t="b">
        <f t="shared" si="7"/>
        <v>0</v>
      </c>
      <c r="L30" s="3" t="b">
        <f t="shared" si="8"/>
        <v>0</v>
      </c>
      <c r="M30" s="3" t="b">
        <f t="shared" si="9"/>
        <v>0</v>
      </c>
      <c r="N30" s="3">
        <f t="shared" si="10"/>
        <v>468500</v>
      </c>
      <c r="O30" s="3">
        <f t="shared" si="11"/>
        <v>600</v>
      </c>
      <c r="P30" s="3">
        <f>IF(C30,0,0)</f>
        <v>0</v>
      </c>
      <c r="Q30" s="3">
        <f>IF(C30,0,0)</f>
        <v>0</v>
      </c>
      <c r="R30" s="3"/>
      <c r="S30" s="3"/>
      <c r="U30" s="3">
        <f>IF(C30,0,0)</f>
        <v>0</v>
      </c>
      <c r="V30" s="3">
        <f t="shared" si="12"/>
        <v>2343600</v>
      </c>
      <c r="W30" s="4" t="str">
        <f t="shared" si="15"/>
        <v>Sikkim 45000000</v>
      </c>
    </row>
    <row r="31" spans="1:23" hidden="1">
      <c r="A31" s="1" t="str">
        <f t="shared" si="13"/>
        <v>Tamil Nadu 45000000</v>
      </c>
      <c r="B31" s="8" t="s">
        <v>39</v>
      </c>
      <c r="C31" s="3">
        <f t="shared" si="14"/>
        <v>45000000</v>
      </c>
      <c r="D31" s="3" t="str">
        <f t="shared" si="0"/>
        <v>Normal Company</v>
      </c>
      <c r="E31" s="3">
        <f t="shared" si="1"/>
        <v>500</v>
      </c>
      <c r="F31" s="3">
        <f t="shared" si="2"/>
        <v>468500</v>
      </c>
      <c r="G31" s="3" t="b">
        <f t="shared" si="3"/>
        <v>0</v>
      </c>
      <c r="H31" s="3">
        <f t="shared" si="4"/>
        <v>468500</v>
      </c>
      <c r="I31" s="3">
        <f t="shared" si="5"/>
        <v>468500</v>
      </c>
      <c r="J31" s="3">
        <f t="shared" si="6"/>
        <v>468500</v>
      </c>
      <c r="K31" s="3" t="b">
        <f t="shared" si="7"/>
        <v>0</v>
      </c>
      <c r="L31" s="3" t="b">
        <f t="shared" si="8"/>
        <v>0</v>
      </c>
      <c r="M31" s="3" t="b">
        <f t="shared" si="9"/>
        <v>0</v>
      </c>
      <c r="N31" s="3">
        <f t="shared" si="10"/>
        <v>468500</v>
      </c>
      <c r="O31" s="3">
        <f t="shared" si="11"/>
        <v>600</v>
      </c>
      <c r="P31" s="3">
        <f>IF(C31&gt;0,20,0)</f>
        <v>20</v>
      </c>
      <c r="Q31" s="3">
        <f>IF(C31&gt;0,300,0)</f>
        <v>300</v>
      </c>
      <c r="R31" s="3"/>
      <c r="S31" s="3"/>
      <c r="U31" s="3">
        <f>IF(C31&gt;0,200,0)</f>
        <v>200</v>
      </c>
      <c r="V31" s="3">
        <f t="shared" si="12"/>
        <v>2344120</v>
      </c>
      <c r="W31" s="4" t="str">
        <f t="shared" si="15"/>
        <v>Tamil Nadu 45000000</v>
      </c>
    </row>
    <row r="32" spans="1:23" hidden="1">
      <c r="A32" s="1" t="str">
        <f t="shared" si="13"/>
        <v>Telangana 45000000</v>
      </c>
      <c r="B32" s="8" t="s">
        <v>41</v>
      </c>
      <c r="C32" s="3">
        <f t="shared" si="14"/>
        <v>45000000</v>
      </c>
      <c r="D32" s="3" t="str">
        <f t="shared" si="0"/>
        <v>Normal Company</v>
      </c>
      <c r="E32" s="3">
        <f t="shared" si="1"/>
        <v>500</v>
      </c>
      <c r="F32" s="3">
        <f t="shared" si="2"/>
        <v>468500</v>
      </c>
      <c r="G32" s="3" t="b">
        <f t="shared" si="3"/>
        <v>0</v>
      </c>
      <c r="H32" s="3">
        <f t="shared" si="4"/>
        <v>468500</v>
      </c>
      <c r="I32" s="3">
        <f t="shared" si="5"/>
        <v>468500</v>
      </c>
      <c r="J32" s="3">
        <f t="shared" si="6"/>
        <v>468500</v>
      </c>
      <c r="K32" s="3" t="b">
        <f t="shared" si="7"/>
        <v>0</v>
      </c>
      <c r="L32" s="3" t="b">
        <f t="shared" si="8"/>
        <v>0</v>
      </c>
      <c r="M32" s="3" t="b">
        <f t="shared" si="9"/>
        <v>0</v>
      </c>
      <c r="N32" s="3">
        <f t="shared" si="10"/>
        <v>468500</v>
      </c>
      <c r="O32" s="3">
        <f t="shared" si="11"/>
        <v>600</v>
      </c>
      <c r="P32" s="3">
        <f>IF(C32&gt;0,20,0)</f>
        <v>20</v>
      </c>
      <c r="Q32" s="3">
        <f>IF(R32&gt;500000,500000,R32)</f>
        <v>67500</v>
      </c>
      <c r="R32" s="3">
        <f>IF(S32&gt;1000,S32,T32)</f>
        <v>67500</v>
      </c>
      <c r="S32" s="3">
        <f>C32*0.15/100</f>
        <v>67500</v>
      </c>
      <c r="T32" s="3">
        <f>IF(C32&gt;0,1000,0)</f>
        <v>1000</v>
      </c>
      <c r="U32" s="3">
        <f>IF(C32&gt;0,500,0)</f>
        <v>500</v>
      </c>
      <c r="V32" s="3">
        <f t="shared" si="12"/>
        <v>2547620</v>
      </c>
      <c r="W32" s="4" t="str">
        <f t="shared" si="15"/>
        <v>Telangana 45000000</v>
      </c>
    </row>
    <row r="33" spans="1:23" hidden="1">
      <c r="A33" s="1" t="str">
        <f t="shared" si="13"/>
        <v>Tripura 45000000</v>
      </c>
      <c r="B33" s="8" t="s">
        <v>40</v>
      </c>
      <c r="C33" s="3">
        <f t="shared" si="14"/>
        <v>45000000</v>
      </c>
      <c r="D33" s="3" t="str">
        <f t="shared" si="0"/>
        <v>Normal Company</v>
      </c>
      <c r="E33" s="3">
        <f t="shared" si="1"/>
        <v>500</v>
      </c>
      <c r="F33" s="3">
        <f t="shared" si="2"/>
        <v>468500</v>
      </c>
      <c r="G33" s="3" t="b">
        <f t="shared" si="3"/>
        <v>0</v>
      </c>
      <c r="H33" s="3">
        <f t="shared" si="4"/>
        <v>468500</v>
      </c>
      <c r="I33" s="3">
        <f t="shared" si="5"/>
        <v>468500</v>
      </c>
      <c r="J33" s="3">
        <f t="shared" si="6"/>
        <v>468500</v>
      </c>
      <c r="K33" s="3" t="b">
        <f t="shared" si="7"/>
        <v>0</v>
      </c>
      <c r="L33" s="3" t="b">
        <f t="shared" si="8"/>
        <v>0</v>
      </c>
      <c r="M33" s="3" t="b">
        <f t="shared" si="9"/>
        <v>0</v>
      </c>
      <c r="N33" s="3">
        <f t="shared" si="10"/>
        <v>468500</v>
      </c>
      <c r="O33" s="3">
        <f t="shared" si="11"/>
        <v>600</v>
      </c>
      <c r="P33" s="3">
        <f>IF(C33&gt;0,10,0)</f>
        <v>10</v>
      </c>
      <c r="Q33" s="3">
        <f>IF(C33&gt;0,150,0)</f>
        <v>150</v>
      </c>
      <c r="R33" s="3"/>
      <c r="S33" s="3"/>
      <c r="U33" s="3">
        <f>IF(C33&gt;0,150,0)</f>
        <v>150</v>
      </c>
      <c r="V33" s="3">
        <f t="shared" si="12"/>
        <v>2343910</v>
      </c>
      <c r="W33" s="4" t="str">
        <f t="shared" si="15"/>
        <v>Tripura 45000000</v>
      </c>
    </row>
    <row r="34" spans="1:23" hidden="1">
      <c r="A34" s="1" t="str">
        <f t="shared" si="13"/>
        <v>Uttar Pradesh 45000000</v>
      </c>
      <c r="B34" s="8" t="s">
        <v>42</v>
      </c>
      <c r="C34" s="3">
        <f t="shared" si="14"/>
        <v>45000000</v>
      </c>
      <c r="D34" s="3" t="str">
        <f t="shared" si="0"/>
        <v>Normal Company</v>
      </c>
      <c r="E34" s="3">
        <f t="shared" si="1"/>
        <v>500</v>
      </c>
      <c r="F34" s="3">
        <f t="shared" si="2"/>
        <v>468500</v>
      </c>
      <c r="G34" s="3" t="b">
        <f t="shared" si="3"/>
        <v>0</v>
      </c>
      <c r="H34" s="3">
        <f t="shared" si="4"/>
        <v>468500</v>
      </c>
      <c r="I34" s="3">
        <f t="shared" si="5"/>
        <v>468500</v>
      </c>
      <c r="J34" s="3">
        <f t="shared" si="6"/>
        <v>468500</v>
      </c>
      <c r="K34" s="3" t="b">
        <f t="shared" si="7"/>
        <v>0</v>
      </c>
      <c r="L34" s="3" t="b">
        <f t="shared" si="8"/>
        <v>0</v>
      </c>
      <c r="M34" s="3" t="b">
        <f t="shared" si="9"/>
        <v>0</v>
      </c>
      <c r="N34" s="3">
        <f t="shared" si="10"/>
        <v>468500</v>
      </c>
      <c r="O34" s="3">
        <f t="shared" si="11"/>
        <v>600</v>
      </c>
      <c r="P34" s="3">
        <f>IF(C34&gt;0,10,0)</f>
        <v>10</v>
      </c>
      <c r="Q34" s="3">
        <f>IF(C34&gt;0,500,0)</f>
        <v>500</v>
      </c>
      <c r="R34" s="3"/>
      <c r="S34" s="3"/>
      <c r="U34" s="3">
        <f>IF(C34&gt;0,500,0)</f>
        <v>500</v>
      </c>
      <c r="V34" s="3">
        <f t="shared" si="12"/>
        <v>2344610</v>
      </c>
      <c r="W34" s="4" t="str">
        <f t="shared" si="15"/>
        <v>Uttar Pradesh 45000000</v>
      </c>
    </row>
    <row r="35" spans="1:23" hidden="1">
      <c r="A35" s="1" t="str">
        <f t="shared" si="13"/>
        <v>Uttarakhand 45000000</v>
      </c>
      <c r="B35" s="8" t="s">
        <v>43</v>
      </c>
      <c r="C35" s="3">
        <f t="shared" si="14"/>
        <v>45000000</v>
      </c>
      <c r="D35" s="3" t="str">
        <f t="shared" si="0"/>
        <v>Normal Company</v>
      </c>
      <c r="E35" s="3">
        <f t="shared" si="1"/>
        <v>500</v>
      </c>
      <c r="F35" s="3">
        <f t="shared" si="2"/>
        <v>468500</v>
      </c>
      <c r="G35" s="3" t="b">
        <f t="shared" si="3"/>
        <v>0</v>
      </c>
      <c r="H35" s="3">
        <f t="shared" si="4"/>
        <v>468500</v>
      </c>
      <c r="I35" s="3">
        <f t="shared" si="5"/>
        <v>468500</v>
      </c>
      <c r="J35" s="3">
        <f t="shared" si="6"/>
        <v>468500</v>
      </c>
      <c r="K35" s="3" t="b">
        <f t="shared" si="7"/>
        <v>0</v>
      </c>
      <c r="L35" s="3" t="b">
        <f t="shared" si="8"/>
        <v>0</v>
      </c>
      <c r="M35" s="3" t="b">
        <f t="shared" si="9"/>
        <v>0</v>
      </c>
      <c r="N35" s="3">
        <f t="shared" si="10"/>
        <v>468500</v>
      </c>
      <c r="O35" s="3">
        <f t="shared" si="11"/>
        <v>600</v>
      </c>
      <c r="P35" s="3">
        <f>IF(C35&gt;0,10,0)</f>
        <v>10</v>
      </c>
      <c r="Q35" s="3">
        <f>IF(C35&gt;0,500,0)</f>
        <v>500</v>
      </c>
      <c r="R35" s="3"/>
      <c r="S35" s="3"/>
      <c r="U35" s="3">
        <f>IF(C35&gt;0,500,0)</f>
        <v>500</v>
      </c>
      <c r="V35" s="3">
        <f t="shared" si="12"/>
        <v>2344610</v>
      </c>
      <c r="W35" s="4" t="str">
        <f t="shared" si="15"/>
        <v>Uttarakhand 45000000</v>
      </c>
    </row>
    <row r="36" spans="1:23" hidden="1">
      <c r="A36" s="1" t="str">
        <f t="shared" si="13"/>
        <v>West Bengal 45000000</v>
      </c>
      <c r="B36" s="8" t="s">
        <v>44</v>
      </c>
      <c r="C36" s="3">
        <f t="shared" si="14"/>
        <v>45000000</v>
      </c>
      <c r="D36" s="3" t="str">
        <f t="shared" si="0"/>
        <v>Normal Company</v>
      </c>
      <c r="E36" s="3">
        <f t="shared" si="1"/>
        <v>500</v>
      </c>
      <c r="F36" s="3">
        <f t="shared" si="2"/>
        <v>468500</v>
      </c>
      <c r="G36" s="3" t="b">
        <f t="shared" si="3"/>
        <v>0</v>
      </c>
      <c r="H36" s="3">
        <f t="shared" si="4"/>
        <v>468500</v>
      </c>
      <c r="I36" s="3">
        <f t="shared" si="5"/>
        <v>468500</v>
      </c>
      <c r="J36" s="3">
        <f t="shared" si="6"/>
        <v>468500</v>
      </c>
      <c r="K36" s="3" t="b">
        <f t="shared" si="7"/>
        <v>0</v>
      </c>
      <c r="L36" s="3" t="b">
        <f t="shared" si="8"/>
        <v>0</v>
      </c>
      <c r="M36" s="3" t="b">
        <f t="shared" si="9"/>
        <v>0</v>
      </c>
      <c r="N36" s="3">
        <f t="shared" si="10"/>
        <v>468500</v>
      </c>
      <c r="O36" s="3">
        <f t="shared" si="11"/>
        <v>600</v>
      </c>
      <c r="P36" s="3">
        <f>IF(C36&gt;0,10,0)</f>
        <v>10</v>
      </c>
      <c r="Q36" s="3">
        <f>IF(C36&gt;0,300,0)</f>
        <v>300</v>
      </c>
      <c r="R36" s="3"/>
      <c r="S36" s="3"/>
      <c r="U36" s="3">
        <f>IF(C36&gt;0,60,0)</f>
        <v>60</v>
      </c>
      <c r="V36" s="3">
        <f t="shared" si="12"/>
        <v>2343970</v>
      </c>
      <c r="W36" s="4" t="str">
        <f t="shared" si="15"/>
        <v>West Bengal 45000000</v>
      </c>
    </row>
    <row r="37" spans="1:23" hidden="1">
      <c r="B37" s="8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3" s="2" customFormat="1" ht="27.75" thickTop="1" thickBot="1">
      <c r="B38" s="10" t="s">
        <v>45</v>
      </c>
      <c r="C38" s="16" t="s">
        <v>16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7"/>
    </row>
    <row r="39" spans="1:23" ht="18" customHeight="1" thickTop="1" thickBot="1">
      <c r="B39" s="11" t="s">
        <v>0</v>
      </c>
      <c r="C39" s="15">
        <v>45000000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3" ht="20.25" hidden="1" thickTop="1" thickBot="1">
      <c r="B40" s="11"/>
      <c r="C40" s="15" t="str">
        <f>CONCATENATE(C38," ",C39)</f>
        <v>Chandigarh 45000000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3" ht="20.25" thickTop="1" thickBot="1">
      <c r="B41" s="12" t="s">
        <v>1</v>
      </c>
      <c r="C41" s="17" t="str">
        <f>IF(AND(C39&gt;0,C39&lt;=5000000),"Small Company","Normal Company")</f>
        <v>Normal Company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3" ht="20.25" thickTop="1" thickBot="1">
      <c r="B42" s="12" t="s">
        <v>46</v>
      </c>
      <c r="C42" s="17">
        <f>IF(C39&gt;1500000,500,0)</f>
        <v>500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3" ht="21.75" customHeight="1" thickTop="1" thickBot="1">
      <c r="B43" s="12" t="s">
        <v>47</v>
      </c>
      <c r="C43" s="17">
        <f>IF(C44=FALSE,C45,C44)</f>
        <v>468500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3" ht="20.25" hidden="1" thickTop="1" thickBot="1">
      <c r="B44" s="12"/>
      <c r="C44" s="17" t="b">
        <f>IF(C39&lt;=1500000,0,IF(AND(C39&gt;1000000,C39&lt;=5000000),((ROUNDUP((C39-1000000)/10000,0)*200)+2000)))</f>
        <v>0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3" ht="20.25" hidden="1" thickTop="1" thickBot="1">
      <c r="B45" s="12"/>
      <c r="C45" s="17">
        <f>IF(C41="Normal Company",C46,FALSE)</f>
        <v>468500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3" ht="20.25" hidden="1" thickTop="1" thickBot="1">
      <c r="B46" s="12"/>
      <c r="C46" s="17">
        <f>IF(C47&gt;25000000,25000000,C47)</f>
        <v>468500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3" ht="20.25" hidden="1" thickTop="1" thickBot="1">
      <c r="B47" s="12"/>
      <c r="C47" s="17">
        <f>IF(C48=FALSE,C51,C48)</f>
        <v>468500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3" ht="20.25" hidden="1" thickTop="1" thickBot="1">
      <c r="B48" s="12"/>
      <c r="C48" s="17" t="b">
        <f>IF(C49=FALSE,C50,C49)</f>
        <v>0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2:22" ht="20.25" hidden="1" thickTop="1" thickBot="1">
      <c r="B49" s="12"/>
      <c r="C49" s="17" t="b">
        <f>+IF(C39&lt;=1500000,0,IF(C39&lt;=5000000,((ROUNDUP((C39-1000000)/10000,0)*300)+36000)))</f>
        <v>0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2:22" ht="20.25" hidden="1" thickTop="1" thickBot="1">
      <c r="B50" s="12"/>
      <c r="C50" s="17" t="b">
        <f>+IF(C39&lt;=1500000,0,IF(C39&gt;5000000,IF(C39&lt;=10000000,((ROUNDUP((C39-5000000)/10000,0)*100)+156000))))</f>
        <v>0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2:22" ht="20.25" hidden="1" thickTop="1" thickBot="1">
      <c r="B51" s="13"/>
      <c r="C51" s="17">
        <f>+IF(C39&lt;=1500000,0,IF(C39&gt;10000000,((ROUNDUP((C39-10000000)/10000,0)*75)+206000)))</f>
        <v>468500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2:22" ht="20.25" thickTop="1" thickBot="1">
      <c r="B52" s="12" t="s">
        <v>48</v>
      </c>
      <c r="C52" s="17">
        <f>IF(C39&lt;=1500000,0,IF(AND(C39&gt;1500000,C39&lt;=2500000),400,IF(AND(C39&gt;2500000,C39&lt;10000000),500,600)))</f>
        <v>600</v>
      </c>
    </row>
    <row r="53" spans="2:22" ht="20.25" thickTop="1" thickBot="1">
      <c r="B53" s="12" t="s">
        <v>5</v>
      </c>
      <c r="C53" s="17">
        <f>VLOOKUP($C$40,$A$2:$V$36,16,FALSE)</f>
        <v>3</v>
      </c>
    </row>
    <row r="54" spans="2:22" ht="20.25" thickTop="1" thickBot="1">
      <c r="B54" s="12" t="s">
        <v>6</v>
      </c>
      <c r="C54" s="17">
        <f>VLOOKUP($C$40,$A$2:$V$36,17,FALSE)</f>
        <v>1000</v>
      </c>
    </row>
    <row r="55" spans="2:22" ht="20.25" thickTop="1" thickBot="1">
      <c r="B55" s="12" t="s">
        <v>7</v>
      </c>
      <c r="C55" s="17">
        <f>VLOOKUP($C$40,$A$2:$V$36,21,FALSE)</f>
        <v>500</v>
      </c>
    </row>
    <row r="56" spans="2:22" ht="20.25" thickTop="1" thickBot="1">
      <c r="B56" s="14" t="s">
        <v>8</v>
      </c>
      <c r="C56" s="18">
        <f>C55+C54+C53+C52+C43+C42</f>
        <v>471103</v>
      </c>
    </row>
    <row r="57" spans="2:22" hidden="1"/>
  </sheetData>
  <sheetProtection password="EDAD" sheet="1" objects="1" scenarios="1"/>
  <customSheetViews>
    <customSheetView guid="{971136F7-39E2-4E41-8918-C9D467140455}" showPageBreaks="1" hiddenRows="1" hiddenColumns="1" topLeftCell="B38">
      <selection activeCell="C41" sqref="C41"/>
      <pageMargins left="0.7" right="0.7" top="0.75" bottom="0.75" header="0.3" footer="0.3"/>
      <pageSetup orientation="landscape" r:id="rId1"/>
    </customSheetView>
  </customSheetViews>
  <dataValidations count="1">
    <dataValidation type="list" allowBlank="1" showInputMessage="1" showErrorMessage="1" sqref="C38">
      <formula1>$B$2:$B$36</formula1>
    </dataValidation>
  </dataValidations>
  <pageMargins left="0.7" right="0.7" top="0.75" bottom="0.75" header="0.3" footer="0.3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customSheetViews>
    <customSheetView guid="{971136F7-39E2-4E41-8918-C9D467140455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customSheetViews>
    <customSheetView guid="{971136F7-39E2-4E41-8918-C9D467140455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 RISHABH ARORA</dc:creator>
  <cp:lastModifiedBy>CS RISHABH ARORA</cp:lastModifiedBy>
  <cp:lastPrinted>2021-01-09T11:23:21Z</cp:lastPrinted>
  <dcterms:created xsi:type="dcterms:W3CDTF">2021-01-08T14:34:12Z</dcterms:created>
  <dcterms:modified xsi:type="dcterms:W3CDTF">2021-01-09T11:49:17Z</dcterms:modified>
</cp:coreProperties>
</file>