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75" windowWidth="15480" windowHeight="8505" tabRatio="799" firstSheet="3" activeTab="5"/>
  </bookViews>
  <sheets>
    <sheet name="Instruction" sheetId="8" r:id="rId1"/>
    <sheet name="List of Remitter Ac nos" sheetId="5" r:id="rId2"/>
    <sheet name="List of Beneficiary Ac nos" sheetId="6" r:id="rId3"/>
    <sheet name="Fill Details" sheetId="3" r:id="rId4"/>
    <sheet name="Cheque Print" sheetId="4" r:id="rId5"/>
    <sheet name="RTGS_NEFT Print" sheetId="9" r:id="rId6"/>
    <sheet name="Rs in Word" sheetId="2" state="veryHidden" r:id="rId7"/>
    <sheet name="Sheet2" sheetId="10" state="hidden" r:id="rId8"/>
    <sheet name="Payments Reasons List" sheetId="11" r:id="rId9"/>
    <sheet name="List Of Banks" sheetId="12" r:id="rId10"/>
    <sheet name="RTGS_NEFT Print (Blank Manual)" sheetId="13" r:id="rId11"/>
    <sheet name="Cheque Print (Blank Manual)" sheetId="14" r:id="rId12"/>
  </sheets>
  <definedNames>
    <definedName name="_xlnm._FilterDatabase" localSheetId="3" hidden="1">'Fill Details'!$C$15:$I$17</definedName>
    <definedName name="AcType">'Fill Details'!$E$25</definedName>
    <definedName name="amtinwards">'Rs in Word'!$B$4:$F$108</definedName>
    <definedName name="AuthorizPersoneName">'Fill Details'!$E$36</definedName>
    <definedName name="BankIFSCCode">'List Of Banks'!$D$4:$E$200</definedName>
    <definedName name="BankShortName" localSheetId="9">'List Of Banks'!$D$3:$E$181</definedName>
    <definedName name="BankShortName">'Rs in Word'!$J$111:$K$283</definedName>
    <definedName name="BENEF_Sheet">'List of Beneficiary Ac nos'!$C$5</definedName>
    <definedName name="BenefAbbList">'Fill Details'!$E$21</definedName>
    <definedName name="BenefAbbre">'List of Beneficiary Ac nos'!$B$5:$B$100</definedName>
    <definedName name="BenfAmount">'Fill Details'!$E$34</definedName>
    <definedName name="BenfBankAcNo">'Fill Details'!$E$29</definedName>
    <definedName name="BenfBankAcNoReConf">'Fill Details'!$E$30</definedName>
    <definedName name="BenfBankBrnch">'Fill Details'!$E$27</definedName>
    <definedName name="BenfBankBrnchAddr">'Fill Details'!$E$28</definedName>
    <definedName name="BenfBankIFCSCode">'Fill Details'!$E$31</definedName>
    <definedName name="BenfBankName">'Fill Details'!$E$26</definedName>
    <definedName name="BenfMobileNo">'Fill Details'!$E$33</definedName>
    <definedName name="BenfName">'Fill Details'!$E$23</definedName>
    <definedName name="ChqNo">'Fill Details'!$E$6</definedName>
    <definedName name="CHQPRINT_Sheet" localSheetId="11">'Cheque Print (Blank Manual)'!$B$5</definedName>
    <definedName name="CHQPRINT_Sheet">'Cheque Print'!$B$5</definedName>
    <definedName name="Date">'Fill Details'!$E$5</definedName>
    <definedName name="DDDeliveryLocation">'Fill Details'!$E$32</definedName>
    <definedName name="DTLofPYMT">'Fill Details'!$E$24</definedName>
    <definedName name="FILL_Sheet">'Fill Details'!$E$4</definedName>
    <definedName name="ListOfBank" localSheetId="9">'List Of Banks'!$D$3:$D$200</definedName>
    <definedName name="ListOfBanks">'List Of Banks'!$D$4:$D$200</definedName>
    <definedName name="ListofBenefi">'List of Beneficiary Ac nos'!$B$4:$K$101</definedName>
    <definedName name="ListOfPaymentReasons">'Payments Reasons List'!$B$3:$B$22</definedName>
    <definedName name="LstofAc" localSheetId="2">'List of Beneficiary Ac nos'!$C$5:$K$100</definedName>
    <definedName name="LstofRemiterAc">'List of Remitter Ac nos'!$B$5:$E$16</definedName>
    <definedName name="Number">'Rs in Word'!$B$5:$C$107</definedName>
    <definedName name="_xlnm.Print_Area" localSheetId="4">'Cheque Print'!$A$4:$AA$14</definedName>
    <definedName name="_xlnm.Print_Area" localSheetId="11">'Cheque Print (Blank Manual)'!$A$4:$AA$14</definedName>
    <definedName name="_xlnm.Print_Area" localSheetId="3">'Fill Details'!$A$1:$E$43</definedName>
    <definedName name="_xlnm.Print_Area" localSheetId="0">Instruction!$A$1:$D$24</definedName>
    <definedName name="_xlnm.Print_Area" localSheetId="5">'RTGS_NEFT Print'!$A$1:$CX$110</definedName>
    <definedName name="_xlnm.Print_Area" localSheetId="10">'RTGS_NEFT Print (Blank Manual)'!$A$1:$CX$110</definedName>
    <definedName name="RemitAbbList">'Fill Details'!$E$14</definedName>
    <definedName name="RemitterAbbre">'List of Remitter Ac nos'!$B$5:$B$16</definedName>
    <definedName name="REMT_Sheet">'List of Remitter Ac nos'!$D$5</definedName>
    <definedName name="RemtrAcNo">'Fill Details'!$E$15</definedName>
    <definedName name="RemtrCNR">'Fill Details'!$E$17</definedName>
    <definedName name="RemtrName">'Fill Details'!$E$16</definedName>
  </definedNames>
  <calcPr calcId="125725"/>
</workbook>
</file>

<file path=xl/calcChain.xml><?xml version="1.0" encoding="utf-8"?>
<calcChain xmlns="http://schemas.openxmlformats.org/spreadsheetml/2006/main">
  <c r="E7" i="3"/>
  <c r="E32"/>
  <c r="H14" i="14"/>
  <c r="E24" i="3"/>
  <c r="AA38" i="9" s="1"/>
  <c r="E36" i="3"/>
  <c r="B16" i="5" l="1"/>
  <c r="B15"/>
  <c r="B14"/>
  <c r="B13"/>
  <c r="B12"/>
  <c r="B11"/>
  <c r="B10"/>
  <c r="B9"/>
  <c r="B8"/>
  <c r="B7"/>
  <c r="B6"/>
  <c r="B5"/>
  <c r="B100" i="6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E2" i="12"/>
  <c r="E4"/>
  <c r="A5"/>
  <c r="A6" s="1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A28"/>
  <c r="E28"/>
  <c r="A29"/>
  <c r="E29"/>
  <c r="A30"/>
  <c r="E30"/>
  <c r="A31"/>
  <c r="E31"/>
  <c r="E32"/>
  <c r="E33"/>
  <c r="E34"/>
  <c r="E35"/>
  <c r="E36"/>
  <c r="E37"/>
  <c r="E38"/>
  <c r="E39"/>
  <c r="E40"/>
  <c r="E41"/>
  <c r="E42"/>
  <c r="E43"/>
  <c r="E44"/>
  <c r="E45"/>
  <c r="E46"/>
  <c r="E47"/>
  <c r="A48"/>
  <c r="E48"/>
  <c r="A49"/>
  <c r="E49"/>
  <c r="A50"/>
  <c r="E50"/>
  <c r="A51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A181"/>
  <c r="E181"/>
  <c r="A182"/>
  <c r="E182"/>
  <c r="A183"/>
  <c r="E183"/>
  <c r="A184"/>
  <c r="E184"/>
  <c r="A185"/>
  <c r="E185"/>
  <c r="A186"/>
  <c r="E186"/>
  <c r="A187"/>
  <c r="E187"/>
  <c r="A188"/>
  <c r="E188"/>
  <c r="A189"/>
  <c r="E189"/>
  <c r="A190"/>
  <c r="E190"/>
  <c r="A191"/>
  <c r="E191"/>
  <c r="A192"/>
  <c r="E192"/>
  <c r="A193"/>
  <c r="E193"/>
  <c r="A194"/>
  <c r="E194"/>
  <c r="A195"/>
  <c r="E195"/>
  <c r="A196"/>
  <c r="E196"/>
  <c r="A197"/>
  <c r="E197"/>
  <c r="A198"/>
  <c r="E198"/>
  <c r="A199"/>
  <c r="E199"/>
  <c r="A200"/>
  <c r="E200"/>
  <c r="E27" i="3" l="1"/>
  <c r="E31"/>
  <c r="E28"/>
  <c r="E17"/>
  <c r="E15"/>
  <c r="E16"/>
  <c r="A7" i="12"/>
  <c r="A8" l="1"/>
  <c r="A9"/>
  <c r="A10" l="1"/>
  <c r="A11" l="1"/>
  <c r="A12"/>
  <c r="A14" l="1"/>
  <c r="A17" s="1"/>
  <c r="A15"/>
  <c r="A13"/>
  <c r="A16"/>
  <c r="A18" l="1"/>
  <c r="A19"/>
  <c r="A20"/>
  <c r="A21" l="1"/>
  <c r="A22" l="1"/>
  <c r="A23" s="1"/>
  <c r="A24" s="1"/>
  <c r="A25" s="1"/>
  <c r="A26" s="1"/>
  <c r="A27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K96" i="9" l="1"/>
  <c r="AI96"/>
  <c r="AG96"/>
  <c r="AE96"/>
  <c r="AC96"/>
  <c r="AA96"/>
  <c r="BH18"/>
  <c r="BJ18"/>
  <c r="BL18"/>
  <c r="BN18"/>
  <c r="BP18"/>
  <c r="BR18"/>
  <c r="E5" i="3"/>
  <c r="A21" i="11" l="1"/>
  <c r="A22" s="1"/>
  <c r="A7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6"/>
  <c r="A5"/>
  <c r="A4"/>
  <c r="E34" i="3"/>
  <c r="CJ94" i="9" s="1"/>
  <c r="H10" i="3"/>
  <c r="I10" s="1"/>
  <c r="H9"/>
  <c r="I9" s="1"/>
  <c r="H8"/>
  <c r="I8" s="1"/>
  <c r="H7"/>
  <c r="I7" s="1"/>
  <c r="B96" i="9"/>
  <c r="L96"/>
  <c r="BI25"/>
  <c r="BG25"/>
  <c r="BE25"/>
  <c r="BC25"/>
  <c r="BA25"/>
  <c r="AY25"/>
  <c r="AW25"/>
  <c r="AU25"/>
  <c r="AS25"/>
  <c r="AQ25"/>
  <c r="AO25"/>
  <c r="AM25"/>
  <c r="AK25"/>
  <c r="AI25"/>
  <c r="AG25"/>
  <c r="AE25"/>
  <c r="AC25"/>
  <c r="AA25"/>
  <c r="C18"/>
  <c r="Y13"/>
  <c r="AK94" s="1"/>
  <c r="BB13"/>
  <c r="BB94" s="1"/>
  <c r="N13"/>
  <c r="AC94" s="1"/>
  <c r="C13"/>
  <c r="U94" s="1"/>
  <c r="AH69" l="1"/>
  <c r="AR69"/>
  <c r="AJ69"/>
  <c r="AB69"/>
  <c r="T69"/>
  <c r="L69"/>
  <c r="AT69"/>
  <c r="AL69"/>
  <c r="AD69"/>
  <c r="V69"/>
  <c r="N69"/>
  <c r="AV69"/>
  <c r="AN69"/>
  <c r="AF69"/>
  <c r="X69"/>
  <c r="P69"/>
  <c r="AP69"/>
  <c r="Z69"/>
  <c r="R69"/>
  <c r="BI59"/>
  <c r="AA22"/>
  <c r="AU28"/>
  <c r="E33" i="3"/>
  <c r="CQ38" i="9"/>
  <c r="CI38"/>
  <c r="CA38"/>
  <c r="BS38"/>
  <c r="BK38"/>
  <c r="BC38"/>
  <c r="AU38"/>
  <c r="AM38"/>
  <c r="AE38"/>
  <c r="CK38"/>
  <c r="CC38"/>
  <c r="BU38"/>
  <c r="BM38"/>
  <c r="BE38"/>
  <c r="AW38"/>
  <c r="AO38"/>
  <c r="AG38"/>
  <c r="CM38"/>
  <c r="CE38"/>
  <c r="BW38"/>
  <c r="BO38"/>
  <c r="BG38"/>
  <c r="AY38"/>
  <c r="AQ38"/>
  <c r="AI38"/>
  <c r="CO38"/>
  <c r="CG38"/>
  <c r="BY38"/>
  <c r="BQ38"/>
  <c r="BI38"/>
  <c r="BA38"/>
  <c r="AS38"/>
  <c r="AK38"/>
  <c r="AC38"/>
  <c r="R10" i="4"/>
  <c r="H14" s="1"/>
  <c r="AY62" i="9"/>
  <c r="AA62"/>
  <c r="C9" i="4"/>
  <c r="BA62" i="9"/>
  <c r="AS62"/>
  <c r="AK62"/>
  <c r="AC62"/>
  <c r="AQ62"/>
  <c r="AI62"/>
  <c r="BC62"/>
  <c r="AU62"/>
  <c r="AM62"/>
  <c r="AE62"/>
  <c r="BE62"/>
  <c r="AW62"/>
  <c r="AO62"/>
  <c r="AG62"/>
  <c r="E25" i="3"/>
  <c r="H24"/>
  <c r="I24" s="1"/>
  <c r="AA59" i="9"/>
  <c r="AI59"/>
  <c r="AQ59"/>
  <c r="AY59"/>
  <c r="BG59"/>
  <c r="BO59"/>
  <c r="AG59"/>
  <c r="AO59"/>
  <c r="AW59"/>
  <c r="BE59"/>
  <c r="BM59"/>
  <c r="AE59"/>
  <c r="AM59"/>
  <c r="AU59"/>
  <c r="BC59"/>
  <c r="BK59"/>
  <c r="H32" i="3"/>
  <c r="I32" s="1"/>
  <c r="AC59" i="9"/>
  <c r="AK59"/>
  <c r="AS59"/>
  <c r="BA59"/>
  <c r="H36" i="3"/>
  <c r="I36" s="1"/>
  <c r="AA65" i="9"/>
  <c r="CF94"/>
  <c r="CN94"/>
  <c r="CD94"/>
  <c r="CL94"/>
  <c r="CH94"/>
  <c r="CP94"/>
  <c r="CB94"/>
  <c r="E29" i="3"/>
  <c r="E30"/>
  <c r="AC18" i="9"/>
  <c r="S74"/>
  <c r="BZ92"/>
  <c r="I74"/>
  <c r="AM18"/>
  <c r="BP92"/>
  <c r="AA18"/>
  <c r="AK18"/>
  <c r="G74"/>
  <c r="Q74"/>
  <c r="BN92"/>
  <c r="BX92"/>
  <c r="AH18"/>
  <c r="AQ18"/>
  <c r="N74"/>
  <c r="W74"/>
  <c r="BU92"/>
  <c r="CD92"/>
  <c r="AF18"/>
  <c r="AO18"/>
  <c r="L74"/>
  <c r="U74"/>
  <c r="BS92"/>
  <c r="CB92"/>
  <c r="AC28"/>
  <c r="AK28"/>
  <c r="AS28"/>
  <c r="AG28"/>
  <c r="AO28"/>
  <c r="AW28"/>
  <c r="AA28"/>
  <c r="AI28"/>
  <c r="AQ28"/>
  <c r="AE28"/>
  <c r="AM28"/>
  <c r="E26" i="3"/>
  <c r="E23"/>
  <c r="AA5" i="4" l="1"/>
  <c r="V5"/>
  <c r="Z5"/>
  <c r="X5"/>
  <c r="T5"/>
  <c r="W5"/>
  <c r="Y5"/>
  <c r="U5"/>
  <c r="C7"/>
  <c r="H25" i="3"/>
  <c r="BG41" i="9"/>
  <c r="AA50"/>
  <c r="H28" i="3"/>
  <c r="G28" s="1"/>
  <c r="I28" s="1"/>
  <c r="G25"/>
  <c r="I25" s="1"/>
  <c r="AE100" i="9"/>
  <c r="AS56"/>
  <c r="AK56"/>
  <c r="AC56"/>
  <c r="AO56"/>
  <c r="AG56"/>
  <c r="AI56"/>
  <c r="AU56"/>
  <c r="AM56"/>
  <c r="AE56"/>
  <c r="AQ56"/>
  <c r="AA56"/>
  <c r="AG100"/>
  <c r="AU100"/>
  <c r="BC56"/>
  <c r="AK100"/>
  <c r="AQ100"/>
  <c r="AQ41"/>
  <c r="BA56"/>
  <c r="AC100"/>
  <c r="BE56"/>
  <c r="AY56"/>
  <c r="AM100"/>
  <c r="AI100"/>
  <c r="AW56"/>
  <c r="AO100"/>
  <c r="BO41"/>
  <c r="AY41"/>
  <c r="AS100"/>
  <c r="AA100"/>
  <c r="CI41"/>
  <c r="BW41"/>
  <c r="AA41"/>
  <c r="AI41"/>
  <c r="AA53"/>
  <c r="BC102"/>
  <c r="AU102"/>
  <c r="AM102"/>
  <c r="AE102"/>
  <c r="BG102"/>
  <c r="AQ102"/>
  <c r="AI102"/>
  <c r="AA102"/>
  <c r="BI102"/>
  <c r="AS102"/>
  <c r="AK102"/>
  <c r="AC102"/>
  <c r="BE102"/>
  <c r="AW102"/>
  <c r="AO102"/>
  <c r="AG102"/>
  <c r="AY102"/>
  <c r="BA102"/>
  <c r="AA32"/>
  <c r="AM35"/>
  <c r="AE35"/>
  <c r="AQ35"/>
  <c r="AI35"/>
  <c r="AA35"/>
  <c r="AK35"/>
  <c r="AO35"/>
  <c r="AG35"/>
  <c r="AS35"/>
  <c r="AC35"/>
  <c r="E19" i="3"/>
  <c r="H34" l="1"/>
  <c r="I34" s="1"/>
  <c r="H33"/>
  <c r="I33" s="1"/>
  <c r="H31"/>
  <c r="I31" s="1"/>
  <c r="H27"/>
  <c r="I27" s="1"/>
  <c r="H26"/>
  <c r="I26" s="1"/>
  <c r="H23"/>
  <c r="H17"/>
  <c r="I17" s="1"/>
  <c r="H16"/>
  <c r="H15"/>
  <c r="I15" s="1"/>
  <c r="H5"/>
  <c r="I5" s="1"/>
  <c r="H6"/>
  <c r="I6" s="1"/>
  <c r="G23" l="1"/>
  <c r="I23" s="1"/>
  <c r="I16"/>
  <c r="G16"/>
  <c r="H35"/>
  <c r="I35" s="1"/>
  <c r="BE98" i="9" l="1"/>
  <c r="AW98"/>
  <c r="AO98"/>
  <c r="AG98"/>
  <c r="BI98"/>
  <c r="BA98"/>
  <c r="AS98"/>
  <c r="AK98"/>
  <c r="AC98"/>
  <c r="AU98"/>
  <c r="AE98"/>
  <c r="BG98"/>
  <c r="AY98"/>
  <c r="AQ98"/>
  <c r="AI98"/>
  <c r="AA98"/>
  <c r="BC98"/>
  <c r="AM98"/>
  <c r="BC47"/>
  <c r="AU47"/>
  <c r="AM47"/>
  <c r="AE47"/>
  <c r="BI47"/>
  <c r="BA47"/>
  <c r="AS47"/>
  <c r="AK47"/>
  <c r="AC47"/>
  <c r="BE47"/>
  <c r="AW47"/>
  <c r="AO47"/>
  <c r="AG47"/>
  <c r="BG47"/>
  <c r="AY47"/>
  <c r="AQ47"/>
  <c r="AI47"/>
  <c r="AA47"/>
  <c r="BG44"/>
  <c r="AY44"/>
  <c r="AQ44"/>
  <c r="AI44"/>
  <c r="AA44"/>
  <c r="BE44"/>
  <c r="AW44"/>
  <c r="AO44"/>
  <c r="AG44"/>
  <c r="BI44"/>
  <c r="BA44"/>
  <c r="AS44"/>
  <c r="AK44"/>
  <c r="AC44"/>
  <c r="BC44"/>
  <c r="AU44"/>
  <c r="AM44"/>
  <c r="AE44"/>
  <c r="H29" i="3"/>
  <c r="I29" s="1"/>
  <c r="H30"/>
  <c r="I30" s="1"/>
</calcChain>
</file>

<file path=xl/sharedStrings.xml><?xml version="1.0" encoding="utf-8"?>
<sst xmlns="http://schemas.openxmlformats.org/spreadsheetml/2006/main" count="920" uniqueCount="542">
  <si>
    <t>Remitter Detail</t>
  </si>
  <si>
    <t>Beneficiary Details</t>
  </si>
  <si>
    <t>Reconfirm Account Number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</si>
  <si>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</si>
  <si>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</si>
  <si>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</si>
  <si>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</si>
  <si>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</si>
  <si>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</si>
  <si>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</si>
  <si>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</si>
  <si>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</si>
  <si>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</si>
  <si>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</si>
  <si>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</si>
  <si>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</si>
  <si>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</si>
  <si>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</si>
  <si>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</si>
  <si>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</si>
  <si>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</si>
  <si>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</si>
  <si>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</si>
  <si>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</si>
  <si>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</si>
  <si>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</si>
  <si>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</si>
  <si>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</si>
  <si>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</si>
  <si>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</si>
  <si>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</si>
  <si>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</si>
  <si>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</si>
  <si>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</si>
  <si>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</si>
  <si>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</si>
  <si>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</t>
  </si>
  <si>
    <t>Thirty Five</t>
  </si>
  <si>
    <t>Thirty Six</t>
  </si>
  <si>
    <t>Thirty Seven</t>
  </si>
  <si>
    <t>Thirty Eight</t>
  </si>
  <si>
    <t>Thirty Nine</t>
  </si>
  <si>
    <t>Forty</t>
  </si>
  <si>
    <t>Forty One</t>
  </si>
  <si>
    <t>Forty Two</t>
  </si>
  <si>
    <t>Forty Three</t>
  </si>
  <si>
    <t>Forty Four</t>
  </si>
  <si>
    <t>Forty Five</t>
  </si>
  <si>
    <t>Forty Six</t>
  </si>
  <si>
    <t>Forty Seven</t>
  </si>
  <si>
    <t>Forty Eight</t>
  </si>
  <si>
    <t>Forty Nine</t>
  </si>
  <si>
    <t>Fifty</t>
  </si>
  <si>
    <t>Fifty One</t>
  </si>
  <si>
    <t>Fifty Two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</si>
  <si>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</si>
  <si>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</si>
  <si>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</si>
  <si>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</si>
  <si>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</si>
  <si>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</si>
  <si>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</si>
  <si>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</si>
  <si>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</si>
  <si>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</si>
  <si>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</si>
  <si>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</si>
  <si>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</si>
  <si>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</si>
  <si>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</si>
  <si>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</si>
  <si>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</si>
  <si>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</si>
  <si>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</si>
  <si>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</si>
  <si>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</si>
  <si>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>Seventy Four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</si>
  <si>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</si>
  <si>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</si>
  <si>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</si>
  <si>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</si>
  <si>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</si>
  <si>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</si>
  <si>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</si>
  <si>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</si>
  <si>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</si>
  <si>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</si>
  <si>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</si>
  <si>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</si>
  <si>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</si>
  <si>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</si>
  <si>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</si>
  <si>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</si>
  <si>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</si>
  <si>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</si>
  <si>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</si>
  <si>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</si>
  <si>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</si>
  <si>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</si>
  <si>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</si>
  <si>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</si>
  <si>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</si>
  <si>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>Hundred</t>
  </si>
  <si>
    <t>:</t>
  </si>
  <si>
    <t>Date</t>
  </si>
  <si>
    <t>Basic Detail</t>
  </si>
  <si>
    <t>Bank Name</t>
  </si>
  <si>
    <t>Name of Applicant</t>
  </si>
  <si>
    <t>Name of Beneficiary</t>
  </si>
  <si>
    <t>Bank's IFSC Code</t>
  </si>
  <si>
    <t>Mob. No.</t>
  </si>
  <si>
    <t>Amount (in figures)</t>
  </si>
  <si>
    <t>Cheque No.</t>
  </si>
  <si>
    <t>Amount (in words)</t>
  </si>
  <si>
    <t>(Short)/Excess</t>
  </si>
  <si>
    <t>Bank Branch</t>
  </si>
  <si>
    <t>Bank Account Number</t>
  </si>
  <si>
    <t>Avlvl. Space</t>
  </si>
  <si>
    <t>---&gt;---&gt;</t>
  </si>
  <si>
    <t xml:space="preserve">Contact Number (Rec)  </t>
  </si>
  <si>
    <t>=TRIM(IF(E29&gt;1.99,"Rupees :- "," Rupee :- ")&amp;(IF(E29&gt;0,IF((ROUNDDOWN(E29,-11)/100000000000)&gt;0,VLOOKUP((ROUNDDOWN(E29,-11)/100000000000),amtinwards,2,0)&amp;" Kharab "," ")&amp;IF((ROUNDDOWN(E29,-9)-ROUNDDOWN(E29,-11))/1000000000&gt;0,VLOOKUP((ROUNDDOWN(E29,-9)-ROUNDDOWN(E29,-11))/1000000000,amtinwards,2,0)&amp;" Arab "," ")&amp;IF((ROUNDDOWN(E29,-7)-ROUNDDOWN(E29,-9))/10000000&gt;0,VLOOKUP((ROUNDDOWN(E29,-7)-ROUNDDOWN(E29,-9))/10000000,amtinwards,2,0)&amp;" Crore "," ")&amp;IF((ROUNDDOWN(E29,-5)-ROUNDDOWN(E29,-7))/100000&gt;0,VLOOKUP((ROUNDDOWN(E29,-5)-ROUNDDOWN(E29,-7))/100000,amtinwards,2,0)&amp;" Lakh "," ")&amp;IF((ROUNDDOWN(E29,-3)-ROUNDDOWN(E29,-5))/1000&gt;0,VLOOKUP((ROUNDDOWN(E29,-3)-ROUNDDOWN(E29,-5))/1000,amtinwards,2,0)&amp;" Thousand ","")&amp;IF((ROUNDDOWN(E29,-2)-ROUNDDOWN(E29,-3))/100&gt;0,VLOOKUP((ROUNDDOWN(E29,-2)-ROUNDDOWN(E29,-3))/100,amtinwards,2,0)&amp;" Hundred ","")&amp;IF(ROUNDDOWN(E29,0)-ROUNDDOWN(E29,-2)&gt;0,VLOOKUP(ROUNDDOWN(E29,0)-ROUNDDOWN(E29,-2),amtinwards,2,0)," ")&amp;IF(ROUND((E29-ROUND(E29,0))*100,0)&gt;0," &amp; Paise "&amp;VLOOKUP(ROUND((E29-ROUND(E29,0))*100,0),amtinwards,2,0)," ")&amp;" Only","Rupees Nil")))</t>
  </si>
  <si>
    <t>File Developed By SANTOSH KUMAR CHOUDHARY Mob. No. 9958486885</t>
  </si>
  <si>
    <t>Choudhary Brothers Pvt.Ltd.</t>
  </si>
  <si>
    <t>123456789012345</t>
  </si>
  <si>
    <t>Beneficiary Abbreviation</t>
  </si>
  <si>
    <t>ABHYUDAYA CO-OP BANK LTD</t>
  </si>
  <si>
    <t>ABU DHABI COMMERCIAL BANK</t>
  </si>
  <si>
    <t>ALLAHABAD BANK</t>
  </si>
  <si>
    <t>ANDHRA BANK</t>
  </si>
  <si>
    <t>ANDHRA PRAGATHI GRAMEENA BANK</t>
  </si>
  <si>
    <t>BANK OF AMERICA</t>
  </si>
  <si>
    <t>BANK OF BAHRAIN AND KUWAIT</t>
  </si>
  <si>
    <t>BANK OF BARODA</t>
  </si>
  <si>
    <t>BANK OF CEYLON</t>
  </si>
  <si>
    <t>BANK OF INDIA</t>
  </si>
  <si>
    <t>BANK OF MAHARASHTRA</t>
  </si>
  <si>
    <t>BARCLAYS BANK PLC</t>
  </si>
  <si>
    <t>BHARATIYA MAHILA BANK LIMITED</t>
  </si>
  <si>
    <t>BNP PARIBAS</t>
  </si>
  <si>
    <t>CANARA BANK</t>
  </si>
  <si>
    <t>CATHOLIC SYRIAN BANK LTD.</t>
  </si>
  <si>
    <t>CENTRAL BANK OF INDIA</t>
  </si>
  <si>
    <t>COMMONWEALTH BANK OF AUSTRALIA</t>
  </si>
  <si>
    <t>CORPORATION BANK</t>
  </si>
  <si>
    <t>CREDIT SUISSE AG</t>
  </si>
  <si>
    <t>DENA BANK</t>
  </si>
  <si>
    <t>DEVELOPMENT CREDIT BANK LIMITED</t>
  </si>
  <si>
    <t>HSBC</t>
  </si>
  <si>
    <t>ICICI BANK LTD</t>
  </si>
  <si>
    <t>INDIAN BANK</t>
  </si>
  <si>
    <t>INDIAN OVERSEAS BANK</t>
  </si>
  <si>
    <t>KARNATAKA VIKAS GRAMEENA BANK</t>
  </si>
  <si>
    <t>ORIENTAL BANK OF COMMERCE</t>
  </si>
  <si>
    <t>PRATHAMA BANK</t>
  </si>
  <si>
    <t>PUNJAB AND SIND BANK</t>
  </si>
  <si>
    <t>PUNJAB NATIONAL BANK</t>
  </si>
  <si>
    <t>SHINHAN BANK</t>
  </si>
  <si>
    <t>SOCIETE GENERALE</t>
  </si>
  <si>
    <t>SOUTH INDIAN BANK</t>
  </si>
  <si>
    <t>STATE BANK OF BIKANER AND JAIPUR</t>
  </si>
  <si>
    <t>STATE BANK OF HYDERABAD</t>
  </si>
  <si>
    <t>STATE BANK OF INDIA</t>
  </si>
  <si>
    <t>STATE BANK OF MYSORE</t>
  </si>
  <si>
    <t>STATE BANK OF PATIALA</t>
  </si>
  <si>
    <t>STATE BANK OF TRAVANCORE</t>
  </si>
  <si>
    <t>SUMITOMO MITSUI BANKING CORPORATION</t>
  </si>
  <si>
    <t>SYNDICATE BANK</t>
  </si>
  <si>
    <t>TAMILNAD MERCANTILE BANK LTD</t>
  </si>
  <si>
    <t>TJSB SAHAKARI BANK LTD.</t>
  </si>
  <si>
    <t>UBS AG</t>
  </si>
  <si>
    <t>UCO BANK</t>
  </si>
  <si>
    <t>UNION BANK OF INDIA</t>
  </si>
  <si>
    <t>UNITED BANK OF INDIA</t>
  </si>
  <si>
    <t>VASAI VIKAS SAHAKARI BANK LTD.</t>
  </si>
  <si>
    <t>VIJAYA BANK</t>
  </si>
  <si>
    <t>WESTPAC BANKING CORPORATION</t>
  </si>
  <si>
    <t>WOORI BANK</t>
  </si>
  <si>
    <t>ALLA</t>
  </si>
  <si>
    <t>ANDB</t>
  </si>
  <si>
    <t>BARB</t>
  </si>
  <si>
    <t>BKID</t>
  </si>
  <si>
    <t>MAHB</t>
  </si>
  <si>
    <t>CNRB</t>
  </si>
  <si>
    <t>CBIN</t>
  </si>
  <si>
    <t>CORP</t>
  </si>
  <si>
    <t>BKDN</t>
  </si>
  <si>
    <t>IDIB</t>
  </si>
  <si>
    <t>IOBA</t>
  </si>
  <si>
    <t>ORBC</t>
  </si>
  <si>
    <t>PUNB</t>
  </si>
  <si>
    <t>SBBJ</t>
  </si>
  <si>
    <t>SBHY</t>
  </si>
  <si>
    <t>SBIN</t>
  </si>
  <si>
    <t>SBMY</t>
  </si>
  <si>
    <t>STBP</t>
  </si>
  <si>
    <t>SBTR</t>
  </si>
  <si>
    <t>SYNB</t>
  </si>
  <si>
    <t>UCBA</t>
  </si>
  <si>
    <t>UBIN</t>
  </si>
  <si>
    <t>UTBI</t>
  </si>
  <si>
    <t>VIJB</t>
  </si>
  <si>
    <t>CSBK</t>
  </si>
  <si>
    <t>BARC</t>
  </si>
  <si>
    <t>BNPA</t>
  </si>
  <si>
    <t>BCEY</t>
  </si>
  <si>
    <t>CIUB</t>
  </si>
  <si>
    <t>MHCB</t>
  </si>
  <si>
    <t>SOGE</t>
  </si>
  <si>
    <t>PSIB</t>
  </si>
  <si>
    <t>UTIB</t>
  </si>
  <si>
    <t>INDB</t>
  </si>
  <si>
    <t>ICIC</t>
  </si>
  <si>
    <t>VYSA</t>
  </si>
  <si>
    <t>KKBK</t>
  </si>
  <si>
    <t>KARB</t>
  </si>
  <si>
    <t>KVBL</t>
  </si>
  <si>
    <t>TMBL</t>
  </si>
  <si>
    <t>DLXB</t>
  </si>
  <si>
    <t>FDRL</t>
  </si>
  <si>
    <t>HDFC</t>
  </si>
  <si>
    <t>JAKA</t>
  </si>
  <si>
    <t>NTBL</t>
  </si>
  <si>
    <t>LAVB</t>
  </si>
  <si>
    <t>YESB</t>
  </si>
  <si>
    <t>ABHY</t>
  </si>
  <si>
    <t>Nationised  Bank</t>
  </si>
  <si>
    <t>Private Sec Bank</t>
  </si>
  <si>
    <t>DHANALAKSHMI BANK LTD.</t>
  </si>
  <si>
    <t>FEDERAL BANK LTD.</t>
  </si>
  <si>
    <t>HDFC BANK LTD.</t>
  </si>
  <si>
    <t>INDUSIND BANK LTD.</t>
  </si>
  <si>
    <t>JAMMU AND KASHMIR BANK LTD.</t>
  </si>
  <si>
    <t>KARNATAKA BANK LTD.</t>
  </si>
  <si>
    <t>KOTAK MAHINDRA BANK LTD.</t>
  </si>
  <si>
    <t>KARUR VYSYA BANK LTD.</t>
  </si>
  <si>
    <t>LAXMI VILAS BANK LTD.</t>
  </si>
  <si>
    <t>NAINITAL BANK LTD.</t>
  </si>
  <si>
    <t>AXIS BANK LTD</t>
  </si>
  <si>
    <t>ING VYSYA BANK LTD.</t>
  </si>
  <si>
    <t>YES BANK LTD.</t>
  </si>
  <si>
    <t>ABNA</t>
  </si>
  <si>
    <t>ROYAL BANK OF SCOTLAND plc.</t>
  </si>
  <si>
    <t>ACEB</t>
  </si>
  <si>
    <t>Ace CO-OP BANK LTD.</t>
  </si>
  <si>
    <t>ADCB</t>
  </si>
  <si>
    <t>ADCC</t>
  </si>
  <si>
    <t>AKOLA DISTRICT CENTRAL CO-OPERATIVE BANK LTD.</t>
  </si>
  <si>
    <t>AKJB</t>
  </si>
  <si>
    <t>AKOLA JANATA COMMERCIAL COOPERATIVE BANK LTD.</t>
  </si>
  <si>
    <t>AMCB</t>
  </si>
  <si>
    <t>AHMEDABAD MERC COOP BK LTD</t>
  </si>
  <si>
    <t>ANZB</t>
  </si>
  <si>
    <t>AUSTRALIA &amp; NEW ZEALAND BANKING GROUP LTD.</t>
  </si>
  <si>
    <t>APBL</t>
  </si>
  <si>
    <t>ANDHRA PRADESH STATE CO-OPERATIVE BANK LTD.</t>
  </si>
  <si>
    <t>APGB</t>
  </si>
  <si>
    <t>APMC</t>
  </si>
  <si>
    <t>A P MAHESH CO-OP URBAN BANK LTD.</t>
  </si>
  <si>
    <t>ASBL</t>
  </si>
  <si>
    <t>APNA SAHAKARI BANK LTD.</t>
  </si>
  <si>
    <t>AUCB</t>
  </si>
  <si>
    <t>ALMORA URBAN BANK LTD.</t>
  </si>
  <si>
    <t>BACB</t>
  </si>
  <si>
    <t>BASSIN CATHOLIC COOP BANK LTD.</t>
  </si>
  <si>
    <t>BBKM</t>
  </si>
  <si>
    <t>BCBM</t>
  </si>
  <si>
    <t>BHARAT COOPERATIVE BANK LTD</t>
  </si>
  <si>
    <t>BDBL</t>
  </si>
  <si>
    <t>BANDHAN BANK LIMITED</t>
  </si>
  <si>
    <t>BMBL</t>
  </si>
  <si>
    <t>BOFA</t>
  </si>
  <si>
    <t>BOTM</t>
  </si>
  <si>
    <t>BANK OF TOKYO MITSUBISHI UFJ LTD.</t>
  </si>
  <si>
    <t>CCBL</t>
  </si>
  <si>
    <t>CITIZEN CRDIT CO-OP BANK LTD.</t>
  </si>
  <si>
    <t>CHAS</t>
  </si>
  <si>
    <t>JP MORGAN CHASE BANK, N A</t>
  </si>
  <si>
    <t>CITI</t>
  </si>
  <si>
    <t>CITI BANK N A</t>
  </si>
  <si>
    <t>CITY UNION BANK LTD.</t>
  </si>
  <si>
    <t>CLBL</t>
  </si>
  <si>
    <t>CAPITAL LOCAL AREA BANK</t>
  </si>
  <si>
    <t>COSB</t>
  </si>
  <si>
    <t>COSMOS CO-OPERATIVE  BANK</t>
  </si>
  <si>
    <t>CRES</t>
  </si>
  <si>
    <t>CRLY</t>
  </si>
  <si>
    <t>CREDIT AGRICOLE CORPORATE AND INVESTMENT BANK</t>
  </si>
  <si>
    <t>CRUB</t>
  </si>
  <si>
    <t>SHRI CHHATRAPATI RAJARSHI SHAHU URBAN CO-OP. BANK LTD.</t>
  </si>
  <si>
    <t>CTBA</t>
  </si>
  <si>
    <t>CTCB</t>
  </si>
  <si>
    <t>CTBC BANK CO. LTD.</t>
  </si>
  <si>
    <t>DBSS</t>
  </si>
  <si>
    <t>DBS BANK</t>
  </si>
  <si>
    <t>DCBL</t>
  </si>
  <si>
    <t>DEUT</t>
  </si>
  <si>
    <t>DEUTSCHE BANK LTD</t>
  </si>
  <si>
    <t>DICG</t>
  </si>
  <si>
    <t>DEPOSIT INS AND CR GUAR CORPN</t>
  </si>
  <si>
    <t>DLSC</t>
  </si>
  <si>
    <t>DELHI STATE COOPERATIVE BANK LTD.</t>
  </si>
  <si>
    <t>DMKJ</t>
  </si>
  <si>
    <t>DMK JAOLI BANK</t>
  </si>
  <si>
    <t>DNSB</t>
  </si>
  <si>
    <t>DOMBIVLI NAGARI SAHAKARI BANK</t>
  </si>
  <si>
    <t>DOHB</t>
  </si>
  <si>
    <t>DOHA BANK</t>
  </si>
  <si>
    <t>FIRN</t>
  </si>
  <si>
    <t>FIRSTRAND BANK</t>
  </si>
  <si>
    <t>GBCB</t>
  </si>
  <si>
    <t>GREATER BOMBAY CO-OP BANK</t>
  </si>
  <si>
    <t>GDCB</t>
  </si>
  <si>
    <t>GADCHIROLI DISTRICT CENTRAL CO-OP BANK LTD.</t>
  </si>
  <si>
    <t>GSCB</t>
  </si>
  <si>
    <t>GUJARAT STATE COOPERATIVE BANK LTD.</t>
  </si>
  <si>
    <t>HCBL</t>
  </si>
  <si>
    <t>HASTI COOPERATIVE BANK LTD.</t>
  </si>
  <si>
    <t>HONGKONG &amp; SHANGHAI BKG CORPORATION</t>
  </si>
  <si>
    <t>HVBK</t>
  </si>
  <si>
    <t>IBBK</t>
  </si>
  <si>
    <t>BANK INTERNATIONAL INDONESIA</t>
  </si>
  <si>
    <t>IBKL</t>
  </si>
  <si>
    <t>IDBI LTD.</t>
  </si>
  <si>
    <t>IBKO</t>
  </si>
  <si>
    <t>INDUSTRIAL BANK OF KOREA</t>
  </si>
  <si>
    <t>ICBK</t>
  </si>
  <si>
    <t>INDUSTRIAL AND COMMERCIAL BANK OF CHINA LTD.</t>
  </si>
  <si>
    <t>IDFB</t>
  </si>
  <si>
    <t>IDFC BANK LIMITED</t>
  </si>
  <si>
    <t>JANA</t>
  </si>
  <si>
    <t>JANASEVA SAHAKARI BANK LTD., PUNE</t>
  </si>
  <si>
    <t>JASB</t>
  </si>
  <si>
    <t>JANASEVA SAHAKARI BANK (BORIVLI) LTD.</t>
  </si>
  <si>
    <t>JJSB</t>
  </si>
  <si>
    <t>JALGAON JANTA SAHAKARI BANK LTD.</t>
  </si>
  <si>
    <t>JPCB</t>
  </si>
  <si>
    <t>JALGAON PEOPLES' COOPERATIVE BANK LTD.</t>
  </si>
  <si>
    <t>JSBL</t>
  </si>
  <si>
    <t>JANAKALYAN SAHAKARI BANK LTD.</t>
  </si>
  <si>
    <t>JSBP</t>
  </si>
  <si>
    <t>JANATA SAHAKARI BANK LTD., PUNE</t>
  </si>
  <si>
    <t>KACE</t>
  </si>
  <si>
    <t>KANGRA CENTRAL CO-OP. BANK LTD.</t>
  </si>
  <si>
    <t>KAIJ</t>
  </si>
  <si>
    <t>KALLAPANNA AWADE ICHALKARANJI JANATA SAHAKARI BANK LTD.</t>
  </si>
  <si>
    <t>KANG</t>
  </si>
  <si>
    <t>KANGRA CO-OPERATIVE BANK LTD.</t>
  </si>
  <si>
    <t>KCBL</t>
  </si>
  <si>
    <t>KAPOL CO-OP BANK LTD</t>
  </si>
  <si>
    <t>KCCB</t>
  </si>
  <si>
    <t>KALUPUR COMMERCIAL CO-OP BANK</t>
  </si>
  <si>
    <t>KJSB</t>
  </si>
  <si>
    <t>KALYAN JANATA SAH BANK LTD</t>
  </si>
  <si>
    <t>KLGB</t>
  </si>
  <si>
    <t>KERALA GRAMIN BANK</t>
  </si>
  <si>
    <t>KNSB</t>
  </si>
  <si>
    <t>KURMANCHAL NAGAR SAHAKARI BANK LTD.</t>
  </si>
  <si>
    <t>KRTH</t>
  </si>
  <si>
    <t>KRUNG THAI BANK PCL</t>
  </si>
  <si>
    <t>KSCB</t>
  </si>
  <si>
    <t>KARNATAKA STATE APEX COOP BANK</t>
  </si>
  <si>
    <t>KUCB</t>
  </si>
  <si>
    <t>KARAD URBAN CO-OP. BANK LTD.</t>
  </si>
  <si>
    <t>KVGB</t>
  </si>
  <si>
    <t>MCBL</t>
  </si>
  <si>
    <t>MAHANAGAR CO-OP.BANK LTD.</t>
  </si>
  <si>
    <t>MDCB</t>
  </si>
  <si>
    <t>MUMBAI DISTRICT CENTRAL COOP BANK LTD.</t>
  </si>
  <si>
    <t>MIZUHO CORPORATE BANK LTD.</t>
  </si>
  <si>
    <t>MSCI</t>
  </si>
  <si>
    <t>MAHARASHTRA STATE CO-OP BANK LTD.</t>
  </si>
  <si>
    <t>MSHQ</t>
  </si>
  <si>
    <t>MASHREQ BANK</t>
  </si>
  <si>
    <t>MSNU</t>
  </si>
  <si>
    <t>MEHSANA URBAN COOPERATIVE BANK LTD.</t>
  </si>
  <si>
    <t>MUBL</t>
  </si>
  <si>
    <t>MUNICIPAL COOPERATIVE BANK LTD.</t>
  </si>
  <si>
    <t>NGSB</t>
  </si>
  <si>
    <t>NAGPUR NAGARIK SAHAKARI BANK LTD.</t>
  </si>
  <si>
    <t>NICB</t>
  </si>
  <si>
    <t>NEW INDIA CO-OP BANK</t>
  </si>
  <si>
    <t>NKGS</t>
  </si>
  <si>
    <t>NKGSB COOP BANK LTD.</t>
  </si>
  <si>
    <t>NMCB</t>
  </si>
  <si>
    <t>NASIK MARCHANT'S CO-OP BANK LTD.</t>
  </si>
  <si>
    <t>NNSB</t>
  </si>
  <si>
    <t>NUTAN NAGARIK SAHAKARI BANK LTD.</t>
  </si>
  <si>
    <t>NOSC</t>
  </si>
  <si>
    <t>BANK OF NOVA SCOTIA</t>
  </si>
  <si>
    <t>NUCB</t>
  </si>
  <si>
    <t>NAGAR URBAN COOPERATIVE BANK LTD.</t>
  </si>
  <si>
    <t>OIBA</t>
  </si>
  <si>
    <t>HSBC BANK OMAN SAOG</t>
  </si>
  <si>
    <t>ORCB</t>
  </si>
  <si>
    <t>ORISSA STATE COOPERATIVE BANK BANK LTD.</t>
  </si>
  <si>
    <t>PJSB</t>
  </si>
  <si>
    <t>GOPINATH PATIL PARSIK JANATA SAHAKARI BK LTD.</t>
  </si>
  <si>
    <t>PKGB</t>
  </si>
  <si>
    <t>PRAGATHI KRISHNA GRAMIN BANK</t>
  </si>
  <si>
    <t>PMCB</t>
  </si>
  <si>
    <t>PUNJAB &amp; MAHARASTRA CO-OP BANK</t>
  </si>
  <si>
    <t>PMEC</t>
  </si>
  <si>
    <t>PRIME CO-OPERATIVE BANK LTD.</t>
  </si>
  <si>
    <t>PRTH</t>
  </si>
  <si>
    <t>PUCB</t>
  </si>
  <si>
    <t>PANDHARPUR URBAN CO OP. BANK LTD.</t>
  </si>
  <si>
    <t>RABO</t>
  </si>
  <si>
    <t>RABOBANK INTERNATIONAL</t>
  </si>
  <si>
    <t>RATN</t>
  </si>
  <si>
    <t>RATNAKAR BANK LIMITED</t>
  </si>
  <si>
    <t>RNSB</t>
  </si>
  <si>
    <t>RAJKOT NAGARIK SAHAKARI BANK LTD.</t>
  </si>
  <si>
    <t>RSBL</t>
  </si>
  <si>
    <t>RAJGURUNAGAR SAHAKARI BANK LIMITED</t>
  </si>
  <si>
    <t>RSCB</t>
  </si>
  <si>
    <t>RAJASTHAN STATE COOPERATIVE BANK LTD.</t>
  </si>
  <si>
    <t>SAHE</t>
  </si>
  <si>
    <t>SAHEBRAO DESHMUKH CO-OP BANK LTD.</t>
  </si>
  <si>
    <t>SCBL</t>
  </si>
  <si>
    <t>STANDARD CHARTERED BANK LTD.</t>
  </si>
  <si>
    <t>SDCB</t>
  </si>
  <si>
    <t>SURAT DISTRICT COOPERATIVE BANK LTD.</t>
  </si>
  <si>
    <t>SDCE</t>
  </si>
  <si>
    <t>SATARA DISTRICT CENTRAL CO OP BANK LTD</t>
  </si>
  <si>
    <t>SHBK</t>
  </si>
  <si>
    <t>SIBL</t>
  </si>
  <si>
    <t>SJSB</t>
  </si>
  <si>
    <t>SOLAPUR JANATA SAHAKARI BANK LTD.</t>
  </si>
  <si>
    <t>SMBC</t>
  </si>
  <si>
    <t>SPCB</t>
  </si>
  <si>
    <t>SURAT PEOPLES COOP BANK LTD.</t>
  </si>
  <si>
    <t>SRCB</t>
  </si>
  <si>
    <t>SARASWAT CO-OPERATIVE BANK LTD.</t>
  </si>
  <si>
    <t>STCB</t>
  </si>
  <si>
    <t>STATE BANK OF MAURITIUS</t>
  </si>
  <si>
    <t>SUNB</t>
  </si>
  <si>
    <t>SURAT NATIONAL COOPERATIVE BANK</t>
  </si>
  <si>
    <t>SUTB</t>
  </si>
  <si>
    <t>SUTEX CO-OPERATIVE BANK LTD.</t>
  </si>
  <si>
    <t>SVCB</t>
  </si>
  <si>
    <t>SHAMRAO  VITHHAL CO-OP BANK LTD.</t>
  </si>
  <si>
    <t>TBSB</t>
  </si>
  <si>
    <t>THANE BHARAT SAHAKARI BANK LTD.</t>
  </si>
  <si>
    <t>TDCB</t>
  </si>
  <si>
    <t>THANE DISTRICT CENTRAL CO-OP. BANK LTD.</t>
  </si>
  <si>
    <t>TGMB</t>
  </si>
  <si>
    <t>TUMKUR GRAIN MERCHANTS CO-OP. BANK LTD.</t>
  </si>
  <si>
    <t>TJSB</t>
  </si>
  <si>
    <t>TNSC</t>
  </si>
  <si>
    <t>TAMIL NADU STATE APEX COOP BANK LTD.</t>
  </si>
  <si>
    <t>UBSW</t>
  </si>
  <si>
    <t>UOVB</t>
  </si>
  <si>
    <t>UNITED OVERSEAS BANK LTD.</t>
  </si>
  <si>
    <t>VARA</t>
  </si>
  <si>
    <t>VARACHHA COOPERATIVE BANK LTD.</t>
  </si>
  <si>
    <t>VSBL</t>
  </si>
  <si>
    <t>VISHESHWAR SAHAKARI BANK LTD.</t>
  </si>
  <si>
    <t>VVSB</t>
  </si>
  <si>
    <t>WBSC</t>
  </si>
  <si>
    <t>WEST BENGAL STATE COOP BANK LTD.</t>
  </si>
  <si>
    <t>WPAC</t>
  </si>
  <si>
    <t>ZCBL</t>
  </si>
  <si>
    <t>ZOROASTRIAN COOPERATIVE BANK LTD.</t>
  </si>
  <si>
    <t>ZSBL</t>
  </si>
  <si>
    <t>ZILA SAHAKARI BANK LTD GHAZIABAD</t>
  </si>
  <si>
    <t xml:space="preserve">Gagan </t>
  </si>
  <si>
    <t>Bank Name of Beneficiary</t>
  </si>
  <si>
    <t>Bank Branch of Beneficiary</t>
  </si>
  <si>
    <t>A/C Name of Beneficiary</t>
  </si>
  <si>
    <t>Steps for use the file</t>
  </si>
  <si>
    <t>List of Beneficiary's Account Details</t>
  </si>
  <si>
    <t>Choudhary Brothers Pvt. Ltd.</t>
  </si>
  <si>
    <t>Length</t>
  </si>
  <si>
    <r>
      <t xml:space="preserve">RTGS / NEFT </t>
    </r>
    <r>
      <rPr>
        <b/>
        <sz val="12"/>
        <color rgb="FFFF0000"/>
        <rFont val="Calibri"/>
        <family val="2"/>
        <scheme val="minor"/>
      </rPr>
      <t>(Select)</t>
    </r>
  </si>
  <si>
    <r>
      <t>Go to sheet "</t>
    </r>
    <r>
      <rPr>
        <b/>
        <u/>
        <sz val="16"/>
        <rFont val="Calibri"/>
        <family val="2"/>
      </rPr>
      <t>List of Beneficiary Ac nos</t>
    </r>
    <r>
      <rPr>
        <sz val="16"/>
        <rFont val="Calibri"/>
        <family val="2"/>
      </rPr>
      <t>" &amp; Fill all of your Parties' bank details which will use for Remitee</t>
    </r>
  </si>
  <si>
    <r>
      <t>Go to sheet "</t>
    </r>
    <r>
      <rPr>
        <b/>
        <u/>
        <sz val="16"/>
        <rFont val="Calibri"/>
        <family val="2"/>
      </rPr>
      <t>List of Remitter Ac nos</t>
    </r>
    <r>
      <rPr>
        <sz val="16"/>
        <rFont val="Calibri"/>
        <family val="2"/>
      </rPr>
      <t>" &amp; Fill all of your bank details in which will use for Remitter</t>
    </r>
  </si>
  <si>
    <r>
      <t>Go to sheet "</t>
    </r>
    <r>
      <rPr>
        <b/>
        <u/>
        <sz val="16"/>
        <rFont val="Calibri"/>
        <family val="2"/>
      </rPr>
      <t>Fill Details</t>
    </r>
    <r>
      <rPr>
        <sz val="16"/>
        <rFont val="Calibri"/>
        <family val="2"/>
      </rPr>
      <t>" and Fill &amp; Select Blue cells only</t>
    </r>
  </si>
  <si>
    <r>
      <t>Go to sheet "</t>
    </r>
    <r>
      <rPr>
        <b/>
        <u/>
        <sz val="16"/>
        <rFont val="Calibri"/>
        <family val="2"/>
      </rPr>
      <t>Cheque Print</t>
    </r>
    <r>
      <rPr>
        <sz val="16"/>
        <rFont val="Calibri"/>
        <family val="2"/>
      </rPr>
      <t>" and take print out of Cheque</t>
    </r>
  </si>
  <si>
    <r>
      <t>Go to sheet "</t>
    </r>
    <r>
      <rPr>
        <b/>
        <u/>
        <sz val="16"/>
        <rFont val="Calibri"/>
        <family val="2"/>
      </rPr>
      <t>Fill Details</t>
    </r>
    <r>
      <rPr>
        <sz val="16"/>
        <rFont val="Calibri"/>
        <family val="2"/>
      </rPr>
      <t>" and Fill Cheque No.</t>
    </r>
  </si>
  <si>
    <r>
      <t>Go to sheet "</t>
    </r>
    <r>
      <rPr>
        <b/>
        <u/>
        <sz val="16"/>
        <rFont val="Calibri"/>
        <family val="2"/>
      </rPr>
      <t>RTGS_NEFT Print</t>
    </r>
    <r>
      <rPr>
        <sz val="16"/>
        <rFont val="Calibri"/>
        <family val="2"/>
      </rPr>
      <t>" and take print out of RTGS / NEFT Form</t>
    </r>
  </si>
  <si>
    <t>Frankfinn Institute of Air Hostess Training</t>
  </si>
  <si>
    <t>011-45664434</t>
  </si>
  <si>
    <t>Parietal Innovative Solutions Pvt. Ltd.</t>
  </si>
  <si>
    <t>PBB Hiranandani Com. Powai, Mumbai - 76</t>
  </si>
  <si>
    <t>31993508070</t>
  </si>
  <si>
    <t>SBIN0004234</t>
  </si>
  <si>
    <t>9820530307</t>
  </si>
  <si>
    <t>List of Remitter's RBL Account Details</t>
  </si>
  <si>
    <t>Remitter's RBL Account No.</t>
  </si>
  <si>
    <t>Details of Payments (Narration)
Max 35 characters</t>
  </si>
  <si>
    <t>Internal Fund Transfer</t>
  </si>
  <si>
    <t>Account Type</t>
  </si>
  <si>
    <t>CA</t>
  </si>
  <si>
    <t>Bank Branch Address</t>
  </si>
  <si>
    <t>Location to be drawn on (for DD/PO Only)</t>
  </si>
  <si>
    <t>Auththorization to collect the DD/PO or Acknowledgement</t>
  </si>
  <si>
    <t>Bank Branch Address of Beneficiary</t>
  </si>
  <si>
    <t>1344303</t>
  </si>
  <si>
    <t>delhi</t>
  </si>
  <si>
    <t xml:space="preserve">Powai, Mumbai </t>
  </si>
  <si>
    <t>sagar tower, dc janakpuri</t>
  </si>
  <si>
    <t>SA</t>
  </si>
  <si>
    <t>utib0000207</t>
  </si>
  <si>
    <t>9958486885</t>
  </si>
  <si>
    <t>Parietal-SBIN-070</t>
  </si>
  <si>
    <t>Salary Payment</t>
  </si>
  <si>
    <t>Credit Card Payment</t>
  </si>
  <si>
    <t>Vender Payment</t>
  </si>
  <si>
    <t>Capital Account</t>
  </si>
  <si>
    <t>Investment</t>
  </si>
  <si>
    <t>Loan Repayment</t>
  </si>
  <si>
    <t>Loan Disbursement</t>
  </si>
  <si>
    <t>Imprest Payment</t>
  </si>
  <si>
    <t>List of Details of Payment (Reasons of Payment)</t>
  </si>
  <si>
    <t>#</t>
  </si>
  <si>
    <t>Particulars</t>
  </si>
  <si>
    <t>Authorized Person to collect the DD/PO or Acknowl. of RTGS</t>
  </si>
  <si>
    <t>Details of Payments (Reason)
Max 35 characters</t>
  </si>
  <si>
    <r>
      <rPr>
        <b/>
        <sz val="12"/>
        <color rgb="FFFF0000"/>
        <rFont val="Calibri"/>
        <family val="2"/>
        <scheme val="minor"/>
      </rPr>
      <t>&lt;&lt;-</t>
    </r>
    <r>
      <rPr>
        <b/>
        <sz val="12"/>
        <color theme="0"/>
        <rFont val="Calibri"/>
        <family val="2"/>
        <scheme val="minor"/>
      </rPr>
      <t>Select</t>
    </r>
  </si>
  <si>
    <t>&lt;&lt;-Fill</t>
  </si>
  <si>
    <t>Other Banks</t>
  </si>
  <si>
    <t>IFSC First 4 Dig</t>
  </si>
  <si>
    <t>Bank Type</t>
  </si>
  <si>
    <t>Sl No.</t>
  </si>
  <si>
    <t>-: List of Banks to be Add :-</t>
  </si>
  <si>
    <t xml:space="preserve">  </t>
  </si>
  <si>
    <t xml:space="preserve"> </t>
  </si>
  <si>
    <t>RBL Account No</t>
  </si>
  <si>
    <t>Frankfinn-44303</t>
  </si>
  <si>
    <t>û</t>
  </si>
  <si>
    <t>ü</t>
  </si>
  <si>
    <t>NAME</t>
  </si>
  <si>
    <t>D</t>
  </si>
  <si>
    <t>M</t>
  </si>
  <si>
    <t>Y</t>
  </si>
  <si>
    <t>One Lakh Twenty Thousand Only</t>
  </si>
  <si>
    <t>Remitter's Abbreviation</t>
  </si>
  <si>
    <r>
      <t xml:space="preserve">Remitter Abbrev. </t>
    </r>
    <r>
      <rPr>
        <b/>
        <sz val="16"/>
        <color rgb="FFFF0000"/>
        <rFont val="Calibri"/>
        <family val="2"/>
        <scheme val="minor"/>
      </rPr>
      <t>(Select)</t>
    </r>
  </si>
  <si>
    <r>
      <t xml:space="preserve">Beneficiary Abbrev. </t>
    </r>
    <r>
      <rPr>
        <b/>
        <sz val="16"/>
        <color rgb="FFFF0000"/>
        <rFont val="Calibri"/>
        <family val="2"/>
        <scheme val="minor"/>
      </rPr>
      <t>(Select)</t>
    </r>
  </si>
  <si>
    <r>
      <rPr>
        <b/>
        <sz val="14"/>
        <color rgb="FFFF0000"/>
        <rFont val="Calibri"/>
        <family val="2"/>
        <scheme val="minor"/>
      </rPr>
      <t>&lt;&lt;-</t>
    </r>
    <r>
      <rPr>
        <b/>
        <sz val="14"/>
        <color theme="0"/>
        <rFont val="Calibri"/>
        <family val="2"/>
        <scheme val="minor"/>
      </rPr>
      <t>Select</t>
    </r>
  </si>
  <si>
    <t>NEFT</t>
  </si>
  <si>
    <t>J-13/52, Basement &amp; Ground Floor, Rajouri Garden, New Delhi-110027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</si>
</sst>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_ * #,##0.00_ ;_ * \-#,##0.00_ ;_ * &quot;-&quot;??_ ;_ @_ "/>
    <numFmt numFmtId="165" formatCode="&quot;***&quot;#,##0"/>
    <numFmt numFmtId="166" formatCode="&quot;***&quot;#,##0&quot;/-&quot;"/>
    <numFmt numFmtId="167" formatCode="dd/mmm/yyyy\ \ \ \ \ \ \(dddd\)"/>
    <numFmt numFmtId="168" formatCode="0&quot;.&quot;"/>
    <numFmt numFmtId="169" formatCode="000000"/>
    <numFmt numFmtId="170" formatCode="[$(₹)  -439]\ #,##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2060"/>
      <name val="Calibri"/>
      <family val="2"/>
      <scheme val="minor"/>
    </font>
    <font>
      <sz val="10"/>
      <color indexed="10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2"/>
      <color rgb="FFC60618"/>
      <name val="Calibri"/>
      <family val="2"/>
      <scheme val="minor"/>
    </font>
    <font>
      <sz val="10"/>
      <color rgb="FF000000"/>
      <name val="Arial"/>
      <family val="2"/>
    </font>
    <font>
      <sz val="15"/>
      <color theme="1"/>
      <name val="Calibri"/>
      <family val="2"/>
      <scheme val="minor"/>
    </font>
    <font>
      <sz val="15"/>
      <color theme="1"/>
      <name val="Arial"/>
      <family val="2"/>
    </font>
    <font>
      <i/>
      <sz val="10"/>
      <color theme="1"/>
      <name val="Calibri"/>
      <family val="2"/>
      <scheme val="minor"/>
    </font>
    <font>
      <sz val="20"/>
      <color theme="0"/>
      <name val="Arial Black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464032"/>
      <name val="Georgia"/>
      <family val="1"/>
    </font>
    <font>
      <sz val="11"/>
      <color rgb="FF242424"/>
      <name val="PTSans-Regular"/>
    </font>
    <font>
      <sz val="10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6"/>
      <name val="Calibri"/>
      <family val="2"/>
    </font>
    <font>
      <b/>
      <u/>
      <sz val="16"/>
      <name val="Calibri"/>
      <family val="2"/>
    </font>
    <font>
      <b/>
      <sz val="36"/>
      <color theme="4" tint="-0.499984740745262"/>
      <name val="Eraser"/>
    </font>
    <font>
      <b/>
      <sz val="26"/>
      <color theme="0"/>
      <name val="Arial Black"/>
      <family val="2"/>
    </font>
    <font>
      <sz val="1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theme="1"/>
      <name val="Wingdings"/>
      <charset val="2"/>
    </font>
    <font>
      <b/>
      <sz val="16"/>
      <color rgb="FFFFFF00"/>
      <name val="Calibri"/>
      <family val="2"/>
      <scheme val="minor"/>
    </font>
    <font>
      <b/>
      <sz val="28"/>
      <color theme="0"/>
      <name val="Calibri"/>
      <family val="2"/>
    </font>
    <font>
      <b/>
      <sz val="28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48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12B4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gradientFill degree="90">
        <stop position="0">
          <color theme="5"/>
        </stop>
        <stop position="0.5">
          <color theme="9" tint="0.59999389629810485"/>
        </stop>
        <stop position="1">
          <color theme="5"/>
        </stop>
      </gradientFill>
    </fill>
    <fill>
      <gradientFill degree="90">
        <stop position="0">
          <color theme="5" tint="0.59999389629810485"/>
        </stop>
        <stop position="0.5">
          <color theme="5" tint="-0.25098422193060094"/>
        </stop>
        <stop position="1">
          <color theme="5" tint="0.59999389629810485"/>
        </stop>
      </gradientFill>
    </fill>
    <fill>
      <patternFill patternType="solid">
        <fgColor rgb="FFFFFF00"/>
        <bgColor indexed="64"/>
      </patternFill>
    </fill>
    <fill>
      <gradientFill degree="90">
        <stop position="0">
          <color theme="3" tint="0.80001220740379042"/>
        </stop>
        <stop position="0.5">
          <color theme="3" tint="0.40000610370189521"/>
        </stop>
        <stop position="1">
          <color theme="3" tint="0.80001220740379042"/>
        </stop>
      </gradientFill>
    </fill>
    <fill>
      <gradientFill degree="90">
        <stop position="0">
          <color theme="3" tint="0.40000610370189521"/>
        </stop>
        <stop position="0.5">
          <color theme="7" tint="0.40000610370189521"/>
        </stop>
        <stop position="1">
          <color theme="3" tint="0.40000610370189521"/>
        </stop>
      </gradientFill>
    </fill>
    <fill>
      <patternFill patternType="solid">
        <fgColor rgb="FFE7E7E9"/>
        <bgColor indexed="64"/>
      </patternFill>
    </fill>
    <fill>
      <patternFill patternType="solid">
        <fgColor theme="5" tint="0.59999389629810485"/>
        <bgColor indexed="64"/>
      </patternFill>
    </fill>
    <fill>
      <gradientFill degree="90">
        <stop position="0">
          <color theme="9" tint="-0.25098422193060094"/>
        </stop>
        <stop position="0.5">
          <color theme="4"/>
        </stop>
        <stop position="1">
          <color theme="9" tint="-0.25098422193060094"/>
        </stop>
      </gradientFill>
    </fill>
    <fill>
      <gradientFill degree="90">
        <stop position="0">
          <color theme="8" tint="-0.25098422193060094"/>
        </stop>
        <stop position="0.5">
          <color theme="1"/>
        </stop>
        <stop position="1">
          <color theme="8" tint="-0.25098422193060094"/>
        </stop>
      </gradientFill>
    </fill>
    <fill>
      <patternFill patternType="solid">
        <fgColor theme="3" tint="0.59999389629810485"/>
        <bgColor indexed="64"/>
      </patternFill>
    </fill>
    <fill>
      <gradientFill degree="90">
        <stop position="0">
          <color theme="9" tint="-0.25098422193060094"/>
        </stop>
        <stop position="0.5">
          <color theme="5" tint="-0.49803155613879818"/>
        </stop>
        <stop position="1">
          <color theme="9" tint="-0.25098422193060094"/>
        </stop>
      </gradientFill>
    </fill>
    <fill>
      <patternFill patternType="solid">
        <fgColor theme="0" tint="-0.249977111117893"/>
        <bgColor indexed="64"/>
      </patternFill>
    </fill>
    <fill>
      <gradientFill degree="90">
        <stop position="0">
          <color theme="5" tint="0.40000610370189521"/>
        </stop>
        <stop position="0.5">
          <color theme="6" tint="-0.25098422193060094"/>
        </stop>
        <stop position="1">
          <color theme="5" tint="0.40000610370189521"/>
        </stop>
      </gradientFill>
    </fill>
    <fill>
      <patternFill patternType="solid">
        <fgColor rgb="FFF9F9F9"/>
        <bgColor indexed="64"/>
      </patternFill>
    </fill>
    <fill>
      <gradientFill degree="90">
        <stop position="0">
          <color theme="3" tint="0.40000610370189521"/>
        </stop>
        <stop position="0.5">
          <color rgb="FFFFFF00"/>
        </stop>
        <stop position="1">
          <color theme="3" tint="0.40000610370189521"/>
        </stop>
      </gradient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</cellStyleXfs>
  <cellXfs count="213">
    <xf numFmtId="0" fontId="0" fillId="0" borderId="0" xfId="0"/>
    <xf numFmtId="0" fontId="9" fillId="0" borderId="0" xfId="0" applyFont="1" applyAlignment="1">
      <alignment vertical="center"/>
    </xf>
    <xf numFmtId="0" fontId="10" fillId="0" borderId="0" xfId="0" applyFont="1" applyProtection="1">
      <protection hidden="1"/>
    </xf>
    <xf numFmtId="0" fontId="10" fillId="0" borderId="0" xfId="4" applyFont="1" applyProtection="1">
      <protection hidden="1"/>
    </xf>
    <xf numFmtId="0" fontId="0" fillId="0" borderId="0" xfId="0" applyBorder="1" applyProtection="1"/>
    <xf numFmtId="0" fontId="0" fillId="0" borderId="0" xfId="0" applyBorder="1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5" fillId="2" borderId="15" xfId="0" applyFont="1" applyFill="1" applyBorder="1" applyAlignment="1" applyProtection="1">
      <alignment vertical="center"/>
    </xf>
    <xf numFmtId="0" fontId="0" fillId="2" borderId="15" xfId="0" applyFill="1" applyBorder="1" applyProtection="1"/>
    <xf numFmtId="0" fontId="0" fillId="2" borderId="16" xfId="0" applyFill="1" applyBorder="1" applyProtection="1"/>
    <xf numFmtId="0" fontId="4" fillId="2" borderId="14" xfId="0" applyFont="1" applyFill="1" applyBorder="1" applyAlignment="1" applyProtection="1">
      <alignment horizontal="center" vertical="center"/>
    </xf>
    <xf numFmtId="0" fontId="0" fillId="2" borderId="13" xfId="0" applyFill="1" applyBorder="1" applyProtection="1"/>
    <xf numFmtId="0" fontId="2" fillId="0" borderId="0" xfId="0" applyFont="1" applyBorder="1" applyProtection="1"/>
    <xf numFmtId="0" fontId="2" fillId="0" borderId="17" xfId="0" applyFont="1" applyBorder="1" applyProtection="1"/>
    <xf numFmtId="0" fontId="2" fillId="0" borderId="0" xfId="0" applyFont="1" applyProtection="1"/>
    <xf numFmtId="0" fontId="2" fillId="5" borderId="1" xfId="0" applyFont="1" applyFill="1" applyBorder="1" applyAlignment="1" applyProtection="1">
      <alignment horizontal="left" vertical="center" indent="1"/>
    </xf>
    <xf numFmtId="0" fontId="11" fillId="5" borderId="1" xfId="0" applyFont="1" applyFill="1" applyBorder="1" applyAlignment="1" applyProtection="1">
      <alignment horizontal="center" vertical="center"/>
    </xf>
    <xf numFmtId="0" fontId="0" fillId="2" borderId="13" xfId="0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2" borderId="19" xfId="0" applyFill="1" applyBorder="1" applyAlignment="1" applyProtection="1">
      <alignment vertical="center"/>
    </xf>
    <xf numFmtId="0" fontId="11" fillId="5" borderId="20" xfId="0" applyFont="1" applyFill="1" applyBorder="1" applyAlignment="1" applyProtection="1">
      <alignment horizontal="center" vertical="center"/>
    </xf>
    <xf numFmtId="0" fontId="0" fillId="0" borderId="17" xfId="0" applyBorder="1" applyProtection="1"/>
    <xf numFmtId="0" fontId="0" fillId="0" borderId="0" xfId="0" applyAlignment="1" applyProtection="1">
      <alignment vertical="top"/>
    </xf>
    <xf numFmtId="0" fontId="0" fillId="4" borderId="1" xfId="0" applyFill="1" applyBorder="1" applyAlignment="1" applyProtection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hidden="1"/>
    </xf>
    <xf numFmtId="0" fontId="14" fillId="2" borderId="14" xfId="0" applyFont="1" applyFill="1" applyBorder="1" applyAlignment="1" applyProtection="1">
      <alignment horizontal="center" vertical="center"/>
    </xf>
    <xf numFmtId="0" fontId="15" fillId="2" borderId="14" xfId="0" applyFont="1" applyFill="1" applyBorder="1" applyAlignment="1" applyProtection="1">
      <alignment horizontal="center" vertical="center" wrapText="1"/>
    </xf>
    <xf numFmtId="0" fontId="0" fillId="0" borderId="23" xfId="0" applyBorder="1" applyProtection="1"/>
    <xf numFmtId="0" fontId="0" fillId="0" borderId="24" xfId="0" applyBorder="1" applyProtection="1"/>
    <xf numFmtId="0" fontId="16" fillId="0" borderId="0" xfId="0" applyFont="1" applyAlignment="1" applyProtection="1">
      <alignment textRotation="30"/>
    </xf>
    <xf numFmtId="0" fontId="2" fillId="0" borderId="23" xfId="0" applyFont="1" applyBorder="1" applyProtection="1"/>
    <xf numFmtId="0" fontId="2" fillId="0" borderId="24" xfId="0" applyFont="1" applyBorder="1" applyProtection="1"/>
    <xf numFmtId="0" fontId="5" fillId="7" borderId="15" xfId="0" applyFont="1" applyFill="1" applyBorder="1" applyAlignment="1" applyProtection="1">
      <alignment vertical="center"/>
    </xf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13" xfId="0" applyFill="1" applyBorder="1" applyProtection="1"/>
    <xf numFmtId="0" fontId="0" fillId="7" borderId="13" xfId="0" applyFill="1" applyBorder="1" applyAlignment="1" applyProtection="1">
      <alignment vertical="center"/>
    </xf>
    <xf numFmtId="0" fontId="5" fillId="8" borderId="15" xfId="0" applyFont="1" applyFill="1" applyBorder="1" applyAlignment="1" applyProtection="1">
      <alignment vertical="center"/>
    </xf>
    <xf numFmtId="0" fontId="0" fillId="8" borderId="15" xfId="0" applyFill="1" applyBorder="1" applyProtection="1"/>
    <xf numFmtId="0" fontId="0" fillId="8" borderId="13" xfId="0" applyFill="1" applyBorder="1" applyProtection="1"/>
    <xf numFmtId="0" fontId="0" fillId="8" borderId="13" xfId="0" applyFill="1" applyBorder="1" applyAlignment="1" applyProtection="1">
      <alignment vertical="center"/>
    </xf>
    <xf numFmtId="0" fontId="0" fillId="8" borderId="19" xfId="0" applyFill="1" applyBorder="1" applyAlignment="1" applyProtection="1">
      <alignment vertical="top"/>
    </xf>
    <xf numFmtId="0" fontId="18" fillId="8" borderId="16" xfId="0" applyFont="1" applyFill="1" applyBorder="1" applyAlignment="1" applyProtection="1">
      <alignment horizontal="right" vertical="center" shrinkToFit="1"/>
    </xf>
    <xf numFmtId="0" fontId="0" fillId="0" borderId="0" xfId="0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Fill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left" indent="17"/>
      <protection hidden="1"/>
    </xf>
    <xf numFmtId="0" fontId="6" fillId="0" borderId="0" xfId="0" applyFont="1" applyFill="1" applyBorder="1" applyAlignment="1" applyProtection="1">
      <alignment horizontal="left" indent="18"/>
      <protection hidden="1"/>
    </xf>
    <xf numFmtId="0" fontId="20" fillId="0" borderId="0" xfId="0" applyFont="1" applyFill="1" applyBorder="1" applyAlignment="1" applyProtection="1">
      <protection hidden="1"/>
    </xf>
    <xf numFmtId="0" fontId="20" fillId="0" borderId="0" xfId="0" applyFont="1" applyFill="1" applyBorder="1" applyAlignment="1" applyProtection="1">
      <alignment horizontal="left" indent="18"/>
      <protection hidden="1"/>
    </xf>
    <xf numFmtId="4" fontId="21" fillId="3" borderId="0" xfId="0" applyNumberFormat="1" applyFont="1" applyFill="1" applyBorder="1" applyAlignment="1" applyProtection="1">
      <alignment horizontal="left" vertical="center" indent="5"/>
      <protection hidden="1"/>
    </xf>
    <xf numFmtId="0" fontId="0" fillId="0" borderId="0" xfId="0" applyFo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left" indent="18"/>
      <protection hidden="1"/>
    </xf>
    <xf numFmtId="165" fontId="22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3" applyProtection="1">
      <protection hidden="1"/>
    </xf>
    <xf numFmtId="49" fontId="0" fillId="0" borderId="0" xfId="0" applyNumberFormat="1" applyProtection="1"/>
    <xf numFmtId="0" fontId="2" fillId="5" borderId="18" xfId="0" applyFont="1" applyFill="1" applyBorder="1" applyAlignment="1" applyProtection="1">
      <alignment horizontal="left" vertical="center" indent="1"/>
    </xf>
    <xf numFmtId="49" fontId="2" fillId="9" borderId="18" xfId="3" applyNumberFormat="1" applyFont="1" applyFill="1" applyBorder="1" applyAlignment="1" applyProtection="1">
      <alignment horizontal="left" vertical="center" indent="1" shrinkToFit="1"/>
      <protection locked="0"/>
    </xf>
    <xf numFmtId="49" fontId="2" fillId="9" borderId="21" xfId="3" applyNumberFormat="1" applyFont="1" applyFill="1" applyBorder="1" applyAlignment="1" applyProtection="1">
      <alignment horizontal="left" vertical="center" indent="1" shrinkToFit="1"/>
      <protection locked="0"/>
    </xf>
    <xf numFmtId="0" fontId="0" fillId="8" borderId="35" xfId="0" applyFill="1" applyBorder="1" applyAlignment="1" applyProtection="1">
      <alignment vertical="center"/>
    </xf>
    <xf numFmtId="49" fontId="2" fillId="9" borderId="33" xfId="3" applyNumberFormat="1" applyFont="1" applyFill="1" applyBorder="1" applyAlignment="1" applyProtection="1">
      <alignment horizontal="left" vertical="center"/>
      <protection locked="0"/>
    </xf>
    <xf numFmtId="49" fontId="2" fillId="9" borderId="11" xfId="3" applyNumberFormat="1" applyFont="1" applyFill="1" applyBorder="1" applyAlignment="1" applyProtection="1">
      <alignment horizontal="left" vertical="center"/>
      <protection locked="0"/>
    </xf>
    <xf numFmtId="49" fontId="2" fillId="9" borderId="34" xfId="3" applyNumberFormat="1" applyFont="1" applyFill="1" applyBorder="1" applyAlignment="1" applyProtection="1">
      <alignment horizontal="left" vertical="center"/>
      <protection locked="0"/>
    </xf>
    <xf numFmtId="49" fontId="2" fillId="9" borderId="30" xfId="3" applyNumberFormat="1" applyFont="1" applyFill="1" applyBorder="1" applyAlignment="1" applyProtection="1">
      <alignment horizontal="left" vertical="center"/>
      <protection locked="0"/>
    </xf>
    <xf numFmtId="0" fontId="26" fillId="0" borderId="0" xfId="0" applyFont="1"/>
    <xf numFmtId="0" fontId="27" fillId="0" borderId="0" xfId="0" applyFont="1" applyAlignment="1">
      <alignment horizontal="left" wrapText="1" indent="1"/>
    </xf>
    <xf numFmtId="0" fontId="12" fillId="0" borderId="0" xfId="5" applyAlignment="1" applyProtection="1">
      <alignment horizontal="left" wrapText="1" indent="1"/>
    </xf>
    <xf numFmtId="0" fontId="27" fillId="0" borderId="0" xfId="0" applyFont="1"/>
    <xf numFmtId="0" fontId="12" fillId="0" borderId="0" xfId="5" applyAlignment="1" applyProtection="1"/>
    <xf numFmtId="0" fontId="2" fillId="9" borderId="30" xfId="3" applyFont="1" applyFill="1" applyBorder="1" applyAlignment="1" applyProtection="1">
      <alignment horizontal="left" vertical="center" indent="1" shrinkToFit="1"/>
      <protection locked="0"/>
    </xf>
    <xf numFmtId="0" fontId="2" fillId="9" borderId="1" xfId="3" applyFont="1" applyFill="1" applyBorder="1" applyAlignment="1" applyProtection="1">
      <alignment horizontal="left" vertical="center" indent="1" shrinkToFit="1"/>
      <protection locked="0"/>
    </xf>
    <xf numFmtId="0" fontId="2" fillId="9" borderId="20" xfId="3" applyFont="1" applyFill="1" applyBorder="1" applyAlignment="1" applyProtection="1">
      <alignment horizontal="left" vertical="center" indent="1" shrinkToFit="1"/>
      <protection locked="0"/>
    </xf>
    <xf numFmtId="0" fontId="2" fillId="9" borderId="11" xfId="3" applyFont="1" applyFill="1" applyBorder="1" applyAlignment="1" applyProtection="1">
      <alignment horizontal="left" vertical="center" indent="1" shrinkToFit="1"/>
      <protection locked="0"/>
    </xf>
    <xf numFmtId="0" fontId="2" fillId="9" borderId="34" xfId="3" applyFont="1" applyFill="1" applyBorder="1" applyAlignment="1" applyProtection="1">
      <alignment horizontal="left" vertical="center" indent="1" shrinkToFit="1"/>
      <protection locked="0"/>
    </xf>
    <xf numFmtId="49" fontId="2" fillId="6" borderId="11" xfId="0" applyNumberFormat="1" applyFont="1" applyFill="1" applyBorder="1" applyAlignment="1" applyProtection="1">
      <alignment horizontal="left" vertical="center"/>
      <protection locked="0"/>
    </xf>
    <xf numFmtId="49" fontId="2" fillId="9" borderId="25" xfId="3" applyNumberFormat="1" applyFont="1" applyFill="1" applyBorder="1" applyAlignment="1" applyProtection="1">
      <alignment horizontal="left" vertical="center"/>
      <protection locked="0"/>
    </xf>
    <xf numFmtId="49" fontId="2" fillId="6" borderId="33" xfId="0" applyNumberFormat="1" applyFont="1" applyFill="1" applyBorder="1" applyAlignment="1" applyProtection="1">
      <alignment horizontal="left" vertical="center"/>
      <protection locked="0"/>
    </xf>
    <xf numFmtId="49" fontId="2" fillId="9" borderId="31" xfId="3" applyNumberFormat="1" applyFont="1" applyFill="1" applyBorder="1" applyAlignment="1" applyProtection="1">
      <alignment horizontal="left" vertical="center" indent="1" shrinkToFit="1"/>
      <protection locked="0"/>
    </xf>
    <xf numFmtId="0" fontId="2" fillId="5" borderId="38" xfId="3" applyFont="1" applyFill="1" applyBorder="1" applyAlignment="1" applyProtection="1">
      <alignment horizontal="left" vertical="center" wrapText="1" indent="1"/>
      <protection hidden="1"/>
    </xf>
    <xf numFmtId="49" fontId="2" fillId="6" borderId="34" xfId="0" applyNumberFormat="1" applyFont="1" applyFill="1" applyBorder="1" applyAlignment="1" applyProtection="1">
      <alignment horizontal="left" vertical="center"/>
      <protection locked="0"/>
    </xf>
    <xf numFmtId="49" fontId="2" fillId="9" borderId="22" xfId="3" applyNumberFormat="1" applyFont="1" applyFill="1" applyBorder="1" applyAlignment="1" applyProtection="1">
      <alignment horizontal="left" vertical="center"/>
      <protection locked="0"/>
    </xf>
    <xf numFmtId="49" fontId="17" fillId="11" borderId="18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/>
    </xf>
    <xf numFmtId="168" fontId="13" fillId="5" borderId="37" xfId="0" applyNumberFormat="1" applyFont="1" applyFill="1" applyBorder="1" applyAlignment="1">
      <alignment horizontal="center" vertical="top"/>
    </xf>
    <xf numFmtId="168" fontId="13" fillId="10" borderId="38" xfId="0" applyNumberFormat="1" applyFont="1" applyFill="1" applyBorder="1" applyAlignment="1">
      <alignment horizontal="center" vertical="top"/>
    </xf>
    <xf numFmtId="168" fontId="13" fillId="5" borderId="38" xfId="0" applyNumberFormat="1" applyFont="1" applyFill="1" applyBorder="1" applyAlignment="1">
      <alignment horizontal="center" vertical="top"/>
    </xf>
    <xf numFmtId="168" fontId="13" fillId="10" borderId="39" xfId="0" applyNumberFormat="1" applyFont="1" applyFill="1" applyBorder="1" applyAlignment="1">
      <alignment horizontal="center" vertical="top"/>
    </xf>
    <xf numFmtId="0" fontId="2" fillId="5" borderId="18" xfId="0" applyNumberFormat="1" applyFont="1" applyFill="1" applyBorder="1" applyAlignment="1" applyProtection="1">
      <alignment horizontal="left" vertical="center"/>
    </xf>
    <xf numFmtId="0" fontId="2" fillId="6" borderId="18" xfId="0" applyNumberFormat="1" applyFont="1" applyFill="1" applyBorder="1" applyAlignment="1" applyProtection="1">
      <alignment horizontal="left" vertical="center"/>
    </xf>
    <xf numFmtId="0" fontId="25" fillId="13" borderId="26" xfId="3" applyFont="1" applyFill="1" applyBorder="1" applyAlignment="1" applyProtection="1">
      <alignment horizontal="center" vertical="center" wrapText="1"/>
      <protection hidden="1"/>
    </xf>
    <xf numFmtId="0" fontId="25" fillId="13" borderId="27" xfId="3" applyFont="1" applyFill="1" applyBorder="1" applyAlignment="1" applyProtection="1">
      <alignment horizontal="center" vertical="center" wrapText="1"/>
      <protection hidden="1"/>
    </xf>
    <xf numFmtId="0" fontId="30" fillId="10" borderId="18" xfId="5" applyFont="1" applyFill="1" applyBorder="1" applyAlignment="1" applyProtection="1">
      <alignment vertical="top" wrapText="1"/>
    </xf>
    <xf numFmtId="0" fontId="30" fillId="5" borderId="18" xfId="5" applyFont="1" applyFill="1" applyBorder="1" applyAlignment="1" applyProtection="1">
      <alignment vertical="top" wrapText="1"/>
    </xf>
    <xf numFmtId="0" fontId="30" fillId="5" borderId="16" xfId="5" applyFont="1" applyFill="1" applyBorder="1" applyAlignment="1" applyProtection="1">
      <alignment vertical="top" wrapText="1"/>
    </xf>
    <xf numFmtId="0" fontId="0" fillId="14" borderId="0" xfId="0" applyFill="1"/>
    <xf numFmtId="0" fontId="0" fillId="14" borderId="0" xfId="0" applyFill="1" applyAlignment="1">
      <alignment vertical="top"/>
    </xf>
    <xf numFmtId="0" fontId="24" fillId="15" borderId="27" xfId="3" applyFont="1" applyFill="1" applyBorder="1" applyAlignment="1" applyProtection="1">
      <alignment horizontal="center" vertical="center" wrapText="1"/>
      <protection hidden="1"/>
    </xf>
    <xf numFmtId="0" fontId="24" fillId="15" borderId="32" xfId="3" applyFont="1" applyFill="1" applyBorder="1" applyAlignment="1" applyProtection="1">
      <alignment horizontal="center" vertical="center" wrapText="1"/>
      <protection hidden="1"/>
    </xf>
    <xf numFmtId="0" fontId="24" fillId="15" borderId="36" xfId="3" applyFont="1" applyFill="1" applyBorder="1" applyAlignment="1" applyProtection="1">
      <alignment horizontal="center" vertical="center" wrapText="1"/>
      <protection hidden="1"/>
    </xf>
    <xf numFmtId="0" fontId="2" fillId="5" borderId="1" xfId="0" applyFont="1" applyFill="1" applyBorder="1" applyAlignment="1" applyProtection="1">
      <alignment horizontal="left" vertical="center" wrapText="1" indent="1"/>
    </xf>
    <xf numFmtId="0" fontId="2" fillId="9" borderId="33" xfId="3" applyFont="1" applyFill="1" applyBorder="1" applyAlignment="1" applyProtection="1">
      <alignment horizontal="left" vertical="center" indent="1" shrinkToFit="1"/>
      <protection locked="0"/>
    </xf>
    <xf numFmtId="0" fontId="24" fillId="15" borderId="26" xfId="3" applyFont="1" applyFill="1" applyBorder="1" applyAlignment="1" applyProtection="1">
      <alignment horizontal="center" vertical="center" wrapText="1"/>
      <protection hidden="1"/>
    </xf>
    <xf numFmtId="0" fontId="24" fillId="15" borderId="28" xfId="3" applyFont="1" applyFill="1" applyBorder="1" applyAlignment="1" applyProtection="1">
      <alignment horizontal="center" vertical="center" wrapText="1"/>
      <protection hidden="1"/>
    </xf>
    <xf numFmtId="0" fontId="2" fillId="5" borderId="37" xfId="3" applyFont="1" applyFill="1" applyBorder="1" applyAlignment="1" applyProtection="1">
      <alignment horizontal="left" vertical="center" wrapText="1" indent="1"/>
      <protection hidden="1"/>
    </xf>
    <xf numFmtId="0" fontId="2" fillId="5" borderId="39" xfId="3" applyFont="1" applyFill="1" applyBorder="1" applyAlignment="1" applyProtection="1">
      <alignment horizontal="left" vertical="center" wrapText="1" indent="1"/>
      <protection hidden="1"/>
    </xf>
    <xf numFmtId="0" fontId="11" fillId="5" borderId="25" xfId="0" applyFont="1" applyFill="1" applyBorder="1" applyAlignment="1" applyProtection="1">
      <alignment horizontal="center" vertical="center"/>
    </xf>
    <xf numFmtId="2" fontId="2" fillId="5" borderId="18" xfId="0" applyNumberFormat="1" applyFont="1" applyFill="1" applyBorder="1" applyAlignment="1" applyProtection="1">
      <alignment horizontal="left" vertical="center" wrapText="1"/>
      <protection hidden="1"/>
    </xf>
    <xf numFmtId="0" fontId="2" fillId="5" borderId="25" xfId="0" applyFont="1" applyFill="1" applyBorder="1" applyAlignment="1" applyProtection="1">
      <alignment horizontal="left" vertical="center" wrapText="1" indent="1"/>
    </xf>
    <xf numFmtId="0" fontId="2" fillId="5" borderId="20" xfId="0" applyFont="1" applyFill="1" applyBorder="1" applyAlignment="1" applyProtection="1">
      <alignment horizontal="left" vertical="center" wrapText="1" indent="1"/>
    </xf>
    <xf numFmtId="0" fontId="0" fillId="17" borderId="11" xfId="0" applyFill="1" applyBorder="1" applyProtection="1">
      <protection hidden="1"/>
    </xf>
    <xf numFmtId="0" fontId="0" fillId="17" borderId="3" xfId="0" applyFill="1" applyBorder="1" applyProtection="1">
      <protection hidden="1"/>
    </xf>
    <xf numFmtId="0" fontId="0" fillId="17" borderId="12" xfId="0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locked="0"/>
    </xf>
    <xf numFmtId="0" fontId="16" fillId="0" borderId="0" xfId="0" applyFont="1" applyProtection="1">
      <protection hidden="1"/>
    </xf>
    <xf numFmtId="0" fontId="0" fillId="18" borderId="42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0" fillId="10" borderId="38" xfId="0" applyFill="1" applyBorder="1" applyAlignment="1" applyProtection="1">
      <alignment horizontal="center" vertical="center"/>
      <protection hidden="1"/>
    </xf>
    <xf numFmtId="0" fontId="0" fillId="18" borderId="38" xfId="0" applyFill="1" applyBorder="1" applyAlignment="1" applyProtection="1">
      <alignment horizontal="center" vertical="center"/>
      <protection hidden="1"/>
    </xf>
    <xf numFmtId="0" fontId="0" fillId="10" borderId="39" xfId="0" applyFill="1" applyBorder="1" applyAlignment="1" applyProtection="1">
      <alignment horizontal="center" vertical="center"/>
      <protection hidden="1"/>
    </xf>
    <xf numFmtId="0" fontId="0" fillId="18" borderId="41" xfId="0" applyFill="1" applyBorder="1" applyAlignment="1" applyProtection="1">
      <alignment horizontal="left" vertical="center" indent="1"/>
      <protection locked="0"/>
    </xf>
    <xf numFmtId="0" fontId="0" fillId="10" borderId="18" xfId="0" applyFill="1" applyBorder="1" applyAlignment="1" applyProtection="1">
      <alignment horizontal="left" vertical="center" indent="1"/>
      <protection locked="0"/>
    </xf>
    <xf numFmtId="0" fontId="0" fillId="18" borderId="18" xfId="0" applyFill="1" applyBorder="1" applyAlignment="1" applyProtection="1">
      <alignment horizontal="left" vertical="center" indent="1"/>
      <protection locked="0"/>
    </xf>
    <xf numFmtId="0" fontId="0" fillId="10" borderId="21" xfId="0" applyFill="1" applyBorder="1" applyAlignment="1" applyProtection="1">
      <alignment horizontal="left" vertical="center" indent="1"/>
      <protection locked="0"/>
    </xf>
    <xf numFmtId="0" fontId="37" fillId="19" borderId="26" xfId="0" applyFont="1" applyFill="1" applyBorder="1" applyAlignment="1" applyProtection="1">
      <alignment horizontal="center" vertical="center"/>
      <protection hidden="1"/>
    </xf>
    <xf numFmtId="0" fontId="37" fillId="19" borderId="28" xfId="0" applyFont="1" applyFill="1" applyBorder="1" applyAlignment="1" applyProtection="1">
      <alignment horizontal="left" vertical="center" indent="9"/>
      <protection hidden="1"/>
    </xf>
    <xf numFmtId="0" fontId="25" fillId="13" borderId="28" xfId="3" applyFont="1" applyFill="1" applyBorder="1" applyAlignment="1" applyProtection="1">
      <alignment horizontal="center" vertical="center" wrapText="1"/>
      <protection hidden="1"/>
    </xf>
    <xf numFmtId="167" fontId="2" fillId="11" borderId="18" xfId="0" applyNumberFormat="1" applyFont="1" applyFill="1" applyBorder="1" applyAlignment="1" applyProtection="1">
      <alignment horizontal="center" vertical="center"/>
      <protection locked="0"/>
    </xf>
    <xf numFmtId="0" fontId="2" fillId="11" borderId="41" xfId="0" applyFont="1" applyFill="1" applyBorder="1" applyAlignment="1" applyProtection="1">
      <alignment horizontal="center" vertical="center"/>
      <protection locked="0"/>
    </xf>
    <xf numFmtId="0" fontId="38" fillId="7" borderId="14" xfId="5" applyFont="1" applyFill="1" applyBorder="1" applyAlignment="1" applyProtection="1">
      <alignment vertical="center"/>
    </xf>
    <xf numFmtId="0" fontId="39" fillId="2" borderId="14" xfId="0" applyFont="1" applyFill="1" applyBorder="1" applyAlignment="1" applyProtection="1">
      <alignment vertical="center"/>
    </xf>
    <xf numFmtId="0" fontId="15" fillId="20" borderId="0" xfId="0" applyFont="1" applyFill="1" applyAlignment="1" applyProtection="1">
      <alignment horizontal="center" vertical="center"/>
    </xf>
    <xf numFmtId="0" fontId="38" fillId="8" borderId="14" xfId="5" applyFont="1" applyFill="1" applyBorder="1" applyAlignment="1" applyProtection="1">
      <alignment vertical="center"/>
    </xf>
    <xf numFmtId="0" fontId="34" fillId="21" borderId="18" xfId="0" applyFont="1" applyFill="1" applyBorder="1" applyAlignment="1" applyProtection="1">
      <alignment horizontal="center" vertical="center"/>
      <protection locked="0"/>
    </xf>
    <xf numFmtId="0" fontId="30" fillId="21" borderId="18" xfId="5" applyFont="1" applyFill="1" applyBorder="1" applyAlignment="1" applyProtection="1">
      <alignment horizontal="center" vertical="center"/>
      <protection locked="0"/>
    </xf>
    <xf numFmtId="0" fontId="15" fillId="22" borderId="0" xfId="0" applyFont="1" applyFill="1" applyAlignment="1" applyProtection="1">
      <alignment horizontal="center" vertical="center"/>
    </xf>
    <xf numFmtId="169" fontId="3" fillId="11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Protection="1">
      <protection locked="0"/>
    </xf>
    <xf numFmtId="0" fontId="0" fillId="23" borderId="1" xfId="0" applyFill="1" applyBorder="1" applyProtection="1">
      <protection hidden="1"/>
    </xf>
    <xf numFmtId="168" fontId="0" fillId="23" borderId="1" xfId="0" applyNumberFormat="1" applyFill="1" applyBorder="1" applyAlignment="1" applyProtection="1">
      <alignment horizontal="center"/>
      <protection hidden="1"/>
    </xf>
    <xf numFmtId="0" fontId="28" fillId="6" borderId="1" xfId="0" applyFont="1" applyFill="1" applyBorder="1" applyProtection="1">
      <protection locked="0"/>
    </xf>
    <xf numFmtId="0" fontId="28" fillId="6" borderId="1" xfId="0" applyFont="1" applyFill="1" applyBorder="1" applyAlignment="1" applyProtection="1">
      <alignment horizontal="left" vertical="center"/>
      <protection locked="0"/>
    </xf>
    <xf numFmtId="0" fontId="0" fillId="6" borderId="1" xfId="0" applyFill="1" applyBorder="1" applyAlignment="1" applyProtection="1">
      <alignment horizontal="left"/>
      <protection locked="0"/>
    </xf>
    <xf numFmtId="0" fontId="28" fillId="6" borderId="1" xfId="0" applyFont="1" applyFill="1" applyBorder="1" applyAlignment="1" applyProtection="1">
      <alignment horizontal="left"/>
      <protection locked="0"/>
    </xf>
    <xf numFmtId="0" fontId="9" fillId="0" borderId="0" xfId="0" applyFont="1" applyAlignment="1" applyProtection="1">
      <alignment vertical="center"/>
      <protection hidden="1"/>
    </xf>
    <xf numFmtId="0" fontId="40" fillId="24" borderId="1" xfId="0" applyFont="1" applyFill="1" applyBorder="1" applyAlignment="1" applyProtection="1">
      <alignment horizontal="center" vertical="center"/>
      <protection hidden="1"/>
    </xf>
    <xf numFmtId="0" fontId="40" fillId="24" borderId="1" xfId="0" applyFont="1" applyFill="1" applyBorder="1" applyAlignment="1" applyProtection="1">
      <alignment horizontal="center" vertical="center" wrapText="1"/>
      <protection hidden="1"/>
    </xf>
    <xf numFmtId="0" fontId="11" fillId="24" borderId="1" xfId="0" applyFont="1" applyFill="1" applyBorder="1" applyAlignment="1" applyProtection="1">
      <alignment horizontal="center" vertical="center"/>
      <protection hidden="1"/>
    </xf>
    <xf numFmtId="49" fontId="2" fillId="9" borderId="43" xfId="3" applyNumberFormat="1" applyFont="1" applyFill="1" applyBorder="1" applyAlignment="1" applyProtection="1">
      <alignment horizontal="left" vertical="center"/>
      <protection locked="0"/>
    </xf>
    <xf numFmtId="49" fontId="2" fillId="9" borderId="3" xfId="3" applyNumberFormat="1" applyFont="1" applyFill="1" applyBorder="1" applyAlignment="1" applyProtection="1">
      <alignment horizontal="left" vertical="center"/>
      <protection locked="0"/>
    </xf>
    <xf numFmtId="0" fontId="25" fillId="13" borderId="44" xfId="3" applyFont="1" applyFill="1" applyBorder="1" applyAlignment="1" applyProtection="1">
      <alignment horizontal="center" vertical="center" wrapText="1"/>
      <protection hidden="1"/>
    </xf>
    <xf numFmtId="49" fontId="2" fillId="9" borderId="45" xfId="3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center"/>
    </xf>
    <xf numFmtId="0" fontId="0" fillId="0" borderId="0" xfId="0" applyBorder="1"/>
    <xf numFmtId="0" fontId="28" fillId="0" borderId="0" xfId="0" applyFont="1" applyFill="1" applyBorder="1"/>
    <xf numFmtId="0" fontId="28" fillId="0" borderId="0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8" fillId="0" borderId="0" xfId="0" applyFont="1" applyFill="1" applyBorder="1" applyAlignment="1">
      <alignment horizontal="left" vertical="center"/>
    </xf>
    <xf numFmtId="0" fontId="13" fillId="5" borderId="18" xfId="0" applyNumberFormat="1" applyFont="1" applyFill="1" applyBorder="1" applyAlignment="1" applyProtection="1">
      <alignment horizontal="left" vertical="center"/>
      <protection hidden="1"/>
    </xf>
    <xf numFmtId="0" fontId="0" fillId="25" borderId="46" xfId="0" applyFill="1" applyBorder="1" applyAlignment="1" applyProtection="1">
      <alignment horizontal="center" vertical="center"/>
      <protection locked="0"/>
    </xf>
    <xf numFmtId="0" fontId="2" fillId="0" borderId="0" xfId="0" quotePrefix="1" applyFont="1" applyAlignment="1" applyProtection="1">
      <alignment horizontal="center" vertical="center"/>
    </xf>
    <xf numFmtId="0" fontId="43" fillId="26" borderId="18" xfId="0" applyFont="1" applyFill="1" applyBorder="1" applyAlignment="1" applyProtection="1">
      <alignment vertical="center"/>
      <protection locked="0"/>
    </xf>
    <xf numFmtId="0" fontId="6" fillId="27" borderId="1" xfId="0" applyFont="1" applyFill="1" applyBorder="1" applyAlignment="1" applyProtection="1">
      <alignment horizontal="left" vertical="center" indent="1"/>
    </xf>
    <xf numFmtId="0" fontId="4" fillId="20" borderId="0" xfId="0" applyFont="1" applyFill="1" applyAlignment="1" applyProtection="1">
      <alignment horizontal="center" vertical="center"/>
    </xf>
    <xf numFmtId="170" fontId="42" fillId="11" borderId="18" xfId="6" applyNumberFormat="1" applyFont="1" applyFill="1" applyBorder="1" applyAlignment="1" applyProtection="1">
      <alignment horizontal="center" vertical="center" wrapText="1"/>
      <protection locked="0"/>
    </xf>
    <xf numFmtId="0" fontId="2" fillId="11" borderId="21" xfId="0" applyFont="1" applyFill="1" applyBorder="1" applyAlignment="1" applyProtection="1">
      <alignment horizontal="center" vertical="center" wrapText="1"/>
      <protection locked="0"/>
    </xf>
    <xf numFmtId="0" fontId="32" fillId="12" borderId="29" xfId="0" applyFont="1" applyFill="1" applyBorder="1" applyAlignment="1">
      <alignment horizontal="center" vertical="center"/>
    </xf>
    <xf numFmtId="0" fontId="32" fillId="12" borderId="40" xfId="0" applyFont="1" applyFill="1" applyBorder="1" applyAlignment="1">
      <alignment horizontal="center" vertical="center"/>
    </xf>
    <xf numFmtId="0" fontId="23" fillId="7" borderId="29" xfId="3" applyFont="1" applyFill="1" applyBorder="1" applyAlignment="1" applyProtection="1">
      <alignment horizontal="center" vertical="center"/>
      <protection hidden="1"/>
    </xf>
    <xf numFmtId="0" fontId="23" fillId="7" borderId="36" xfId="3" applyFont="1" applyFill="1" applyBorder="1" applyAlignment="1" applyProtection="1">
      <alignment horizontal="center" vertical="center"/>
      <protection hidden="1"/>
    </xf>
    <xf numFmtId="0" fontId="23" fillId="7" borderId="40" xfId="3" applyFont="1" applyFill="1" applyBorder="1" applyAlignment="1" applyProtection="1">
      <alignment horizontal="center" vertical="center"/>
      <protection hidden="1"/>
    </xf>
    <xf numFmtId="0" fontId="33" fillId="16" borderId="0" xfId="3" applyFont="1" applyFill="1" applyAlignment="1" applyProtection="1">
      <alignment horizontal="center" vertical="center"/>
      <protection hidden="1"/>
    </xf>
    <xf numFmtId="0" fontId="0" fillId="0" borderId="0" xfId="0" applyFont="1" applyFill="1" applyBorder="1" applyAlignment="1" applyProtection="1">
      <alignment horizontal="left" vertical="top" wrapText="1" indent="5"/>
      <protection hidden="1"/>
    </xf>
    <xf numFmtId="166" fontId="2" fillId="0" borderId="0" xfId="0" applyNumberFormat="1" applyFont="1" applyFill="1" applyBorder="1" applyAlignment="1" applyProtection="1">
      <alignment horizontal="left" vertical="center" indent="8"/>
      <protection hidden="1"/>
    </xf>
    <xf numFmtId="165" fontId="22" fillId="0" borderId="0" xfId="0" applyNumberFormat="1" applyFont="1" applyFill="1" applyBorder="1" applyAlignment="1" applyProtection="1">
      <alignment horizontal="left" indent="7"/>
      <protection hidden="1"/>
    </xf>
    <xf numFmtId="0" fontId="2" fillId="0" borderId="0" xfId="0" applyFont="1" applyFill="1" applyBorder="1" applyAlignment="1" applyProtection="1">
      <alignment horizontal="left" vertical="center" indent="1"/>
      <protection hidden="1"/>
    </xf>
    <xf numFmtId="0" fontId="36" fillId="0" borderId="11" xfId="0" applyFont="1" applyBorder="1" applyAlignment="1" applyProtection="1">
      <alignment horizontal="center" vertical="center"/>
      <protection hidden="1"/>
    </xf>
    <xf numFmtId="0" fontId="36" fillId="0" borderId="12" xfId="0" applyFont="1" applyBorder="1" applyAlignment="1" applyProtection="1">
      <alignment horizontal="center" vertical="center"/>
      <protection hidden="1"/>
    </xf>
    <xf numFmtId="0" fontId="16" fillId="0" borderId="11" xfId="0" applyFont="1" applyBorder="1" applyAlignment="1" applyProtection="1">
      <alignment horizontal="center" vertical="center"/>
      <protection hidden="1"/>
    </xf>
    <xf numFmtId="0" fontId="16" fillId="0" borderId="12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35" fillId="0" borderId="0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41" fillId="14" borderId="2" xfId="0" quotePrefix="1" applyFont="1" applyFill="1" applyBorder="1" applyAlignment="1" applyProtection="1">
      <alignment horizontal="center" vertical="center"/>
      <protection hidden="1"/>
    </xf>
    <xf numFmtId="0" fontId="41" fillId="14" borderId="2" xfId="0" applyFont="1" applyFill="1" applyBorder="1" applyAlignment="1" applyProtection="1">
      <alignment horizontal="center" vertical="center"/>
      <protection hidden="1"/>
    </xf>
    <xf numFmtId="0" fontId="36" fillId="9" borderId="11" xfId="0" applyFont="1" applyFill="1" applyBorder="1" applyAlignment="1" applyProtection="1">
      <alignment horizontal="center" vertical="center"/>
      <protection locked="0"/>
    </xf>
    <xf numFmtId="0" fontId="36" fillId="9" borderId="12" xfId="0" applyFont="1" applyFill="1" applyBorder="1" applyAlignment="1" applyProtection="1">
      <alignment horizontal="center" vertical="center"/>
      <protection locked="0"/>
    </xf>
    <xf numFmtId="0" fontId="16" fillId="9" borderId="11" xfId="0" applyFont="1" applyFill="1" applyBorder="1" applyAlignment="1" applyProtection="1">
      <alignment horizontal="center" vertical="center"/>
      <protection locked="0"/>
    </xf>
    <xf numFmtId="0" fontId="16" fillId="9" borderId="12" xfId="0" applyFont="1" applyFill="1" applyBorder="1" applyAlignment="1" applyProtection="1">
      <alignment horizontal="center" vertical="center"/>
      <protection locked="0"/>
    </xf>
    <xf numFmtId="0" fontId="35" fillId="9" borderId="0" xfId="0" applyFont="1" applyFill="1" applyBorder="1" applyAlignment="1" applyProtection="1">
      <alignment horizontal="left" vertical="center"/>
      <protection locked="0"/>
    </xf>
    <xf numFmtId="0" fontId="2" fillId="25" borderId="53" xfId="0" applyFont="1" applyFill="1" applyBorder="1" applyAlignment="1" applyProtection="1">
      <alignment horizontal="left" vertical="center" indent="1"/>
      <protection locked="0"/>
    </xf>
    <xf numFmtId="0" fontId="2" fillId="25" borderId="54" xfId="0" applyFont="1" applyFill="1" applyBorder="1" applyAlignment="1" applyProtection="1">
      <alignment horizontal="left" vertical="center" indent="1"/>
      <protection locked="0"/>
    </xf>
    <xf numFmtId="0" fontId="2" fillId="25" borderId="55" xfId="0" applyFont="1" applyFill="1" applyBorder="1" applyAlignment="1" applyProtection="1">
      <alignment horizontal="left" vertical="center" indent="1"/>
      <protection locked="0"/>
    </xf>
    <xf numFmtId="0" fontId="0" fillId="25" borderId="47" xfId="0" applyFill="1" applyBorder="1" applyAlignment="1" applyProtection="1">
      <alignment horizontal="left" vertical="top" wrapText="1" indent="5"/>
      <protection locked="0"/>
    </xf>
    <xf numFmtId="0" fontId="0" fillId="25" borderId="48" xfId="0" applyFont="1" applyFill="1" applyBorder="1" applyAlignment="1" applyProtection="1">
      <alignment horizontal="left" vertical="top" wrapText="1" indent="5"/>
      <protection locked="0"/>
    </xf>
    <xf numFmtId="0" fontId="0" fillId="25" borderId="49" xfId="0" applyFont="1" applyFill="1" applyBorder="1" applyAlignment="1" applyProtection="1">
      <alignment horizontal="left" vertical="top" wrapText="1" indent="5"/>
      <protection locked="0"/>
    </xf>
    <xf numFmtId="0" fontId="0" fillId="25" borderId="50" xfId="0" applyFont="1" applyFill="1" applyBorder="1" applyAlignment="1" applyProtection="1">
      <alignment horizontal="left" vertical="top" wrapText="1" indent="5"/>
      <protection locked="0"/>
    </xf>
    <xf numFmtId="0" fontId="0" fillId="25" borderId="51" xfId="0" applyFont="1" applyFill="1" applyBorder="1" applyAlignment="1" applyProtection="1">
      <alignment horizontal="left" vertical="top" wrapText="1" indent="5"/>
      <protection locked="0"/>
    </xf>
    <xf numFmtId="0" fontId="0" fillId="25" borderId="52" xfId="0" applyFont="1" applyFill="1" applyBorder="1" applyAlignment="1" applyProtection="1">
      <alignment horizontal="left" vertical="top" wrapText="1" indent="5"/>
      <protection locked="0"/>
    </xf>
    <xf numFmtId="166" fontId="2" fillId="25" borderId="53" xfId="0" applyNumberFormat="1" applyFont="1" applyFill="1" applyBorder="1" applyAlignment="1" applyProtection="1">
      <alignment horizontal="left" vertical="center" indent="8"/>
      <protection locked="0"/>
    </xf>
    <xf numFmtId="166" fontId="2" fillId="25" borderId="54" xfId="0" applyNumberFormat="1" applyFont="1" applyFill="1" applyBorder="1" applyAlignment="1" applyProtection="1">
      <alignment horizontal="left" vertical="center" indent="8"/>
      <protection locked="0"/>
    </xf>
    <xf numFmtId="166" fontId="2" fillId="25" borderId="55" xfId="0" applyNumberFormat="1" applyFont="1" applyFill="1" applyBorder="1" applyAlignment="1" applyProtection="1">
      <alignment horizontal="left" vertical="center" indent="8"/>
      <protection locked="0"/>
    </xf>
  </cellXfs>
  <cellStyles count="7">
    <cellStyle name="Comma" xfId="6" builtinId="3"/>
    <cellStyle name="Comma 2" xfId="2"/>
    <cellStyle name="Comma 3" xfId="1"/>
    <cellStyle name="Hyperlink" xfId="5" builtinId="8"/>
    <cellStyle name="Normal" xfId="0" builtinId="0"/>
    <cellStyle name="Normal 2" xfId="3"/>
    <cellStyle name="Normal_prof1" xfId="4"/>
  </cellStyles>
  <dxfs count="1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9F9F9"/>
      <color rgb="FFF0F0F0"/>
      <color rgb="FFE7E7E9"/>
      <color rgb="FFB12B44"/>
      <color rgb="FFC60618"/>
      <color rgb="FFEA067D"/>
      <color rgb="FFE90618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26" Type="http://schemas.openxmlformats.org/officeDocument/2006/relationships/image" Target="../media/image30.png"/><Relationship Id="rId39" Type="http://schemas.openxmlformats.org/officeDocument/2006/relationships/image" Target="../media/image43.png"/><Relationship Id="rId21" Type="http://schemas.openxmlformats.org/officeDocument/2006/relationships/image" Target="../media/image25.png"/><Relationship Id="rId34" Type="http://schemas.openxmlformats.org/officeDocument/2006/relationships/image" Target="../media/image38.png"/><Relationship Id="rId42" Type="http://schemas.openxmlformats.org/officeDocument/2006/relationships/image" Target="../media/image46.png"/><Relationship Id="rId47" Type="http://schemas.openxmlformats.org/officeDocument/2006/relationships/image" Target="../media/image51.png"/><Relationship Id="rId50" Type="http://schemas.openxmlformats.org/officeDocument/2006/relationships/image" Target="../media/image54.png"/><Relationship Id="rId55" Type="http://schemas.openxmlformats.org/officeDocument/2006/relationships/image" Target="../media/image59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9.png"/><Relationship Id="rId33" Type="http://schemas.openxmlformats.org/officeDocument/2006/relationships/image" Target="../media/image37.png"/><Relationship Id="rId38" Type="http://schemas.openxmlformats.org/officeDocument/2006/relationships/image" Target="../media/image42.png"/><Relationship Id="rId46" Type="http://schemas.openxmlformats.org/officeDocument/2006/relationships/image" Target="../media/image50.png"/><Relationship Id="rId59" Type="http://schemas.openxmlformats.org/officeDocument/2006/relationships/image" Target="../media/image63.png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29" Type="http://schemas.openxmlformats.org/officeDocument/2006/relationships/image" Target="../media/image33.png"/><Relationship Id="rId41" Type="http://schemas.openxmlformats.org/officeDocument/2006/relationships/image" Target="../media/image45.png"/><Relationship Id="rId54" Type="http://schemas.openxmlformats.org/officeDocument/2006/relationships/image" Target="../media/image58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8.png"/><Relationship Id="rId32" Type="http://schemas.openxmlformats.org/officeDocument/2006/relationships/image" Target="../media/image36.png"/><Relationship Id="rId37" Type="http://schemas.openxmlformats.org/officeDocument/2006/relationships/image" Target="../media/image41.png"/><Relationship Id="rId40" Type="http://schemas.openxmlformats.org/officeDocument/2006/relationships/image" Target="../media/image44.png"/><Relationship Id="rId45" Type="http://schemas.openxmlformats.org/officeDocument/2006/relationships/image" Target="../media/image49.png"/><Relationship Id="rId53" Type="http://schemas.openxmlformats.org/officeDocument/2006/relationships/image" Target="../media/image57.png"/><Relationship Id="rId58" Type="http://schemas.openxmlformats.org/officeDocument/2006/relationships/image" Target="../media/image62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7.png"/><Relationship Id="rId28" Type="http://schemas.openxmlformats.org/officeDocument/2006/relationships/image" Target="../media/image32.png"/><Relationship Id="rId36" Type="http://schemas.openxmlformats.org/officeDocument/2006/relationships/image" Target="../media/image40.png"/><Relationship Id="rId49" Type="http://schemas.openxmlformats.org/officeDocument/2006/relationships/image" Target="../media/image53.png"/><Relationship Id="rId57" Type="http://schemas.openxmlformats.org/officeDocument/2006/relationships/image" Target="../media/image61.png"/><Relationship Id="rId10" Type="http://schemas.openxmlformats.org/officeDocument/2006/relationships/image" Target="../media/image14.png"/><Relationship Id="rId19" Type="http://schemas.openxmlformats.org/officeDocument/2006/relationships/image" Target="../media/image23.png"/><Relationship Id="rId31" Type="http://schemas.openxmlformats.org/officeDocument/2006/relationships/image" Target="../media/image35.png"/><Relationship Id="rId44" Type="http://schemas.openxmlformats.org/officeDocument/2006/relationships/image" Target="../media/image48.png"/><Relationship Id="rId52" Type="http://schemas.openxmlformats.org/officeDocument/2006/relationships/image" Target="../media/image56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4.png"/><Relationship Id="rId35" Type="http://schemas.openxmlformats.org/officeDocument/2006/relationships/image" Target="../media/image39.png"/><Relationship Id="rId43" Type="http://schemas.openxmlformats.org/officeDocument/2006/relationships/image" Target="../media/image47.png"/><Relationship Id="rId48" Type="http://schemas.openxmlformats.org/officeDocument/2006/relationships/image" Target="../media/image52.png"/><Relationship Id="rId56" Type="http://schemas.openxmlformats.org/officeDocument/2006/relationships/image" Target="../media/image60.png"/><Relationship Id="rId8" Type="http://schemas.openxmlformats.org/officeDocument/2006/relationships/image" Target="../media/image12.png"/><Relationship Id="rId51" Type="http://schemas.openxmlformats.org/officeDocument/2006/relationships/image" Target="../media/image55.png"/><Relationship Id="rId3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26" Type="http://schemas.openxmlformats.org/officeDocument/2006/relationships/image" Target="../media/image30.png"/><Relationship Id="rId39" Type="http://schemas.openxmlformats.org/officeDocument/2006/relationships/image" Target="../media/image43.png"/><Relationship Id="rId21" Type="http://schemas.openxmlformats.org/officeDocument/2006/relationships/image" Target="../media/image25.png"/><Relationship Id="rId34" Type="http://schemas.openxmlformats.org/officeDocument/2006/relationships/image" Target="../media/image38.png"/><Relationship Id="rId42" Type="http://schemas.openxmlformats.org/officeDocument/2006/relationships/image" Target="../media/image46.png"/><Relationship Id="rId47" Type="http://schemas.openxmlformats.org/officeDocument/2006/relationships/image" Target="../media/image51.png"/><Relationship Id="rId50" Type="http://schemas.openxmlformats.org/officeDocument/2006/relationships/image" Target="../media/image54.png"/><Relationship Id="rId55" Type="http://schemas.openxmlformats.org/officeDocument/2006/relationships/image" Target="../media/image59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17" Type="http://schemas.openxmlformats.org/officeDocument/2006/relationships/image" Target="../media/image21.png"/><Relationship Id="rId25" Type="http://schemas.openxmlformats.org/officeDocument/2006/relationships/image" Target="../media/image29.png"/><Relationship Id="rId33" Type="http://schemas.openxmlformats.org/officeDocument/2006/relationships/image" Target="../media/image37.png"/><Relationship Id="rId38" Type="http://schemas.openxmlformats.org/officeDocument/2006/relationships/image" Target="../media/image42.png"/><Relationship Id="rId46" Type="http://schemas.openxmlformats.org/officeDocument/2006/relationships/image" Target="../media/image50.png"/><Relationship Id="rId59" Type="http://schemas.openxmlformats.org/officeDocument/2006/relationships/image" Target="../media/image63.png"/><Relationship Id="rId2" Type="http://schemas.openxmlformats.org/officeDocument/2006/relationships/image" Target="../media/image6.pn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29" Type="http://schemas.openxmlformats.org/officeDocument/2006/relationships/image" Target="../media/image33.png"/><Relationship Id="rId41" Type="http://schemas.openxmlformats.org/officeDocument/2006/relationships/image" Target="../media/image45.png"/><Relationship Id="rId54" Type="http://schemas.openxmlformats.org/officeDocument/2006/relationships/image" Target="../media/image58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png"/><Relationship Id="rId24" Type="http://schemas.openxmlformats.org/officeDocument/2006/relationships/image" Target="../media/image28.png"/><Relationship Id="rId32" Type="http://schemas.openxmlformats.org/officeDocument/2006/relationships/image" Target="../media/image36.png"/><Relationship Id="rId37" Type="http://schemas.openxmlformats.org/officeDocument/2006/relationships/image" Target="../media/image41.png"/><Relationship Id="rId40" Type="http://schemas.openxmlformats.org/officeDocument/2006/relationships/image" Target="../media/image44.png"/><Relationship Id="rId45" Type="http://schemas.openxmlformats.org/officeDocument/2006/relationships/image" Target="../media/image49.png"/><Relationship Id="rId53" Type="http://schemas.openxmlformats.org/officeDocument/2006/relationships/image" Target="../media/image57.png"/><Relationship Id="rId58" Type="http://schemas.openxmlformats.org/officeDocument/2006/relationships/image" Target="../media/image62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23" Type="http://schemas.openxmlformats.org/officeDocument/2006/relationships/image" Target="../media/image27.png"/><Relationship Id="rId28" Type="http://schemas.openxmlformats.org/officeDocument/2006/relationships/image" Target="../media/image32.png"/><Relationship Id="rId36" Type="http://schemas.openxmlformats.org/officeDocument/2006/relationships/image" Target="../media/image40.png"/><Relationship Id="rId49" Type="http://schemas.openxmlformats.org/officeDocument/2006/relationships/image" Target="../media/image53.png"/><Relationship Id="rId57" Type="http://schemas.openxmlformats.org/officeDocument/2006/relationships/image" Target="../media/image61.png"/><Relationship Id="rId10" Type="http://schemas.openxmlformats.org/officeDocument/2006/relationships/image" Target="../media/image14.png"/><Relationship Id="rId19" Type="http://schemas.openxmlformats.org/officeDocument/2006/relationships/image" Target="../media/image23.png"/><Relationship Id="rId31" Type="http://schemas.openxmlformats.org/officeDocument/2006/relationships/image" Target="../media/image35.png"/><Relationship Id="rId44" Type="http://schemas.openxmlformats.org/officeDocument/2006/relationships/image" Target="../media/image48.png"/><Relationship Id="rId52" Type="http://schemas.openxmlformats.org/officeDocument/2006/relationships/image" Target="../media/image56.png"/><Relationship Id="rId4" Type="http://schemas.openxmlformats.org/officeDocument/2006/relationships/image" Target="../media/image8.png"/><Relationship Id="rId9" Type="http://schemas.openxmlformats.org/officeDocument/2006/relationships/image" Target="../media/image13.png"/><Relationship Id="rId14" Type="http://schemas.openxmlformats.org/officeDocument/2006/relationships/image" Target="../media/image18.png"/><Relationship Id="rId22" Type="http://schemas.openxmlformats.org/officeDocument/2006/relationships/image" Target="../media/image26.png"/><Relationship Id="rId27" Type="http://schemas.openxmlformats.org/officeDocument/2006/relationships/image" Target="../media/image31.png"/><Relationship Id="rId30" Type="http://schemas.openxmlformats.org/officeDocument/2006/relationships/image" Target="../media/image34.png"/><Relationship Id="rId35" Type="http://schemas.openxmlformats.org/officeDocument/2006/relationships/image" Target="../media/image39.png"/><Relationship Id="rId43" Type="http://schemas.openxmlformats.org/officeDocument/2006/relationships/image" Target="../media/image47.png"/><Relationship Id="rId48" Type="http://schemas.openxmlformats.org/officeDocument/2006/relationships/image" Target="../media/image52.png"/><Relationship Id="rId56" Type="http://schemas.openxmlformats.org/officeDocument/2006/relationships/image" Target="../media/image60.png"/><Relationship Id="rId8" Type="http://schemas.openxmlformats.org/officeDocument/2006/relationships/image" Target="../media/image12.png"/><Relationship Id="rId51" Type="http://schemas.openxmlformats.org/officeDocument/2006/relationships/image" Target="../media/image55.png"/><Relationship Id="rId3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gif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10</xdr:row>
      <xdr:rowOff>0</xdr:rowOff>
    </xdr:from>
    <xdr:to>
      <xdr:col>2</xdr:col>
      <xdr:colOff>5711798</xdr:colOff>
      <xdr:row>22</xdr:row>
      <xdr:rowOff>62291</xdr:rowOff>
    </xdr:to>
    <xdr:sp macro="" textlink="">
      <xdr:nvSpPr>
        <xdr:cNvPr id="2" name="Explosion 2 1"/>
        <xdr:cNvSpPr/>
      </xdr:nvSpPr>
      <xdr:spPr>
        <a:xfrm rot="21261022">
          <a:off x="1247775" y="4552950"/>
          <a:ext cx="5064098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36548</xdr:colOff>
      <xdr:row>37</xdr:row>
      <xdr:rowOff>37909</xdr:rowOff>
    </xdr:from>
    <xdr:to>
      <xdr:col>4</xdr:col>
      <xdr:colOff>2200813</xdr:colOff>
      <xdr:row>42</xdr:row>
      <xdr:rowOff>1560700</xdr:rowOff>
    </xdr:to>
    <xdr:sp macro="" textlink="">
      <xdr:nvSpPr>
        <xdr:cNvPr id="2" name="Explosion 2 1"/>
        <xdr:cNvSpPr/>
      </xdr:nvSpPr>
      <xdr:spPr>
        <a:xfrm rot="21261022">
          <a:off x="191329" y="8967597"/>
          <a:ext cx="5057484" cy="2356228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  <xdr:twoCellAnchor editAs="oneCell">
    <xdr:from>
      <xdr:col>4</xdr:col>
      <xdr:colOff>402167</xdr:colOff>
      <xdr:row>11</xdr:row>
      <xdr:rowOff>42333</xdr:rowOff>
    </xdr:from>
    <xdr:to>
      <xdr:col>4</xdr:col>
      <xdr:colOff>3602567</xdr:colOff>
      <xdr:row>11</xdr:row>
      <xdr:rowOff>391583</xdr:rowOff>
    </xdr:to>
    <xdr:pic>
      <xdr:nvPicPr>
        <xdr:cNvPr id="4099" name="Picture 3" descr="https://cardsecurity.enstage-sas.com/ACSWeb/EnrollWeb/RatnakarBank/images/RatnakarBankLogo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0167" y="3259666"/>
          <a:ext cx="3200400" cy="3492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230087</xdr:colOff>
      <xdr:row>11</xdr:row>
      <xdr:rowOff>257557</xdr:rowOff>
    </xdr:from>
    <xdr:to>
      <xdr:col>11</xdr:col>
      <xdr:colOff>229908</xdr:colOff>
      <xdr:row>12</xdr:row>
      <xdr:rowOff>257607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048712">
          <a:off x="2444650" y="3186495"/>
          <a:ext cx="1047571" cy="309612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</xdr:row>
      <xdr:rowOff>35726</xdr:rowOff>
    </xdr:from>
    <xdr:to>
      <xdr:col>21</xdr:col>
      <xdr:colOff>39660</xdr:colOff>
      <xdr:row>32</xdr:row>
      <xdr:rowOff>98017</xdr:rowOff>
    </xdr:to>
    <xdr:sp macro="" textlink="">
      <xdr:nvSpPr>
        <xdr:cNvPr id="4" name="Explosion 2 3"/>
        <xdr:cNvSpPr/>
      </xdr:nvSpPr>
      <xdr:spPr>
        <a:xfrm rot="21261022">
          <a:off x="904875" y="4357695"/>
          <a:ext cx="5064098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  <xdr:twoCellAnchor editAs="oneCell">
    <xdr:from>
      <xdr:col>0</xdr:col>
      <xdr:colOff>273844</xdr:colOff>
      <xdr:row>0</xdr:row>
      <xdr:rowOff>142876</xdr:rowOff>
    </xdr:from>
    <xdr:to>
      <xdr:col>10</xdr:col>
      <xdr:colOff>23810</xdr:colOff>
      <xdr:row>2</xdr:row>
      <xdr:rowOff>190500</xdr:rowOff>
    </xdr:to>
    <xdr:pic>
      <xdr:nvPicPr>
        <xdr:cNvPr id="3074" name="Picture 2" descr="http://www.rblbank.com/images/RBL-BI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3844" y="142876"/>
          <a:ext cx="2750341" cy="797718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214312</xdr:colOff>
      <xdr:row>0</xdr:row>
      <xdr:rowOff>214312</xdr:rowOff>
    </xdr:from>
    <xdr:to>
      <xdr:col>27</xdr:col>
      <xdr:colOff>79002</xdr:colOff>
      <xdr:row>2</xdr:row>
      <xdr:rowOff>166687</xdr:rowOff>
    </xdr:to>
    <xdr:pic>
      <xdr:nvPicPr>
        <xdr:cNvPr id="3075" name="Picture 3" descr="https://cardsecurity.enstage-sas.com/ACSWeb/EnrollWeb/RatnakarBank/images/RatnakarBankLogo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14687" y="214312"/>
          <a:ext cx="3722315" cy="702469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0</xdr:row>
      <xdr:rowOff>114300</xdr:rowOff>
    </xdr:from>
    <xdr:to>
      <xdr:col>101</xdr:col>
      <xdr:colOff>79375</xdr:colOff>
      <xdr:row>109</xdr:row>
      <xdr:rowOff>207699</xdr:rowOff>
    </xdr:to>
    <xdr:grpSp>
      <xdr:nvGrpSpPr>
        <xdr:cNvPr id="68" name="Group 67"/>
        <xdr:cNvGrpSpPr/>
      </xdr:nvGrpSpPr>
      <xdr:grpSpPr>
        <a:xfrm>
          <a:off x="84666" y="114300"/>
          <a:ext cx="12654300" cy="16874717"/>
          <a:chOff x="84666" y="114300"/>
          <a:chExt cx="12654300" cy="16874717"/>
        </a:xfrm>
      </xdr:grpSpPr>
      <xdr:pic>
        <xdr:nvPicPr>
          <xdr:cNvPr id="4098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79860" y="114300"/>
            <a:ext cx="11840033" cy="2105873"/>
          </a:xfrm>
          <a:prstGeom prst="rect">
            <a:avLst/>
          </a:prstGeom>
          <a:noFill/>
        </xdr:spPr>
      </xdr:pic>
      <xdr:pic>
        <xdr:nvPicPr>
          <xdr:cNvPr id="4100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055612" y="2241402"/>
            <a:ext cx="473464" cy="210163"/>
          </a:xfrm>
          <a:prstGeom prst="rect">
            <a:avLst/>
          </a:prstGeom>
          <a:noFill/>
        </xdr:spPr>
      </xdr:pic>
      <xdr:pic>
        <xdr:nvPicPr>
          <xdr:cNvPr id="4102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2417690" y="2264753"/>
            <a:ext cx="438011" cy="200610"/>
          </a:xfrm>
          <a:prstGeom prst="rect">
            <a:avLst/>
          </a:prstGeom>
          <a:noFill/>
        </xdr:spPr>
      </xdr:pic>
      <xdr:pic>
        <xdr:nvPicPr>
          <xdr:cNvPr id="4104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704290" y="2240341"/>
            <a:ext cx="2421070" cy="247313"/>
          </a:xfrm>
          <a:prstGeom prst="rect">
            <a:avLst/>
          </a:prstGeom>
          <a:noFill/>
        </xdr:spPr>
      </xdr:pic>
      <xdr:pic>
        <xdr:nvPicPr>
          <xdr:cNvPr id="4106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171659" y="2253077"/>
            <a:ext cx="2034523" cy="219716"/>
          </a:xfrm>
          <a:prstGeom prst="rect">
            <a:avLst/>
          </a:prstGeom>
          <a:noFill/>
        </xdr:spPr>
      </xdr:pic>
      <xdr:pic>
        <xdr:nvPicPr>
          <xdr:cNvPr id="4112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063611" y="2955743"/>
            <a:ext cx="808548" cy="200610"/>
          </a:xfrm>
          <a:prstGeom prst="rect">
            <a:avLst/>
          </a:prstGeom>
          <a:noFill/>
        </xdr:spPr>
      </xdr:pic>
      <xdr:pic>
        <xdr:nvPicPr>
          <xdr:cNvPr id="4114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t="18687"/>
          <a:stretch>
            <a:fillRect/>
          </a:stretch>
        </xdr:blipFill>
        <xdr:spPr bwMode="auto">
          <a:xfrm>
            <a:off x="2510301" y="2976971"/>
            <a:ext cx="978951" cy="170890"/>
          </a:xfrm>
          <a:prstGeom prst="rect">
            <a:avLst/>
          </a:prstGeom>
          <a:noFill/>
        </xdr:spPr>
      </xdr:pic>
      <xdr:pic>
        <xdr:nvPicPr>
          <xdr:cNvPr id="4116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6517593" y="2976970"/>
            <a:ext cx="968658" cy="191057"/>
          </a:xfrm>
          <a:prstGeom prst="rect">
            <a:avLst/>
          </a:prstGeom>
          <a:noFill/>
        </xdr:spPr>
      </xdr:pic>
      <xdr:pic>
        <xdr:nvPicPr>
          <xdr:cNvPr id="512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646956" y="2690385"/>
            <a:ext cx="1918248" cy="200610"/>
          </a:xfrm>
          <a:prstGeom prst="rect">
            <a:avLst/>
          </a:prstGeom>
          <a:noFill/>
        </xdr:spPr>
      </xdr:pic>
      <xdr:pic>
        <xdr:nvPicPr>
          <xdr:cNvPr id="5126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753691" y="3199870"/>
            <a:ext cx="9047281" cy="181504"/>
          </a:xfrm>
          <a:prstGeom prst="rect">
            <a:avLst/>
          </a:prstGeom>
          <a:noFill/>
        </xdr:spPr>
      </xdr:pic>
      <xdr:pic>
        <xdr:nvPicPr>
          <xdr:cNvPr id="5128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645052" y="3433385"/>
            <a:ext cx="2008220" cy="191057"/>
          </a:xfrm>
          <a:prstGeom prst="rect">
            <a:avLst/>
          </a:prstGeom>
          <a:noFill/>
        </xdr:spPr>
      </xdr:pic>
      <xdr:pic>
        <xdr:nvPicPr>
          <xdr:cNvPr id="5130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633612" y="3730584"/>
            <a:ext cx="2028806" cy="162398"/>
          </a:xfrm>
          <a:prstGeom prst="rect">
            <a:avLst/>
          </a:prstGeom>
          <a:noFill/>
        </xdr:spPr>
      </xdr:pic>
      <xdr:pic>
        <xdr:nvPicPr>
          <xdr:cNvPr id="5134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646959" y="4006556"/>
            <a:ext cx="1317842" cy="162398"/>
          </a:xfrm>
          <a:prstGeom prst="rect">
            <a:avLst/>
          </a:prstGeom>
          <a:noFill/>
        </xdr:spPr>
      </xdr:pic>
      <xdr:pic>
        <xdr:nvPicPr>
          <xdr:cNvPr id="5136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696511" y="4294337"/>
            <a:ext cx="1633109" cy="162398"/>
          </a:xfrm>
          <a:prstGeom prst="rect">
            <a:avLst/>
          </a:prstGeom>
          <a:noFill/>
        </xdr:spPr>
      </xdr:pic>
      <xdr:pic>
        <xdr:nvPicPr>
          <xdr:cNvPr id="5138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667923" y="4584509"/>
            <a:ext cx="2217504" cy="181504"/>
          </a:xfrm>
          <a:prstGeom prst="rect">
            <a:avLst/>
          </a:prstGeom>
          <a:noFill/>
        </xdr:spPr>
      </xdr:pic>
      <xdr:pic>
        <xdr:nvPicPr>
          <xdr:cNvPr id="5140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679356" y="4880514"/>
            <a:ext cx="1277439" cy="152846"/>
          </a:xfrm>
          <a:prstGeom prst="rect">
            <a:avLst/>
          </a:prstGeom>
          <a:noFill/>
        </xdr:spPr>
      </xdr:pic>
      <xdr:pic>
        <xdr:nvPicPr>
          <xdr:cNvPr id="5142" name="Picture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2314750" y="2520559"/>
            <a:ext cx="5720452" cy="114634"/>
          </a:xfrm>
          <a:prstGeom prst="rect">
            <a:avLst/>
          </a:prstGeom>
          <a:noFill/>
        </xdr:spPr>
      </xdr:pic>
      <xdr:pic>
        <xdr:nvPicPr>
          <xdr:cNvPr id="5144" name="Picture 2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696511" y="5188329"/>
            <a:ext cx="802830" cy="152846"/>
          </a:xfrm>
          <a:prstGeom prst="rect">
            <a:avLst/>
          </a:prstGeom>
          <a:noFill/>
        </xdr:spPr>
      </xdr:pic>
      <xdr:pic>
        <xdr:nvPicPr>
          <xdr:cNvPr id="5146" name="Pictur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646960" y="5469607"/>
            <a:ext cx="2182052" cy="246251"/>
          </a:xfrm>
          <a:prstGeom prst="rect">
            <a:avLst/>
          </a:prstGeom>
          <a:noFill/>
        </xdr:spPr>
      </xdr:pic>
      <xdr:pic>
        <xdr:nvPicPr>
          <xdr:cNvPr id="5148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645049" y="5815766"/>
            <a:ext cx="1037275" cy="171951"/>
          </a:xfrm>
          <a:prstGeom prst="rect">
            <a:avLst/>
          </a:prstGeom>
          <a:noFill/>
        </xdr:spPr>
      </xdr:pic>
      <xdr:pic>
        <xdr:nvPicPr>
          <xdr:cNvPr id="5150" name="Picture 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3910118" y="5838189"/>
            <a:ext cx="250456" cy="152846"/>
          </a:xfrm>
          <a:prstGeom prst="rect">
            <a:avLst/>
          </a:prstGeom>
          <a:noFill/>
        </xdr:spPr>
      </xdr:pic>
      <xdr:pic>
        <xdr:nvPicPr>
          <xdr:cNvPr id="5152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4859334" y="5848804"/>
            <a:ext cx="240162" cy="152846"/>
          </a:xfrm>
          <a:prstGeom prst="rect">
            <a:avLst/>
          </a:prstGeom>
          <a:noFill/>
        </xdr:spPr>
      </xdr:pic>
      <xdr:pic>
        <xdr:nvPicPr>
          <xdr:cNvPr id="5154" name="Picture 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5797114" y="5848804"/>
            <a:ext cx="360244" cy="152846"/>
          </a:xfrm>
          <a:prstGeom prst="rect">
            <a:avLst/>
          </a:prstGeom>
          <a:noFill/>
        </xdr:spPr>
      </xdr:pic>
      <xdr:pic>
        <xdr:nvPicPr>
          <xdr:cNvPr id="5156" name="Picture 36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6769202" y="5838189"/>
            <a:ext cx="240163" cy="162398"/>
          </a:xfrm>
          <a:prstGeom prst="rect">
            <a:avLst/>
          </a:prstGeom>
          <a:noFill/>
        </xdr:spPr>
      </xdr:pic>
      <xdr:pic>
        <xdr:nvPicPr>
          <xdr:cNvPr id="5158" name="Picture 38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7730520" y="5826380"/>
            <a:ext cx="260747" cy="171951"/>
          </a:xfrm>
          <a:prstGeom prst="rect">
            <a:avLst/>
          </a:prstGeom>
          <a:noFill/>
        </xdr:spPr>
      </xdr:pic>
      <xdr:pic>
        <xdr:nvPicPr>
          <xdr:cNvPr id="5160" name="Picture 4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8702608" y="5835799"/>
            <a:ext cx="391122" cy="162398"/>
          </a:xfrm>
          <a:prstGeom prst="rect">
            <a:avLst/>
          </a:prstGeom>
          <a:noFill/>
        </xdr:spPr>
      </xdr:pic>
      <xdr:pic>
        <xdr:nvPicPr>
          <xdr:cNvPr id="5162" name="Picture 42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9663257" y="5848804"/>
            <a:ext cx="817697" cy="143293"/>
          </a:xfrm>
          <a:prstGeom prst="rect">
            <a:avLst/>
          </a:prstGeom>
          <a:noFill/>
        </xdr:spPr>
      </xdr:pic>
      <xdr:pic>
        <xdr:nvPicPr>
          <xdr:cNvPr id="5164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/>
          <a:srcRect/>
          <a:stretch>
            <a:fillRect/>
          </a:stretch>
        </xdr:blipFill>
        <xdr:spPr bwMode="auto">
          <a:xfrm>
            <a:off x="11127109" y="5859418"/>
            <a:ext cx="436867" cy="143293"/>
          </a:xfrm>
          <a:prstGeom prst="rect">
            <a:avLst/>
          </a:prstGeom>
          <a:noFill/>
        </xdr:spPr>
      </xdr:pic>
      <xdr:pic>
        <xdr:nvPicPr>
          <xdr:cNvPr id="47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633612" y="6143613"/>
            <a:ext cx="1308317" cy="162398"/>
          </a:xfrm>
          <a:prstGeom prst="rect">
            <a:avLst/>
          </a:prstGeom>
          <a:noFill/>
        </xdr:spPr>
      </xdr:pic>
      <xdr:pic>
        <xdr:nvPicPr>
          <xdr:cNvPr id="48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633612" y="6450231"/>
            <a:ext cx="1308317" cy="162398"/>
          </a:xfrm>
          <a:prstGeom prst="rect">
            <a:avLst/>
          </a:prstGeom>
          <a:noFill/>
        </xdr:spPr>
      </xdr:pic>
      <xdr:pic>
        <xdr:nvPicPr>
          <xdr:cNvPr id="5166" name="Picture 46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8318830" y="6445919"/>
            <a:ext cx="1387226" cy="191057"/>
          </a:xfrm>
          <a:prstGeom prst="rect">
            <a:avLst/>
          </a:prstGeom>
          <a:noFill/>
        </xdr:spPr>
      </xdr:pic>
      <xdr:pic>
        <xdr:nvPicPr>
          <xdr:cNvPr id="5168" name="Picture 48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/>
          <a:srcRect/>
          <a:stretch>
            <a:fillRect/>
          </a:stretch>
        </xdr:blipFill>
        <xdr:spPr bwMode="auto">
          <a:xfrm>
            <a:off x="667921" y="6774962"/>
            <a:ext cx="635860" cy="143293"/>
          </a:xfrm>
          <a:prstGeom prst="rect">
            <a:avLst/>
          </a:prstGeom>
          <a:noFill/>
        </xdr:spPr>
      </xdr:pic>
      <xdr:pic>
        <xdr:nvPicPr>
          <xdr:cNvPr id="5170" name="Picture 50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/>
          <a:srcRect/>
          <a:stretch>
            <a:fillRect/>
          </a:stretch>
        </xdr:blipFill>
        <xdr:spPr bwMode="auto">
          <a:xfrm>
            <a:off x="645049" y="7076071"/>
            <a:ext cx="1548479" cy="143293"/>
          </a:xfrm>
          <a:prstGeom prst="rect">
            <a:avLst/>
          </a:prstGeom>
          <a:noFill/>
        </xdr:spPr>
      </xdr:pic>
      <xdr:pic>
        <xdr:nvPicPr>
          <xdr:cNvPr id="5174" name="Picture 54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/>
          <a:srcRect/>
          <a:stretch>
            <a:fillRect/>
          </a:stretch>
        </xdr:blipFill>
        <xdr:spPr bwMode="auto">
          <a:xfrm>
            <a:off x="635039" y="7712929"/>
            <a:ext cx="2793325" cy="141373"/>
          </a:xfrm>
          <a:prstGeom prst="rect">
            <a:avLst/>
          </a:prstGeom>
          <a:noFill/>
        </xdr:spPr>
      </xdr:pic>
      <xdr:pic>
        <xdr:nvPicPr>
          <xdr:cNvPr id="5176" name="Picture 56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 bwMode="auto">
          <a:xfrm>
            <a:off x="645046" y="7378378"/>
            <a:ext cx="771952" cy="152846"/>
          </a:xfrm>
          <a:prstGeom prst="rect">
            <a:avLst/>
          </a:prstGeom>
          <a:noFill/>
        </xdr:spPr>
      </xdr:pic>
      <xdr:pic>
        <xdr:nvPicPr>
          <xdr:cNvPr id="5178" name="Picture 58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667919" y="8012843"/>
            <a:ext cx="1517601" cy="162398"/>
          </a:xfrm>
          <a:prstGeom prst="rect">
            <a:avLst/>
          </a:prstGeom>
          <a:noFill/>
        </xdr:spPr>
      </xdr:pic>
      <xdr:pic>
        <xdr:nvPicPr>
          <xdr:cNvPr id="5180" name="Picture 60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 bwMode="auto">
          <a:xfrm>
            <a:off x="667920" y="8332467"/>
            <a:ext cx="1497015" cy="152846"/>
          </a:xfrm>
          <a:prstGeom prst="rect">
            <a:avLst/>
          </a:prstGeom>
          <a:noFill/>
        </xdr:spPr>
      </xdr:pic>
      <xdr:pic>
        <xdr:nvPicPr>
          <xdr:cNvPr id="5182" name="Picture 62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667919" y="8608439"/>
            <a:ext cx="2327294" cy="181504"/>
          </a:xfrm>
          <a:prstGeom prst="rect">
            <a:avLst/>
          </a:prstGeom>
          <a:noFill/>
        </xdr:spPr>
      </xdr:pic>
      <xdr:pic>
        <xdr:nvPicPr>
          <xdr:cNvPr id="5184" name="Picture 64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650601" y="8905639"/>
            <a:ext cx="1026982" cy="152846"/>
          </a:xfrm>
          <a:prstGeom prst="rect">
            <a:avLst/>
          </a:prstGeom>
          <a:noFill/>
        </xdr:spPr>
      </xdr:pic>
      <xdr:pic>
        <xdr:nvPicPr>
          <xdr:cNvPr id="5186" name="Picture 66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/>
          <a:srcRect/>
          <a:stretch>
            <a:fillRect/>
          </a:stretch>
        </xdr:blipFill>
        <xdr:spPr bwMode="auto">
          <a:xfrm>
            <a:off x="6529039" y="8924152"/>
            <a:ext cx="5554627" cy="191057"/>
          </a:xfrm>
          <a:prstGeom prst="rect">
            <a:avLst/>
          </a:prstGeom>
          <a:noFill/>
        </xdr:spPr>
      </xdr:pic>
      <xdr:pic>
        <xdr:nvPicPr>
          <xdr:cNvPr id="5188" name="Picture 68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print"/>
          <a:srcRect/>
          <a:stretch>
            <a:fillRect/>
          </a:stretch>
        </xdr:blipFill>
        <xdr:spPr bwMode="auto">
          <a:xfrm>
            <a:off x="3321148" y="9225341"/>
            <a:ext cx="1366641" cy="171951"/>
          </a:xfrm>
          <a:prstGeom prst="rect">
            <a:avLst/>
          </a:prstGeom>
          <a:noFill/>
        </xdr:spPr>
      </xdr:pic>
      <xdr:pic>
        <xdr:nvPicPr>
          <xdr:cNvPr id="5190" name="Picture 70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633610" y="9802545"/>
            <a:ext cx="447160" cy="162398"/>
          </a:xfrm>
          <a:prstGeom prst="rect">
            <a:avLst/>
          </a:prstGeom>
          <a:noFill/>
        </xdr:spPr>
      </xdr:pic>
      <xdr:pic>
        <xdr:nvPicPr>
          <xdr:cNvPr id="5192" name="Picture 72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/>
          <a:srcRect/>
          <a:stretch>
            <a:fillRect/>
          </a:stretch>
        </xdr:blipFill>
        <xdr:spPr bwMode="auto">
          <a:xfrm>
            <a:off x="6517603" y="9918184"/>
            <a:ext cx="1397519" cy="151785"/>
          </a:xfrm>
          <a:prstGeom prst="rect">
            <a:avLst/>
          </a:prstGeom>
          <a:noFill/>
        </xdr:spPr>
      </xdr:pic>
      <xdr:pic>
        <xdr:nvPicPr>
          <xdr:cNvPr id="5194" name="Picture 74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 cstate="print"/>
          <a:srcRect/>
          <a:stretch>
            <a:fillRect/>
          </a:stretch>
        </xdr:blipFill>
        <xdr:spPr bwMode="auto">
          <a:xfrm>
            <a:off x="9965655" y="9740134"/>
            <a:ext cx="1852685" cy="341779"/>
          </a:xfrm>
          <a:prstGeom prst="rect">
            <a:avLst/>
          </a:prstGeom>
          <a:noFill/>
        </xdr:spPr>
      </xdr:pic>
      <xdr:pic>
        <xdr:nvPicPr>
          <xdr:cNvPr id="5198" name="Picture 78"/>
          <xdr:cNvPicPr>
            <a:picLocks noChangeAspect="1" noChangeArrowheads="1"/>
          </xdr:cNvPicPr>
        </xdr:nvPicPr>
        <xdr:blipFill>
          <a:blip xmlns:r="http://schemas.openxmlformats.org/officeDocument/2006/relationships" r:embed="rId43" cstate="print"/>
          <a:srcRect r="1205"/>
          <a:stretch>
            <a:fillRect/>
          </a:stretch>
        </xdr:blipFill>
        <xdr:spPr bwMode="auto">
          <a:xfrm>
            <a:off x="84666" y="10336257"/>
            <a:ext cx="12654300" cy="3121307"/>
          </a:xfrm>
          <a:prstGeom prst="rect">
            <a:avLst/>
          </a:prstGeom>
          <a:noFill/>
        </xdr:spPr>
      </xdr:pic>
      <xdr:pic>
        <xdr:nvPicPr>
          <xdr:cNvPr id="5200" name="Picture 80"/>
          <xdr:cNvPicPr>
            <a:picLocks noChangeAspect="1" noChangeArrowheads="1"/>
          </xdr:cNvPicPr>
        </xdr:nvPicPr>
        <xdr:blipFill>
          <a:blip xmlns:r="http://schemas.openxmlformats.org/officeDocument/2006/relationships" r:embed="rId44" cstate="print"/>
          <a:srcRect/>
          <a:stretch>
            <a:fillRect/>
          </a:stretch>
        </xdr:blipFill>
        <xdr:spPr bwMode="auto">
          <a:xfrm>
            <a:off x="564992" y="13439740"/>
            <a:ext cx="1652549" cy="520099"/>
          </a:xfrm>
          <a:prstGeom prst="rect">
            <a:avLst/>
          </a:prstGeom>
          <a:noFill/>
        </xdr:spPr>
      </xdr:pic>
      <xdr:pic>
        <xdr:nvPicPr>
          <xdr:cNvPr id="5202" name="Picture 82"/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print"/>
          <a:srcRect/>
          <a:stretch>
            <a:fillRect/>
          </a:stretch>
        </xdr:blipFill>
        <xdr:spPr bwMode="auto">
          <a:xfrm>
            <a:off x="4211184" y="13627874"/>
            <a:ext cx="3971838" cy="191057"/>
          </a:xfrm>
          <a:prstGeom prst="rect">
            <a:avLst/>
          </a:prstGeom>
          <a:noFill/>
        </xdr:spPr>
      </xdr:pic>
      <xdr:pic>
        <xdr:nvPicPr>
          <xdr:cNvPr id="5204" name="Picture 84"/>
          <xdr:cNvPicPr>
            <a:picLocks noChangeAspect="1" noChangeArrowheads="1"/>
          </xdr:cNvPicPr>
        </xdr:nvPicPr>
        <xdr:blipFill>
          <a:blip xmlns:r="http://schemas.openxmlformats.org/officeDocument/2006/relationships" r:embed="rId46" cstate="print"/>
          <a:srcRect/>
          <a:stretch>
            <a:fillRect/>
          </a:stretch>
        </xdr:blipFill>
        <xdr:spPr bwMode="auto">
          <a:xfrm>
            <a:off x="10720452" y="13570023"/>
            <a:ext cx="512347" cy="200610"/>
          </a:xfrm>
          <a:prstGeom prst="rect">
            <a:avLst/>
          </a:prstGeom>
          <a:noFill/>
        </xdr:spPr>
      </xdr:pic>
      <xdr:pic>
        <xdr:nvPicPr>
          <xdr:cNvPr id="5206" name="Picture 86"/>
          <xdr:cNvPicPr>
            <a:picLocks noChangeAspect="1" noChangeArrowheads="1"/>
          </xdr:cNvPicPr>
        </xdr:nvPicPr>
        <xdr:blipFill>
          <a:blip xmlns:r="http://schemas.openxmlformats.org/officeDocument/2006/relationships" r:embed="rId47" cstate="print"/>
          <a:srcRect/>
          <a:stretch>
            <a:fillRect/>
          </a:stretch>
        </xdr:blipFill>
        <xdr:spPr bwMode="auto">
          <a:xfrm>
            <a:off x="576430" y="14057757"/>
            <a:ext cx="2211787" cy="171951"/>
          </a:xfrm>
          <a:prstGeom prst="rect">
            <a:avLst/>
          </a:prstGeom>
          <a:noFill/>
        </xdr:spPr>
      </xdr:pic>
      <xdr:pic>
        <xdr:nvPicPr>
          <xdr:cNvPr id="5208" name="Picture 88"/>
          <xdr:cNvPicPr>
            <a:picLocks noChangeAspect="1" noChangeArrowheads="1"/>
          </xdr:cNvPicPr>
        </xdr:nvPicPr>
        <xdr:blipFill>
          <a:blip xmlns:r="http://schemas.openxmlformats.org/officeDocument/2006/relationships" r:embed="rId48" cstate="print"/>
          <a:srcRect/>
          <a:stretch>
            <a:fillRect/>
          </a:stretch>
        </xdr:blipFill>
        <xdr:spPr bwMode="auto">
          <a:xfrm>
            <a:off x="3155990" y="14058547"/>
            <a:ext cx="481469" cy="162398"/>
          </a:xfrm>
          <a:prstGeom prst="rect">
            <a:avLst/>
          </a:prstGeom>
          <a:noFill/>
        </xdr:spPr>
      </xdr:pic>
      <xdr:pic>
        <xdr:nvPicPr>
          <xdr:cNvPr id="5210" name="Picture 90"/>
          <xdr:cNvPicPr>
            <a:picLocks noChangeAspect="1" noChangeArrowheads="1"/>
          </xdr:cNvPicPr>
        </xdr:nvPicPr>
        <xdr:blipFill>
          <a:blip xmlns:r="http://schemas.openxmlformats.org/officeDocument/2006/relationships" r:embed="rId49" cstate="print"/>
          <a:srcRect/>
          <a:stretch>
            <a:fillRect/>
          </a:stretch>
        </xdr:blipFill>
        <xdr:spPr bwMode="auto">
          <a:xfrm>
            <a:off x="4115973" y="14079774"/>
            <a:ext cx="460884" cy="143293"/>
          </a:xfrm>
          <a:prstGeom prst="rect">
            <a:avLst/>
          </a:prstGeom>
          <a:noFill/>
        </xdr:spPr>
      </xdr:pic>
      <xdr:pic>
        <xdr:nvPicPr>
          <xdr:cNvPr id="5212" name="Picture 92"/>
          <xdr:cNvPicPr>
            <a:picLocks noChangeAspect="1" noChangeArrowheads="1"/>
          </xdr:cNvPicPr>
        </xdr:nvPicPr>
        <xdr:blipFill>
          <a:blip xmlns:r="http://schemas.openxmlformats.org/officeDocument/2006/relationships" r:embed="rId50" cstate="print"/>
          <a:srcRect/>
          <a:stretch>
            <a:fillRect/>
          </a:stretch>
        </xdr:blipFill>
        <xdr:spPr bwMode="auto">
          <a:xfrm>
            <a:off x="5099497" y="14053442"/>
            <a:ext cx="1470712" cy="181504"/>
          </a:xfrm>
          <a:prstGeom prst="rect">
            <a:avLst/>
          </a:prstGeom>
          <a:noFill/>
        </xdr:spPr>
      </xdr:pic>
      <xdr:pic>
        <xdr:nvPicPr>
          <xdr:cNvPr id="5214" name="Picture 94"/>
          <xdr:cNvPicPr>
            <a:picLocks noChangeAspect="1" noChangeArrowheads="1"/>
          </xdr:cNvPicPr>
        </xdr:nvPicPr>
        <xdr:blipFill>
          <a:blip xmlns:r="http://schemas.openxmlformats.org/officeDocument/2006/relationships" r:embed="rId51" cstate="print"/>
          <a:srcRect/>
          <a:stretch>
            <a:fillRect/>
          </a:stretch>
        </xdr:blipFill>
        <xdr:spPr bwMode="auto">
          <a:xfrm>
            <a:off x="7163755" y="14047933"/>
            <a:ext cx="2697454" cy="181504"/>
          </a:xfrm>
          <a:prstGeom prst="rect">
            <a:avLst/>
          </a:prstGeom>
          <a:noFill/>
        </xdr:spPr>
      </xdr:pic>
      <xdr:pic>
        <xdr:nvPicPr>
          <xdr:cNvPr id="5216" name="Picture 96"/>
          <xdr:cNvPicPr>
            <a:picLocks noChangeAspect="1" noChangeArrowheads="1"/>
          </xdr:cNvPicPr>
        </xdr:nvPicPr>
        <xdr:blipFill>
          <a:blip xmlns:r="http://schemas.openxmlformats.org/officeDocument/2006/relationships" r:embed="rId52" cstate="print"/>
          <a:srcRect/>
          <a:stretch>
            <a:fillRect/>
          </a:stretch>
        </xdr:blipFill>
        <xdr:spPr bwMode="auto">
          <a:xfrm>
            <a:off x="908083" y="14358865"/>
            <a:ext cx="419713" cy="171951"/>
          </a:xfrm>
          <a:prstGeom prst="rect">
            <a:avLst/>
          </a:prstGeom>
          <a:noFill/>
        </xdr:spPr>
      </xdr:pic>
      <xdr:pic>
        <xdr:nvPicPr>
          <xdr:cNvPr id="5218" name="Picture 98"/>
          <xdr:cNvPicPr>
            <a:picLocks noChangeAspect="1" noChangeArrowheads="1"/>
          </xdr:cNvPicPr>
        </xdr:nvPicPr>
        <xdr:blipFill>
          <a:blip xmlns:r="http://schemas.openxmlformats.org/officeDocument/2006/relationships" r:embed="rId53" cstate="print"/>
          <a:srcRect/>
          <a:stretch>
            <a:fillRect/>
          </a:stretch>
        </xdr:blipFill>
        <xdr:spPr bwMode="auto">
          <a:xfrm>
            <a:off x="2137496" y="14349448"/>
            <a:ext cx="1052143" cy="200610"/>
          </a:xfrm>
          <a:prstGeom prst="rect">
            <a:avLst/>
          </a:prstGeom>
          <a:noFill/>
        </xdr:spPr>
      </xdr:pic>
      <xdr:pic>
        <xdr:nvPicPr>
          <xdr:cNvPr id="5220" name="Picture 100"/>
          <xdr:cNvPicPr>
            <a:picLocks noChangeAspect="1" noChangeArrowheads="1"/>
          </xdr:cNvPicPr>
        </xdr:nvPicPr>
        <xdr:blipFill>
          <a:blip xmlns:r="http://schemas.openxmlformats.org/officeDocument/2006/relationships" r:embed="rId54" cstate="print"/>
          <a:srcRect/>
          <a:stretch>
            <a:fillRect/>
          </a:stretch>
        </xdr:blipFill>
        <xdr:spPr bwMode="auto">
          <a:xfrm>
            <a:off x="599302" y="14672185"/>
            <a:ext cx="2362745" cy="171951"/>
          </a:xfrm>
          <a:prstGeom prst="rect">
            <a:avLst/>
          </a:prstGeom>
          <a:noFill/>
        </xdr:spPr>
      </xdr:pic>
      <xdr:pic>
        <xdr:nvPicPr>
          <xdr:cNvPr id="5222" name="Picture 102"/>
          <xdr:cNvPicPr>
            <a:picLocks noChangeAspect="1" noChangeArrowheads="1"/>
          </xdr:cNvPicPr>
        </xdr:nvPicPr>
        <xdr:blipFill>
          <a:blip xmlns:r="http://schemas.openxmlformats.org/officeDocument/2006/relationships" r:embed="rId55" cstate="print"/>
          <a:srcRect/>
          <a:stretch>
            <a:fillRect/>
          </a:stretch>
        </xdr:blipFill>
        <xdr:spPr bwMode="auto">
          <a:xfrm>
            <a:off x="599303" y="14965797"/>
            <a:ext cx="890889" cy="181504"/>
          </a:xfrm>
          <a:prstGeom prst="rect">
            <a:avLst/>
          </a:prstGeom>
          <a:noFill/>
        </xdr:spPr>
      </xdr:pic>
      <xdr:pic>
        <xdr:nvPicPr>
          <xdr:cNvPr id="5224" name="Picture 104"/>
          <xdr:cNvPicPr>
            <a:picLocks noChangeAspect="1" noChangeArrowheads="1"/>
          </xdr:cNvPicPr>
        </xdr:nvPicPr>
        <xdr:blipFill>
          <a:blip xmlns:r="http://schemas.openxmlformats.org/officeDocument/2006/relationships" r:embed="rId56" cstate="print"/>
          <a:srcRect/>
          <a:stretch>
            <a:fillRect/>
          </a:stretch>
        </xdr:blipFill>
        <xdr:spPr bwMode="auto">
          <a:xfrm>
            <a:off x="599303" y="15273613"/>
            <a:ext cx="1460420" cy="171951"/>
          </a:xfrm>
          <a:prstGeom prst="rect">
            <a:avLst/>
          </a:prstGeom>
          <a:noFill/>
        </xdr:spPr>
      </xdr:pic>
      <xdr:pic>
        <xdr:nvPicPr>
          <xdr:cNvPr id="5226" name="Picture 106"/>
          <xdr:cNvPicPr>
            <a:picLocks noChangeAspect="1" noChangeArrowheads="1"/>
          </xdr:cNvPicPr>
        </xdr:nvPicPr>
        <xdr:blipFill>
          <a:blip xmlns:r="http://schemas.openxmlformats.org/officeDocument/2006/relationships" r:embed="rId57" cstate="print"/>
          <a:srcRect/>
          <a:stretch>
            <a:fillRect/>
          </a:stretch>
        </xdr:blipFill>
        <xdr:spPr bwMode="auto">
          <a:xfrm>
            <a:off x="610739" y="15625079"/>
            <a:ext cx="709053" cy="171951"/>
          </a:xfrm>
          <a:prstGeom prst="rect">
            <a:avLst/>
          </a:prstGeom>
          <a:noFill/>
        </xdr:spPr>
      </xdr:pic>
      <xdr:pic>
        <xdr:nvPicPr>
          <xdr:cNvPr id="5228" name="Picture 108"/>
          <xdr:cNvPicPr>
            <a:picLocks noChangeAspect="1" noChangeArrowheads="1"/>
          </xdr:cNvPicPr>
        </xdr:nvPicPr>
        <xdr:blipFill>
          <a:blip xmlns:r="http://schemas.openxmlformats.org/officeDocument/2006/relationships" r:embed="rId58" cstate="print"/>
          <a:srcRect/>
          <a:stretch>
            <a:fillRect/>
          </a:stretch>
        </xdr:blipFill>
        <xdr:spPr bwMode="auto">
          <a:xfrm>
            <a:off x="8067892" y="14824517"/>
            <a:ext cx="4343518" cy="1059304"/>
          </a:xfrm>
          <a:prstGeom prst="rect">
            <a:avLst/>
          </a:prstGeom>
          <a:noFill/>
        </xdr:spPr>
      </xdr:pic>
      <xdr:pic>
        <xdr:nvPicPr>
          <xdr:cNvPr id="5230" name="Picture 110"/>
          <xdr:cNvPicPr>
            <a:picLocks noChangeAspect="1" noChangeArrowheads="1"/>
          </xdr:cNvPicPr>
        </xdr:nvPicPr>
        <xdr:blipFill>
          <a:blip xmlns:r="http://schemas.openxmlformats.org/officeDocument/2006/relationships" r:embed="rId59" cstate="print"/>
          <a:srcRect/>
          <a:stretch>
            <a:fillRect/>
          </a:stretch>
        </xdr:blipFill>
        <xdr:spPr bwMode="auto">
          <a:xfrm>
            <a:off x="564991" y="15932896"/>
            <a:ext cx="11924662" cy="1056121"/>
          </a:xfrm>
          <a:prstGeom prst="rect">
            <a:avLst/>
          </a:prstGeom>
          <a:noFill/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154781</xdr:colOff>
      <xdr:row>13</xdr:row>
      <xdr:rowOff>142875</xdr:rowOff>
    </xdr:to>
    <xdr:sp macro="" textlink="">
      <xdr:nvSpPr>
        <xdr:cNvPr id="3" name="Rectangle 2"/>
        <xdr:cNvSpPr/>
      </xdr:nvSpPr>
      <xdr:spPr>
        <a:xfrm>
          <a:off x="809625" y="2476500"/>
          <a:ext cx="154781" cy="142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154781</xdr:colOff>
      <xdr:row>1</xdr:row>
      <xdr:rowOff>47624</xdr:rowOff>
    </xdr:from>
    <xdr:to>
      <xdr:col>21</xdr:col>
      <xdr:colOff>142875</xdr:colOff>
      <xdr:row>95</xdr:row>
      <xdr:rowOff>114299</xdr:rowOff>
    </xdr:to>
    <xdr:pic>
      <xdr:nvPicPr>
        <xdr:cNvPr id="40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81" y="238124"/>
          <a:ext cx="12334875" cy="179736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0</xdr:row>
      <xdr:rowOff>114300</xdr:rowOff>
    </xdr:from>
    <xdr:to>
      <xdr:col>101</xdr:col>
      <xdr:colOff>79375</xdr:colOff>
      <xdr:row>109</xdr:row>
      <xdr:rowOff>207699</xdr:rowOff>
    </xdr:to>
    <xdr:grpSp>
      <xdr:nvGrpSpPr>
        <xdr:cNvPr id="2" name="Group 1"/>
        <xdr:cNvGrpSpPr/>
      </xdr:nvGrpSpPr>
      <xdr:grpSpPr>
        <a:xfrm>
          <a:off x="84666" y="114300"/>
          <a:ext cx="12448647" cy="17024087"/>
          <a:chOff x="84666" y="114300"/>
          <a:chExt cx="12654300" cy="16874717"/>
        </a:xfrm>
      </xdr:grpSpPr>
      <xdr:pic>
        <xdr:nvPicPr>
          <xdr:cNvPr id="3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79860" y="114300"/>
            <a:ext cx="11840033" cy="2105873"/>
          </a:xfrm>
          <a:prstGeom prst="rect">
            <a:avLst/>
          </a:prstGeom>
          <a:noFill/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1055612" y="2241402"/>
            <a:ext cx="473464" cy="210163"/>
          </a:xfrm>
          <a:prstGeom prst="rect">
            <a:avLst/>
          </a:prstGeom>
          <a:noFill/>
        </xdr:spPr>
      </xdr:pic>
      <xdr:pic>
        <xdr:nvPicPr>
          <xdr:cNvPr id="5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2417690" y="2264753"/>
            <a:ext cx="438011" cy="200610"/>
          </a:xfrm>
          <a:prstGeom prst="rect">
            <a:avLst/>
          </a:prstGeom>
          <a:noFill/>
        </xdr:spPr>
      </xdr:pic>
      <xdr:pic>
        <xdr:nvPicPr>
          <xdr:cNvPr id="6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 bwMode="auto">
          <a:xfrm>
            <a:off x="3704290" y="2240341"/>
            <a:ext cx="2421070" cy="247313"/>
          </a:xfrm>
          <a:prstGeom prst="rect">
            <a:avLst/>
          </a:prstGeom>
          <a:noFill/>
        </xdr:spPr>
      </xdr:pic>
      <xdr:pic>
        <xdr:nvPicPr>
          <xdr:cNvPr id="7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 bwMode="auto">
          <a:xfrm>
            <a:off x="7171659" y="2253077"/>
            <a:ext cx="2034523" cy="219716"/>
          </a:xfrm>
          <a:prstGeom prst="rect">
            <a:avLst/>
          </a:prstGeom>
          <a:noFill/>
        </xdr:spPr>
      </xdr:pic>
      <xdr:pic>
        <xdr:nvPicPr>
          <xdr:cNvPr id="8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 bwMode="auto">
          <a:xfrm>
            <a:off x="1063611" y="2955743"/>
            <a:ext cx="808548" cy="200610"/>
          </a:xfrm>
          <a:prstGeom prst="rect">
            <a:avLst/>
          </a:prstGeom>
          <a:noFill/>
        </xdr:spPr>
      </xdr:pic>
      <xdr:pic>
        <xdr:nvPicPr>
          <xdr:cNvPr id="9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/>
          <a:srcRect t="18687"/>
          <a:stretch>
            <a:fillRect/>
          </a:stretch>
        </xdr:blipFill>
        <xdr:spPr bwMode="auto">
          <a:xfrm>
            <a:off x="2510301" y="2976971"/>
            <a:ext cx="978951" cy="170890"/>
          </a:xfrm>
          <a:prstGeom prst="rect">
            <a:avLst/>
          </a:prstGeom>
          <a:noFill/>
        </xdr:spPr>
      </xdr:pic>
      <xdr:pic>
        <xdr:nvPicPr>
          <xdr:cNvPr id="10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6517593" y="2976970"/>
            <a:ext cx="968658" cy="191057"/>
          </a:xfrm>
          <a:prstGeom prst="rect">
            <a:avLst/>
          </a:prstGeom>
          <a:noFill/>
        </xdr:spPr>
      </xdr:pic>
      <xdr:pic>
        <xdr:nvPicPr>
          <xdr:cNvPr id="11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9" cstate="print"/>
          <a:srcRect/>
          <a:stretch>
            <a:fillRect/>
          </a:stretch>
        </xdr:blipFill>
        <xdr:spPr bwMode="auto">
          <a:xfrm>
            <a:off x="646956" y="2690385"/>
            <a:ext cx="1918248" cy="200610"/>
          </a:xfrm>
          <a:prstGeom prst="rect">
            <a:avLst/>
          </a:prstGeom>
          <a:noFill/>
        </xdr:spPr>
      </xdr:pic>
      <xdr:pic>
        <xdr:nvPicPr>
          <xdr:cNvPr id="12" name="Picture 6"/>
          <xdr:cNvPicPr>
            <a:picLocks noChangeAspect="1" noChangeArrowheads="1"/>
          </xdr:cNvPicPr>
        </xdr:nvPicPr>
        <xdr:blipFill>
          <a:blip xmlns:r="http://schemas.openxmlformats.org/officeDocument/2006/relationships" r:embed="rId10" cstate="print"/>
          <a:srcRect/>
          <a:stretch>
            <a:fillRect/>
          </a:stretch>
        </xdr:blipFill>
        <xdr:spPr bwMode="auto">
          <a:xfrm>
            <a:off x="753691" y="3199870"/>
            <a:ext cx="9047281" cy="181504"/>
          </a:xfrm>
          <a:prstGeom prst="rect">
            <a:avLst/>
          </a:prstGeom>
          <a:noFill/>
        </xdr:spPr>
      </xdr:pic>
      <xdr:pic>
        <xdr:nvPicPr>
          <xdr:cNvPr id="13" name="Picture 8"/>
          <xdr:cNvPicPr>
            <a:picLocks noChangeAspect="1" noChangeArrowheads="1"/>
          </xdr:cNvPicPr>
        </xdr:nvPicPr>
        <xdr:blipFill>
          <a:blip xmlns:r="http://schemas.openxmlformats.org/officeDocument/2006/relationships" r:embed="rId11" cstate="print"/>
          <a:srcRect/>
          <a:stretch>
            <a:fillRect/>
          </a:stretch>
        </xdr:blipFill>
        <xdr:spPr bwMode="auto">
          <a:xfrm>
            <a:off x="645052" y="3433385"/>
            <a:ext cx="2008220" cy="191057"/>
          </a:xfrm>
          <a:prstGeom prst="rect">
            <a:avLst/>
          </a:prstGeom>
          <a:noFill/>
        </xdr:spPr>
      </xdr:pic>
      <xdr:pic>
        <xdr:nvPicPr>
          <xdr:cNvPr id="14" name="Picture 10"/>
          <xdr:cNvPicPr>
            <a:picLocks noChangeAspect="1" noChangeArrowheads="1"/>
          </xdr:cNvPicPr>
        </xdr:nvPicPr>
        <xdr:blipFill>
          <a:blip xmlns:r="http://schemas.openxmlformats.org/officeDocument/2006/relationships" r:embed="rId12" cstate="print"/>
          <a:srcRect/>
          <a:stretch>
            <a:fillRect/>
          </a:stretch>
        </xdr:blipFill>
        <xdr:spPr bwMode="auto">
          <a:xfrm>
            <a:off x="633612" y="3730584"/>
            <a:ext cx="2028806" cy="162398"/>
          </a:xfrm>
          <a:prstGeom prst="rect">
            <a:avLst/>
          </a:prstGeom>
          <a:noFill/>
        </xdr:spPr>
      </xdr:pic>
      <xdr:pic>
        <xdr:nvPicPr>
          <xdr:cNvPr id="15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646959" y="4006556"/>
            <a:ext cx="1317842" cy="162398"/>
          </a:xfrm>
          <a:prstGeom prst="rect">
            <a:avLst/>
          </a:prstGeom>
          <a:noFill/>
        </xdr:spPr>
      </xdr:pic>
      <xdr:pic>
        <xdr:nvPicPr>
          <xdr:cNvPr id="16" name="Picture 16"/>
          <xdr:cNvPicPr>
            <a:picLocks noChangeAspect="1" noChangeArrowheads="1"/>
          </xdr:cNvPicPr>
        </xdr:nvPicPr>
        <xdr:blipFill>
          <a:blip xmlns:r="http://schemas.openxmlformats.org/officeDocument/2006/relationships" r:embed="rId14" cstate="print"/>
          <a:srcRect/>
          <a:stretch>
            <a:fillRect/>
          </a:stretch>
        </xdr:blipFill>
        <xdr:spPr bwMode="auto">
          <a:xfrm>
            <a:off x="696511" y="4294337"/>
            <a:ext cx="1633109" cy="162398"/>
          </a:xfrm>
          <a:prstGeom prst="rect">
            <a:avLst/>
          </a:prstGeom>
          <a:noFill/>
        </xdr:spPr>
      </xdr:pic>
      <xdr:pic>
        <xdr:nvPicPr>
          <xdr:cNvPr id="17" name="Picture 18"/>
          <xdr:cNvPicPr>
            <a:picLocks noChangeAspect="1" noChangeArrowheads="1"/>
          </xdr:cNvPicPr>
        </xdr:nvPicPr>
        <xdr:blipFill>
          <a:blip xmlns:r="http://schemas.openxmlformats.org/officeDocument/2006/relationships" r:embed="rId15" cstate="print"/>
          <a:srcRect/>
          <a:stretch>
            <a:fillRect/>
          </a:stretch>
        </xdr:blipFill>
        <xdr:spPr bwMode="auto">
          <a:xfrm>
            <a:off x="667923" y="4584509"/>
            <a:ext cx="2217504" cy="181504"/>
          </a:xfrm>
          <a:prstGeom prst="rect">
            <a:avLst/>
          </a:prstGeom>
          <a:noFill/>
        </xdr:spPr>
      </xdr:pic>
      <xdr:pic>
        <xdr:nvPicPr>
          <xdr:cNvPr id="18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16" cstate="print"/>
          <a:srcRect/>
          <a:stretch>
            <a:fillRect/>
          </a:stretch>
        </xdr:blipFill>
        <xdr:spPr bwMode="auto">
          <a:xfrm>
            <a:off x="679356" y="4880514"/>
            <a:ext cx="1277439" cy="152846"/>
          </a:xfrm>
          <a:prstGeom prst="rect">
            <a:avLst/>
          </a:prstGeom>
          <a:noFill/>
        </xdr:spPr>
      </xdr:pic>
      <xdr:pic>
        <xdr:nvPicPr>
          <xdr:cNvPr id="19" name="Picture 22"/>
          <xdr:cNvPicPr>
            <a:picLocks noChangeAspect="1" noChangeArrowheads="1"/>
          </xdr:cNvPicPr>
        </xdr:nvPicPr>
        <xdr:blipFill>
          <a:blip xmlns:r="http://schemas.openxmlformats.org/officeDocument/2006/relationships" r:embed="rId17" cstate="print"/>
          <a:srcRect/>
          <a:stretch>
            <a:fillRect/>
          </a:stretch>
        </xdr:blipFill>
        <xdr:spPr bwMode="auto">
          <a:xfrm>
            <a:off x="2314750" y="2520559"/>
            <a:ext cx="5720452" cy="114634"/>
          </a:xfrm>
          <a:prstGeom prst="rect">
            <a:avLst/>
          </a:prstGeom>
          <a:noFill/>
        </xdr:spPr>
      </xdr:pic>
      <xdr:pic>
        <xdr:nvPicPr>
          <xdr:cNvPr id="20" name="Picture 24"/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/>
          <a:srcRect/>
          <a:stretch>
            <a:fillRect/>
          </a:stretch>
        </xdr:blipFill>
        <xdr:spPr bwMode="auto">
          <a:xfrm>
            <a:off x="696511" y="5188329"/>
            <a:ext cx="802830" cy="152846"/>
          </a:xfrm>
          <a:prstGeom prst="rect">
            <a:avLst/>
          </a:prstGeom>
          <a:noFill/>
        </xdr:spPr>
      </xdr:pic>
      <xdr:pic>
        <xdr:nvPicPr>
          <xdr:cNvPr id="21" name="Picture 26"/>
          <xdr:cNvPicPr>
            <a:picLocks noChangeAspect="1" noChangeArrowheads="1"/>
          </xdr:cNvPicPr>
        </xdr:nvPicPr>
        <xdr:blipFill>
          <a:blip xmlns:r="http://schemas.openxmlformats.org/officeDocument/2006/relationships" r:embed="rId19" cstate="print"/>
          <a:srcRect/>
          <a:stretch>
            <a:fillRect/>
          </a:stretch>
        </xdr:blipFill>
        <xdr:spPr bwMode="auto">
          <a:xfrm>
            <a:off x="646960" y="5469607"/>
            <a:ext cx="2182052" cy="246251"/>
          </a:xfrm>
          <a:prstGeom prst="rect">
            <a:avLst/>
          </a:prstGeom>
          <a:noFill/>
        </xdr:spPr>
      </xdr:pic>
      <xdr:pic>
        <xdr:nvPicPr>
          <xdr:cNvPr id="22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0" cstate="print"/>
          <a:srcRect/>
          <a:stretch>
            <a:fillRect/>
          </a:stretch>
        </xdr:blipFill>
        <xdr:spPr bwMode="auto">
          <a:xfrm>
            <a:off x="645049" y="5815766"/>
            <a:ext cx="1037275" cy="171951"/>
          </a:xfrm>
          <a:prstGeom prst="rect">
            <a:avLst/>
          </a:prstGeom>
          <a:noFill/>
        </xdr:spPr>
      </xdr:pic>
      <xdr:pic>
        <xdr:nvPicPr>
          <xdr:cNvPr id="23" name="Picture 30"/>
          <xdr:cNvPicPr>
            <a:picLocks noChangeAspect="1" noChangeArrowheads="1"/>
          </xdr:cNvPicPr>
        </xdr:nvPicPr>
        <xdr:blipFill>
          <a:blip xmlns:r="http://schemas.openxmlformats.org/officeDocument/2006/relationships" r:embed="rId21" cstate="print"/>
          <a:srcRect/>
          <a:stretch>
            <a:fillRect/>
          </a:stretch>
        </xdr:blipFill>
        <xdr:spPr bwMode="auto">
          <a:xfrm>
            <a:off x="3910118" y="5838189"/>
            <a:ext cx="250456" cy="152846"/>
          </a:xfrm>
          <a:prstGeom prst="rect">
            <a:avLst/>
          </a:prstGeom>
          <a:noFill/>
        </xdr:spPr>
      </xdr:pic>
      <xdr:pic>
        <xdr:nvPicPr>
          <xdr:cNvPr id="24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22" cstate="print"/>
          <a:srcRect/>
          <a:stretch>
            <a:fillRect/>
          </a:stretch>
        </xdr:blipFill>
        <xdr:spPr bwMode="auto">
          <a:xfrm>
            <a:off x="4859334" y="5848804"/>
            <a:ext cx="240162" cy="152846"/>
          </a:xfrm>
          <a:prstGeom prst="rect">
            <a:avLst/>
          </a:prstGeom>
          <a:noFill/>
        </xdr:spPr>
      </xdr:pic>
      <xdr:pic>
        <xdr:nvPicPr>
          <xdr:cNvPr id="25" name="Picture 34"/>
          <xdr:cNvPicPr>
            <a:picLocks noChangeAspect="1" noChangeArrowheads="1"/>
          </xdr:cNvPicPr>
        </xdr:nvPicPr>
        <xdr:blipFill>
          <a:blip xmlns:r="http://schemas.openxmlformats.org/officeDocument/2006/relationships" r:embed="rId23" cstate="print"/>
          <a:srcRect/>
          <a:stretch>
            <a:fillRect/>
          </a:stretch>
        </xdr:blipFill>
        <xdr:spPr bwMode="auto">
          <a:xfrm>
            <a:off x="5797114" y="5848804"/>
            <a:ext cx="360244" cy="152846"/>
          </a:xfrm>
          <a:prstGeom prst="rect">
            <a:avLst/>
          </a:prstGeom>
          <a:noFill/>
        </xdr:spPr>
      </xdr:pic>
      <xdr:pic>
        <xdr:nvPicPr>
          <xdr:cNvPr id="26" name="Picture 36"/>
          <xdr:cNvPicPr>
            <a:picLocks noChangeAspect="1" noChangeArrowheads="1"/>
          </xdr:cNvPicPr>
        </xdr:nvPicPr>
        <xdr:blipFill>
          <a:blip xmlns:r="http://schemas.openxmlformats.org/officeDocument/2006/relationships" r:embed="rId24" cstate="print"/>
          <a:srcRect/>
          <a:stretch>
            <a:fillRect/>
          </a:stretch>
        </xdr:blipFill>
        <xdr:spPr bwMode="auto">
          <a:xfrm>
            <a:off x="6769202" y="5838189"/>
            <a:ext cx="240163" cy="162398"/>
          </a:xfrm>
          <a:prstGeom prst="rect">
            <a:avLst/>
          </a:prstGeom>
          <a:noFill/>
        </xdr:spPr>
      </xdr:pic>
      <xdr:pic>
        <xdr:nvPicPr>
          <xdr:cNvPr id="27" name="Picture 38"/>
          <xdr:cNvPicPr>
            <a:picLocks noChangeAspect="1" noChangeArrowheads="1"/>
          </xdr:cNvPicPr>
        </xdr:nvPicPr>
        <xdr:blipFill>
          <a:blip xmlns:r="http://schemas.openxmlformats.org/officeDocument/2006/relationships" r:embed="rId25" cstate="print"/>
          <a:srcRect/>
          <a:stretch>
            <a:fillRect/>
          </a:stretch>
        </xdr:blipFill>
        <xdr:spPr bwMode="auto">
          <a:xfrm>
            <a:off x="7730520" y="5826380"/>
            <a:ext cx="260747" cy="171951"/>
          </a:xfrm>
          <a:prstGeom prst="rect">
            <a:avLst/>
          </a:prstGeom>
          <a:noFill/>
        </xdr:spPr>
      </xdr:pic>
      <xdr:pic>
        <xdr:nvPicPr>
          <xdr:cNvPr id="28" name="Picture 40"/>
          <xdr:cNvPicPr>
            <a:picLocks noChangeAspect="1" noChangeArrowheads="1"/>
          </xdr:cNvPicPr>
        </xdr:nvPicPr>
        <xdr:blipFill>
          <a:blip xmlns:r="http://schemas.openxmlformats.org/officeDocument/2006/relationships" r:embed="rId26" cstate="print"/>
          <a:srcRect/>
          <a:stretch>
            <a:fillRect/>
          </a:stretch>
        </xdr:blipFill>
        <xdr:spPr bwMode="auto">
          <a:xfrm>
            <a:off x="8702608" y="5835799"/>
            <a:ext cx="391122" cy="162398"/>
          </a:xfrm>
          <a:prstGeom prst="rect">
            <a:avLst/>
          </a:prstGeom>
          <a:noFill/>
        </xdr:spPr>
      </xdr:pic>
      <xdr:pic>
        <xdr:nvPicPr>
          <xdr:cNvPr id="29" name="Picture 42"/>
          <xdr:cNvPicPr>
            <a:picLocks noChangeAspect="1" noChangeArrowheads="1"/>
          </xdr:cNvPicPr>
        </xdr:nvPicPr>
        <xdr:blipFill>
          <a:blip xmlns:r="http://schemas.openxmlformats.org/officeDocument/2006/relationships" r:embed="rId27" cstate="print"/>
          <a:srcRect/>
          <a:stretch>
            <a:fillRect/>
          </a:stretch>
        </xdr:blipFill>
        <xdr:spPr bwMode="auto">
          <a:xfrm>
            <a:off x="9663257" y="5848804"/>
            <a:ext cx="817697" cy="143293"/>
          </a:xfrm>
          <a:prstGeom prst="rect">
            <a:avLst/>
          </a:prstGeom>
          <a:noFill/>
        </xdr:spPr>
      </xdr:pic>
      <xdr:pic>
        <xdr:nvPicPr>
          <xdr:cNvPr id="30" name="Picture 44"/>
          <xdr:cNvPicPr>
            <a:picLocks noChangeAspect="1" noChangeArrowheads="1"/>
          </xdr:cNvPicPr>
        </xdr:nvPicPr>
        <xdr:blipFill>
          <a:blip xmlns:r="http://schemas.openxmlformats.org/officeDocument/2006/relationships" r:embed="rId28" cstate="print"/>
          <a:srcRect/>
          <a:stretch>
            <a:fillRect/>
          </a:stretch>
        </xdr:blipFill>
        <xdr:spPr bwMode="auto">
          <a:xfrm>
            <a:off x="11127109" y="5859418"/>
            <a:ext cx="436867" cy="143293"/>
          </a:xfrm>
          <a:prstGeom prst="rect">
            <a:avLst/>
          </a:prstGeom>
          <a:noFill/>
        </xdr:spPr>
      </xdr:pic>
      <xdr:pic>
        <xdr:nvPicPr>
          <xdr:cNvPr id="31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633612" y="6143613"/>
            <a:ext cx="1308317" cy="162398"/>
          </a:xfrm>
          <a:prstGeom prst="rect">
            <a:avLst/>
          </a:prstGeom>
          <a:noFill/>
        </xdr:spPr>
      </xdr:pic>
      <xdr:pic>
        <xdr:nvPicPr>
          <xdr:cNvPr id="32" name="Picture 14"/>
          <xdr:cNvPicPr>
            <a:picLocks noChangeAspect="1" noChangeArrowheads="1"/>
          </xdr:cNvPicPr>
        </xdr:nvPicPr>
        <xdr:blipFill>
          <a:blip xmlns:r="http://schemas.openxmlformats.org/officeDocument/2006/relationships" r:embed="rId13" cstate="print"/>
          <a:srcRect/>
          <a:stretch>
            <a:fillRect/>
          </a:stretch>
        </xdr:blipFill>
        <xdr:spPr bwMode="auto">
          <a:xfrm>
            <a:off x="633612" y="6450231"/>
            <a:ext cx="1308317" cy="162398"/>
          </a:xfrm>
          <a:prstGeom prst="rect">
            <a:avLst/>
          </a:prstGeom>
          <a:noFill/>
        </xdr:spPr>
      </xdr:pic>
      <xdr:pic>
        <xdr:nvPicPr>
          <xdr:cNvPr id="33" name="Picture 46"/>
          <xdr:cNvPicPr>
            <a:picLocks noChangeAspect="1" noChangeArrowheads="1"/>
          </xdr:cNvPicPr>
        </xdr:nvPicPr>
        <xdr:blipFill>
          <a:blip xmlns:r="http://schemas.openxmlformats.org/officeDocument/2006/relationships" r:embed="rId29" cstate="print"/>
          <a:srcRect/>
          <a:stretch>
            <a:fillRect/>
          </a:stretch>
        </xdr:blipFill>
        <xdr:spPr bwMode="auto">
          <a:xfrm>
            <a:off x="8318830" y="6445919"/>
            <a:ext cx="1387226" cy="191057"/>
          </a:xfrm>
          <a:prstGeom prst="rect">
            <a:avLst/>
          </a:prstGeom>
          <a:noFill/>
        </xdr:spPr>
      </xdr:pic>
      <xdr:pic>
        <xdr:nvPicPr>
          <xdr:cNvPr id="34" name="Picture 48"/>
          <xdr:cNvPicPr>
            <a:picLocks noChangeAspect="1" noChangeArrowheads="1"/>
          </xdr:cNvPicPr>
        </xdr:nvPicPr>
        <xdr:blipFill>
          <a:blip xmlns:r="http://schemas.openxmlformats.org/officeDocument/2006/relationships" r:embed="rId30" cstate="print"/>
          <a:srcRect/>
          <a:stretch>
            <a:fillRect/>
          </a:stretch>
        </xdr:blipFill>
        <xdr:spPr bwMode="auto">
          <a:xfrm>
            <a:off x="667921" y="6774962"/>
            <a:ext cx="635860" cy="143293"/>
          </a:xfrm>
          <a:prstGeom prst="rect">
            <a:avLst/>
          </a:prstGeom>
          <a:noFill/>
        </xdr:spPr>
      </xdr:pic>
      <xdr:pic>
        <xdr:nvPicPr>
          <xdr:cNvPr id="35" name="Picture 50"/>
          <xdr:cNvPicPr>
            <a:picLocks noChangeAspect="1" noChangeArrowheads="1"/>
          </xdr:cNvPicPr>
        </xdr:nvPicPr>
        <xdr:blipFill>
          <a:blip xmlns:r="http://schemas.openxmlformats.org/officeDocument/2006/relationships" r:embed="rId31" cstate="print"/>
          <a:srcRect/>
          <a:stretch>
            <a:fillRect/>
          </a:stretch>
        </xdr:blipFill>
        <xdr:spPr bwMode="auto">
          <a:xfrm>
            <a:off x="645049" y="7076071"/>
            <a:ext cx="1548479" cy="143293"/>
          </a:xfrm>
          <a:prstGeom prst="rect">
            <a:avLst/>
          </a:prstGeom>
          <a:noFill/>
        </xdr:spPr>
      </xdr:pic>
      <xdr:pic>
        <xdr:nvPicPr>
          <xdr:cNvPr id="36" name="Picture 54"/>
          <xdr:cNvPicPr>
            <a:picLocks noChangeAspect="1" noChangeArrowheads="1"/>
          </xdr:cNvPicPr>
        </xdr:nvPicPr>
        <xdr:blipFill>
          <a:blip xmlns:r="http://schemas.openxmlformats.org/officeDocument/2006/relationships" r:embed="rId32" cstate="print"/>
          <a:srcRect/>
          <a:stretch>
            <a:fillRect/>
          </a:stretch>
        </xdr:blipFill>
        <xdr:spPr bwMode="auto">
          <a:xfrm>
            <a:off x="635039" y="7712929"/>
            <a:ext cx="2793325" cy="141373"/>
          </a:xfrm>
          <a:prstGeom prst="rect">
            <a:avLst/>
          </a:prstGeom>
          <a:noFill/>
        </xdr:spPr>
      </xdr:pic>
      <xdr:pic>
        <xdr:nvPicPr>
          <xdr:cNvPr id="37" name="Picture 56"/>
          <xdr:cNvPicPr>
            <a:picLocks noChangeAspect="1" noChangeArrowheads="1"/>
          </xdr:cNvPicPr>
        </xdr:nvPicPr>
        <xdr:blipFill>
          <a:blip xmlns:r="http://schemas.openxmlformats.org/officeDocument/2006/relationships" r:embed="rId33" cstate="print"/>
          <a:srcRect/>
          <a:stretch>
            <a:fillRect/>
          </a:stretch>
        </xdr:blipFill>
        <xdr:spPr bwMode="auto">
          <a:xfrm>
            <a:off x="645046" y="7378378"/>
            <a:ext cx="771952" cy="152846"/>
          </a:xfrm>
          <a:prstGeom prst="rect">
            <a:avLst/>
          </a:prstGeom>
          <a:noFill/>
        </xdr:spPr>
      </xdr:pic>
      <xdr:pic>
        <xdr:nvPicPr>
          <xdr:cNvPr id="38" name="Picture 58"/>
          <xdr:cNvPicPr>
            <a:picLocks noChangeAspect="1" noChangeArrowheads="1"/>
          </xdr:cNvPicPr>
        </xdr:nvPicPr>
        <xdr:blipFill>
          <a:blip xmlns:r="http://schemas.openxmlformats.org/officeDocument/2006/relationships" r:embed="rId34" cstate="print"/>
          <a:srcRect/>
          <a:stretch>
            <a:fillRect/>
          </a:stretch>
        </xdr:blipFill>
        <xdr:spPr bwMode="auto">
          <a:xfrm>
            <a:off x="667919" y="8012843"/>
            <a:ext cx="1517601" cy="162398"/>
          </a:xfrm>
          <a:prstGeom prst="rect">
            <a:avLst/>
          </a:prstGeom>
          <a:noFill/>
        </xdr:spPr>
      </xdr:pic>
      <xdr:pic>
        <xdr:nvPicPr>
          <xdr:cNvPr id="39" name="Picture 60"/>
          <xdr:cNvPicPr>
            <a:picLocks noChangeAspect="1" noChangeArrowheads="1"/>
          </xdr:cNvPicPr>
        </xdr:nvPicPr>
        <xdr:blipFill>
          <a:blip xmlns:r="http://schemas.openxmlformats.org/officeDocument/2006/relationships" r:embed="rId35" cstate="print"/>
          <a:srcRect/>
          <a:stretch>
            <a:fillRect/>
          </a:stretch>
        </xdr:blipFill>
        <xdr:spPr bwMode="auto">
          <a:xfrm>
            <a:off x="667920" y="8332467"/>
            <a:ext cx="1497015" cy="152846"/>
          </a:xfrm>
          <a:prstGeom prst="rect">
            <a:avLst/>
          </a:prstGeom>
          <a:noFill/>
        </xdr:spPr>
      </xdr:pic>
      <xdr:pic>
        <xdr:nvPicPr>
          <xdr:cNvPr id="40" name="Picture 62"/>
          <xdr:cNvPicPr>
            <a:picLocks noChangeAspect="1" noChangeArrowheads="1"/>
          </xdr:cNvPicPr>
        </xdr:nvPicPr>
        <xdr:blipFill>
          <a:blip xmlns:r="http://schemas.openxmlformats.org/officeDocument/2006/relationships" r:embed="rId36" cstate="print"/>
          <a:srcRect/>
          <a:stretch>
            <a:fillRect/>
          </a:stretch>
        </xdr:blipFill>
        <xdr:spPr bwMode="auto">
          <a:xfrm>
            <a:off x="667919" y="8608439"/>
            <a:ext cx="2327294" cy="181504"/>
          </a:xfrm>
          <a:prstGeom prst="rect">
            <a:avLst/>
          </a:prstGeom>
          <a:noFill/>
        </xdr:spPr>
      </xdr:pic>
      <xdr:pic>
        <xdr:nvPicPr>
          <xdr:cNvPr id="41" name="Picture 64"/>
          <xdr:cNvPicPr>
            <a:picLocks noChangeAspect="1" noChangeArrowheads="1"/>
          </xdr:cNvPicPr>
        </xdr:nvPicPr>
        <xdr:blipFill>
          <a:blip xmlns:r="http://schemas.openxmlformats.org/officeDocument/2006/relationships" r:embed="rId37" cstate="print"/>
          <a:srcRect/>
          <a:stretch>
            <a:fillRect/>
          </a:stretch>
        </xdr:blipFill>
        <xdr:spPr bwMode="auto">
          <a:xfrm>
            <a:off x="650601" y="8905639"/>
            <a:ext cx="1026982" cy="152846"/>
          </a:xfrm>
          <a:prstGeom prst="rect">
            <a:avLst/>
          </a:prstGeom>
          <a:noFill/>
        </xdr:spPr>
      </xdr:pic>
      <xdr:pic>
        <xdr:nvPicPr>
          <xdr:cNvPr id="42" name="Picture 66"/>
          <xdr:cNvPicPr>
            <a:picLocks noChangeAspect="1" noChangeArrowheads="1"/>
          </xdr:cNvPicPr>
        </xdr:nvPicPr>
        <xdr:blipFill>
          <a:blip xmlns:r="http://schemas.openxmlformats.org/officeDocument/2006/relationships" r:embed="rId38" cstate="print"/>
          <a:srcRect/>
          <a:stretch>
            <a:fillRect/>
          </a:stretch>
        </xdr:blipFill>
        <xdr:spPr bwMode="auto">
          <a:xfrm>
            <a:off x="6529039" y="8924152"/>
            <a:ext cx="5554627" cy="191057"/>
          </a:xfrm>
          <a:prstGeom prst="rect">
            <a:avLst/>
          </a:prstGeom>
          <a:noFill/>
        </xdr:spPr>
      </xdr:pic>
      <xdr:pic>
        <xdr:nvPicPr>
          <xdr:cNvPr id="43" name="Picture 68"/>
          <xdr:cNvPicPr>
            <a:picLocks noChangeAspect="1" noChangeArrowheads="1"/>
          </xdr:cNvPicPr>
        </xdr:nvPicPr>
        <xdr:blipFill>
          <a:blip xmlns:r="http://schemas.openxmlformats.org/officeDocument/2006/relationships" r:embed="rId39" cstate="print"/>
          <a:srcRect/>
          <a:stretch>
            <a:fillRect/>
          </a:stretch>
        </xdr:blipFill>
        <xdr:spPr bwMode="auto">
          <a:xfrm>
            <a:off x="3321148" y="9225341"/>
            <a:ext cx="1366641" cy="171951"/>
          </a:xfrm>
          <a:prstGeom prst="rect">
            <a:avLst/>
          </a:prstGeom>
          <a:noFill/>
        </xdr:spPr>
      </xdr:pic>
      <xdr:pic>
        <xdr:nvPicPr>
          <xdr:cNvPr id="44" name="Picture 70"/>
          <xdr:cNvPicPr>
            <a:picLocks noChangeAspect="1" noChangeArrowheads="1"/>
          </xdr:cNvPicPr>
        </xdr:nvPicPr>
        <xdr:blipFill>
          <a:blip xmlns:r="http://schemas.openxmlformats.org/officeDocument/2006/relationships" r:embed="rId40" cstate="print"/>
          <a:srcRect/>
          <a:stretch>
            <a:fillRect/>
          </a:stretch>
        </xdr:blipFill>
        <xdr:spPr bwMode="auto">
          <a:xfrm>
            <a:off x="633610" y="9802545"/>
            <a:ext cx="447160" cy="162398"/>
          </a:xfrm>
          <a:prstGeom prst="rect">
            <a:avLst/>
          </a:prstGeom>
          <a:noFill/>
        </xdr:spPr>
      </xdr:pic>
      <xdr:pic>
        <xdr:nvPicPr>
          <xdr:cNvPr id="45" name="Picture 72"/>
          <xdr:cNvPicPr>
            <a:picLocks noChangeAspect="1" noChangeArrowheads="1"/>
          </xdr:cNvPicPr>
        </xdr:nvPicPr>
        <xdr:blipFill>
          <a:blip xmlns:r="http://schemas.openxmlformats.org/officeDocument/2006/relationships" r:embed="rId41" cstate="print"/>
          <a:srcRect/>
          <a:stretch>
            <a:fillRect/>
          </a:stretch>
        </xdr:blipFill>
        <xdr:spPr bwMode="auto">
          <a:xfrm>
            <a:off x="6517603" y="9918184"/>
            <a:ext cx="1397519" cy="151785"/>
          </a:xfrm>
          <a:prstGeom prst="rect">
            <a:avLst/>
          </a:prstGeom>
          <a:noFill/>
        </xdr:spPr>
      </xdr:pic>
      <xdr:pic>
        <xdr:nvPicPr>
          <xdr:cNvPr id="46" name="Picture 74"/>
          <xdr:cNvPicPr>
            <a:picLocks noChangeAspect="1" noChangeArrowheads="1"/>
          </xdr:cNvPicPr>
        </xdr:nvPicPr>
        <xdr:blipFill>
          <a:blip xmlns:r="http://schemas.openxmlformats.org/officeDocument/2006/relationships" r:embed="rId42" cstate="print"/>
          <a:srcRect/>
          <a:stretch>
            <a:fillRect/>
          </a:stretch>
        </xdr:blipFill>
        <xdr:spPr bwMode="auto">
          <a:xfrm>
            <a:off x="9965655" y="9740134"/>
            <a:ext cx="1852685" cy="341779"/>
          </a:xfrm>
          <a:prstGeom prst="rect">
            <a:avLst/>
          </a:prstGeom>
          <a:noFill/>
        </xdr:spPr>
      </xdr:pic>
      <xdr:pic>
        <xdr:nvPicPr>
          <xdr:cNvPr id="47" name="Picture 78"/>
          <xdr:cNvPicPr>
            <a:picLocks noChangeAspect="1" noChangeArrowheads="1"/>
          </xdr:cNvPicPr>
        </xdr:nvPicPr>
        <xdr:blipFill>
          <a:blip xmlns:r="http://schemas.openxmlformats.org/officeDocument/2006/relationships" r:embed="rId43" cstate="print"/>
          <a:srcRect r="1205"/>
          <a:stretch>
            <a:fillRect/>
          </a:stretch>
        </xdr:blipFill>
        <xdr:spPr bwMode="auto">
          <a:xfrm>
            <a:off x="84666" y="10336257"/>
            <a:ext cx="12654300" cy="3121307"/>
          </a:xfrm>
          <a:prstGeom prst="rect">
            <a:avLst/>
          </a:prstGeom>
          <a:noFill/>
        </xdr:spPr>
      </xdr:pic>
      <xdr:pic>
        <xdr:nvPicPr>
          <xdr:cNvPr id="48" name="Picture 80"/>
          <xdr:cNvPicPr>
            <a:picLocks noChangeAspect="1" noChangeArrowheads="1"/>
          </xdr:cNvPicPr>
        </xdr:nvPicPr>
        <xdr:blipFill>
          <a:blip xmlns:r="http://schemas.openxmlformats.org/officeDocument/2006/relationships" r:embed="rId44" cstate="print"/>
          <a:srcRect/>
          <a:stretch>
            <a:fillRect/>
          </a:stretch>
        </xdr:blipFill>
        <xdr:spPr bwMode="auto">
          <a:xfrm>
            <a:off x="564992" y="13439740"/>
            <a:ext cx="1652549" cy="520099"/>
          </a:xfrm>
          <a:prstGeom prst="rect">
            <a:avLst/>
          </a:prstGeom>
          <a:noFill/>
        </xdr:spPr>
      </xdr:pic>
      <xdr:pic>
        <xdr:nvPicPr>
          <xdr:cNvPr id="49" name="Picture 82"/>
          <xdr:cNvPicPr>
            <a:picLocks noChangeAspect="1" noChangeArrowheads="1"/>
          </xdr:cNvPicPr>
        </xdr:nvPicPr>
        <xdr:blipFill>
          <a:blip xmlns:r="http://schemas.openxmlformats.org/officeDocument/2006/relationships" r:embed="rId45" cstate="print"/>
          <a:srcRect/>
          <a:stretch>
            <a:fillRect/>
          </a:stretch>
        </xdr:blipFill>
        <xdr:spPr bwMode="auto">
          <a:xfrm>
            <a:off x="4211184" y="13627874"/>
            <a:ext cx="3971838" cy="191057"/>
          </a:xfrm>
          <a:prstGeom prst="rect">
            <a:avLst/>
          </a:prstGeom>
          <a:noFill/>
        </xdr:spPr>
      </xdr:pic>
      <xdr:pic>
        <xdr:nvPicPr>
          <xdr:cNvPr id="50" name="Picture 84"/>
          <xdr:cNvPicPr>
            <a:picLocks noChangeAspect="1" noChangeArrowheads="1"/>
          </xdr:cNvPicPr>
        </xdr:nvPicPr>
        <xdr:blipFill>
          <a:blip xmlns:r="http://schemas.openxmlformats.org/officeDocument/2006/relationships" r:embed="rId46" cstate="print"/>
          <a:srcRect/>
          <a:stretch>
            <a:fillRect/>
          </a:stretch>
        </xdr:blipFill>
        <xdr:spPr bwMode="auto">
          <a:xfrm>
            <a:off x="10720452" y="13570023"/>
            <a:ext cx="512347" cy="200610"/>
          </a:xfrm>
          <a:prstGeom prst="rect">
            <a:avLst/>
          </a:prstGeom>
          <a:noFill/>
        </xdr:spPr>
      </xdr:pic>
      <xdr:pic>
        <xdr:nvPicPr>
          <xdr:cNvPr id="51" name="Picture 86"/>
          <xdr:cNvPicPr>
            <a:picLocks noChangeAspect="1" noChangeArrowheads="1"/>
          </xdr:cNvPicPr>
        </xdr:nvPicPr>
        <xdr:blipFill>
          <a:blip xmlns:r="http://schemas.openxmlformats.org/officeDocument/2006/relationships" r:embed="rId47" cstate="print"/>
          <a:srcRect/>
          <a:stretch>
            <a:fillRect/>
          </a:stretch>
        </xdr:blipFill>
        <xdr:spPr bwMode="auto">
          <a:xfrm>
            <a:off x="576430" y="14057757"/>
            <a:ext cx="2211787" cy="171951"/>
          </a:xfrm>
          <a:prstGeom prst="rect">
            <a:avLst/>
          </a:prstGeom>
          <a:noFill/>
        </xdr:spPr>
      </xdr:pic>
      <xdr:pic>
        <xdr:nvPicPr>
          <xdr:cNvPr id="52" name="Picture 88"/>
          <xdr:cNvPicPr>
            <a:picLocks noChangeAspect="1" noChangeArrowheads="1"/>
          </xdr:cNvPicPr>
        </xdr:nvPicPr>
        <xdr:blipFill>
          <a:blip xmlns:r="http://schemas.openxmlformats.org/officeDocument/2006/relationships" r:embed="rId48" cstate="print"/>
          <a:srcRect/>
          <a:stretch>
            <a:fillRect/>
          </a:stretch>
        </xdr:blipFill>
        <xdr:spPr bwMode="auto">
          <a:xfrm>
            <a:off x="3155990" y="14058547"/>
            <a:ext cx="481469" cy="162398"/>
          </a:xfrm>
          <a:prstGeom prst="rect">
            <a:avLst/>
          </a:prstGeom>
          <a:noFill/>
        </xdr:spPr>
      </xdr:pic>
      <xdr:pic>
        <xdr:nvPicPr>
          <xdr:cNvPr id="53" name="Picture 90"/>
          <xdr:cNvPicPr>
            <a:picLocks noChangeAspect="1" noChangeArrowheads="1"/>
          </xdr:cNvPicPr>
        </xdr:nvPicPr>
        <xdr:blipFill>
          <a:blip xmlns:r="http://schemas.openxmlformats.org/officeDocument/2006/relationships" r:embed="rId49" cstate="print"/>
          <a:srcRect/>
          <a:stretch>
            <a:fillRect/>
          </a:stretch>
        </xdr:blipFill>
        <xdr:spPr bwMode="auto">
          <a:xfrm>
            <a:off x="4115973" y="14079774"/>
            <a:ext cx="460884" cy="143293"/>
          </a:xfrm>
          <a:prstGeom prst="rect">
            <a:avLst/>
          </a:prstGeom>
          <a:noFill/>
        </xdr:spPr>
      </xdr:pic>
      <xdr:pic>
        <xdr:nvPicPr>
          <xdr:cNvPr id="54" name="Picture 92"/>
          <xdr:cNvPicPr>
            <a:picLocks noChangeAspect="1" noChangeArrowheads="1"/>
          </xdr:cNvPicPr>
        </xdr:nvPicPr>
        <xdr:blipFill>
          <a:blip xmlns:r="http://schemas.openxmlformats.org/officeDocument/2006/relationships" r:embed="rId50" cstate="print"/>
          <a:srcRect/>
          <a:stretch>
            <a:fillRect/>
          </a:stretch>
        </xdr:blipFill>
        <xdr:spPr bwMode="auto">
          <a:xfrm>
            <a:off x="5099497" y="14053442"/>
            <a:ext cx="1470712" cy="181504"/>
          </a:xfrm>
          <a:prstGeom prst="rect">
            <a:avLst/>
          </a:prstGeom>
          <a:noFill/>
        </xdr:spPr>
      </xdr:pic>
      <xdr:pic>
        <xdr:nvPicPr>
          <xdr:cNvPr id="55" name="Picture 94"/>
          <xdr:cNvPicPr>
            <a:picLocks noChangeAspect="1" noChangeArrowheads="1"/>
          </xdr:cNvPicPr>
        </xdr:nvPicPr>
        <xdr:blipFill>
          <a:blip xmlns:r="http://schemas.openxmlformats.org/officeDocument/2006/relationships" r:embed="rId51" cstate="print"/>
          <a:srcRect/>
          <a:stretch>
            <a:fillRect/>
          </a:stretch>
        </xdr:blipFill>
        <xdr:spPr bwMode="auto">
          <a:xfrm>
            <a:off x="7163755" y="14047933"/>
            <a:ext cx="2697454" cy="181504"/>
          </a:xfrm>
          <a:prstGeom prst="rect">
            <a:avLst/>
          </a:prstGeom>
          <a:noFill/>
        </xdr:spPr>
      </xdr:pic>
      <xdr:pic>
        <xdr:nvPicPr>
          <xdr:cNvPr id="56" name="Picture 96"/>
          <xdr:cNvPicPr>
            <a:picLocks noChangeAspect="1" noChangeArrowheads="1"/>
          </xdr:cNvPicPr>
        </xdr:nvPicPr>
        <xdr:blipFill>
          <a:blip xmlns:r="http://schemas.openxmlformats.org/officeDocument/2006/relationships" r:embed="rId52" cstate="print"/>
          <a:srcRect/>
          <a:stretch>
            <a:fillRect/>
          </a:stretch>
        </xdr:blipFill>
        <xdr:spPr bwMode="auto">
          <a:xfrm>
            <a:off x="908083" y="14358865"/>
            <a:ext cx="419713" cy="171951"/>
          </a:xfrm>
          <a:prstGeom prst="rect">
            <a:avLst/>
          </a:prstGeom>
          <a:noFill/>
        </xdr:spPr>
      </xdr:pic>
      <xdr:pic>
        <xdr:nvPicPr>
          <xdr:cNvPr id="57" name="Picture 98"/>
          <xdr:cNvPicPr>
            <a:picLocks noChangeAspect="1" noChangeArrowheads="1"/>
          </xdr:cNvPicPr>
        </xdr:nvPicPr>
        <xdr:blipFill>
          <a:blip xmlns:r="http://schemas.openxmlformats.org/officeDocument/2006/relationships" r:embed="rId53" cstate="print"/>
          <a:srcRect/>
          <a:stretch>
            <a:fillRect/>
          </a:stretch>
        </xdr:blipFill>
        <xdr:spPr bwMode="auto">
          <a:xfrm>
            <a:off x="2137496" y="14349448"/>
            <a:ext cx="1052143" cy="200610"/>
          </a:xfrm>
          <a:prstGeom prst="rect">
            <a:avLst/>
          </a:prstGeom>
          <a:noFill/>
        </xdr:spPr>
      </xdr:pic>
      <xdr:pic>
        <xdr:nvPicPr>
          <xdr:cNvPr id="58" name="Picture 100"/>
          <xdr:cNvPicPr>
            <a:picLocks noChangeAspect="1" noChangeArrowheads="1"/>
          </xdr:cNvPicPr>
        </xdr:nvPicPr>
        <xdr:blipFill>
          <a:blip xmlns:r="http://schemas.openxmlformats.org/officeDocument/2006/relationships" r:embed="rId54" cstate="print"/>
          <a:srcRect/>
          <a:stretch>
            <a:fillRect/>
          </a:stretch>
        </xdr:blipFill>
        <xdr:spPr bwMode="auto">
          <a:xfrm>
            <a:off x="599302" y="14672185"/>
            <a:ext cx="2362745" cy="171951"/>
          </a:xfrm>
          <a:prstGeom prst="rect">
            <a:avLst/>
          </a:prstGeom>
          <a:noFill/>
        </xdr:spPr>
      </xdr:pic>
      <xdr:pic>
        <xdr:nvPicPr>
          <xdr:cNvPr id="59" name="Picture 102"/>
          <xdr:cNvPicPr>
            <a:picLocks noChangeAspect="1" noChangeArrowheads="1"/>
          </xdr:cNvPicPr>
        </xdr:nvPicPr>
        <xdr:blipFill>
          <a:blip xmlns:r="http://schemas.openxmlformats.org/officeDocument/2006/relationships" r:embed="rId55" cstate="print"/>
          <a:srcRect/>
          <a:stretch>
            <a:fillRect/>
          </a:stretch>
        </xdr:blipFill>
        <xdr:spPr bwMode="auto">
          <a:xfrm>
            <a:off x="599303" y="14965797"/>
            <a:ext cx="890889" cy="181504"/>
          </a:xfrm>
          <a:prstGeom prst="rect">
            <a:avLst/>
          </a:prstGeom>
          <a:noFill/>
        </xdr:spPr>
      </xdr:pic>
      <xdr:pic>
        <xdr:nvPicPr>
          <xdr:cNvPr id="60" name="Picture 104"/>
          <xdr:cNvPicPr>
            <a:picLocks noChangeAspect="1" noChangeArrowheads="1"/>
          </xdr:cNvPicPr>
        </xdr:nvPicPr>
        <xdr:blipFill>
          <a:blip xmlns:r="http://schemas.openxmlformats.org/officeDocument/2006/relationships" r:embed="rId56" cstate="print"/>
          <a:srcRect/>
          <a:stretch>
            <a:fillRect/>
          </a:stretch>
        </xdr:blipFill>
        <xdr:spPr bwMode="auto">
          <a:xfrm>
            <a:off x="599303" y="15273613"/>
            <a:ext cx="1460420" cy="171951"/>
          </a:xfrm>
          <a:prstGeom prst="rect">
            <a:avLst/>
          </a:prstGeom>
          <a:noFill/>
        </xdr:spPr>
      </xdr:pic>
      <xdr:pic>
        <xdr:nvPicPr>
          <xdr:cNvPr id="61" name="Picture 106"/>
          <xdr:cNvPicPr>
            <a:picLocks noChangeAspect="1" noChangeArrowheads="1"/>
          </xdr:cNvPicPr>
        </xdr:nvPicPr>
        <xdr:blipFill>
          <a:blip xmlns:r="http://schemas.openxmlformats.org/officeDocument/2006/relationships" r:embed="rId57" cstate="print"/>
          <a:srcRect/>
          <a:stretch>
            <a:fillRect/>
          </a:stretch>
        </xdr:blipFill>
        <xdr:spPr bwMode="auto">
          <a:xfrm>
            <a:off x="610739" y="15625079"/>
            <a:ext cx="709053" cy="171951"/>
          </a:xfrm>
          <a:prstGeom prst="rect">
            <a:avLst/>
          </a:prstGeom>
          <a:noFill/>
        </xdr:spPr>
      </xdr:pic>
      <xdr:pic>
        <xdr:nvPicPr>
          <xdr:cNvPr id="62" name="Picture 108"/>
          <xdr:cNvPicPr>
            <a:picLocks noChangeAspect="1" noChangeArrowheads="1"/>
          </xdr:cNvPicPr>
        </xdr:nvPicPr>
        <xdr:blipFill>
          <a:blip xmlns:r="http://schemas.openxmlformats.org/officeDocument/2006/relationships" r:embed="rId58" cstate="print"/>
          <a:srcRect/>
          <a:stretch>
            <a:fillRect/>
          </a:stretch>
        </xdr:blipFill>
        <xdr:spPr bwMode="auto">
          <a:xfrm>
            <a:off x="8067892" y="14824517"/>
            <a:ext cx="4343518" cy="1059304"/>
          </a:xfrm>
          <a:prstGeom prst="rect">
            <a:avLst/>
          </a:prstGeom>
          <a:noFill/>
        </xdr:spPr>
      </xdr:pic>
      <xdr:pic>
        <xdr:nvPicPr>
          <xdr:cNvPr id="63" name="Picture 110"/>
          <xdr:cNvPicPr>
            <a:picLocks noChangeAspect="1" noChangeArrowheads="1"/>
          </xdr:cNvPicPr>
        </xdr:nvPicPr>
        <xdr:blipFill>
          <a:blip xmlns:r="http://schemas.openxmlformats.org/officeDocument/2006/relationships" r:embed="rId59" cstate="print"/>
          <a:srcRect/>
          <a:stretch>
            <a:fillRect/>
          </a:stretch>
        </xdr:blipFill>
        <xdr:spPr bwMode="auto">
          <a:xfrm>
            <a:off x="564991" y="15932896"/>
            <a:ext cx="11924662" cy="1056121"/>
          </a:xfrm>
          <a:prstGeom prst="rect">
            <a:avLst/>
          </a:prstGeom>
          <a:noFill/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230087</xdr:colOff>
      <xdr:row>11</xdr:row>
      <xdr:rowOff>257557</xdr:rowOff>
    </xdr:from>
    <xdr:to>
      <xdr:col>11</xdr:col>
      <xdr:colOff>229908</xdr:colOff>
      <xdr:row>12</xdr:row>
      <xdr:rowOff>257607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21048712">
          <a:off x="2468462" y="3181732"/>
          <a:ext cx="1066621" cy="314375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20</xdr:row>
      <xdr:rowOff>35726</xdr:rowOff>
    </xdr:from>
    <xdr:to>
      <xdr:col>21</xdr:col>
      <xdr:colOff>39660</xdr:colOff>
      <xdr:row>32</xdr:row>
      <xdr:rowOff>98017</xdr:rowOff>
    </xdr:to>
    <xdr:sp macro="" textlink="">
      <xdr:nvSpPr>
        <xdr:cNvPr id="3" name="Explosion 2 2"/>
        <xdr:cNvSpPr/>
      </xdr:nvSpPr>
      <xdr:spPr>
        <a:xfrm rot="21261022">
          <a:off x="904875" y="4912526"/>
          <a:ext cx="4821210" cy="2348291"/>
        </a:xfrm>
        <a:prstGeom prst="irregularSeal2">
          <a:avLst/>
        </a:prstGeom>
        <a:gradFill>
          <a:gsLst>
            <a:gs pos="69000">
              <a:schemeClr val="accent1">
                <a:tint val="66000"/>
                <a:satMod val="160000"/>
                <a:alpha val="36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600" b="1">
              <a:solidFill>
                <a:srgbClr val="7030A0"/>
              </a:solidFill>
              <a:latin typeface="Comic Sans MS" pitchFamily="66" charset="0"/>
            </a:rPr>
            <a:t>Santosh Kumar Choudhary - 9958486885</a:t>
          </a:r>
        </a:p>
      </xdr:txBody>
    </xdr:sp>
    <xdr:clientData/>
  </xdr:twoCellAnchor>
  <xdr:twoCellAnchor editAs="oneCell">
    <xdr:from>
      <xdr:col>0</xdr:col>
      <xdr:colOff>273844</xdr:colOff>
      <xdr:row>0</xdr:row>
      <xdr:rowOff>142876</xdr:rowOff>
    </xdr:from>
    <xdr:to>
      <xdr:col>10</xdr:col>
      <xdr:colOff>23810</xdr:colOff>
      <xdr:row>2</xdr:row>
      <xdr:rowOff>190500</xdr:rowOff>
    </xdr:to>
    <xdr:pic>
      <xdr:nvPicPr>
        <xdr:cNvPr id="4" name="Picture 2" descr="http://www.rblbank.com/images/RBL-BIG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3844" y="142876"/>
          <a:ext cx="2788441" cy="800099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214312</xdr:colOff>
      <xdr:row>0</xdr:row>
      <xdr:rowOff>214312</xdr:rowOff>
    </xdr:from>
    <xdr:to>
      <xdr:col>27</xdr:col>
      <xdr:colOff>79002</xdr:colOff>
      <xdr:row>2</xdr:row>
      <xdr:rowOff>166687</xdr:rowOff>
    </xdr:to>
    <xdr:pic>
      <xdr:nvPicPr>
        <xdr:cNvPr id="5" name="Picture 3" descr="https://cardsecurity.enstage-sas.com/ACSWeb/EnrollWeb/RatnakarBank/images/RatnakarBankLogo.gi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52787" y="214312"/>
          <a:ext cx="3741365" cy="704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4" Type="http://schemas.openxmlformats.org/officeDocument/2006/relationships/image" Target="../media/image2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image" Target="../media/image2.png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01">
    <tabColor rgb="FFFFFF00"/>
  </sheetPr>
  <dimension ref="A1:E26"/>
  <sheetViews>
    <sheetView showGridLines="0" showRowColHeaders="0" view="pageBreakPreview" zoomScale="110" zoomScaleNormal="100" zoomScaleSheetLayoutView="110" workbookViewId="0">
      <selection activeCell="C4" sqref="C4"/>
    </sheetView>
  </sheetViews>
  <sheetFormatPr defaultColWidth="0" defaultRowHeight="15" zeroHeight="1"/>
  <cols>
    <col min="1" max="1" width="2.28515625" customWidth="1"/>
    <col min="2" max="2" width="6.7109375" customWidth="1"/>
    <col min="3" max="3" width="109" customWidth="1"/>
    <col min="4" max="4" width="1.7109375" customWidth="1"/>
    <col min="5" max="5" width="9.140625" customWidth="1"/>
    <col min="6" max="16384" width="9.140625" hidden="1"/>
  </cols>
  <sheetData>
    <row r="1" spans="1:4" ht="8.25" customHeight="1" thickBot="1">
      <c r="A1" s="96"/>
      <c r="B1" s="96"/>
      <c r="C1" s="96"/>
      <c r="D1" s="96"/>
    </row>
    <row r="2" spans="1:4" ht="44.25" customHeight="1" thickBot="1">
      <c r="A2" s="96"/>
      <c r="B2" s="176" t="s">
        <v>469</v>
      </c>
      <c r="C2" s="177"/>
      <c r="D2" s="96"/>
    </row>
    <row r="3" spans="1:4" ht="10.5" customHeight="1" thickBot="1">
      <c r="A3" s="96"/>
      <c r="B3" s="96"/>
      <c r="C3" s="96"/>
      <c r="D3" s="96"/>
    </row>
    <row r="4" spans="1:4" s="84" customFormat="1" ht="47.25" customHeight="1">
      <c r="A4" s="97"/>
      <c r="B4" s="85">
        <v>1</v>
      </c>
      <c r="C4" s="95" t="s">
        <v>475</v>
      </c>
      <c r="D4" s="97"/>
    </row>
    <row r="5" spans="1:4" s="84" customFormat="1" ht="47.25" customHeight="1">
      <c r="A5" s="97"/>
      <c r="B5" s="86">
        <v>2</v>
      </c>
      <c r="C5" s="93" t="s">
        <v>474</v>
      </c>
      <c r="D5" s="97"/>
    </row>
    <row r="6" spans="1:4" s="84" customFormat="1" ht="47.25" customHeight="1">
      <c r="A6" s="97"/>
      <c r="B6" s="87">
        <v>3</v>
      </c>
      <c r="C6" s="94" t="s">
        <v>476</v>
      </c>
      <c r="D6" s="97"/>
    </row>
    <row r="7" spans="1:4" s="84" customFormat="1" ht="47.25" customHeight="1">
      <c r="A7" s="97"/>
      <c r="B7" s="86">
        <v>4</v>
      </c>
      <c r="C7" s="93" t="s">
        <v>477</v>
      </c>
      <c r="D7" s="97"/>
    </row>
    <row r="8" spans="1:4" s="84" customFormat="1" ht="47.25" customHeight="1">
      <c r="A8" s="97"/>
      <c r="B8" s="87">
        <v>5</v>
      </c>
      <c r="C8" s="94" t="s">
        <v>478</v>
      </c>
      <c r="D8" s="97"/>
    </row>
    <row r="9" spans="1:4" s="84" customFormat="1" ht="47.25" customHeight="1" thickBot="1">
      <c r="A9" s="97"/>
      <c r="B9" s="88">
        <v>6</v>
      </c>
      <c r="C9" s="93" t="s">
        <v>479</v>
      </c>
      <c r="D9" s="97"/>
    </row>
    <row r="10" spans="1:4">
      <c r="A10" s="96"/>
      <c r="B10" s="96"/>
      <c r="C10" s="96"/>
      <c r="D10" s="96"/>
    </row>
    <row r="11" spans="1:4">
      <c r="A11" s="96"/>
      <c r="B11" s="96"/>
      <c r="C11" s="96"/>
      <c r="D11" s="96"/>
    </row>
    <row r="12" spans="1:4">
      <c r="A12" s="96"/>
      <c r="B12" s="96"/>
      <c r="C12" s="96"/>
      <c r="D12" s="96"/>
    </row>
    <row r="13" spans="1:4">
      <c r="A13" s="96"/>
      <c r="B13" s="96"/>
      <c r="C13" s="96"/>
      <c r="D13" s="96"/>
    </row>
    <row r="14" spans="1:4">
      <c r="A14" s="96"/>
      <c r="B14" s="96"/>
      <c r="C14" s="96"/>
      <c r="D14" s="96"/>
    </row>
    <row r="15" spans="1:4">
      <c r="A15" s="96"/>
      <c r="B15" s="96"/>
      <c r="C15" s="96"/>
      <c r="D15" s="96"/>
    </row>
    <row r="16" spans="1:4">
      <c r="A16" s="96"/>
      <c r="B16" s="96"/>
      <c r="C16" s="96"/>
      <c r="D16" s="96"/>
    </row>
    <row r="17" spans="1:4">
      <c r="A17" s="96"/>
      <c r="B17" s="96"/>
      <c r="C17" s="96"/>
      <c r="D17" s="96"/>
    </row>
    <row r="18" spans="1:4">
      <c r="A18" s="96"/>
      <c r="B18" s="96"/>
      <c r="C18" s="96"/>
      <c r="D18" s="96"/>
    </row>
    <row r="19" spans="1:4">
      <c r="A19" s="96"/>
      <c r="B19" s="96"/>
      <c r="C19" s="96"/>
      <c r="D19" s="96"/>
    </row>
    <row r="20" spans="1:4">
      <c r="A20" s="96"/>
      <c r="B20" s="96"/>
      <c r="C20" s="96"/>
      <c r="D20" s="96"/>
    </row>
    <row r="21" spans="1:4">
      <c r="A21" s="96"/>
      <c r="B21" s="96"/>
      <c r="C21" s="96"/>
      <c r="D21" s="96"/>
    </row>
    <row r="22" spans="1:4">
      <c r="A22" s="96"/>
      <c r="B22" s="96"/>
      <c r="C22" s="96"/>
      <c r="D22" s="96"/>
    </row>
    <row r="23" spans="1:4">
      <c r="A23" s="96"/>
      <c r="B23" s="96"/>
      <c r="C23" s="96"/>
      <c r="D23" s="96"/>
    </row>
    <row r="24" spans="1:4">
      <c r="A24" s="96"/>
      <c r="B24" s="96"/>
      <c r="C24" s="96"/>
      <c r="D24" s="96"/>
    </row>
    <row r="25" spans="1:4"/>
    <row r="26" spans="1:4"/>
  </sheetData>
  <sheetProtection password="CB7C" sheet="1" objects="1" scenarios="1"/>
  <mergeCells count="1">
    <mergeCell ref="B2:C2"/>
  </mergeCells>
  <hyperlinks>
    <hyperlink ref="C5" location="BENEF_Sheet" display="Go to sheet &quot;List of Beneficiary Ac nos&quot; &amp; Fill all of your Parties' bank details which will use for Remitee"/>
    <hyperlink ref="C6" location="FILL_Sheet" display="Go to sheet &quot;Fill Details&quot; and Fill &amp; Select Blue cells only"/>
    <hyperlink ref="C7" location="CHQPRINT_Sheet" display="Go to sheet &quot;Cheque Print&quot; and take print out of Cheque"/>
    <hyperlink ref="C8" location="FILL_Sheet" display="Go to sheet &quot;Fill Details&quot; and Fill Cheque No."/>
    <hyperlink ref="C9" location="'RTGS_NEFT Print'!A1" display="Go to sheet &quot;RTGS_NEFT Print&quot; and take print out of RTGS / NEFT Form"/>
    <hyperlink ref="C4" location="REMT_Sheet" display="Go to sheet &quot;List of Remitter Ac nos&quot; &amp; Fill all of your bank details in which will use for Remitter"/>
  </hyperlinks>
  <printOptions horizontalCentered="1" verticalCentered="1"/>
  <pageMargins left="0.2" right="0.2" top="0.25" bottom="0.2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"/>
  <dimension ref="A1:H200"/>
  <sheetViews>
    <sheetView workbookViewId="0">
      <pane xSplit="2" ySplit="3" topLeftCell="C79" activePane="bottomRight" state="frozen"/>
      <selection pane="topRight" activeCell="C1" sqref="C1"/>
      <selection pane="bottomLeft" activeCell="A4" sqref="A4"/>
      <selection pane="bottomRight" activeCell="D58" sqref="D58"/>
    </sheetView>
  </sheetViews>
  <sheetFormatPr defaultColWidth="0" defaultRowHeight="15"/>
  <cols>
    <col min="1" max="1" width="7.7109375" style="44" customWidth="1"/>
    <col min="2" max="2" width="20.85546875" style="44" customWidth="1"/>
    <col min="3" max="3" width="13.140625" style="44" customWidth="1"/>
    <col min="4" max="4" width="67.28515625" style="44" customWidth="1"/>
    <col min="5" max="5" width="0.7109375" style="44" customWidth="1"/>
    <col min="6" max="8" width="0" style="44" hidden="1" customWidth="1"/>
    <col min="9" max="16384" width="9.140625" style="44" hidden="1"/>
  </cols>
  <sheetData>
    <row r="1" spans="1:5" ht="43.5" customHeight="1">
      <c r="A1" s="194" t="s">
        <v>524</v>
      </c>
      <c r="B1" s="195"/>
      <c r="C1" s="195"/>
      <c r="D1" s="195"/>
    </row>
    <row r="2" spans="1:5" ht="48.75" customHeight="1">
      <c r="A2" s="157" t="s">
        <v>523</v>
      </c>
      <c r="B2" s="157" t="s">
        <v>522</v>
      </c>
      <c r="C2" s="156" t="s">
        <v>521</v>
      </c>
      <c r="D2" s="155" t="s">
        <v>106</v>
      </c>
      <c r="E2" s="44" t="str">
        <f>C2</f>
        <v>IFSC First 4 Dig</v>
      </c>
    </row>
    <row r="3" spans="1:5" ht="4.5" customHeight="1">
      <c r="A3" s="154"/>
      <c r="B3" s="154"/>
    </row>
    <row r="4" spans="1:5">
      <c r="A4" s="149">
        <v>1</v>
      </c>
      <c r="B4" s="148" t="s">
        <v>225</v>
      </c>
      <c r="C4" s="150" t="s">
        <v>177</v>
      </c>
      <c r="D4" s="150" t="s">
        <v>127</v>
      </c>
      <c r="E4" s="44" t="str">
        <f t="shared" ref="E4:E35" si="0">C4</f>
        <v>ALLA</v>
      </c>
    </row>
    <row r="5" spans="1:5">
      <c r="A5" s="149">
        <f>IF(D5&gt;0.005,MAX($A$4:A4)+1,"")</f>
        <v>2</v>
      </c>
      <c r="B5" s="148" t="s">
        <v>225</v>
      </c>
      <c r="C5" s="150" t="s">
        <v>178</v>
      </c>
      <c r="D5" s="150" t="s">
        <v>128</v>
      </c>
      <c r="E5" s="44" t="str">
        <f t="shared" si="0"/>
        <v>ANDB</v>
      </c>
    </row>
    <row r="6" spans="1:5">
      <c r="A6" s="149">
        <f>IF(D6&gt;0.005,MAX($A$4:A5)+1,"")</f>
        <v>3</v>
      </c>
      <c r="B6" s="148" t="s">
        <v>225</v>
      </c>
      <c r="C6" s="150" t="s">
        <v>179</v>
      </c>
      <c r="D6" s="150" t="s">
        <v>132</v>
      </c>
      <c r="E6" s="44" t="str">
        <f t="shared" si="0"/>
        <v>BARB</v>
      </c>
    </row>
    <row r="7" spans="1:5">
      <c r="A7" s="149">
        <f>IF(D7&gt;0.005,MAX($A$4:A6)+1,"")</f>
        <v>4</v>
      </c>
      <c r="B7" s="148" t="s">
        <v>225</v>
      </c>
      <c r="C7" s="150" t="s">
        <v>185</v>
      </c>
      <c r="D7" s="150" t="s">
        <v>145</v>
      </c>
      <c r="E7" s="44" t="str">
        <f t="shared" si="0"/>
        <v>BKDN</v>
      </c>
    </row>
    <row r="8" spans="1:5">
      <c r="A8" s="149">
        <f>IF(D8&gt;0.005,MAX($A$4:A7)+1,"")</f>
        <v>5</v>
      </c>
      <c r="B8" s="148" t="s">
        <v>225</v>
      </c>
      <c r="C8" s="150" t="s">
        <v>180</v>
      </c>
      <c r="D8" s="150" t="s">
        <v>134</v>
      </c>
      <c r="E8" s="44" t="str">
        <f t="shared" si="0"/>
        <v>BKID</v>
      </c>
    </row>
    <row r="9" spans="1:5">
      <c r="A9" s="149">
        <f>IF(D9&gt;0.005,MAX($A$4:A8)+1,"")</f>
        <v>6</v>
      </c>
      <c r="B9" s="148" t="s">
        <v>225</v>
      </c>
      <c r="C9" s="150" t="s">
        <v>183</v>
      </c>
      <c r="D9" s="150" t="s">
        <v>141</v>
      </c>
      <c r="E9" s="44" t="str">
        <f t="shared" si="0"/>
        <v>CBIN</v>
      </c>
    </row>
    <row r="10" spans="1:5">
      <c r="A10" s="149">
        <f>IF(D10&gt;0.005,MAX($A$4:A9)+1,"")</f>
        <v>7</v>
      </c>
      <c r="B10" s="148" t="s">
        <v>225</v>
      </c>
      <c r="C10" s="150" t="s">
        <v>182</v>
      </c>
      <c r="D10" s="150" t="s">
        <v>139</v>
      </c>
      <c r="E10" s="44" t="str">
        <f t="shared" si="0"/>
        <v>CNRB</v>
      </c>
    </row>
    <row r="11" spans="1:5">
      <c r="A11" s="149">
        <f>IF(D11&gt;0.005,MAX($A$4:A10)+1,"")</f>
        <v>8</v>
      </c>
      <c r="B11" s="148" t="s">
        <v>225</v>
      </c>
      <c r="C11" s="150" t="s">
        <v>184</v>
      </c>
      <c r="D11" s="150" t="s">
        <v>143</v>
      </c>
      <c r="E11" s="44" t="str">
        <f t="shared" si="0"/>
        <v>CORP</v>
      </c>
    </row>
    <row r="12" spans="1:5">
      <c r="A12" s="149">
        <f>IF(D12&gt;0.005,MAX($A$4:A11)+1,"")</f>
        <v>9</v>
      </c>
      <c r="B12" s="148" t="s">
        <v>225</v>
      </c>
      <c r="C12" s="150" t="s">
        <v>186</v>
      </c>
      <c r="D12" s="150" t="s">
        <v>149</v>
      </c>
      <c r="E12" s="44" t="str">
        <f t="shared" si="0"/>
        <v>IDIB</v>
      </c>
    </row>
    <row r="13" spans="1:5">
      <c r="A13" s="149">
        <f>IF(D13&gt;0.005,MAX($A$4:A12)+1,"")</f>
        <v>10</v>
      </c>
      <c r="B13" s="148" t="s">
        <v>225</v>
      </c>
      <c r="C13" s="150" t="s">
        <v>187</v>
      </c>
      <c r="D13" s="150" t="s">
        <v>150</v>
      </c>
      <c r="E13" s="44" t="str">
        <f t="shared" si="0"/>
        <v>IOBA</v>
      </c>
    </row>
    <row r="14" spans="1:5">
      <c r="A14" s="149">
        <f>IF(D14&gt;0.005,MAX($A$4:A13)+1,"")</f>
        <v>11</v>
      </c>
      <c r="B14" s="148" t="s">
        <v>225</v>
      </c>
      <c r="C14" s="150" t="s">
        <v>181</v>
      </c>
      <c r="D14" s="150" t="s">
        <v>135</v>
      </c>
      <c r="E14" s="44" t="str">
        <f t="shared" si="0"/>
        <v>MAHB</v>
      </c>
    </row>
    <row r="15" spans="1:5">
      <c r="A15" s="149">
        <f>IF(D15&gt;0.005,MAX($A$4:A14)+1,"")</f>
        <v>12</v>
      </c>
      <c r="B15" s="148" t="s">
        <v>225</v>
      </c>
      <c r="C15" s="150" t="s">
        <v>188</v>
      </c>
      <c r="D15" s="150" t="s">
        <v>152</v>
      </c>
      <c r="E15" s="44" t="str">
        <f t="shared" si="0"/>
        <v>ORBC</v>
      </c>
    </row>
    <row r="16" spans="1:5">
      <c r="A16" s="149">
        <f>IF(D16&gt;0.005,MAX($A$4:A15)+1,"")</f>
        <v>13</v>
      </c>
      <c r="B16" s="148" t="s">
        <v>225</v>
      </c>
      <c r="C16" s="150" t="s">
        <v>208</v>
      </c>
      <c r="D16" s="150" t="s">
        <v>154</v>
      </c>
      <c r="E16" s="44" t="str">
        <f t="shared" si="0"/>
        <v>PSIB</v>
      </c>
    </row>
    <row r="17" spans="1:5">
      <c r="A17" s="149">
        <f>IF(D17&gt;0.005,MAX($A$4:A16)+1,"")</f>
        <v>14</v>
      </c>
      <c r="B17" s="148" t="s">
        <v>225</v>
      </c>
      <c r="C17" s="150" t="s">
        <v>189</v>
      </c>
      <c r="D17" s="150" t="s">
        <v>155</v>
      </c>
      <c r="E17" s="44" t="str">
        <f t="shared" si="0"/>
        <v>PUNB</v>
      </c>
    </row>
    <row r="18" spans="1:5">
      <c r="A18" s="149">
        <f>IF(D18&gt;0.005,MAX($A$4:A17)+1,"")</f>
        <v>15</v>
      </c>
      <c r="B18" s="148" t="s">
        <v>225</v>
      </c>
      <c r="C18" s="150" t="s">
        <v>191</v>
      </c>
      <c r="D18" s="150" t="s">
        <v>160</v>
      </c>
      <c r="E18" s="44" t="str">
        <f t="shared" si="0"/>
        <v>SBHY</v>
      </c>
    </row>
    <row r="19" spans="1:5">
      <c r="A19" s="149">
        <f>IF(D19&gt;0.005,MAX($A$4:A18)+1,"")</f>
        <v>16</v>
      </c>
      <c r="B19" s="148" t="s">
        <v>225</v>
      </c>
      <c r="C19" s="150" t="s">
        <v>192</v>
      </c>
      <c r="D19" s="150" t="s">
        <v>161</v>
      </c>
      <c r="E19" s="44" t="str">
        <f t="shared" si="0"/>
        <v>SBIN</v>
      </c>
    </row>
    <row r="20" spans="1:5">
      <c r="A20" s="149">
        <f>IF(D20&gt;0.005,MAX($A$4:A19)+1,"")</f>
        <v>17</v>
      </c>
      <c r="B20" s="148" t="s">
        <v>225</v>
      </c>
      <c r="C20" s="150" t="s">
        <v>193</v>
      </c>
      <c r="D20" s="150" t="s">
        <v>162</v>
      </c>
      <c r="E20" s="44" t="str">
        <f t="shared" si="0"/>
        <v>SBMY</v>
      </c>
    </row>
    <row r="21" spans="1:5">
      <c r="A21" s="149">
        <f>IF(D21&gt;0.005,MAX($A$4:A20)+1,"")</f>
        <v>18</v>
      </c>
      <c r="B21" s="148" t="s">
        <v>225</v>
      </c>
      <c r="C21" s="150" t="s">
        <v>195</v>
      </c>
      <c r="D21" s="150" t="s">
        <v>164</v>
      </c>
      <c r="E21" s="44" t="str">
        <f t="shared" si="0"/>
        <v>SBTR</v>
      </c>
    </row>
    <row r="22" spans="1:5">
      <c r="A22" s="149">
        <f>IF(D22&gt;0.005,MAX($A$4:A21)+1,"")</f>
        <v>19</v>
      </c>
      <c r="B22" s="148" t="s">
        <v>225</v>
      </c>
      <c r="C22" s="150" t="s">
        <v>194</v>
      </c>
      <c r="D22" s="150" t="s">
        <v>163</v>
      </c>
      <c r="E22" s="44" t="str">
        <f t="shared" si="0"/>
        <v>STBP</v>
      </c>
    </row>
    <row r="23" spans="1:5">
      <c r="A23" s="149">
        <f>IF(D23&gt;0.005,MAX($A$4:A22)+1,"")</f>
        <v>20</v>
      </c>
      <c r="B23" s="148" t="s">
        <v>225</v>
      </c>
      <c r="C23" s="150" t="s">
        <v>196</v>
      </c>
      <c r="D23" s="150" t="s">
        <v>166</v>
      </c>
      <c r="E23" s="44" t="str">
        <f t="shared" si="0"/>
        <v>SYNB</v>
      </c>
    </row>
    <row r="24" spans="1:5">
      <c r="A24" s="149">
        <f>IF(D24&gt;0.005,MAX($A$4:A23)+1,"")</f>
        <v>21</v>
      </c>
      <c r="B24" s="148" t="s">
        <v>225</v>
      </c>
      <c r="C24" s="150" t="s">
        <v>198</v>
      </c>
      <c r="D24" s="150" t="s">
        <v>171</v>
      </c>
      <c r="E24" s="44" t="str">
        <f t="shared" si="0"/>
        <v>UBIN</v>
      </c>
    </row>
    <row r="25" spans="1:5">
      <c r="A25" s="149">
        <f>IF(D25&gt;0.005,MAX($A$4:A24)+1,"")</f>
        <v>22</v>
      </c>
      <c r="B25" s="148" t="s">
        <v>225</v>
      </c>
      <c r="C25" s="150" t="s">
        <v>197</v>
      </c>
      <c r="D25" s="150" t="s">
        <v>170</v>
      </c>
      <c r="E25" s="44" t="str">
        <f t="shared" si="0"/>
        <v>UCBA</v>
      </c>
    </row>
    <row r="26" spans="1:5">
      <c r="A26" s="149">
        <f>IF(D26&gt;0.005,MAX($A$4:A25)+1,"")</f>
        <v>23</v>
      </c>
      <c r="B26" s="148" t="s">
        <v>225</v>
      </c>
      <c r="C26" s="150" t="s">
        <v>199</v>
      </c>
      <c r="D26" s="150" t="s">
        <v>172</v>
      </c>
      <c r="E26" s="44" t="str">
        <f t="shared" si="0"/>
        <v>UTBI</v>
      </c>
    </row>
    <row r="27" spans="1:5">
      <c r="A27" s="149">
        <f>IF(D27&gt;0.005,MAX($A$4:A26)+1,"")</f>
        <v>24</v>
      </c>
      <c r="B27" s="148" t="s">
        <v>225</v>
      </c>
      <c r="C27" s="150" t="s">
        <v>200</v>
      </c>
      <c r="D27" s="150" t="s">
        <v>174</v>
      </c>
      <c r="E27" s="44" t="str">
        <f t="shared" si="0"/>
        <v>VIJB</v>
      </c>
    </row>
    <row r="28" spans="1:5">
      <c r="A28" s="149" t="str">
        <f>IF(D28&gt;0.005,MAX($A$4:A27)+1,"")</f>
        <v/>
      </c>
      <c r="B28" s="148" t="s">
        <v>225</v>
      </c>
      <c r="C28" s="150"/>
      <c r="D28" s="150"/>
      <c r="E28" s="44">
        <f t="shared" si="0"/>
        <v>0</v>
      </c>
    </row>
    <row r="29" spans="1:5">
      <c r="A29" s="149" t="str">
        <f>IF(D29&gt;0.005,MAX($A$4:A28)+1,"")</f>
        <v/>
      </c>
      <c r="B29" s="148" t="s">
        <v>225</v>
      </c>
      <c r="C29" s="150"/>
      <c r="D29" s="150"/>
      <c r="E29" s="44">
        <f t="shared" si="0"/>
        <v>0</v>
      </c>
    </row>
    <row r="30" spans="1:5">
      <c r="A30" s="149" t="str">
        <f>IF(D30&gt;0.005,MAX($A$4:A29)+1,"")</f>
        <v/>
      </c>
      <c r="B30" s="148" t="s">
        <v>225</v>
      </c>
      <c r="C30" s="150"/>
      <c r="D30" s="150"/>
      <c r="E30" s="44">
        <f t="shared" si="0"/>
        <v>0</v>
      </c>
    </row>
    <row r="31" spans="1:5">
      <c r="A31" s="149" t="str">
        <f>IF(D31&gt;0.005,MAX($A$4:A30)+1,"")</f>
        <v/>
      </c>
      <c r="B31" s="148"/>
      <c r="C31" s="150"/>
      <c r="D31" s="150"/>
      <c r="E31" s="44">
        <f t="shared" si="0"/>
        <v>0</v>
      </c>
    </row>
    <row r="32" spans="1:5">
      <c r="A32" s="149">
        <f>IF(D32&gt;0.005,MAX($A$4:A31)+1,"")</f>
        <v>25</v>
      </c>
      <c r="B32" s="148" t="s">
        <v>226</v>
      </c>
      <c r="C32" s="150" t="s">
        <v>209</v>
      </c>
      <c r="D32" s="150" t="s">
        <v>237</v>
      </c>
      <c r="E32" s="44" t="str">
        <f t="shared" si="0"/>
        <v>UTIB</v>
      </c>
    </row>
    <row r="33" spans="1:5">
      <c r="A33" s="149">
        <f>IF(D33&gt;0.005,MAX($A$4:A32)+1,"")</f>
        <v>26</v>
      </c>
      <c r="B33" s="148" t="s">
        <v>226</v>
      </c>
      <c r="C33" s="150" t="s">
        <v>201</v>
      </c>
      <c r="D33" s="150" t="s">
        <v>140</v>
      </c>
      <c r="E33" s="44" t="str">
        <f t="shared" si="0"/>
        <v>CSBK</v>
      </c>
    </row>
    <row r="34" spans="1:5">
      <c r="A34" s="149">
        <f>IF(D34&gt;0.005,MAX($A$4:A33)+1,"")</f>
        <v>27</v>
      </c>
      <c r="B34" s="148" t="s">
        <v>226</v>
      </c>
      <c r="C34" s="150" t="s">
        <v>217</v>
      </c>
      <c r="D34" s="150" t="s">
        <v>227</v>
      </c>
      <c r="E34" s="44" t="str">
        <f t="shared" si="0"/>
        <v>DLXB</v>
      </c>
    </row>
    <row r="35" spans="1:5">
      <c r="A35" s="149">
        <f>IF(D35&gt;0.005,MAX($A$4:A34)+1,"")</f>
        <v>28</v>
      </c>
      <c r="B35" s="148" t="s">
        <v>226</v>
      </c>
      <c r="C35" s="150" t="s">
        <v>218</v>
      </c>
      <c r="D35" s="150" t="s">
        <v>228</v>
      </c>
      <c r="E35" s="44" t="str">
        <f t="shared" si="0"/>
        <v>FDRL</v>
      </c>
    </row>
    <row r="36" spans="1:5">
      <c r="A36" s="149">
        <f>IF(D36&gt;0.005,MAX($A$4:A35)+1,"")</f>
        <v>29</v>
      </c>
      <c r="B36" s="148" t="s">
        <v>226</v>
      </c>
      <c r="C36" s="150" t="s">
        <v>219</v>
      </c>
      <c r="D36" s="150" t="s">
        <v>229</v>
      </c>
      <c r="E36" s="44" t="str">
        <f t="shared" ref="E36:E67" si="1">C36</f>
        <v>HDFC</v>
      </c>
    </row>
    <row r="37" spans="1:5">
      <c r="A37" s="149">
        <f>IF(D37&gt;0.005,MAX($A$4:A36)+1,"")</f>
        <v>30</v>
      </c>
      <c r="B37" s="148" t="s">
        <v>226</v>
      </c>
      <c r="C37" s="150" t="s">
        <v>211</v>
      </c>
      <c r="D37" s="150" t="s">
        <v>148</v>
      </c>
      <c r="E37" s="44" t="str">
        <f t="shared" si="1"/>
        <v>ICIC</v>
      </c>
    </row>
    <row r="38" spans="1:5">
      <c r="A38" s="149">
        <f>IF(D38&gt;0.005,MAX($A$4:A37)+1,"")</f>
        <v>31</v>
      </c>
      <c r="B38" s="148" t="s">
        <v>226</v>
      </c>
      <c r="C38" s="150" t="s">
        <v>210</v>
      </c>
      <c r="D38" s="150" t="s">
        <v>230</v>
      </c>
      <c r="E38" s="44" t="str">
        <f t="shared" si="1"/>
        <v>INDB</v>
      </c>
    </row>
    <row r="39" spans="1:5">
      <c r="A39" s="149">
        <f>IF(D39&gt;0.005,MAX($A$4:A38)+1,"")</f>
        <v>32</v>
      </c>
      <c r="B39" s="148" t="s">
        <v>226</v>
      </c>
      <c r="C39" s="150" t="s">
        <v>212</v>
      </c>
      <c r="D39" s="150" t="s">
        <v>238</v>
      </c>
      <c r="E39" s="44" t="str">
        <f t="shared" si="1"/>
        <v>VYSA</v>
      </c>
    </row>
    <row r="40" spans="1:5">
      <c r="A40" s="149">
        <f>IF(D40&gt;0.005,MAX($A$4:A39)+1,"")</f>
        <v>33</v>
      </c>
      <c r="B40" s="148" t="s">
        <v>226</v>
      </c>
      <c r="C40" s="150" t="s">
        <v>220</v>
      </c>
      <c r="D40" s="150" t="s">
        <v>231</v>
      </c>
      <c r="E40" s="44" t="str">
        <f t="shared" si="1"/>
        <v>JAKA</v>
      </c>
    </row>
    <row r="41" spans="1:5">
      <c r="A41" s="149">
        <f>IF(D41&gt;0.005,MAX($A$4:A40)+1,"")</f>
        <v>34</v>
      </c>
      <c r="B41" s="148" t="s">
        <v>226</v>
      </c>
      <c r="C41" s="150" t="s">
        <v>214</v>
      </c>
      <c r="D41" s="150" t="s">
        <v>232</v>
      </c>
      <c r="E41" s="44" t="str">
        <f t="shared" si="1"/>
        <v>KARB</v>
      </c>
    </row>
    <row r="42" spans="1:5">
      <c r="A42" s="149">
        <f>IF(D42&gt;0.005,MAX($A$4:A41)+1,"")</f>
        <v>35</v>
      </c>
      <c r="B42" s="148" t="s">
        <v>226</v>
      </c>
      <c r="C42" s="150" t="s">
        <v>215</v>
      </c>
      <c r="D42" s="150" t="s">
        <v>234</v>
      </c>
      <c r="E42" s="44" t="str">
        <f t="shared" si="1"/>
        <v>KVBL</v>
      </c>
    </row>
    <row r="43" spans="1:5">
      <c r="A43" s="149">
        <f>IF(D43&gt;0.005,MAX($A$4:A42)+1,"")</f>
        <v>36</v>
      </c>
      <c r="B43" s="148" t="s">
        <v>226</v>
      </c>
      <c r="C43" s="150" t="s">
        <v>213</v>
      </c>
      <c r="D43" s="150" t="s">
        <v>233</v>
      </c>
      <c r="E43" s="44" t="str">
        <f t="shared" si="1"/>
        <v>KKBK</v>
      </c>
    </row>
    <row r="44" spans="1:5">
      <c r="A44" s="149">
        <f>IF(D44&gt;0.005,MAX($A$4:A43)+1,"")</f>
        <v>37</v>
      </c>
      <c r="B44" s="148" t="s">
        <v>226</v>
      </c>
      <c r="C44" s="150" t="s">
        <v>222</v>
      </c>
      <c r="D44" s="150" t="s">
        <v>235</v>
      </c>
      <c r="E44" s="44" t="str">
        <f t="shared" si="1"/>
        <v>LAVB</v>
      </c>
    </row>
    <row r="45" spans="1:5">
      <c r="A45" s="149">
        <f>IF(D45&gt;0.005,MAX($A$4:A44)+1,"")</f>
        <v>38</v>
      </c>
      <c r="B45" s="148" t="s">
        <v>226</v>
      </c>
      <c r="C45" s="150" t="s">
        <v>221</v>
      </c>
      <c r="D45" s="150" t="s">
        <v>236</v>
      </c>
      <c r="E45" s="44" t="str">
        <f t="shared" si="1"/>
        <v>NTBL</v>
      </c>
    </row>
    <row r="46" spans="1:5">
      <c r="A46" s="149">
        <f>IF(D46&gt;0.005,MAX($A$4:A45)+1,"")</f>
        <v>39</v>
      </c>
      <c r="B46" s="148" t="s">
        <v>226</v>
      </c>
      <c r="C46" s="150" t="s">
        <v>216</v>
      </c>
      <c r="D46" s="150" t="s">
        <v>167</v>
      </c>
      <c r="E46" s="44" t="str">
        <f t="shared" si="1"/>
        <v>TMBL</v>
      </c>
    </row>
    <row r="47" spans="1:5">
      <c r="A47" s="149">
        <f>IF(D47&gt;0.005,MAX($A$4:A46)+1,"")</f>
        <v>40</v>
      </c>
      <c r="B47" s="148" t="s">
        <v>226</v>
      </c>
      <c r="C47" s="150" t="s">
        <v>223</v>
      </c>
      <c r="D47" s="150" t="s">
        <v>239</v>
      </c>
      <c r="E47" s="44" t="str">
        <f t="shared" si="1"/>
        <v>YESB</v>
      </c>
    </row>
    <row r="48" spans="1:5">
      <c r="A48" s="149" t="str">
        <f>IF(D48&gt;0.005,MAX($A$4:A47)+1,"")</f>
        <v/>
      </c>
      <c r="B48" s="148"/>
      <c r="C48" s="150"/>
      <c r="D48" s="150"/>
      <c r="E48" s="44">
        <f t="shared" si="1"/>
        <v>0</v>
      </c>
    </row>
    <row r="49" spans="1:5">
      <c r="A49" s="149" t="str">
        <f>IF(D49&gt;0.005,MAX($A$4:A48)+1,"")</f>
        <v/>
      </c>
      <c r="B49" s="148"/>
      <c r="C49" s="150"/>
      <c r="D49" s="150"/>
      <c r="E49" s="44">
        <f t="shared" si="1"/>
        <v>0</v>
      </c>
    </row>
    <row r="50" spans="1:5">
      <c r="A50" s="149" t="str">
        <f>IF(D50&gt;0.005,MAX($A$4:A49)+1,"")</f>
        <v/>
      </c>
      <c r="B50" s="148"/>
      <c r="C50" s="150"/>
      <c r="D50" s="150"/>
      <c r="E50" s="44">
        <f t="shared" si="1"/>
        <v>0</v>
      </c>
    </row>
    <row r="51" spans="1:5">
      <c r="A51" s="149" t="str">
        <f>IF(D51&gt;0.005,MAX($A$4:A50)+1,"")</f>
        <v/>
      </c>
      <c r="B51" s="148"/>
      <c r="C51" s="150"/>
      <c r="D51" s="150"/>
      <c r="E51" s="44">
        <f t="shared" si="1"/>
        <v>0</v>
      </c>
    </row>
    <row r="52" spans="1:5">
      <c r="A52" s="149">
        <f>IF(D52&gt;0.005,MAX($A$4:A51)+1,"")</f>
        <v>41</v>
      </c>
      <c r="B52" s="148" t="s">
        <v>520</v>
      </c>
      <c r="C52" s="150" t="s">
        <v>224</v>
      </c>
      <c r="D52" s="150" t="s">
        <v>125</v>
      </c>
      <c r="E52" s="44" t="str">
        <f t="shared" si="1"/>
        <v>ABHY</v>
      </c>
    </row>
    <row r="53" spans="1:5">
      <c r="A53" s="149">
        <f>IF(D53&gt;0.005,MAX($A$4:A52)+1,"")</f>
        <v>42</v>
      </c>
      <c r="B53" s="148" t="s">
        <v>520</v>
      </c>
      <c r="C53" s="150" t="s">
        <v>240</v>
      </c>
      <c r="D53" s="150" t="s">
        <v>241</v>
      </c>
      <c r="E53" s="44" t="str">
        <f t="shared" si="1"/>
        <v>ABNA</v>
      </c>
    </row>
    <row r="54" spans="1:5">
      <c r="A54" s="149">
        <f>IF(D54&gt;0.005,MAX($A$4:A53)+1,"")</f>
        <v>43</v>
      </c>
      <c r="B54" s="148" t="s">
        <v>520</v>
      </c>
      <c r="C54" s="150" t="s">
        <v>242</v>
      </c>
      <c r="D54" s="150" t="s">
        <v>243</v>
      </c>
      <c r="E54" s="44" t="str">
        <f t="shared" si="1"/>
        <v>ACEB</v>
      </c>
    </row>
    <row r="55" spans="1:5">
      <c r="A55" s="149">
        <f>IF(D55&gt;0.005,MAX($A$4:A54)+1,"")</f>
        <v>44</v>
      </c>
      <c r="B55" s="148" t="s">
        <v>520</v>
      </c>
      <c r="C55" s="150" t="s">
        <v>244</v>
      </c>
      <c r="D55" s="150" t="s">
        <v>126</v>
      </c>
      <c r="E55" s="44" t="str">
        <f t="shared" si="1"/>
        <v>ADCB</v>
      </c>
    </row>
    <row r="56" spans="1:5">
      <c r="A56" s="149">
        <f>IF(D56&gt;0.005,MAX($A$4:A55)+1,"")</f>
        <v>45</v>
      </c>
      <c r="B56" s="148" t="s">
        <v>520</v>
      </c>
      <c r="C56" s="150" t="s">
        <v>245</v>
      </c>
      <c r="D56" s="150" t="s">
        <v>246</v>
      </c>
      <c r="E56" s="44" t="str">
        <f t="shared" si="1"/>
        <v>ADCC</v>
      </c>
    </row>
    <row r="57" spans="1:5">
      <c r="A57" s="149">
        <f>IF(D57&gt;0.005,MAX($A$4:A56)+1,"")</f>
        <v>46</v>
      </c>
      <c r="B57" s="148" t="s">
        <v>520</v>
      </c>
      <c r="C57" s="150" t="s">
        <v>247</v>
      </c>
      <c r="D57" s="150" t="s">
        <v>248</v>
      </c>
      <c r="E57" s="44" t="str">
        <f t="shared" si="1"/>
        <v>AKJB</v>
      </c>
    </row>
    <row r="58" spans="1:5">
      <c r="A58" s="149">
        <f>IF(D58&gt;0.005,MAX($A$4:A57)+1,"")</f>
        <v>47</v>
      </c>
      <c r="B58" s="148" t="s">
        <v>520</v>
      </c>
      <c r="C58" s="150" t="s">
        <v>249</v>
      </c>
      <c r="D58" s="150" t="s">
        <v>250</v>
      </c>
      <c r="E58" s="44" t="str">
        <f t="shared" si="1"/>
        <v>AMCB</v>
      </c>
    </row>
    <row r="59" spans="1:5">
      <c r="A59" s="149">
        <f>IF(D59&gt;0.005,MAX($A$4:A58)+1,"")</f>
        <v>48</v>
      </c>
      <c r="B59" s="148" t="s">
        <v>520</v>
      </c>
      <c r="C59" s="150" t="s">
        <v>251</v>
      </c>
      <c r="D59" s="150" t="s">
        <v>252</v>
      </c>
      <c r="E59" s="44" t="str">
        <f t="shared" si="1"/>
        <v>ANZB</v>
      </c>
    </row>
    <row r="60" spans="1:5">
      <c r="A60" s="149">
        <f>IF(D60&gt;0.005,MAX($A$4:A59)+1,"")</f>
        <v>49</v>
      </c>
      <c r="B60" s="148" t="s">
        <v>520</v>
      </c>
      <c r="C60" s="150" t="s">
        <v>253</v>
      </c>
      <c r="D60" s="150" t="s">
        <v>254</v>
      </c>
      <c r="E60" s="44" t="str">
        <f t="shared" si="1"/>
        <v>APBL</v>
      </c>
    </row>
    <row r="61" spans="1:5">
      <c r="A61" s="149">
        <f>IF(D61&gt;0.005,MAX($A$4:A60)+1,"")</f>
        <v>50</v>
      </c>
      <c r="B61" s="148" t="s">
        <v>520</v>
      </c>
      <c r="C61" s="150" t="s">
        <v>255</v>
      </c>
      <c r="D61" s="150" t="s">
        <v>129</v>
      </c>
      <c r="E61" s="44" t="str">
        <f t="shared" si="1"/>
        <v>APGB</v>
      </c>
    </row>
    <row r="62" spans="1:5">
      <c r="A62" s="149">
        <f>IF(D62&gt;0.005,MAX($A$4:A61)+1,"")</f>
        <v>51</v>
      </c>
      <c r="B62" s="148" t="s">
        <v>520</v>
      </c>
      <c r="C62" s="150" t="s">
        <v>256</v>
      </c>
      <c r="D62" s="150" t="s">
        <v>257</v>
      </c>
      <c r="E62" s="44" t="str">
        <f t="shared" si="1"/>
        <v>APMC</v>
      </c>
    </row>
    <row r="63" spans="1:5">
      <c r="A63" s="149">
        <f>IF(D63&gt;0.005,MAX($A$4:A62)+1,"")</f>
        <v>52</v>
      </c>
      <c r="B63" s="148" t="s">
        <v>520</v>
      </c>
      <c r="C63" s="150" t="s">
        <v>258</v>
      </c>
      <c r="D63" s="150" t="s">
        <v>259</v>
      </c>
      <c r="E63" s="44" t="str">
        <f t="shared" si="1"/>
        <v>ASBL</v>
      </c>
    </row>
    <row r="64" spans="1:5">
      <c r="A64" s="149">
        <f>IF(D64&gt;0.005,MAX($A$4:A63)+1,"")</f>
        <v>53</v>
      </c>
      <c r="B64" s="148" t="s">
        <v>520</v>
      </c>
      <c r="C64" s="150" t="s">
        <v>260</v>
      </c>
      <c r="D64" s="150" t="s">
        <v>261</v>
      </c>
      <c r="E64" s="44" t="str">
        <f t="shared" si="1"/>
        <v>AUCB</v>
      </c>
    </row>
    <row r="65" spans="1:5">
      <c r="A65" s="149">
        <f>IF(D65&gt;0.005,MAX($A$4:A64)+1,"")</f>
        <v>54</v>
      </c>
      <c r="B65" s="148" t="s">
        <v>520</v>
      </c>
      <c r="C65" s="150" t="s">
        <v>262</v>
      </c>
      <c r="D65" s="150" t="s">
        <v>263</v>
      </c>
      <c r="E65" s="44" t="str">
        <f t="shared" si="1"/>
        <v>BACB</v>
      </c>
    </row>
    <row r="66" spans="1:5">
      <c r="A66" s="149">
        <f>IF(D66&gt;0.005,MAX($A$4:A65)+1,"")</f>
        <v>55</v>
      </c>
      <c r="B66" s="148" t="s">
        <v>520</v>
      </c>
      <c r="C66" s="150" t="s">
        <v>202</v>
      </c>
      <c r="D66" s="150" t="s">
        <v>136</v>
      </c>
      <c r="E66" s="44" t="str">
        <f t="shared" si="1"/>
        <v>BARC</v>
      </c>
    </row>
    <row r="67" spans="1:5">
      <c r="A67" s="149">
        <f>IF(D67&gt;0.005,MAX($A$4:A66)+1,"")</f>
        <v>56</v>
      </c>
      <c r="B67" s="148" t="s">
        <v>520</v>
      </c>
      <c r="C67" s="150" t="s">
        <v>264</v>
      </c>
      <c r="D67" s="150" t="s">
        <v>131</v>
      </c>
      <c r="E67" s="44" t="str">
        <f t="shared" si="1"/>
        <v>BBKM</v>
      </c>
    </row>
    <row r="68" spans="1:5">
      <c r="A68" s="149">
        <f>IF(D68&gt;0.005,MAX($A$4:A67)+1,"")</f>
        <v>57</v>
      </c>
      <c r="B68" s="148" t="s">
        <v>520</v>
      </c>
      <c r="C68" s="150" t="s">
        <v>265</v>
      </c>
      <c r="D68" s="150" t="s">
        <v>266</v>
      </c>
      <c r="E68" s="44" t="str">
        <f t="shared" ref="E68:E99" si="2">C68</f>
        <v>BCBM</v>
      </c>
    </row>
    <row r="69" spans="1:5">
      <c r="A69" s="149">
        <f>IF(D69&gt;0.005,MAX($A$4:A68)+1,"")</f>
        <v>58</v>
      </c>
      <c r="B69" s="148" t="s">
        <v>520</v>
      </c>
      <c r="C69" s="150" t="s">
        <v>204</v>
      </c>
      <c r="D69" s="150" t="s">
        <v>133</v>
      </c>
      <c r="E69" s="44" t="str">
        <f t="shared" si="2"/>
        <v>BCEY</v>
      </c>
    </row>
    <row r="70" spans="1:5">
      <c r="A70" s="149">
        <f>IF(D70&gt;0.005,MAX($A$4:A69)+1,"")</f>
        <v>59</v>
      </c>
      <c r="B70" s="148" t="s">
        <v>520</v>
      </c>
      <c r="C70" s="150" t="s">
        <v>267</v>
      </c>
      <c r="D70" s="150" t="s">
        <v>268</v>
      </c>
      <c r="E70" s="44" t="str">
        <f t="shared" si="2"/>
        <v>BDBL</v>
      </c>
    </row>
    <row r="71" spans="1:5">
      <c r="A71" s="149">
        <f>IF(D71&gt;0.005,MAX($A$4:A70)+1,"")</f>
        <v>60</v>
      </c>
      <c r="B71" s="148" t="s">
        <v>520</v>
      </c>
      <c r="C71" s="150" t="s">
        <v>269</v>
      </c>
      <c r="D71" s="150" t="s">
        <v>137</v>
      </c>
      <c r="E71" s="44" t="str">
        <f t="shared" si="2"/>
        <v>BMBL</v>
      </c>
    </row>
    <row r="72" spans="1:5">
      <c r="A72" s="149">
        <f>IF(D72&gt;0.005,MAX($A$4:A71)+1,"")</f>
        <v>61</v>
      </c>
      <c r="B72" s="148" t="s">
        <v>520</v>
      </c>
      <c r="C72" s="150" t="s">
        <v>203</v>
      </c>
      <c r="D72" s="150" t="s">
        <v>138</v>
      </c>
      <c r="E72" s="44" t="str">
        <f t="shared" si="2"/>
        <v>BNPA</v>
      </c>
    </row>
    <row r="73" spans="1:5">
      <c r="A73" s="149">
        <f>IF(D73&gt;0.005,MAX($A$4:A72)+1,"")</f>
        <v>62</v>
      </c>
      <c r="B73" s="148" t="s">
        <v>520</v>
      </c>
      <c r="C73" s="150" t="s">
        <v>270</v>
      </c>
      <c r="D73" s="150" t="s">
        <v>130</v>
      </c>
      <c r="E73" s="44" t="str">
        <f t="shared" si="2"/>
        <v>BOFA</v>
      </c>
    </row>
    <row r="74" spans="1:5">
      <c r="A74" s="149">
        <f>IF(D74&gt;0.005,MAX($A$4:A73)+1,"")</f>
        <v>63</v>
      </c>
      <c r="B74" s="148" t="s">
        <v>520</v>
      </c>
      <c r="C74" s="150" t="s">
        <v>271</v>
      </c>
      <c r="D74" s="150" t="s">
        <v>272</v>
      </c>
      <c r="E74" s="44" t="str">
        <f t="shared" si="2"/>
        <v>BOTM</v>
      </c>
    </row>
    <row r="75" spans="1:5">
      <c r="A75" s="149">
        <f>IF(D75&gt;0.005,MAX($A$4:A74)+1,"")</f>
        <v>64</v>
      </c>
      <c r="B75" s="148" t="s">
        <v>520</v>
      </c>
      <c r="C75" s="150" t="s">
        <v>273</v>
      </c>
      <c r="D75" s="150" t="s">
        <v>274</v>
      </c>
      <c r="E75" s="44" t="str">
        <f t="shared" si="2"/>
        <v>CCBL</v>
      </c>
    </row>
    <row r="76" spans="1:5">
      <c r="A76" s="149">
        <f>IF(D76&gt;0.005,MAX($A$4:A75)+1,"")</f>
        <v>65</v>
      </c>
      <c r="B76" s="148" t="s">
        <v>520</v>
      </c>
      <c r="C76" s="150" t="s">
        <v>275</v>
      </c>
      <c r="D76" s="150" t="s">
        <v>276</v>
      </c>
      <c r="E76" s="44" t="str">
        <f t="shared" si="2"/>
        <v>CHAS</v>
      </c>
    </row>
    <row r="77" spans="1:5">
      <c r="A77" s="149">
        <f>IF(D77&gt;0.005,MAX($A$4:A76)+1,"")</f>
        <v>66</v>
      </c>
      <c r="B77" s="148" t="s">
        <v>520</v>
      </c>
      <c r="C77" s="150" t="s">
        <v>277</v>
      </c>
      <c r="D77" s="150" t="s">
        <v>278</v>
      </c>
      <c r="E77" s="44" t="str">
        <f t="shared" si="2"/>
        <v>CITI</v>
      </c>
    </row>
    <row r="78" spans="1:5">
      <c r="A78" s="149">
        <f>IF(D78&gt;0.005,MAX($A$4:A77)+1,"")</f>
        <v>67</v>
      </c>
      <c r="B78" s="148" t="s">
        <v>520</v>
      </c>
      <c r="C78" s="150" t="s">
        <v>205</v>
      </c>
      <c r="D78" s="150" t="s">
        <v>279</v>
      </c>
      <c r="E78" s="44" t="str">
        <f t="shared" si="2"/>
        <v>CIUB</v>
      </c>
    </row>
    <row r="79" spans="1:5">
      <c r="A79" s="149">
        <f>IF(D79&gt;0.005,MAX($A$4:A78)+1,"")</f>
        <v>68</v>
      </c>
      <c r="B79" s="148" t="s">
        <v>520</v>
      </c>
      <c r="C79" s="150" t="s">
        <v>280</v>
      </c>
      <c r="D79" s="150" t="s">
        <v>281</v>
      </c>
      <c r="E79" s="44" t="str">
        <f t="shared" si="2"/>
        <v>CLBL</v>
      </c>
    </row>
    <row r="80" spans="1:5">
      <c r="A80" s="149">
        <f>IF(D80&gt;0.005,MAX($A$4:A79)+1,"")</f>
        <v>69</v>
      </c>
      <c r="B80" s="148" t="s">
        <v>520</v>
      </c>
      <c r="C80" s="150" t="s">
        <v>282</v>
      </c>
      <c r="D80" s="150" t="s">
        <v>283</v>
      </c>
      <c r="E80" s="44" t="str">
        <f t="shared" si="2"/>
        <v>COSB</v>
      </c>
    </row>
    <row r="81" spans="1:5">
      <c r="A81" s="149">
        <f>IF(D81&gt;0.005,MAX($A$4:A80)+1,"")</f>
        <v>70</v>
      </c>
      <c r="B81" s="148" t="s">
        <v>520</v>
      </c>
      <c r="C81" s="150" t="s">
        <v>284</v>
      </c>
      <c r="D81" s="150" t="s">
        <v>144</v>
      </c>
      <c r="E81" s="44" t="str">
        <f t="shared" si="2"/>
        <v>CRES</v>
      </c>
    </row>
    <row r="82" spans="1:5">
      <c r="A82" s="149">
        <f>IF(D82&gt;0.005,MAX($A$4:A81)+1,"")</f>
        <v>71</v>
      </c>
      <c r="B82" s="148" t="s">
        <v>520</v>
      </c>
      <c r="C82" s="150" t="s">
        <v>285</v>
      </c>
      <c r="D82" s="150" t="s">
        <v>286</v>
      </c>
      <c r="E82" s="44" t="str">
        <f t="shared" si="2"/>
        <v>CRLY</v>
      </c>
    </row>
    <row r="83" spans="1:5">
      <c r="A83" s="149">
        <f>IF(D83&gt;0.005,MAX($A$4:A82)+1,"")</f>
        <v>72</v>
      </c>
      <c r="B83" s="148" t="s">
        <v>520</v>
      </c>
      <c r="C83" s="150" t="s">
        <v>287</v>
      </c>
      <c r="D83" s="150" t="s">
        <v>288</v>
      </c>
      <c r="E83" s="44" t="str">
        <f t="shared" si="2"/>
        <v>CRUB</v>
      </c>
    </row>
    <row r="84" spans="1:5">
      <c r="A84" s="149">
        <f>IF(D84&gt;0.005,MAX($A$4:A83)+1,"")</f>
        <v>73</v>
      </c>
      <c r="B84" s="148" t="s">
        <v>520</v>
      </c>
      <c r="C84" s="150" t="s">
        <v>289</v>
      </c>
      <c r="D84" s="150" t="s">
        <v>142</v>
      </c>
      <c r="E84" s="44" t="str">
        <f t="shared" si="2"/>
        <v>CTBA</v>
      </c>
    </row>
    <row r="85" spans="1:5">
      <c r="A85" s="149">
        <f>IF(D85&gt;0.005,MAX($A$4:A84)+1,"")</f>
        <v>74</v>
      </c>
      <c r="B85" s="148" t="s">
        <v>520</v>
      </c>
      <c r="C85" s="150" t="s">
        <v>290</v>
      </c>
      <c r="D85" s="150" t="s">
        <v>291</v>
      </c>
      <c r="E85" s="44" t="str">
        <f t="shared" si="2"/>
        <v>CTCB</v>
      </c>
    </row>
    <row r="86" spans="1:5">
      <c r="A86" s="149">
        <f>IF(D86&gt;0.005,MAX($A$4:A85)+1,"")</f>
        <v>75</v>
      </c>
      <c r="B86" s="148" t="s">
        <v>520</v>
      </c>
      <c r="C86" s="150" t="s">
        <v>292</v>
      </c>
      <c r="D86" s="150" t="s">
        <v>293</v>
      </c>
      <c r="E86" s="44" t="str">
        <f t="shared" si="2"/>
        <v>DBSS</v>
      </c>
    </row>
    <row r="87" spans="1:5">
      <c r="A87" s="149">
        <f>IF(D87&gt;0.005,MAX($A$4:A86)+1,"")</f>
        <v>76</v>
      </c>
      <c r="B87" s="148" t="s">
        <v>520</v>
      </c>
      <c r="C87" s="150" t="s">
        <v>294</v>
      </c>
      <c r="D87" s="150" t="s">
        <v>146</v>
      </c>
      <c r="E87" s="44" t="str">
        <f t="shared" si="2"/>
        <v>DCBL</v>
      </c>
    </row>
    <row r="88" spans="1:5">
      <c r="A88" s="149">
        <f>IF(D88&gt;0.005,MAX($A$4:A87)+1,"")</f>
        <v>77</v>
      </c>
      <c r="B88" s="148" t="s">
        <v>520</v>
      </c>
      <c r="C88" s="150" t="s">
        <v>295</v>
      </c>
      <c r="D88" s="150" t="s">
        <v>296</v>
      </c>
      <c r="E88" s="44" t="str">
        <f t="shared" si="2"/>
        <v>DEUT</v>
      </c>
    </row>
    <row r="89" spans="1:5">
      <c r="A89" s="149">
        <f>IF(D89&gt;0.005,MAX($A$4:A88)+1,"")</f>
        <v>78</v>
      </c>
      <c r="B89" s="148" t="s">
        <v>520</v>
      </c>
      <c r="C89" s="150" t="s">
        <v>297</v>
      </c>
      <c r="D89" s="150" t="s">
        <v>298</v>
      </c>
      <c r="E89" s="44" t="str">
        <f t="shared" si="2"/>
        <v>DICG</v>
      </c>
    </row>
    <row r="90" spans="1:5">
      <c r="A90" s="149">
        <f>IF(D90&gt;0.005,MAX($A$4:A89)+1,"")</f>
        <v>79</v>
      </c>
      <c r="B90" s="148" t="s">
        <v>520</v>
      </c>
      <c r="C90" s="150" t="s">
        <v>299</v>
      </c>
      <c r="D90" s="150" t="s">
        <v>300</v>
      </c>
      <c r="E90" s="44" t="str">
        <f t="shared" si="2"/>
        <v>DLSC</v>
      </c>
    </row>
    <row r="91" spans="1:5">
      <c r="A91" s="149">
        <f>IF(D91&gt;0.005,MAX($A$4:A90)+1,"")</f>
        <v>80</v>
      </c>
      <c r="B91" s="148" t="s">
        <v>520</v>
      </c>
      <c r="C91" s="150" t="s">
        <v>301</v>
      </c>
      <c r="D91" s="153" t="s">
        <v>302</v>
      </c>
      <c r="E91" s="44" t="str">
        <f t="shared" si="2"/>
        <v>DMKJ</v>
      </c>
    </row>
    <row r="92" spans="1:5">
      <c r="A92" s="149">
        <f>IF(D92&gt;0.005,MAX($A$4:A91)+1,"")</f>
        <v>81</v>
      </c>
      <c r="B92" s="148" t="s">
        <v>520</v>
      </c>
      <c r="C92" s="150" t="s">
        <v>303</v>
      </c>
      <c r="D92" s="150" t="s">
        <v>304</v>
      </c>
      <c r="E92" s="44" t="str">
        <f t="shared" si="2"/>
        <v>DNSB</v>
      </c>
    </row>
    <row r="93" spans="1:5">
      <c r="A93" s="149">
        <f>IF(D93&gt;0.005,MAX($A$4:A92)+1,"")</f>
        <v>82</v>
      </c>
      <c r="B93" s="148" t="s">
        <v>520</v>
      </c>
      <c r="C93" s="150" t="s">
        <v>305</v>
      </c>
      <c r="D93" s="150" t="s">
        <v>306</v>
      </c>
      <c r="E93" s="44" t="str">
        <f t="shared" si="2"/>
        <v>DOHB</v>
      </c>
    </row>
    <row r="94" spans="1:5">
      <c r="A94" s="149">
        <f>IF(D94&gt;0.005,MAX($A$4:A93)+1,"")</f>
        <v>83</v>
      </c>
      <c r="B94" s="148" t="s">
        <v>520</v>
      </c>
      <c r="C94" s="150" t="s">
        <v>307</v>
      </c>
      <c r="D94" s="150" t="s">
        <v>308</v>
      </c>
      <c r="E94" s="44" t="str">
        <f t="shared" si="2"/>
        <v>FIRN</v>
      </c>
    </row>
    <row r="95" spans="1:5">
      <c r="A95" s="149">
        <f>IF(D95&gt;0.005,MAX($A$4:A94)+1,"")</f>
        <v>84</v>
      </c>
      <c r="B95" s="148" t="s">
        <v>520</v>
      </c>
      <c r="C95" s="150" t="s">
        <v>309</v>
      </c>
      <c r="D95" s="150" t="s">
        <v>310</v>
      </c>
      <c r="E95" s="44" t="str">
        <f t="shared" si="2"/>
        <v>GBCB</v>
      </c>
    </row>
    <row r="96" spans="1:5">
      <c r="A96" s="149">
        <f>IF(D96&gt;0.005,MAX($A$4:A95)+1,"")</f>
        <v>85</v>
      </c>
      <c r="B96" s="148" t="s">
        <v>520</v>
      </c>
      <c r="C96" s="150" t="s">
        <v>311</v>
      </c>
      <c r="D96" s="150" t="s">
        <v>312</v>
      </c>
      <c r="E96" s="44" t="str">
        <f t="shared" si="2"/>
        <v>GDCB</v>
      </c>
    </row>
    <row r="97" spans="1:5">
      <c r="A97" s="149">
        <f>IF(D97&gt;0.005,MAX($A$4:A96)+1,"")</f>
        <v>86</v>
      </c>
      <c r="B97" s="148" t="s">
        <v>520</v>
      </c>
      <c r="C97" s="150" t="s">
        <v>313</v>
      </c>
      <c r="D97" s="150" t="s">
        <v>314</v>
      </c>
      <c r="E97" s="44" t="str">
        <f t="shared" si="2"/>
        <v>GSCB</v>
      </c>
    </row>
    <row r="98" spans="1:5">
      <c r="A98" s="149">
        <f>IF(D98&gt;0.005,MAX($A$4:A97)+1,"")</f>
        <v>87</v>
      </c>
      <c r="B98" s="148" t="s">
        <v>520</v>
      </c>
      <c r="C98" s="150" t="s">
        <v>315</v>
      </c>
      <c r="D98" s="150" t="s">
        <v>316</v>
      </c>
      <c r="E98" s="44" t="str">
        <f t="shared" si="2"/>
        <v>HCBL</v>
      </c>
    </row>
    <row r="99" spans="1:5">
      <c r="A99" s="149">
        <f>IF(D99&gt;0.005,MAX($A$4:A98)+1,"")</f>
        <v>88</v>
      </c>
      <c r="B99" s="148" t="s">
        <v>520</v>
      </c>
      <c r="C99" s="150" t="s">
        <v>147</v>
      </c>
      <c r="D99" s="150" t="s">
        <v>317</v>
      </c>
      <c r="E99" s="44" t="str">
        <f t="shared" si="2"/>
        <v>HSBC</v>
      </c>
    </row>
    <row r="100" spans="1:5">
      <c r="A100" s="149">
        <f>IF(D100&gt;0.005,MAX($A$4:A99)+1,"")</f>
        <v>89</v>
      </c>
      <c r="B100" s="148" t="s">
        <v>520</v>
      </c>
      <c r="C100" s="150" t="s">
        <v>318</v>
      </c>
      <c r="D100" s="150" t="s">
        <v>176</v>
      </c>
      <c r="E100" s="44" t="str">
        <f t="shared" ref="E100:E131" si="3">C100</f>
        <v>HVBK</v>
      </c>
    </row>
    <row r="101" spans="1:5">
      <c r="A101" s="149">
        <f>IF(D101&gt;0.005,MAX($A$4:A100)+1,"")</f>
        <v>90</v>
      </c>
      <c r="B101" s="148" t="s">
        <v>520</v>
      </c>
      <c r="C101" s="150" t="s">
        <v>319</v>
      </c>
      <c r="D101" s="150" t="s">
        <v>320</v>
      </c>
      <c r="E101" s="44" t="str">
        <f t="shared" si="3"/>
        <v>IBBK</v>
      </c>
    </row>
    <row r="102" spans="1:5">
      <c r="A102" s="149">
        <f>IF(D102&gt;0.005,MAX($A$4:A101)+1,"")</f>
        <v>91</v>
      </c>
      <c r="B102" s="148" t="s">
        <v>520</v>
      </c>
      <c r="C102" s="150" t="s">
        <v>321</v>
      </c>
      <c r="D102" s="150" t="s">
        <v>322</v>
      </c>
      <c r="E102" s="44" t="str">
        <f t="shared" si="3"/>
        <v>IBKL</v>
      </c>
    </row>
    <row r="103" spans="1:5">
      <c r="A103" s="149">
        <f>IF(D103&gt;0.005,MAX($A$4:A102)+1,"")</f>
        <v>92</v>
      </c>
      <c r="B103" s="148" t="s">
        <v>520</v>
      </c>
      <c r="C103" s="150" t="s">
        <v>323</v>
      </c>
      <c r="D103" s="150" t="s">
        <v>324</v>
      </c>
      <c r="E103" s="44" t="str">
        <f t="shared" si="3"/>
        <v>IBKO</v>
      </c>
    </row>
    <row r="104" spans="1:5">
      <c r="A104" s="149">
        <f>IF(D104&gt;0.005,MAX($A$4:A103)+1,"")</f>
        <v>93</v>
      </c>
      <c r="B104" s="148" t="s">
        <v>520</v>
      </c>
      <c r="C104" s="150" t="s">
        <v>325</v>
      </c>
      <c r="D104" s="150" t="s">
        <v>326</v>
      </c>
      <c r="E104" s="44" t="str">
        <f t="shared" si="3"/>
        <v>ICBK</v>
      </c>
    </row>
    <row r="105" spans="1:5">
      <c r="A105" s="149">
        <f>IF(D105&gt;0.005,MAX($A$4:A104)+1,"")</f>
        <v>94</v>
      </c>
      <c r="B105" s="148" t="s">
        <v>520</v>
      </c>
      <c r="C105" s="150" t="s">
        <v>327</v>
      </c>
      <c r="D105" s="150" t="s">
        <v>328</v>
      </c>
      <c r="E105" s="44" t="str">
        <f t="shared" si="3"/>
        <v>IDFB</v>
      </c>
    </row>
    <row r="106" spans="1:5">
      <c r="A106" s="149">
        <f>IF(D106&gt;0.005,MAX($A$4:A105)+1,"")</f>
        <v>95</v>
      </c>
      <c r="B106" s="148" t="s">
        <v>520</v>
      </c>
      <c r="C106" s="150" t="s">
        <v>329</v>
      </c>
      <c r="D106" s="150" t="s">
        <v>330</v>
      </c>
      <c r="E106" s="44" t="str">
        <f t="shared" si="3"/>
        <v>JANA</v>
      </c>
    </row>
    <row r="107" spans="1:5">
      <c r="A107" s="149">
        <f>IF(D107&gt;0.005,MAX($A$4:A106)+1,"")</f>
        <v>96</v>
      </c>
      <c r="B107" s="148" t="s">
        <v>520</v>
      </c>
      <c r="C107" s="150" t="s">
        <v>331</v>
      </c>
      <c r="D107" s="150" t="s">
        <v>332</v>
      </c>
      <c r="E107" s="44" t="str">
        <f t="shared" si="3"/>
        <v>JASB</v>
      </c>
    </row>
    <row r="108" spans="1:5">
      <c r="A108" s="149">
        <f>IF(D108&gt;0.005,MAX($A$4:A107)+1,"")</f>
        <v>97</v>
      </c>
      <c r="B108" s="148" t="s">
        <v>520</v>
      </c>
      <c r="C108" s="150" t="s">
        <v>333</v>
      </c>
      <c r="D108" s="150" t="s">
        <v>334</v>
      </c>
      <c r="E108" s="44" t="str">
        <f t="shared" si="3"/>
        <v>JJSB</v>
      </c>
    </row>
    <row r="109" spans="1:5">
      <c r="A109" s="149">
        <f>IF(D109&gt;0.005,MAX($A$4:A108)+1,"")</f>
        <v>98</v>
      </c>
      <c r="B109" s="148" t="s">
        <v>520</v>
      </c>
      <c r="C109" s="150" t="s">
        <v>335</v>
      </c>
      <c r="D109" s="150" t="s">
        <v>336</v>
      </c>
      <c r="E109" s="44" t="str">
        <f t="shared" si="3"/>
        <v>JPCB</v>
      </c>
    </row>
    <row r="110" spans="1:5">
      <c r="A110" s="149">
        <f>IF(D110&gt;0.005,MAX($A$4:A109)+1,"")</f>
        <v>99</v>
      </c>
      <c r="B110" s="148" t="s">
        <v>520</v>
      </c>
      <c r="C110" s="150" t="s">
        <v>337</v>
      </c>
      <c r="D110" s="150" t="s">
        <v>338</v>
      </c>
      <c r="E110" s="44" t="str">
        <f t="shared" si="3"/>
        <v>JSBL</v>
      </c>
    </row>
    <row r="111" spans="1:5">
      <c r="A111" s="149">
        <f>IF(D111&gt;0.005,MAX($A$4:A110)+1,"")</f>
        <v>100</v>
      </c>
      <c r="B111" s="148" t="s">
        <v>520</v>
      </c>
      <c r="C111" s="150" t="s">
        <v>339</v>
      </c>
      <c r="D111" s="150" t="s">
        <v>340</v>
      </c>
      <c r="E111" s="44" t="str">
        <f t="shared" si="3"/>
        <v>JSBP</v>
      </c>
    </row>
    <row r="112" spans="1:5">
      <c r="A112" s="149">
        <f>IF(D112&gt;0.005,MAX($A$4:A111)+1,"")</f>
        <v>101</v>
      </c>
      <c r="B112" s="148" t="s">
        <v>520</v>
      </c>
      <c r="C112" s="150" t="s">
        <v>341</v>
      </c>
      <c r="D112" s="150" t="s">
        <v>342</v>
      </c>
      <c r="E112" s="44" t="str">
        <f t="shared" si="3"/>
        <v>KACE</v>
      </c>
    </row>
    <row r="113" spans="1:5">
      <c r="A113" s="149">
        <f>IF(D113&gt;0.005,MAX($A$4:A112)+1,"")</f>
        <v>102</v>
      </c>
      <c r="B113" s="148" t="s">
        <v>520</v>
      </c>
      <c r="C113" s="150" t="s">
        <v>343</v>
      </c>
      <c r="D113" s="150" t="s">
        <v>344</v>
      </c>
      <c r="E113" s="44" t="str">
        <f t="shared" si="3"/>
        <v>KAIJ</v>
      </c>
    </row>
    <row r="114" spans="1:5">
      <c r="A114" s="149">
        <f>IF(D114&gt;0.005,MAX($A$4:A113)+1,"")</f>
        <v>103</v>
      </c>
      <c r="B114" s="148" t="s">
        <v>520</v>
      </c>
      <c r="C114" s="150" t="s">
        <v>345</v>
      </c>
      <c r="D114" s="150" t="s">
        <v>346</v>
      </c>
      <c r="E114" s="44" t="str">
        <f t="shared" si="3"/>
        <v>KANG</v>
      </c>
    </row>
    <row r="115" spans="1:5">
      <c r="A115" s="149">
        <f>IF(D115&gt;0.005,MAX($A$4:A114)+1,"")</f>
        <v>104</v>
      </c>
      <c r="B115" s="148" t="s">
        <v>520</v>
      </c>
      <c r="C115" s="150" t="s">
        <v>347</v>
      </c>
      <c r="D115" s="150" t="s">
        <v>348</v>
      </c>
      <c r="E115" s="44" t="str">
        <f t="shared" si="3"/>
        <v>KCBL</v>
      </c>
    </row>
    <row r="116" spans="1:5">
      <c r="A116" s="149">
        <f>IF(D116&gt;0.005,MAX($A$4:A115)+1,"")</f>
        <v>105</v>
      </c>
      <c r="B116" s="148" t="s">
        <v>520</v>
      </c>
      <c r="C116" s="150" t="s">
        <v>349</v>
      </c>
      <c r="D116" s="150" t="s">
        <v>350</v>
      </c>
      <c r="E116" s="44" t="str">
        <f t="shared" si="3"/>
        <v>KCCB</v>
      </c>
    </row>
    <row r="117" spans="1:5">
      <c r="A117" s="149">
        <f>IF(D117&gt;0.005,MAX($A$4:A116)+1,"")</f>
        <v>106</v>
      </c>
      <c r="B117" s="148" t="s">
        <v>520</v>
      </c>
      <c r="C117" s="150" t="s">
        <v>351</v>
      </c>
      <c r="D117" s="150" t="s">
        <v>352</v>
      </c>
      <c r="E117" s="44" t="str">
        <f t="shared" si="3"/>
        <v>KJSB</v>
      </c>
    </row>
    <row r="118" spans="1:5">
      <c r="A118" s="149">
        <f>IF(D118&gt;0.005,MAX($A$4:A117)+1,"")</f>
        <v>107</v>
      </c>
      <c r="B118" s="148" t="s">
        <v>520</v>
      </c>
      <c r="C118" s="150" t="s">
        <v>353</v>
      </c>
      <c r="D118" s="150" t="s">
        <v>354</v>
      </c>
      <c r="E118" s="44" t="str">
        <f t="shared" si="3"/>
        <v>KLGB</v>
      </c>
    </row>
    <row r="119" spans="1:5">
      <c r="A119" s="149">
        <f>IF(D119&gt;0.005,MAX($A$4:A118)+1,"")</f>
        <v>108</v>
      </c>
      <c r="B119" s="148" t="s">
        <v>520</v>
      </c>
      <c r="C119" s="150" t="s">
        <v>355</v>
      </c>
      <c r="D119" s="150" t="s">
        <v>356</v>
      </c>
      <c r="E119" s="44" t="str">
        <f t="shared" si="3"/>
        <v>KNSB</v>
      </c>
    </row>
    <row r="120" spans="1:5">
      <c r="A120" s="149">
        <f>IF(D120&gt;0.005,MAX($A$4:A119)+1,"")</f>
        <v>109</v>
      </c>
      <c r="B120" s="148" t="s">
        <v>520</v>
      </c>
      <c r="C120" s="150" t="s">
        <v>357</v>
      </c>
      <c r="D120" s="150" t="s">
        <v>358</v>
      </c>
      <c r="E120" s="44" t="str">
        <f t="shared" si="3"/>
        <v>KRTH</v>
      </c>
    </row>
    <row r="121" spans="1:5">
      <c r="A121" s="149">
        <f>IF(D121&gt;0.005,MAX($A$4:A120)+1,"")</f>
        <v>110</v>
      </c>
      <c r="B121" s="148" t="s">
        <v>520</v>
      </c>
      <c r="C121" s="150" t="s">
        <v>359</v>
      </c>
      <c r="D121" s="150" t="s">
        <v>360</v>
      </c>
      <c r="E121" s="44" t="str">
        <f t="shared" si="3"/>
        <v>KSCB</v>
      </c>
    </row>
    <row r="122" spans="1:5">
      <c r="A122" s="149">
        <f>IF(D122&gt;0.005,MAX($A$4:A121)+1,"")</f>
        <v>111</v>
      </c>
      <c r="B122" s="148" t="s">
        <v>520</v>
      </c>
      <c r="C122" s="150" t="s">
        <v>361</v>
      </c>
      <c r="D122" s="150" t="s">
        <v>362</v>
      </c>
      <c r="E122" s="44" t="str">
        <f t="shared" si="3"/>
        <v>KUCB</v>
      </c>
    </row>
    <row r="123" spans="1:5">
      <c r="A123" s="149">
        <f>IF(D123&gt;0.005,MAX($A$4:A122)+1,"")</f>
        <v>112</v>
      </c>
      <c r="B123" s="148" t="s">
        <v>520</v>
      </c>
      <c r="C123" s="150" t="s">
        <v>363</v>
      </c>
      <c r="D123" s="150" t="s">
        <v>151</v>
      </c>
      <c r="E123" s="44" t="str">
        <f t="shared" si="3"/>
        <v>KVGB</v>
      </c>
    </row>
    <row r="124" spans="1:5">
      <c r="A124" s="149">
        <f>IF(D124&gt;0.005,MAX($A$4:A123)+1,"")</f>
        <v>113</v>
      </c>
      <c r="B124" s="148" t="s">
        <v>520</v>
      </c>
      <c r="C124" s="150" t="s">
        <v>364</v>
      </c>
      <c r="D124" s="150" t="s">
        <v>365</v>
      </c>
      <c r="E124" s="44" t="str">
        <f t="shared" si="3"/>
        <v>MCBL</v>
      </c>
    </row>
    <row r="125" spans="1:5">
      <c r="A125" s="149">
        <f>IF(D125&gt;0.005,MAX($A$4:A124)+1,"")</f>
        <v>114</v>
      </c>
      <c r="B125" s="148" t="s">
        <v>520</v>
      </c>
      <c r="C125" s="150" t="s">
        <v>366</v>
      </c>
      <c r="D125" s="150" t="s">
        <v>367</v>
      </c>
      <c r="E125" s="44" t="str">
        <f t="shared" si="3"/>
        <v>MDCB</v>
      </c>
    </row>
    <row r="126" spans="1:5">
      <c r="A126" s="149">
        <f>IF(D126&gt;0.005,MAX($A$4:A125)+1,"")</f>
        <v>115</v>
      </c>
      <c r="B126" s="148" t="s">
        <v>520</v>
      </c>
      <c r="C126" s="150" t="s">
        <v>206</v>
      </c>
      <c r="D126" s="150" t="s">
        <v>368</v>
      </c>
      <c r="E126" s="44" t="str">
        <f t="shared" si="3"/>
        <v>MHCB</v>
      </c>
    </row>
    <row r="127" spans="1:5">
      <c r="A127" s="149">
        <f>IF(D127&gt;0.005,MAX($A$4:A126)+1,"")</f>
        <v>116</v>
      </c>
      <c r="B127" s="148" t="s">
        <v>520</v>
      </c>
      <c r="C127" s="150" t="s">
        <v>369</v>
      </c>
      <c r="D127" s="150" t="s">
        <v>370</v>
      </c>
      <c r="E127" s="44" t="str">
        <f t="shared" si="3"/>
        <v>MSCI</v>
      </c>
    </row>
    <row r="128" spans="1:5">
      <c r="A128" s="149">
        <f>IF(D128&gt;0.005,MAX($A$4:A127)+1,"")</f>
        <v>117</v>
      </c>
      <c r="B128" s="148" t="s">
        <v>520</v>
      </c>
      <c r="C128" s="150" t="s">
        <v>371</v>
      </c>
      <c r="D128" s="150" t="s">
        <v>372</v>
      </c>
      <c r="E128" s="44" t="str">
        <f t="shared" si="3"/>
        <v>MSHQ</v>
      </c>
    </row>
    <row r="129" spans="1:5">
      <c r="A129" s="149">
        <f>IF(D129&gt;0.005,MAX($A$4:A128)+1,"")</f>
        <v>118</v>
      </c>
      <c r="B129" s="148" t="s">
        <v>520</v>
      </c>
      <c r="C129" s="150" t="s">
        <v>373</v>
      </c>
      <c r="D129" s="150" t="s">
        <v>374</v>
      </c>
      <c r="E129" s="44" t="str">
        <f t="shared" si="3"/>
        <v>MSNU</v>
      </c>
    </row>
    <row r="130" spans="1:5">
      <c r="A130" s="149">
        <f>IF(D130&gt;0.005,MAX($A$4:A129)+1,"")</f>
        <v>119</v>
      </c>
      <c r="B130" s="148" t="s">
        <v>520</v>
      </c>
      <c r="C130" s="150" t="s">
        <v>375</v>
      </c>
      <c r="D130" s="150" t="s">
        <v>376</v>
      </c>
      <c r="E130" s="44" t="str">
        <f t="shared" si="3"/>
        <v>MUBL</v>
      </c>
    </row>
    <row r="131" spans="1:5">
      <c r="A131" s="149">
        <f>IF(D131&gt;0.005,MAX($A$4:A130)+1,"")</f>
        <v>120</v>
      </c>
      <c r="B131" s="148" t="s">
        <v>520</v>
      </c>
      <c r="C131" s="150" t="s">
        <v>377</v>
      </c>
      <c r="D131" s="150" t="s">
        <v>378</v>
      </c>
      <c r="E131" s="44" t="str">
        <f t="shared" si="3"/>
        <v>NGSB</v>
      </c>
    </row>
    <row r="132" spans="1:5">
      <c r="A132" s="149">
        <f>IF(D132&gt;0.005,MAX($A$4:A131)+1,"")</f>
        <v>121</v>
      </c>
      <c r="B132" s="148" t="s">
        <v>520</v>
      </c>
      <c r="C132" s="150" t="s">
        <v>379</v>
      </c>
      <c r="D132" s="150" t="s">
        <v>380</v>
      </c>
      <c r="E132" s="44" t="str">
        <f t="shared" ref="E132:E163" si="4">C132</f>
        <v>NICB</v>
      </c>
    </row>
    <row r="133" spans="1:5">
      <c r="A133" s="149">
        <f>IF(D133&gt;0.005,MAX($A$4:A132)+1,"")</f>
        <v>122</v>
      </c>
      <c r="B133" s="148" t="s">
        <v>520</v>
      </c>
      <c r="C133" s="150" t="s">
        <v>381</v>
      </c>
      <c r="D133" s="150" t="s">
        <v>382</v>
      </c>
      <c r="E133" s="44" t="str">
        <f t="shared" si="4"/>
        <v>NKGS</v>
      </c>
    </row>
    <row r="134" spans="1:5">
      <c r="A134" s="149">
        <f>IF(D134&gt;0.005,MAX($A$4:A133)+1,"")</f>
        <v>123</v>
      </c>
      <c r="B134" s="148" t="s">
        <v>520</v>
      </c>
      <c r="C134" s="150" t="s">
        <v>383</v>
      </c>
      <c r="D134" s="150" t="s">
        <v>384</v>
      </c>
      <c r="E134" s="44" t="str">
        <f t="shared" si="4"/>
        <v>NMCB</v>
      </c>
    </row>
    <row r="135" spans="1:5">
      <c r="A135" s="149">
        <f>IF(D135&gt;0.005,MAX($A$4:A134)+1,"")</f>
        <v>124</v>
      </c>
      <c r="B135" s="148" t="s">
        <v>520</v>
      </c>
      <c r="C135" s="150" t="s">
        <v>385</v>
      </c>
      <c r="D135" s="150" t="s">
        <v>386</v>
      </c>
      <c r="E135" s="44" t="str">
        <f t="shared" si="4"/>
        <v>NNSB</v>
      </c>
    </row>
    <row r="136" spans="1:5">
      <c r="A136" s="149">
        <f>IF(D136&gt;0.005,MAX($A$4:A135)+1,"")</f>
        <v>125</v>
      </c>
      <c r="B136" s="148" t="s">
        <v>520</v>
      </c>
      <c r="C136" s="150" t="s">
        <v>387</v>
      </c>
      <c r="D136" s="150" t="s">
        <v>388</v>
      </c>
      <c r="E136" s="44" t="str">
        <f t="shared" si="4"/>
        <v>NOSC</v>
      </c>
    </row>
    <row r="137" spans="1:5">
      <c r="A137" s="149">
        <f>IF(D137&gt;0.005,MAX($A$4:A136)+1,"")</f>
        <v>126</v>
      </c>
      <c r="B137" s="148" t="s">
        <v>520</v>
      </c>
      <c r="C137" s="150" t="s">
        <v>389</v>
      </c>
      <c r="D137" s="150" t="s">
        <v>390</v>
      </c>
      <c r="E137" s="44" t="str">
        <f t="shared" si="4"/>
        <v>NUCB</v>
      </c>
    </row>
    <row r="138" spans="1:5">
      <c r="A138" s="149">
        <f>IF(D138&gt;0.005,MAX($A$4:A137)+1,"")</f>
        <v>127</v>
      </c>
      <c r="B138" s="148" t="s">
        <v>520</v>
      </c>
      <c r="C138" s="150" t="s">
        <v>391</v>
      </c>
      <c r="D138" s="150" t="s">
        <v>392</v>
      </c>
      <c r="E138" s="44" t="str">
        <f t="shared" si="4"/>
        <v>OIBA</v>
      </c>
    </row>
    <row r="139" spans="1:5">
      <c r="A139" s="149">
        <f>IF(D139&gt;0.005,MAX($A$4:A138)+1,"")</f>
        <v>128</v>
      </c>
      <c r="B139" s="148" t="s">
        <v>520</v>
      </c>
      <c r="C139" s="150" t="s">
        <v>393</v>
      </c>
      <c r="D139" s="150" t="s">
        <v>394</v>
      </c>
      <c r="E139" s="44" t="str">
        <f t="shared" si="4"/>
        <v>ORCB</v>
      </c>
    </row>
    <row r="140" spans="1:5">
      <c r="A140" s="149">
        <f>IF(D140&gt;0.005,MAX($A$4:A139)+1,"")</f>
        <v>129</v>
      </c>
      <c r="B140" s="148" t="s">
        <v>520</v>
      </c>
      <c r="C140" s="150" t="s">
        <v>395</v>
      </c>
      <c r="D140" s="150" t="s">
        <v>396</v>
      </c>
      <c r="E140" s="44" t="str">
        <f t="shared" si="4"/>
        <v>PJSB</v>
      </c>
    </row>
    <row r="141" spans="1:5">
      <c r="A141" s="149">
        <f>IF(D141&gt;0.005,MAX($A$4:A140)+1,"")</f>
        <v>130</v>
      </c>
      <c r="B141" s="148" t="s">
        <v>520</v>
      </c>
      <c r="C141" s="150" t="s">
        <v>397</v>
      </c>
      <c r="D141" s="150" t="s">
        <v>398</v>
      </c>
      <c r="E141" s="44" t="str">
        <f t="shared" si="4"/>
        <v>PKGB</v>
      </c>
    </row>
    <row r="142" spans="1:5">
      <c r="A142" s="149">
        <f>IF(D142&gt;0.005,MAX($A$4:A141)+1,"")</f>
        <v>131</v>
      </c>
      <c r="B142" s="148" t="s">
        <v>520</v>
      </c>
      <c r="C142" s="150" t="s">
        <v>399</v>
      </c>
      <c r="D142" s="150" t="s">
        <v>400</v>
      </c>
      <c r="E142" s="44" t="str">
        <f t="shared" si="4"/>
        <v>PMCB</v>
      </c>
    </row>
    <row r="143" spans="1:5">
      <c r="A143" s="149">
        <f>IF(D143&gt;0.005,MAX($A$4:A142)+1,"")</f>
        <v>132</v>
      </c>
      <c r="B143" s="148" t="s">
        <v>520</v>
      </c>
      <c r="C143" s="150" t="s">
        <v>401</v>
      </c>
      <c r="D143" s="150" t="s">
        <v>402</v>
      </c>
      <c r="E143" s="44" t="str">
        <f t="shared" si="4"/>
        <v>PMEC</v>
      </c>
    </row>
    <row r="144" spans="1:5">
      <c r="A144" s="149">
        <f>IF(D144&gt;0.005,MAX($A$4:A143)+1,"")</f>
        <v>133</v>
      </c>
      <c r="B144" s="148" t="s">
        <v>520</v>
      </c>
      <c r="C144" s="150" t="s">
        <v>403</v>
      </c>
      <c r="D144" s="150" t="s">
        <v>153</v>
      </c>
      <c r="E144" s="44" t="str">
        <f t="shared" si="4"/>
        <v>PRTH</v>
      </c>
    </row>
    <row r="145" spans="1:5">
      <c r="A145" s="149">
        <f>IF(D145&gt;0.005,MAX($A$4:A144)+1,"")</f>
        <v>134</v>
      </c>
      <c r="B145" s="148" t="s">
        <v>520</v>
      </c>
      <c r="C145" s="152" t="s">
        <v>404</v>
      </c>
      <c r="D145" s="151" t="s">
        <v>405</v>
      </c>
      <c r="E145" s="44" t="str">
        <f t="shared" si="4"/>
        <v>PUCB</v>
      </c>
    </row>
    <row r="146" spans="1:5">
      <c r="A146" s="149">
        <f>IF(D146&gt;0.005,MAX($A$4:A145)+1,"")</f>
        <v>135</v>
      </c>
      <c r="B146" s="148" t="s">
        <v>520</v>
      </c>
      <c r="C146" s="150" t="s">
        <v>406</v>
      </c>
      <c r="D146" s="150" t="s">
        <v>407</v>
      </c>
      <c r="E146" s="44" t="str">
        <f t="shared" si="4"/>
        <v>RABO</v>
      </c>
    </row>
    <row r="147" spans="1:5">
      <c r="A147" s="149">
        <f>IF(D147&gt;0.005,MAX($A$4:A146)+1,"")</f>
        <v>136</v>
      </c>
      <c r="B147" s="148" t="s">
        <v>520</v>
      </c>
      <c r="C147" s="150" t="s">
        <v>408</v>
      </c>
      <c r="D147" s="150" t="s">
        <v>409</v>
      </c>
      <c r="E147" s="44" t="str">
        <f t="shared" si="4"/>
        <v>RATN</v>
      </c>
    </row>
    <row r="148" spans="1:5">
      <c r="A148" s="149">
        <f>IF(D148&gt;0.005,MAX($A$4:A147)+1,"")</f>
        <v>137</v>
      </c>
      <c r="B148" s="148" t="s">
        <v>520</v>
      </c>
      <c r="C148" s="150" t="s">
        <v>410</v>
      </c>
      <c r="D148" s="150" t="s">
        <v>411</v>
      </c>
      <c r="E148" s="44" t="str">
        <f t="shared" si="4"/>
        <v>RNSB</v>
      </c>
    </row>
    <row r="149" spans="1:5">
      <c r="A149" s="149">
        <f>IF(D149&gt;0.005,MAX($A$4:A148)+1,"")</f>
        <v>138</v>
      </c>
      <c r="B149" s="148" t="s">
        <v>520</v>
      </c>
      <c r="C149" s="150" t="s">
        <v>412</v>
      </c>
      <c r="D149" s="150" t="s">
        <v>413</v>
      </c>
      <c r="E149" s="44" t="str">
        <f t="shared" si="4"/>
        <v>RSBL</v>
      </c>
    </row>
    <row r="150" spans="1:5">
      <c r="A150" s="149">
        <f>IF(D150&gt;0.005,MAX($A$4:A149)+1,"")</f>
        <v>139</v>
      </c>
      <c r="B150" s="148" t="s">
        <v>520</v>
      </c>
      <c r="C150" s="150" t="s">
        <v>414</v>
      </c>
      <c r="D150" s="150" t="s">
        <v>415</v>
      </c>
      <c r="E150" s="44" t="str">
        <f t="shared" si="4"/>
        <v>RSCB</v>
      </c>
    </row>
    <row r="151" spans="1:5">
      <c r="A151" s="149">
        <f>IF(D151&gt;0.005,MAX($A$4:A150)+1,"")</f>
        <v>140</v>
      </c>
      <c r="B151" s="148" t="s">
        <v>520</v>
      </c>
      <c r="C151" s="150" t="s">
        <v>416</v>
      </c>
      <c r="D151" s="150" t="s">
        <v>417</v>
      </c>
      <c r="E151" s="44" t="str">
        <f t="shared" si="4"/>
        <v>SAHE</v>
      </c>
    </row>
    <row r="152" spans="1:5">
      <c r="A152" s="149">
        <f>IF(D152&gt;0.005,MAX($A$4:A151)+1,"")</f>
        <v>141</v>
      </c>
      <c r="B152" s="148" t="s">
        <v>520</v>
      </c>
      <c r="C152" s="150" t="s">
        <v>190</v>
      </c>
      <c r="D152" s="150" t="s">
        <v>159</v>
      </c>
      <c r="E152" s="44" t="str">
        <f t="shared" si="4"/>
        <v>SBBJ</v>
      </c>
    </row>
    <row r="153" spans="1:5">
      <c r="A153" s="149">
        <f>IF(D153&gt;0.005,MAX($A$4:A152)+1,"")</f>
        <v>142</v>
      </c>
      <c r="B153" s="148" t="s">
        <v>520</v>
      </c>
      <c r="C153" s="150" t="s">
        <v>418</v>
      </c>
      <c r="D153" s="150" t="s">
        <v>419</v>
      </c>
      <c r="E153" s="44" t="str">
        <f t="shared" si="4"/>
        <v>SCBL</v>
      </c>
    </row>
    <row r="154" spans="1:5">
      <c r="A154" s="149">
        <f>IF(D154&gt;0.005,MAX($A$4:A153)+1,"")</f>
        <v>143</v>
      </c>
      <c r="B154" s="148" t="s">
        <v>520</v>
      </c>
      <c r="C154" s="150" t="s">
        <v>420</v>
      </c>
      <c r="D154" s="150" t="s">
        <v>421</v>
      </c>
      <c r="E154" s="44" t="str">
        <f t="shared" si="4"/>
        <v>SDCB</v>
      </c>
    </row>
    <row r="155" spans="1:5">
      <c r="A155" s="149">
        <f>IF(D155&gt;0.005,MAX($A$4:A154)+1,"")</f>
        <v>144</v>
      </c>
      <c r="B155" s="148" t="s">
        <v>520</v>
      </c>
      <c r="C155" s="150" t="s">
        <v>422</v>
      </c>
      <c r="D155" s="150" t="s">
        <v>423</v>
      </c>
      <c r="E155" s="44" t="str">
        <f t="shared" si="4"/>
        <v>SDCE</v>
      </c>
    </row>
    <row r="156" spans="1:5">
      <c r="A156" s="149">
        <f>IF(D156&gt;0.005,MAX($A$4:A155)+1,"")</f>
        <v>145</v>
      </c>
      <c r="B156" s="148" t="s">
        <v>520</v>
      </c>
      <c r="C156" s="150" t="s">
        <v>424</v>
      </c>
      <c r="D156" s="150" t="s">
        <v>156</v>
      </c>
      <c r="E156" s="44" t="str">
        <f t="shared" si="4"/>
        <v>SHBK</v>
      </c>
    </row>
    <row r="157" spans="1:5">
      <c r="A157" s="149">
        <f>IF(D157&gt;0.005,MAX($A$4:A156)+1,"")</f>
        <v>146</v>
      </c>
      <c r="B157" s="148" t="s">
        <v>520</v>
      </c>
      <c r="C157" s="150" t="s">
        <v>425</v>
      </c>
      <c r="D157" s="150" t="s">
        <v>158</v>
      </c>
      <c r="E157" s="44" t="str">
        <f t="shared" si="4"/>
        <v>SIBL</v>
      </c>
    </row>
    <row r="158" spans="1:5">
      <c r="A158" s="149">
        <f>IF(D158&gt;0.005,MAX($A$4:A157)+1,"")</f>
        <v>147</v>
      </c>
      <c r="B158" s="148" t="s">
        <v>520</v>
      </c>
      <c r="C158" s="150" t="s">
        <v>426</v>
      </c>
      <c r="D158" s="150" t="s">
        <v>427</v>
      </c>
      <c r="E158" s="44" t="str">
        <f t="shared" si="4"/>
        <v>SJSB</v>
      </c>
    </row>
    <row r="159" spans="1:5">
      <c r="A159" s="149">
        <f>IF(D159&gt;0.005,MAX($A$4:A158)+1,"")</f>
        <v>148</v>
      </c>
      <c r="B159" s="148" t="s">
        <v>520</v>
      </c>
      <c r="C159" s="150" t="s">
        <v>428</v>
      </c>
      <c r="D159" s="150" t="s">
        <v>165</v>
      </c>
      <c r="E159" s="44" t="str">
        <f t="shared" si="4"/>
        <v>SMBC</v>
      </c>
    </row>
    <row r="160" spans="1:5">
      <c r="A160" s="149">
        <f>IF(D160&gt;0.005,MAX($A$4:A159)+1,"")</f>
        <v>149</v>
      </c>
      <c r="B160" s="148" t="s">
        <v>520</v>
      </c>
      <c r="C160" s="150" t="s">
        <v>207</v>
      </c>
      <c r="D160" s="150" t="s">
        <v>157</v>
      </c>
      <c r="E160" s="44" t="str">
        <f t="shared" si="4"/>
        <v>SOGE</v>
      </c>
    </row>
    <row r="161" spans="1:5">
      <c r="A161" s="149">
        <f>IF(D161&gt;0.005,MAX($A$4:A160)+1,"")</f>
        <v>150</v>
      </c>
      <c r="B161" s="148" t="s">
        <v>520</v>
      </c>
      <c r="C161" s="150" t="s">
        <v>429</v>
      </c>
      <c r="D161" s="150" t="s">
        <v>430</v>
      </c>
      <c r="E161" s="44" t="str">
        <f t="shared" si="4"/>
        <v>SPCB</v>
      </c>
    </row>
    <row r="162" spans="1:5">
      <c r="A162" s="149">
        <f>IF(D162&gt;0.005,MAX($A$4:A161)+1,"")</f>
        <v>151</v>
      </c>
      <c r="B162" s="148" t="s">
        <v>520</v>
      </c>
      <c r="C162" s="150" t="s">
        <v>431</v>
      </c>
      <c r="D162" s="150" t="s">
        <v>432</v>
      </c>
      <c r="E162" s="44" t="str">
        <f t="shared" si="4"/>
        <v>SRCB</v>
      </c>
    </row>
    <row r="163" spans="1:5">
      <c r="A163" s="149">
        <f>IF(D163&gt;0.005,MAX($A$4:A162)+1,"")</f>
        <v>152</v>
      </c>
      <c r="B163" s="148" t="s">
        <v>520</v>
      </c>
      <c r="C163" s="150" t="s">
        <v>433</v>
      </c>
      <c r="D163" s="150" t="s">
        <v>434</v>
      </c>
      <c r="E163" s="44" t="str">
        <f t="shared" si="4"/>
        <v>STCB</v>
      </c>
    </row>
    <row r="164" spans="1:5">
      <c r="A164" s="149">
        <f>IF(D164&gt;0.005,MAX($A$4:A163)+1,"")</f>
        <v>153</v>
      </c>
      <c r="B164" s="148" t="s">
        <v>520</v>
      </c>
      <c r="C164" s="150" t="s">
        <v>435</v>
      </c>
      <c r="D164" s="150" t="s">
        <v>436</v>
      </c>
      <c r="E164" s="44" t="str">
        <f t="shared" ref="E164:E200" si="5">C164</f>
        <v>SUNB</v>
      </c>
    </row>
    <row r="165" spans="1:5">
      <c r="A165" s="149">
        <f>IF(D165&gt;0.005,MAX($A$4:A164)+1,"")</f>
        <v>154</v>
      </c>
      <c r="B165" s="148" t="s">
        <v>520</v>
      </c>
      <c r="C165" s="150" t="s">
        <v>437</v>
      </c>
      <c r="D165" s="150" t="s">
        <v>438</v>
      </c>
      <c r="E165" s="44" t="str">
        <f t="shared" si="5"/>
        <v>SUTB</v>
      </c>
    </row>
    <row r="166" spans="1:5">
      <c r="A166" s="149">
        <f>IF(D166&gt;0.005,MAX($A$4:A165)+1,"")</f>
        <v>155</v>
      </c>
      <c r="B166" s="148" t="s">
        <v>520</v>
      </c>
      <c r="C166" s="150" t="s">
        <v>439</v>
      </c>
      <c r="D166" s="150" t="s">
        <v>440</v>
      </c>
      <c r="E166" s="44" t="str">
        <f t="shared" si="5"/>
        <v>SVCB</v>
      </c>
    </row>
    <row r="167" spans="1:5">
      <c r="A167" s="149">
        <f>IF(D167&gt;0.005,MAX($A$4:A166)+1,"")</f>
        <v>156</v>
      </c>
      <c r="B167" s="148" t="s">
        <v>520</v>
      </c>
      <c r="C167" s="150" t="s">
        <v>441</v>
      </c>
      <c r="D167" s="150" t="s">
        <v>442</v>
      </c>
      <c r="E167" s="44" t="str">
        <f t="shared" si="5"/>
        <v>TBSB</v>
      </c>
    </row>
    <row r="168" spans="1:5">
      <c r="A168" s="149">
        <f>IF(D168&gt;0.005,MAX($A$4:A167)+1,"")</f>
        <v>157</v>
      </c>
      <c r="B168" s="148" t="s">
        <v>520</v>
      </c>
      <c r="C168" s="150" t="s">
        <v>443</v>
      </c>
      <c r="D168" s="150" t="s">
        <v>444</v>
      </c>
      <c r="E168" s="44" t="str">
        <f t="shared" si="5"/>
        <v>TDCB</v>
      </c>
    </row>
    <row r="169" spans="1:5">
      <c r="A169" s="149">
        <f>IF(D169&gt;0.005,MAX($A$4:A168)+1,"")</f>
        <v>158</v>
      </c>
      <c r="B169" s="148" t="s">
        <v>520</v>
      </c>
      <c r="C169" s="150" t="s">
        <v>445</v>
      </c>
      <c r="D169" s="150" t="s">
        <v>446</v>
      </c>
      <c r="E169" s="44" t="str">
        <f t="shared" si="5"/>
        <v>TGMB</v>
      </c>
    </row>
    <row r="170" spans="1:5">
      <c r="A170" s="149">
        <f>IF(D170&gt;0.005,MAX($A$4:A169)+1,"")</f>
        <v>159</v>
      </c>
      <c r="B170" s="148" t="s">
        <v>520</v>
      </c>
      <c r="C170" s="150" t="s">
        <v>447</v>
      </c>
      <c r="D170" s="150" t="s">
        <v>168</v>
      </c>
      <c r="E170" s="44" t="str">
        <f t="shared" si="5"/>
        <v>TJSB</v>
      </c>
    </row>
    <row r="171" spans="1:5">
      <c r="A171" s="149">
        <f>IF(D171&gt;0.005,MAX($A$4:A170)+1,"")</f>
        <v>160</v>
      </c>
      <c r="B171" s="148" t="s">
        <v>520</v>
      </c>
      <c r="C171" s="150" t="s">
        <v>448</v>
      </c>
      <c r="D171" s="150" t="s">
        <v>449</v>
      </c>
      <c r="E171" s="44" t="str">
        <f t="shared" si="5"/>
        <v>TNSC</v>
      </c>
    </row>
    <row r="172" spans="1:5">
      <c r="A172" s="149">
        <f>IF(D172&gt;0.005,MAX($A$4:A171)+1,"")</f>
        <v>161</v>
      </c>
      <c r="B172" s="148" t="s">
        <v>520</v>
      </c>
      <c r="C172" s="150" t="s">
        <v>450</v>
      </c>
      <c r="D172" s="150" t="s">
        <v>169</v>
      </c>
      <c r="E172" s="44" t="str">
        <f t="shared" si="5"/>
        <v>UBSW</v>
      </c>
    </row>
    <row r="173" spans="1:5">
      <c r="A173" s="149">
        <f>IF(D173&gt;0.005,MAX($A$4:A172)+1,"")</f>
        <v>162</v>
      </c>
      <c r="B173" s="148" t="s">
        <v>520</v>
      </c>
      <c r="C173" s="150" t="s">
        <v>451</v>
      </c>
      <c r="D173" s="150" t="s">
        <v>452</v>
      </c>
      <c r="E173" s="44" t="str">
        <f t="shared" si="5"/>
        <v>UOVB</v>
      </c>
    </row>
    <row r="174" spans="1:5">
      <c r="A174" s="149">
        <f>IF(D174&gt;0.005,MAX($A$4:A173)+1,"")</f>
        <v>163</v>
      </c>
      <c r="B174" s="148" t="s">
        <v>520</v>
      </c>
      <c r="C174" s="150" t="s">
        <v>453</v>
      </c>
      <c r="D174" s="150" t="s">
        <v>454</v>
      </c>
      <c r="E174" s="44" t="str">
        <f t="shared" si="5"/>
        <v>VARA</v>
      </c>
    </row>
    <row r="175" spans="1:5">
      <c r="A175" s="149">
        <f>IF(D175&gt;0.005,MAX($A$4:A174)+1,"")</f>
        <v>164</v>
      </c>
      <c r="B175" s="148" t="s">
        <v>520</v>
      </c>
      <c r="C175" s="150" t="s">
        <v>455</v>
      </c>
      <c r="D175" s="150" t="s">
        <v>456</v>
      </c>
      <c r="E175" s="44" t="str">
        <f t="shared" si="5"/>
        <v>VSBL</v>
      </c>
    </row>
    <row r="176" spans="1:5">
      <c r="A176" s="149">
        <f>IF(D176&gt;0.005,MAX($A$4:A175)+1,"")</f>
        <v>165</v>
      </c>
      <c r="B176" s="148" t="s">
        <v>520</v>
      </c>
      <c r="C176" s="150" t="s">
        <v>457</v>
      </c>
      <c r="D176" s="150" t="s">
        <v>173</v>
      </c>
      <c r="E176" s="44" t="str">
        <f t="shared" si="5"/>
        <v>VVSB</v>
      </c>
    </row>
    <row r="177" spans="1:5">
      <c r="A177" s="149">
        <f>IF(D177&gt;0.005,MAX($A$4:A176)+1,"")</f>
        <v>166</v>
      </c>
      <c r="B177" s="148" t="s">
        <v>520</v>
      </c>
      <c r="C177" s="150" t="s">
        <v>458</v>
      </c>
      <c r="D177" s="150" t="s">
        <v>459</v>
      </c>
      <c r="E177" s="44" t="str">
        <f t="shared" si="5"/>
        <v>WBSC</v>
      </c>
    </row>
    <row r="178" spans="1:5">
      <c r="A178" s="149">
        <f>IF(D178&gt;0.005,MAX($A$4:A177)+1,"")</f>
        <v>167</v>
      </c>
      <c r="B178" s="148" t="s">
        <v>520</v>
      </c>
      <c r="C178" s="150" t="s">
        <v>460</v>
      </c>
      <c r="D178" s="150" t="s">
        <v>175</v>
      </c>
      <c r="E178" s="44" t="str">
        <f t="shared" si="5"/>
        <v>WPAC</v>
      </c>
    </row>
    <row r="179" spans="1:5">
      <c r="A179" s="149">
        <f>IF(D179&gt;0.005,MAX($A$4:A178)+1,"")</f>
        <v>168</v>
      </c>
      <c r="B179" s="148" t="s">
        <v>520</v>
      </c>
      <c r="C179" s="150" t="s">
        <v>461</v>
      </c>
      <c r="D179" s="150" t="s">
        <v>462</v>
      </c>
      <c r="E179" s="44" t="str">
        <f t="shared" si="5"/>
        <v>ZCBL</v>
      </c>
    </row>
    <row r="180" spans="1:5">
      <c r="A180" s="149">
        <f>IF(D180&gt;0.005,MAX($A$4:A179)+1,"")</f>
        <v>169</v>
      </c>
      <c r="B180" s="148" t="s">
        <v>520</v>
      </c>
      <c r="C180" s="150" t="s">
        <v>463</v>
      </c>
      <c r="D180" s="150" t="s">
        <v>464</v>
      </c>
      <c r="E180" s="44" t="str">
        <f t="shared" si="5"/>
        <v>ZSBL</v>
      </c>
    </row>
    <row r="181" spans="1:5">
      <c r="A181" s="149" t="str">
        <f>IF(D181&gt;0.005,MAX($A$4:A180)+1,"")</f>
        <v/>
      </c>
      <c r="B181" s="148" t="s">
        <v>520</v>
      </c>
      <c r="C181" s="147"/>
      <c r="D181" s="147"/>
      <c r="E181" s="44">
        <f t="shared" si="5"/>
        <v>0</v>
      </c>
    </row>
    <row r="182" spans="1:5">
      <c r="A182" s="149" t="str">
        <f>IF(D182&gt;0.005,MAX($A$4:A181)+1,"")</f>
        <v/>
      </c>
      <c r="B182" s="148" t="s">
        <v>520</v>
      </c>
      <c r="C182" s="147"/>
      <c r="D182" s="147"/>
      <c r="E182" s="44">
        <f t="shared" si="5"/>
        <v>0</v>
      </c>
    </row>
    <row r="183" spans="1:5">
      <c r="A183" s="149" t="str">
        <f>IF(D183&gt;0.005,MAX($A$4:A182)+1,"")</f>
        <v/>
      </c>
      <c r="B183" s="148" t="s">
        <v>520</v>
      </c>
      <c r="C183" s="147"/>
      <c r="D183" s="147"/>
      <c r="E183" s="44">
        <f t="shared" si="5"/>
        <v>0</v>
      </c>
    </row>
    <row r="184" spans="1:5">
      <c r="A184" s="149" t="str">
        <f>IF(D184&gt;0.005,MAX($A$4:A183)+1,"")</f>
        <v/>
      </c>
      <c r="B184" s="148" t="s">
        <v>520</v>
      </c>
      <c r="C184" s="147"/>
      <c r="D184" s="147"/>
      <c r="E184" s="44">
        <f t="shared" si="5"/>
        <v>0</v>
      </c>
    </row>
    <row r="185" spans="1:5">
      <c r="A185" s="149" t="str">
        <f>IF(D185&gt;0.005,MAX($A$4:A184)+1,"")</f>
        <v/>
      </c>
      <c r="B185" s="148" t="s">
        <v>520</v>
      </c>
      <c r="C185" s="147"/>
      <c r="D185" s="147"/>
      <c r="E185" s="44">
        <f t="shared" si="5"/>
        <v>0</v>
      </c>
    </row>
    <row r="186" spans="1:5">
      <c r="A186" s="149" t="str">
        <f>IF(D186&gt;0.005,MAX($A$4:A185)+1,"")</f>
        <v/>
      </c>
      <c r="B186" s="148" t="s">
        <v>520</v>
      </c>
      <c r="C186" s="147"/>
      <c r="D186" s="147"/>
      <c r="E186" s="44">
        <f t="shared" si="5"/>
        <v>0</v>
      </c>
    </row>
    <row r="187" spans="1:5">
      <c r="A187" s="149" t="str">
        <f>IF(D187&gt;0.005,MAX($A$4:A186)+1,"")</f>
        <v/>
      </c>
      <c r="B187" s="148" t="s">
        <v>520</v>
      </c>
      <c r="C187" s="147"/>
      <c r="D187" s="147"/>
      <c r="E187" s="44">
        <f t="shared" si="5"/>
        <v>0</v>
      </c>
    </row>
    <row r="188" spans="1:5">
      <c r="A188" s="149" t="str">
        <f>IF(D188&gt;0.005,MAX($A$4:A187)+1,"")</f>
        <v/>
      </c>
      <c r="B188" s="148" t="s">
        <v>520</v>
      </c>
      <c r="C188" s="147"/>
      <c r="D188" s="147"/>
      <c r="E188" s="44">
        <f t="shared" si="5"/>
        <v>0</v>
      </c>
    </row>
    <row r="189" spans="1:5">
      <c r="A189" s="149" t="str">
        <f>IF(D189&gt;0.005,MAX($A$4:A188)+1,"")</f>
        <v/>
      </c>
      <c r="B189" s="148" t="s">
        <v>520</v>
      </c>
      <c r="C189" s="147"/>
      <c r="D189" s="147"/>
      <c r="E189" s="44">
        <f t="shared" si="5"/>
        <v>0</v>
      </c>
    </row>
    <row r="190" spans="1:5">
      <c r="A190" s="149" t="str">
        <f>IF(D190&gt;0.005,MAX($A$4:A189)+1,"")</f>
        <v/>
      </c>
      <c r="B190" s="148" t="s">
        <v>520</v>
      </c>
      <c r="C190" s="147"/>
      <c r="D190" s="147"/>
      <c r="E190" s="44">
        <f t="shared" si="5"/>
        <v>0</v>
      </c>
    </row>
    <row r="191" spans="1:5">
      <c r="A191" s="149" t="str">
        <f>IF(D191&gt;0.005,MAX($A$4:A190)+1,"")</f>
        <v/>
      </c>
      <c r="B191" s="148" t="s">
        <v>520</v>
      </c>
      <c r="C191" s="147"/>
      <c r="D191" s="147"/>
      <c r="E191" s="44">
        <f t="shared" si="5"/>
        <v>0</v>
      </c>
    </row>
    <row r="192" spans="1:5">
      <c r="A192" s="149" t="str">
        <f>IF(D192&gt;0.005,MAX($A$4:A191)+1,"")</f>
        <v/>
      </c>
      <c r="B192" s="148" t="s">
        <v>520</v>
      </c>
      <c r="C192" s="147"/>
      <c r="D192" s="147"/>
      <c r="E192" s="44">
        <f t="shared" si="5"/>
        <v>0</v>
      </c>
    </row>
    <row r="193" spans="1:5">
      <c r="A193" s="149" t="str">
        <f>IF(D193&gt;0.005,MAX($A$4:A192)+1,"")</f>
        <v/>
      </c>
      <c r="B193" s="148" t="s">
        <v>520</v>
      </c>
      <c r="C193" s="147"/>
      <c r="D193" s="147"/>
      <c r="E193" s="44">
        <f t="shared" si="5"/>
        <v>0</v>
      </c>
    </row>
    <row r="194" spans="1:5">
      <c r="A194" s="149" t="str">
        <f>IF(D194&gt;0.005,MAX($A$4:A193)+1,"")</f>
        <v/>
      </c>
      <c r="B194" s="148" t="s">
        <v>520</v>
      </c>
      <c r="C194" s="147"/>
      <c r="D194" s="147"/>
      <c r="E194" s="44">
        <f t="shared" si="5"/>
        <v>0</v>
      </c>
    </row>
    <row r="195" spans="1:5">
      <c r="A195" s="149" t="str">
        <f>IF(D195&gt;0.005,MAX($A$4:A194)+1,"")</f>
        <v/>
      </c>
      <c r="B195" s="148" t="s">
        <v>520</v>
      </c>
      <c r="C195" s="147"/>
      <c r="D195" s="147"/>
      <c r="E195" s="44">
        <f t="shared" si="5"/>
        <v>0</v>
      </c>
    </row>
    <row r="196" spans="1:5">
      <c r="A196" s="149" t="str">
        <f>IF(D196&gt;0.005,MAX($A$4:A195)+1,"")</f>
        <v/>
      </c>
      <c r="B196" s="148" t="s">
        <v>520</v>
      </c>
      <c r="C196" s="147"/>
      <c r="D196" s="147"/>
      <c r="E196" s="44">
        <f t="shared" si="5"/>
        <v>0</v>
      </c>
    </row>
    <row r="197" spans="1:5">
      <c r="A197" s="149" t="str">
        <f>IF(D197&gt;0.005,MAX($A$4:A196)+1,"")</f>
        <v/>
      </c>
      <c r="B197" s="148" t="s">
        <v>520</v>
      </c>
      <c r="C197" s="147"/>
      <c r="D197" s="147"/>
      <c r="E197" s="44">
        <f t="shared" si="5"/>
        <v>0</v>
      </c>
    </row>
    <row r="198" spans="1:5">
      <c r="A198" s="149" t="str">
        <f>IF(D198&gt;0.005,MAX($A$4:A197)+1,"")</f>
        <v/>
      </c>
      <c r="B198" s="148" t="s">
        <v>520</v>
      </c>
      <c r="C198" s="147"/>
      <c r="D198" s="147"/>
      <c r="E198" s="44">
        <f t="shared" si="5"/>
        <v>0</v>
      </c>
    </row>
    <row r="199" spans="1:5">
      <c r="A199" s="149" t="str">
        <f>IF(D199&gt;0.005,MAX($A$4:A198)+1,"")</f>
        <v/>
      </c>
      <c r="B199" s="148" t="s">
        <v>520</v>
      </c>
      <c r="C199" s="147"/>
      <c r="D199" s="147"/>
      <c r="E199" s="44">
        <f t="shared" si="5"/>
        <v>0</v>
      </c>
    </row>
    <row r="200" spans="1:5">
      <c r="A200" s="149" t="str">
        <f>IF(D200&gt;0.005,MAX($A$4:A199)+1,"")</f>
        <v/>
      </c>
      <c r="B200" s="148" t="s">
        <v>520</v>
      </c>
      <c r="C200" s="147"/>
      <c r="D200" s="147"/>
      <c r="E200" s="44">
        <f t="shared" si="5"/>
        <v>0</v>
      </c>
    </row>
  </sheetData>
  <sheetProtection password="CB7C" sheet="1" objects="1" scenarios="1" selectLockedCells="1"/>
  <mergeCells count="1">
    <mergeCell ref="A1:D1"/>
  </mergeCells>
  <dataValidations disablePrompts="1" count="1">
    <dataValidation type="textLength" operator="equal" allowBlank="1" showInputMessage="1" showErrorMessage="1" errorTitle="4 Text oly " promptTitle="4 dig Text Only" sqref="C4:C200">
      <formula1>4</formula1>
    </dataValidation>
  </dataValidations>
  <pageMargins left="0.2" right="0.2" top="0.25" bottom="0.25" header="0.3" footer="0.3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08">
    <tabColor rgb="FF00B050"/>
    <pageSetUpPr fitToPage="1"/>
  </sheetPr>
  <dimension ref="A1:DH298"/>
  <sheetViews>
    <sheetView showGridLines="0" showRowColHeaders="0" view="pageBreakPreview" zoomScale="80" zoomScaleNormal="90" zoomScaleSheetLayoutView="80" workbookViewId="0">
      <selection activeCell="BX92" sqref="BX92:CE92"/>
    </sheetView>
  </sheetViews>
  <sheetFormatPr defaultColWidth="0" defaultRowHeight="15" customHeight="1" zeroHeight="1"/>
  <cols>
    <col min="1" max="1" width="8.140625" style="44" customWidth="1"/>
    <col min="2" max="97" width="1.7109375" style="44" customWidth="1"/>
    <col min="98" max="104" width="1.85546875" style="44" customWidth="1"/>
    <col min="105" max="111" width="1.85546875" style="44" hidden="1" customWidth="1"/>
    <col min="112" max="112" width="11.140625" style="44" hidden="1" customWidth="1"/>
    <col min="113" max="16384" width="9.140625" style="44" hidden="1"/>
  </cols>
  <sheetData>
    <row r="1" spans="2:99"/>
    <row r="2" spans="2:99"/>
    <row r="3" spans="2:99"/>
    <row r="4" spans="2:99"/>
    <row r="5" spans="2:99"/>
    <row r="6" spans="2:99"/>
    <row r="7" spans="2:99"/>
    <row r="8" spans="2:99"/>
    <row r="9" spans="2:99" ht="16.5" customHeight="1"/>
    <row r="10" spans="2:99" ht="20.25" customHeight="1"/>
    <row r="11" spans="2:99" ht="18.600000000000001" customHeight="1"/>
    <row r="12" spans="2:99" ht="3.6" customHeight="1"/>
    <row r="13" spans="2:99" ht="18.600000000000001" customHeight="1">
      <c r="C13" s="196" t="s">
        <v>530</v>
      </c>
      <c r="D13" s="197"/>
      <c r="N13" s="196" t="s">
        <v>529</v>
      </c>
      <c r="O13" s="197"/>
      <c r="Y13" s="196" t="s">
        <v>529</v>
      </c>
      <c r="Z13" s="197"/>
      <c r="BB13" s="196" t="s">
        <v>529</v>
      </c>
      <c r="BC13" s="197"/>
    </row>
    <row r="14" spans="2:99" ht="2.25" customHeight="1"/>
    <row r="15" spans="2:99" ht="12.75" customHeight="1">
      <c r="B15" s="5"/>
    </row>
    <row r="16" spans="2:99" ht="20.25" customHeight="1">
      <c r="B16" s="11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3"/>
    </row>
    <row r="17" spans="2:99" ht="3" customHeight="1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6"/>
    </row>
    <row r="18" spans="2:99" ht="18.600000000000001" customHeight="1">
      <c r="B18" s="117"/>
      <c r="C18" s="196" t="s">
        <v>530</v>
      </c>
      <c r="D18" s="19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198"/>
      <c r="AB18" s="199"/>
      <c r="AC18" s="198"/>
      <c r="AD18" s="199"/>
      <c r="AE18" s="5"/>
      <c r="AF18" s="198"/>
      <c r="AG18" s="199"/>
      <c r="AH18" s="198"/>
      <c r="AI18" s="199"/>
      <c r="AJ18" s="5"/>
      <c r="AK18" s="198"/>
      <c r="AL18" s="199"/>
      <c r="AM18" s="198"/>
      <c r="AN18" s="199"/>
      <c r="AO18" s="198"/>
      <c r="AP18" s="199"/>
      <c r="AQ18" s="198"/>
      <c r="AR18" s="199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198"/>
      <c r="BI18" s="199"/>
      <c r="BJ18" s="198"/>
      <c r="BK18" s="199"/>
      <c r="BL18" s="198"/>
      <c r="BM18" s="199"/>
      <c r="BN18" s="198"/>
      <c r="BO18" s="199"/>
      <c r="BP18" s="198"/>
      <c r="BQ18" s="199"/>
      <c r="BR18" s="198"/>
      <c r="BS18" s="199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118"/>
    </row>
    <row r="19" spans="2:99" ht="18" customHeight="1">
      <c r="B19" s="119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1"/>
    </row>
    <row r="20" spans="2:99" ht="20.25" customHeight="1"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3"/>
    </row>
    <row r="21" spans="2:99" ht="3" customHeight="1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4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6"/>
    </row>
    <row r="22" spans="2:99" ht="18.600000000000001" customHeight="1">
      <c r="B22" s="11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118"/>
      <c r="Z22" s="5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0"/>
      <c r="BQ22" s="200"/>
      <c r="BR22" s="200"/>
      <c r="BS22" s="200"/>
      <c r="BT22" s="200"/>
      <c r="BU22" s="200"/>
      <c r="BV22" s="200"/>
      <c r="BW22" s="200"/>
      <c r="BX22" s="200"/>
      <c r="BY22" s="200"/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  <c r="CN22" s="200"/>
      <c r="CO22" s="200"/>
      <c r="CP22" s="200"/>
      <c r="CQ22" s="200"/>
      <c r="CR22" s="200"/>
      <c r="CS22" s="200"/>
      <c r="CT22" s="200"/>
      <c r="CU22" s="118"/>
    </row>
    <row r="23" spans="2:99" ht="3" customHeight="1"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1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1"/>
    </row>
    <row r="24" spans="2:99" ht="3" customHeight="1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6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15"/>
      <c r="CN24" s="115"/>
      <c r="CO24" s="115"/>
      <c r="CP24" s="115"/>
      <c r="CQ24" s="115"/>
      <c r="CR24" s="115"/>
      <c r="CS24" s="115"/>
      <c r="CT24" s="115"/>
      <c r="CU24" s="116"/>
    </row>
    <row r="25" spans="2:99" ht="18.600000000000001" customHeight="1">
      <c r="B25" s="11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118"/>
      <c r="Z25" s="118"/>
      <c r="AA25" s="198"/>
      <c r="AB25" s="199"/>
      <c r="AC25" s="198"/>
      <c r="AD25" s="199"/>
      <c r="AE25" s="198"/>
      <c r="AF25" s="199"/>
      <c r="AG25" s="198"/>
      <c r="AH25" s="199"/>
      <c r="AI25" s="198"/>
      <c r="AJ25" s="199"/>
      <c r="AK25" s="198"/>
      <c r="AL25" s="199"/>
      <c r="AM25" s="198"/>
      <c r="AN25" s="199"/>
      <c r="AO25" s="198"/>
      <c r="AP25" s="199"/>
      <c r="AQ25" s="198"/>
      <c r="AR25" s="199"/>
      <c r="AS25" s="198"/>
      <c r="AT25" s="199"/>
      <c r="AU25" s="198"/>
      <c r="AV25" s="199"/>
      <c r="AW25" s="198"/>
      <c r="AX25" s="199"/>
      <c r="AY25" s="198"/>
      <c r="AZ25" s="199"/>
      <c r="BA25" s="198"/>
      <c r="BB25" s="199"/>
      <c r="BC25" s="198"/>
      <c r="BD25" s="199"/>
      <c r="BE25" s="198"/>
      <c r="BF25" s="199"/>
      <c r="BG25" s="198"/>
      <c r="BH25" s="199"/>
      <c r="BI25" s="198"/>
      <c r="BJ25" s="199"/>
      <c r="BK25" s="193"/>
      <c r="BL25" s="193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118"/>
    </row>
    <row r="26" spans="2:99" ht="3" customHeight="1">
      <c r="B26" s="119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1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1"/>
    </row>
    <row r="27" spans="2:99" ht="3" customHeight="1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6"/>
      <c r="Z27" s="115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15"/>
      <c r="CN27" s="115"/>
      <c r="CO27" s="115"/>
      <c r="CP27" s="115"/>
      <c r="CQ27" s="115"/>
      <c r="CR27" s="115"/>
      <c r="CS27" s="115"/>
      <c r="CT27" s="115"/>
      <c r="CU27" s="116"/>
    </row>
    <row r="28" spans="2:99" ht="18.600000000000001" customHeight="1">
      <c r="B28" s="11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118"/>
      <c r="Z28" s="5"/>
      <c r="AA28" s="198"/>
      <c r="AB28" s="199"/>
      <c r="AC28" s="198"/>
      <c r="AD28" s="199"/>
      <c r="AE28" s="198"/>
      <c r="AF28" s="199"/>
      <c r="AG28" s="198"/>
      <c r="AH28" s="199"/>
      <c r="AI28" s="198"/>
      <c r="AJ28" s="199"/>
      <c r="AK28" s="198"/>
      <c r="AL28" s="199"/>
      <c r="AM28" s="198"/>
      <c r="AN28" s="199"/>
      <c r="AO28" s="198"/>
      <c r="AP28" s="199"/>
      <c r="AQ28" s="198"/>
      <c r="AR28" s="199"/>
      <c r="AS28" s="198"/>
      <c r="AT28" s="199"/>
      <c r="AU28" s="198"/>
      <c r="AV28" s="199"/>
      <c r="AW28" s="198"/>
      <c r="AX28" s="199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118"/>
    </row>
    <row r="29" spans="2:99" ht="3" customHeight="1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1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20"/>
      <c r="CN29" s="120"/>
      <c r="CO29" s="120"/>
      <c r="CP29" s="120"/>
      <c r="CQ29" s="120"/>
      <c r="CR29" s="120"/>
      <c r="CS29" s="120"/>
      <c r="CT29" s="120"/>
      <c r="CU29" s="121"/>
    </row>
    <row r="30" spans="2:99" ht="20.25" customHeight="1"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  <c r="CU30" s="113"/>
    </row>
    <row r="31" spans="2:99" ht="3" customHeight="1">
      <c r="B31" s="114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4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6"/>
    </row>
    <row r="32" spans="2:99" ht="19.5" customHeight="1">
      <c r="B32" s="11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118"/>
      <c r="Z32" s="5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118"/>
    </row>
    <row r="33" spans="2:99" ht="3" customHeight="1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1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1"/>
    </row>
    <row r="34" spans="2:99" ht="3" customHeight="1"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6"/>
      <c r="Z34" s="115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15"/>
      <c r="CN34" s="115"/>
      <c r="CO34" s="115"/>
      <c r="CP34" s="115"/>
      <c r="CQ34" s="115"/>
      <c r="CR34" s="115"/>
      <c r="CS34" s="115"/>
      <c r="CT34" s="115"/>
      <c r="CU34" s="116"/>
    </row>
    <row r="35" spans="2:99" ht="19.5" customHeight="1">
      <c r="B35" s="11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18"/>
      <c r="Z35" s="5"/>
      <c r="AA35" s="198"/>
      <c r="AB35" s="199"/>
      <c r="AC35" s="198"/>
      <c r="AD35" s="199"/>
      <c r="AE35" s="198"/>
      <c r="AF35" s="199"/>
      <c r="AG35" s="198"/>
      <c r="AH35" s="199"/>
      <c r="AI35" s="198"/>
      <c r="AJ35" s="199"/>
      <c r="AK35" s="198"/>
      <c r="AL35" s="199"/>
      <c r="AM35" s="198"/>
      <c r="AN35" s="199"/>
      <c r="AO35" s="198"/>
      <c r="AP35" s="199"/>
      <c r="AQ35" s="198"/>
      <c r="AR35" s="199"/>
      <c r="AS35" s="198"/>
      <c r="AT35" s="199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118"/>
    </row>
    <row r="36" spans="2:99" ht="3" customHeight="1">
      <c r="B36" s="119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1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20"/>
      <c r="CN36" s="120"/>
      <c r="CO36" s="120"/>
      <c r="CP36" s="120"/>
      <c r="CQ36" s="120"/>
      <c r="CR36" s="120"/>
      <c r="CS36" s="120"/>
      <c r="CT36" s="120"/>
      <c r="CU36" s="121"/>
    </row>
    <row r="37" spans="2:99" ht="3" customHeight="1"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6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90"/>
      <c r="BF37" s="190"/>
      <c r="BG37" s="190"/>
      <c r="BH37" s="190"/>
      <c r="BI37" s="190"/>
      <c r="BJ37" s="190"/>
      <c r="BK37" s="190"/>
      <c r="BL37" s="190"/>
      <c r="BM37" s="190"/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0"/>
      <c r="BY37" s="190"/>
      <c r="BZ37" s="190"/>
      <c r="CA37" s="190"/>
      <c r="CB37" s="190"/>
      <c r="CC37" s="190"/>
      <c r="CD37" s="190"/>
      <c r="CE37" s="190"/>
      <c r="CF37" s="190"/>
      <c r="CG37" s="190"/>
      <c r="CH37" s="190"/>
      <c r="CI37" s="190"/>
      <c r="CJ37" s="190"/>
      <c r="CK37" s="190"/>
      <c r="CL37" s="190"/>
      <c r="CM37" s="115"/>
      <c r="CN37" s="115"/>
      <c r="CO37" s="115"/>
      <c r="CP37" s="115"/>
      <c r="CQ37" s="115"/>
      <c r="CR37" s="115"/>
      <c r="CS37" s="115"/>
      <c r="CT37" s="115"/>
      <c r="CU37" s="116"/>
    </row>
    <row r="38" spans="2:99" ht="19.5" customHeight="1">
      <c r="B38" s="11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18"/>
      <c r="Z38" s="118"/>
      <c r="AA38" s="198"/>
      <c r="AB38" s="199"/>
      <c r="AC38" s="198"/>
      <c r="AD38" s="199"/>
      <c r="AE38" s="198"/>
      <c r="AF38" s="199"/>
      <c r="AG38" s="198"/>
      <c r="AH38" s="199"/>
      <c r="AI38" s="198"/>
      <c r="AJ38" s="199"/>
      <c r="AK38" s="198"/>
      <c r="AL38" s="199"/>
      <c r="AM38" s="198"/>
      <c r="AN38" s="199"/>
      <c r="AO38" s="198"/>
      <c r="AP38" s="199"/>
      <c r="AQ38" s="198"/>
      <c r="AR38" s="199"/>
      <c r="AS38" s="198"/>
      <c r="AT38" s="199"/>
      <c r="AU38" s="198"/>
      <c r="AV38" s="199"/>
      <c r="AW38" s="198"/>
      <c r="AX38" s="199"/>
      <c r="AY38" s="198"/>
      <c r="AZ38" s="199"/>
      <c r="BA38" s="198"/>
      <c r="BB38" s="199"/>
      <c r="BC38" s="198"/>
      <c r="BD38" s="199"/>
      <c r="BE38" s="198"/>
      <c r="BF38" s="199"/>
      <c r="BG38" s="198"/>
      <c r="BH38" s="199"/>
      <c r="BI38" s="198"/>
      <c r="BJ38" s="199"/>
      <c r="BK38" s="198"/>
      <c r="BL38" s="199"/>
      <c r="BM38" s="198"/>
      <c r="BN38" s="199"/>
      <c r="BO38" s="198"/>
      <c r="BP38" s="199"/>
      <c r="BQ38" s="198"/>
      <c r="BR38" s="199"/>
      <c r="BS38" s="198"/>
      <c r="BT38" s="199"/>
      <c r="BU38" s="198"/>
      <c r="BV38" s="199"/>
      <c r="BW38" s="198"/>
      <c r="BX38" s="199"/>
      <c r="BY38" s="198"/>
      <c r="BZ38" s="199"/>
      <c r="CA38" s="198"/>
      <c r="CB38" s="199"/>
      <c r="CC38" s="198"/>
      <c r="CD38" s="199"/>
      <c r="CE38" s="198"/>
      <c r="CF38" s="199"/>
      <c r="CG38" s="198"/>
      <c r="CH38" s="199"/>
      <c r="CI38" s="198"/>
      <c r="CJ38" s="199"/>
      <c r="CK38" s="198"/>
      <c r="CL38" s="199"/>
      <c r="CM38" s="198"/>
      <c r="CN38" s="199"/>
      <c r="CO38" s="198"/>
      <c r="CP38" s="199"/>
      <c r="CQ38" s="198"/>
      <c r="CR38" s="199"/>
      <c r="CS38" s="5"/>
      <c r="CT38" s="5"/>
      <c r="CU38" s="118"/>
    </row>
    <row r="39" spans="2:99" ht="3" customHeight="1"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1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1"/>
    </row>
    <row r="40" spans="2:99" ht="3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6"/>
      <c r="Z40" s="115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15"/>
      <c r="CN40" s="115"/>
      <c r="CO40" s="115"/>
      <c r="CP40" s="115"/>
      <c r="CQ40" s="115"/>
      <c r="CR40" s="115"/>
      <c r="CS40" s="115"/>
      <c r="CT40" s="115"/>
      <c r="CU40" s="116"/>
    </row>
    <row r="41" spans="2:99" ht="19.5" customHeight="1">
      <c r="B41" s="11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8"/>
      <c r="Z41" s="5"/>
      <c r="AA41" s="196" t="s">
        <v>530</v>
      </c>
      <c r="AB41" s="197"/>
      <c r="AC41" s="193"/>
      <c r="AD41" s="193"/>
      <c r="AE41" s="193"/>
      <c r="AF41" s="193"/>
      <c r="AG41" s="193"/>
      <c r="AH41" s="193"/>
      <c r="AI41" s="196" t="s">
        <v>529</v>
      </c>
      <c r="AJ41" s="197"/>
      <c r="AK41" s="193"/>
      <c r="AL41" s="193"/>
      <c r="AM41" s="193"/>
      <c r="AN41" s="193"/>
      <c r="AO41" s="193"/>
      <c r="AP41" s="193"/>
      <c r="AQ41" s="196" t="s">
        <v>529</v>
      </c>
      <c r="AR41" s="197"/>
      <c r="AS41" s="193"/>
      <c r="AT41" s="193"/>
      <c r="AU41" s="193"/>
      <c r="AV41" s="193"/>
      <c r="AW41" s="193"/>
      <c r="AX41" s="193"/>
      <c r="AY41" s="196" t="s">
        <v>529</v>
      </c>
      <c r="AZ41" s="197"/>
      <c r="BA41" s="193"/>
      <c r="BB41" s="193"/>
      <c r="BC41" s="193"/>
      <c r="BD41" s="193"/>
      <c r="BE41" s="193"/>
      <c r="BF41" s="193"/>
      <c r="BG41" s="196" t="s">
        <v>529</v>
      </c>
      <c r="BH41" s="197"/>
      <c r="BI41" s="193"/>
      <c r="BJ41" s="193"/>
      <c r="BK41" s="193"/>
      <c r="BL41" s="193"/>
      <c r="BM41" s="193"/>
      <c r="BN41" s="193"/>
      <c r="BO41" s="196" t="s">
        <v>529</v>
      </c>
      <c r="BP41" s="197"/>
      <c r="BQ41" s="193"/>
      <c r="BR41" s="193"/>
      <c r="BS41" s="193"/>
      <c r="BT41" s="193"/>
      <c r="BU41" s="193"/>
      <c r="BV41" s="193"/>
      <c r="BW41" s="196" t="s">
        <v>529</v>
      </c>
      <c r="BX41" s="197"/>
      <c r="BY41" s="193"/>
      <c r="BZ41" s="193"/>
      <c r="CA41" s="193"/>
      <c r="CB41" s="193"/>
      <c r="CC41" s="193"/>
      <c r="CD41" s="193"/>
      <c r="CG41" s="193"/>
      <c r="CH41" s="193"/>
      <c r="CI41" s="196" t="s">
        <v>529</v>
      </c>
      <c r="CJ41" s="197"/>
      <c r="CK41" s="193"/>
      <c r="CL41" s="193"/>
      <c r="CM41" s="5"/>
      <c r="CN41" s="5"/>
      <c r="CO41" s="5"/>
      <c r="CP41" s="5"/>
      <c r="CQ41" s="5"/>
      <c r="CR41" s="5"/>
      <c r="CS41" s="5"/>
      <c r="CT41" s="5"/>
      <c r="CU41" s="118"/>
    </row>
    <row r="42" spans="2:99" ht="3" customHeight="1">
      <c r="B42" s="119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20"/>
      <c r="CN42" s="120"/>
      <c r="CO42" s="120"/>
      <c r="CP42" s="120"/>
      <c r="CQ42" s="120"/>
      <c r="CR42" s="120"/>
      <c r="CS42" s="120"/>
      <c r="CT42" s="120"/>
      <c r="CU42" s="121"/>
    </row>
    <row r="43" spans="2:99" ht="3" customHeight="1">
      <c r="B43" s="114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6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15"/>
      <c r="CN43" s="115"/>
      <c r="CO43" s="115"/>
      <c r="CP43" s="115"/>
      <c r="CQ43" s="115"/>
      <c r="CR43" s="115"/>
      <c r="CS43" s="115"/>
      <c r="CT43" s="115"/>
      <c r="CU43" s="116"/>
    </row>
    <row r="44" spans="2:99" ht="19.5" customHeight="1">
      <c r="B44" s="11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118"/>
      <c r="Z44" s="118"/>
      <c r="AA44" s="198"/>
      <c r="AB44" s="199"/>
      <c r="AC44" s="198"/>
      <c r="AD44" s="199"/>
      <c r="AE44" s="198"/>
      <c r="AF44" s="199"/>
      <c r="AG44" s="198"/>
      <c r="AH44" s="199"/>
      <c r="AI44" s="198"/>
      <c r="AJ44" s="199"/>
      <c r="AK44" s="198"/>
      <c r="AL44" s="199"/>
      <c r="AM44" s="198"/>
      <c r="AN44" s="199"/>
      <c r="AO44" s="198"/>
      <c r="AP44" s="199"/>
      <c r="AQ44" s="198"/>
      <c r="AR44" s="199"/>
      <c r="AS44" s="198"/>
      <c r="AT44" s="199"/>
      <c r="AU44" s="198"/>
      <c r="AV44" s="199"/>
      <c r="AW44" s="198"/>
      <c r="AX44" s="199"/>
      <c r="AY44" s="198"/>
      <c r="AZ44" s="199"/>
      <c r="BA44" s="198"/>
      <c r="BB44" s="199"/>
      <c r="BC44" s="198"/>
      <c r="BD44" s="199"/>
      <c r="BE44" s="198"/>
      <c r="BF44" s="199"/>
      <c r="BG44" s="198"/>
      <c r="BH44" s="199"/>
      <c r="BI44" s="198"/>
      <c r="BJ44" s="199"/>
      <c r="BK44" s="193"/>
      <c r="BL44" s="193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118"/>
    </row>
    <row r="45" spans="2:99" ht="3" customHeight="1">
      <c r="B45" s="119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1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1"/>
    </row>
    <row r="46" spans="2:99" ht="3" customHeight="1">
      <c r="B46" s="114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6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15"/>
      <c r="CN46" s="115"/>
      <c r="CO46" s="115"/>
      <c r="CP46" s="115"/>
      <c r="CQ46" s="115"/>
      <c r="CR46" s="115"/>
      <c r="CS46" s="115"/>
      <c r="CT46" s="115"/>
      <c r="CU46" s="116"/>
    </row>
    <row r="47" spans="2:99" ht="19.5" customHeight="1">
      <c r="B47" s="11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118"/>
      <c r="Z47" s="118"/>
      <c r="AA47" s="198"/>
      <c r="AB47" s="199"/>
      <c r="AC47" s="198"/>
      <c r="AD47" s="199"/>
      <c r="AE47" s="198"/>
      <c r="AF47" s="199"/>
      <c r="AG47" s="198"/>
      <c r="AH47" s="199"/>
      <c r="AI47" s="198"/>
      <c r="AJ47" s="199"/>
      <c r="AK47" s="198"/>
      <c r="AL47" s="199"/>
      <c r="AM47" s="198"/>
      <c r="AN47" s="199"/>
      <c r="AO47" s="198"/>
      <c r="AP47" s="199"/>
      <c r="AQ47" s="198"/>
      <c r="AR47" s="199"/>
      <c r="AS47" s="198"/>
      <c r="AT47" s="199"/>
      <c r="AU47" s="198"/>
      <c r="AV47" s="199"/>
      <c r="AW47" s="198"/>
      <c r="AX47" s="199"/>
      <c r="AY47" s="198"/>
      <c r="AZ47" s="199"/>
      <c r="BA47" s="198"/>
      <c r="BB47" s="199"/>
      <c r="BC47" s="198"/>
      <c r="BD47" s="199"/>
      <c r="BE47" s="198"/>
      <c r="BF47" s="199"/>
      <c r="BG47" s="198"/>
      <c r="BH47" s="199"/>
      <c r="BI47" s="198"/>
      <c r="BJ47" s="199"/>
      <c r="BK47" s="193"/>
      <c r="BL47" s="193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118"/>
    </row>
    <row r="48" spans="2:99" ht="3" customHeight="1"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1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1"/>
    </row>
    <row r="49" spans="2:99" ht="3" customHeight="1">
      <c r="B49" s="11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4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6"/>
    </row>
    <row r="50" spans="2:99" ht="19.5" customHeight="1">
      <c r="B50" s="11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118"/>
      <c r="Z50" s="5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  <c r="BI50" s="200"/>
      <c r="BJ50" s="200"/>
      <c r="BK50" s="200"/>
      <c r="BL50" s="200"/>
      <c r="BM50" s="200"/>
      <c r="BN50" s="200"/>
      <c r="BO50" s="200"/>
      <c r="BP50" s="200"/>
      <c r="BQ50" s="200"/>
      <c r="BR50" s="200"/>
      <c r="BS50" s="200"/>
      <c r="BT50" s="200"/>
      <c r="BU50" s="200"/>
      <c r="BV50" s="200"/>
      <c r="BW50" s="200"/>
      <c r="BX50" s="200"/>
      <c r="BY50" s="200"/>
      <c r="BZ50" s="200"/>
      <c r="CA50" s="200"/>
      <c r="CB50" s="200"/>
      <c r="CC50" s="200"/>
      <c r="CD50" s="200"/>
      <c r="CE50" s="200"/>
      <c r="CF50" s="200"/>
      <c r="CG50" s="200"/>
      <c r="CH50" s="200"/>
      <c r="CI50" s="200"/>
      <c r="CJ50" s="200"/>
      <c r="CK50" s="200"/>
      <c r="CL50" s="200"/>
      <c r="CM50" s="200"/>
      <c r="CN50" s="200"/>
      <c r="CO50" s="200"/>
      <c r="CP50" s="200"/>
      <c r="CQ50" s="200"/>
      <c r="CR50" s="200"/>
      <c r="CS50" s="200"/>
      <c r="CT50" s="200"/>
      <c r="CU50" s="118"/>
    </row>
    <row r="51" spans="2:99" ht="3" customHeight="1">
      <c r="B51" s="119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1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1"/>
    </row>
    <row r="52" spans="2:99" ht="3" customHeight="1">
      <c r="B52" s="114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4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6"/>
    </row>
    <row r="53" spans="2:99" ht="19.5" customHeight="1">
      <c r="B53" s="11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118"/>
      <c r="Z53" s="5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  <c r="BF53" s="200"/>
      <c r="BG53" s="200"/>
      <c r="BH53" s="200"/>
      <c r="BI53" s="200"/>
      <c r="BJ53" s="200"/>
      <c r="BK53" s="200"/>
      <c r="BL53" s="200"/>
      <c r="BM53" s="200"/>
      <c r="BN53" s="200"/>
      <c r="BO53" s="200"/>
      <c r="BP53" s="200"/>
      <c r="BQ53" s="200"/>
      <c r="BR53" s="200"/>
      <c r="BS53" s="200"/>
      <c r="BT53" s="200"/>
      <c r="BU53" s="200"/>
      <c r="BV53" s="200"/>
      <c r="BW53" s="200"/>
      <c r="BX53" s="200"/>
      <c r="BY53" s="200"/>
      <c r="BZ53" s="200"/>
      <c r="CA53" s="200"/>
      <c r="CB53" s="200"/>
      <c r="CC53" s="200"/>
      <c r="CD53" s="200"/>
      <c r="CE53" s="200"/>
      <c r="CF53" s="200"/>
      <c r="CG53" s="200"/>
      <c r="CH53" s="200"/>
      <c r="CI53" s="200"/>
      <c r="CJ53" s="200"/>
      <c r="CK53" s="200"/>
      <c r="CL53" s="200"/>
      <c r="CM53" s="200"/>
      <c r="CN53" s="200"/>
      <c r="CO53" s="200"/>
      <c r="CP53" s="200"/>
      <c r="CQ53" s="200"/>
      <c r="CR53" s="200"/>
      <c r="CS53" s="200"/>
      <c r="CT53" s="200"/>
      <c r="CU53" s="118"/>
    </row>
    <row r="54" spans="2:99" ht="3" customHeight="1">
      <c r="B54" s="119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1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1"/>
    </row>
    <row r="55" spans="2:99" ht="3" customHeight="1">
      <c r="B55" s="114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6"/>
      <c r="Z55" s="115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15"/>
      <c r="CN55" s="115"/>
      <c r="CO55" s="115"/>
      <c r="CP55" s="115"/>
      <c r="CQ55" s="115"/>
      <c r="CR55" s="115"/>
      <c r="CS55" s="115"/>
      <c r="CT55" s="115"/>
      <c r="CU55" s="116"/>
    </row>
    <row r="56" spans="2:99" ht="19.5" customHeight="1">
      <c r="B56" s="11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118"/>
      <c r="Z56" s="5"/>
      <c r="AA56" s="198"/>
      <c r="AB56" s="199"/>
      <c r="AC56" s="198"/>
      <c r="AD56" s="199"/>
      <c r="AE56" s="198"/>
      <c r="AF56" s="199"/>
      <c r="AG56" s="198"/>
      <c r="AH56" s="199"/>
      <c r="AI56" s="198"/>
      <c r="AJ56" s="199"/>
      <c r="AK56" s="198"/>
      <c r="AL56" s="199"/>
      <c r="AM56" s="198"/>
      <c r="AN56" s="199"/>
      <c r="AO56" s="198"/>
      <c r="AP56" s="199"/>
      <c r="AQ56" s="198"/>
      <c r="AR56" s="199"/>
      <c r="AS56" s="198"/>
      <c r="AT56" s="199"/>
      <c r="AU56" s="198"/>
      <c r="AV56" s="199"/>
      <c r="AW56" s="198"/>
      <c r="AX56" s="199"/>
      <c r="AY56" s="198"/>
      <c r="AZ56" s="199"/>
      <c r="BA56" s="198"/>
      <c r="BB56" s="199"/>
      <c r="BC56" s="198"/>
      <c r="BD56" s="199"/>
      <c r="BE56" s="198"/>
      <c r="BF56" s="199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118"/>
    </row>
    <row r="57" spans="2:99" ht="3" customHeight="1">
      <c r="B57" s="119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1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20"/>
      <c r="CN57" s="120"/>
      <c r="CO57" s="120"/>
      <c r="CP57" s="120"/>
      <c r="CQ57" s="120"/>
      <c r="CR57" s="120"/>
      <c r="CS57" s="120"/>
      <c r="CT57" s="120"/>
      <c r="CU57" s="121"/>
    </row>
    <row r="58" spans="2:99" ht="3" customHeight="1">
      <c r="B58" s="114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6"/>
      <c r="Z58" s="115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15"/>
      <c r="CN58" s="115"/>
      <c r="CO58" s="115"/>
      <c r="CP58" s="115"/>
      <c r="CQ58" s="115"/>
      <c r="CR58" s="115"/>
      <c r="CS58" s="115"/>
      <c r="CT58" s="115"/>
      <c r="CU58" s="116"/>
    </row>
    <row r="59" spans="2:99" ht="19.5" customHeight="1">
      <c r="B59" s="11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118"/>
      <c r="Z59" s="5"/>
      <c r="AA59" s="198"/>
      <c r="AB59" s="199"/>
      <c r="AC59" s="198"/>
      <c r="AD59" s="199"/>
      <c r="AE59" s="198"/>
      <c r="AF59" s="199"/>
      <c r="AG59" s="198"/>
      <c r="AH59" s="199"/>
      <c r="AI59" s="198"/>
      <c r="AJ59" s="199"/>
      <c r="AK59" s="198"/>
      <c r="AL59" s="199"/>
      <c r="AM59" s="198"/>
      <c r="AN59" s="199"/>
      <c r="AO59" s="198"/>
      <c r="AP59" s="199"/>
      <c r="AQ59" s="198"/>
      <c r="AR59" s="199"/>
      <c r="AS59" s="198"/>
      <c r="AT59" s="199"/>
      <c r="AU59" s="198"/>
      <c r="AV59" s="199"/>
      <c r="AW59" s="198"/>
      <c r="AX59" s="199"/>
      <c r="AY59" s="198"/>
      <c r="AZ59" s="199"/>
      <c r="BA59" s="198"/>
      <c r="BB59" s="199"/>
      <c r="BC59" s="198"/>
      <c r="BD59" s="199"/>
      <c r="BE59" s="198"/>
      <c r="BF59" s="199"/>
      <c r="BG59" s="198"/>
      <c r="BH59" s="199"/>
      <c r="BI59" s="198"/>
      <c r="BJ59" s="199"/>
      <c r="BK59" s="198"/>
      <c r="BL59" s="199"/>
      <c r="BM59" s="198"/>
      <c r="BN59" s="199"/>
      <c r="BO59" s="198"/>
      <c r="BP59" s="199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118"/>
    </row>
    <row r="60" spans="2:99" ht="3" customHeight="1">
      <c r="B60" s="119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1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20"/>
      <c r="CN60" s="120"/>
      <c r="CO60" s="120"/>
      <c r="CP60" s="120"/>
      <c r="CQ60" s="120"/>
      <c r="CR60" s="120"/>
      <c r="CS60" s="120"/>
      <c r="CT60" s="120"/>
      <c r="CU60" s="121"/>
    </row>
    <row r="61" spans="2:99" ht="3" customHeight="1">
      <c r="B61" s="114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6"/>
      <c r="Z61" s="115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15"/>
      <c r="CN61" s="115"/>
      <c r="CO61" s="115"/>
      <c r="CP61" s="115"/>
      <c r="CQ61" s="115"/>
      <c r="CR61" s="115"/>
      <c r="CS61" s="115"/>
      <c r="CT61" s="115"/>
      <c r="CU61" s="116"/>
    </row>
    <row r="62" spans="2:99" ht="19.5" customHeight="1">
      <c r="B62" s="11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118"/>
      <c r="Z62" s="5"/>
      <c r="AA62" s="198"/>
      <c r="AB62" s="199"/>
      <c r="AC62" s="198"/>
      <c r="AD62" s="199"/>
      <c r="AE62" s="198"/>
      <c r="AF62" s="199"/>
      <c r="AG62" s="198"/>
      <c r="AH62" s="199"/>
      <c r="AI62" s="198"/>
      <c r="AJ62" s="199"/>
      <c r="AK62" s="198"/>
      <c r="AL62" s="199"/>
      <c r="AM62" s="198"/>
      <c r="AN62" s="199"/>
      <c r="AO62" s="198"/>
      <c r="AP62" s="199"/>
      <c r="AQ62" s="198"/>
      <c r="AR62" s="199"/>
      <c r="AS62" s="198"/>
      <c r="AT62" s="199"/>
      <c r="AU62" s="198"/>
      <c r="AV62" s="199"/>
      <c r="AW62" s="198"/>
      <c r="AX62" s="199"/>
      <c r="AY62" s="198"/>
      <c r="AZ62" s="199"/>
      <c r="BA62" s="198"/>
      <c r="BB62" s="199"/>
      <c r="BC62" s="198"/>
      <c r="BD62" s="199"/>
      <c r="BE62" s="198"/>
      <c r="BF62" s="199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118"/>
    </row>
    <row r="63" spans="2:99" ht="3" customHeight="1">
      <c r="B63" s="119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1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2:99" ht="3" customHeight="1">
      <c r="B64" s="114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4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  <c r="CD64" s="115"/>
      <c r="CE64" s="115"/>
      <c r="CF64" s="115"/>
      <c r="CG64" s="115"/>
      <c r="CH64" s="115"/>
      <c r="CI64" s="115"/>
      <c r="CJ64" s="115"/>
      <c r="CK64" s="115"/>
      <c r="CL64" s="115"/>
      <c r="CM64" s="115"/>
      <c r="CN64" s="115"/>
      <c r="CO64" s="115"/>
      <c r="CP64" s="115"/>
      <c r="CQ64" s="115"/>
      <c r="CR64" s="115"/>
      <c r="CS64" s="115"/>
      <c r="CT64" s="115"/>
      <c r="CU64" s="116"/>
    </row>
    <row r="65" spans="2:99" ht="19.5" customHeight="1">
      <c r="B65" s="11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118"/>
      <c r="Z65" s="5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  <c r="AV65" s="200"/>
      <c r="AW65" s="200"/>
      <c r="AX65" s="200"/>
      <c r="AY65" s="200"/>
      <c r="AZ65" s="200"/>
      <c r="BA65" s="200"/>
      <c r="BB65" s="200"/>
      <c r="BC65" s="200"/>
      <c r="BD65" s="200"/>
      <c r="BE65" s="200"/>
      <c r="BF65" s="200"/>
      <c r="BG65" s="200"/>
      <c r="BH65" s="200"/>
      <c r="BI65" s="200"/>
      <c r="BJ65" s="200"/>
      <c r="BK65" s="200"/>
      <c r="BL65" s="200"/>
      <c r="BM65" s="200"/>
      <c r="BN65" s="200"/>
      <c r="BO65" s="200"/>
      <c r="BP65" s="200"/>
      <c r="BQ65" s="200"/>
      <c r="BR65" s="200"/>
      <c r="BS65" s="200"/>
      <c r="BT65" s="200"/>
      <c r="BU65" s="200"/>
      <c r="BV65" s="200"/>
      <c r="BW65" s="200"/>
      <c r="BX65" s="200"/>
      <c r="BY65" s="200"/>
      <c r="BZ65" s="200"/>
      <c r="CA65" s="200"/>
      <c r="CB65" s="200"/>
      <c r="CC65" s="200"/>
      <c r="CD65" s="200"/>
      <c r="CE65" s="200"/>
      <c r="CF65" s="200"/>
      <c r="CG65" s="200"/>
      <c r="CH65" s="200"/>
      <c r="CI65" s="200"/>
      <c r="CJ65" s="200"/>
      <c r="CK65" s="200"/>
      <c r="CL65" s="200"/>
      <c r="CM65" s="200"/>
      <c r="CN65" s="200"/>
      <c r="CO65" s="200"/>
      <c r="CP65" s="200"/>
      <c r="CQ65" s="200"/>
      <c r="CR65" s="200"/>
      <c r="CS65" s="200"/>
      <c r="CT65" s="200"/>
      <c r="CU65" s="118"/>
    </row>
    <row r="66" spans="2:99" ht="3" customHeight="1">
      <c r="B66" s="119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1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1"/>
    </row>
    <row r="67" spans="2:99" ht="20.25" customHeight="1">
      <c r="B67" s="111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12"/>
      <c r="CT67" s="112"/>
      <c r="CU67" s="113"/>
    </row>
    <row r="68" spans="2:99" ht="3" customHeight="1">
      <c r="B68" s="114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115"/>
      <c r="CR68" s="115"/>
      <c r="CS68" s="115"/>
      <c r="CT68" s="115"/>
      <c r="CU68" s="116"/>
    </row>
    <row r="69" spans="2:99" ht="19.5" customHeight="1">
      <c r="B69" s="117"/>
      <c r="C69" s="5"/>
      <c r="D69" s="5"/>
      <c r="E69" s="5"/>
      <c r="F69" s="5"/>
      <c r="G69" s="5"/>
      <c r="H69" s="5"/>
      <c r="I69" s="5"/>
      <c r="J69" s="5"/>
      <c r="K69" s="5"/>
      <c r="L69" s="198"/>
      <c r="M69" s="199"/>
      <c r="N69" s="198"/>
      <c r="O69" s="199"/>
      <c r="P69" s="198"/>
      <c r="Q69" s="199"/>
      <c r="R69" s="198"/>
      <c r="S69" s="199"/>
      <c r="T69" s="198"/>
      <c r="U69" s="199"/>
      <c r="V69" s="198"/>
      <c r="W69" s="199"/>
      <c r="X69" s="198"/>
      <c r="Y69" s="199"/>
      <c r="Z69" s="198"/>
      <c r="AA69" s="199"/>
      <c r="AB69" s="198"/>
      <c r="AC69" s="199"/>
      <c r="AD69" s="198"/>
      <c r="AE69" s="199"/>
      <c r="AF69" s="198"/>
      <c r="AG69" s="199"/>
      <c r="AH69" s="198"/>
      <c r="AI69" s="199"/>
      <c r="AJ69" s="198"/>
      <c r="AK69" s="199"/>
      <c r="AL69" s="198"/>
      <c r="AM69" s="199"/>
      <c r="AN69" s="198"/>
      <c r="AO69" s="199"/>
      <c r="AP69" s="198"/>
      <c r="AQ69" s="199"/>
      <c r="AR69" s="198"/>
      <c r="AS69" s="199"/>
      <c r="AT69" s="198"/>
      <c r="AU69" s="199"/>
      <c r="AV69" s="198"/>
      <c r="AW69" s="199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118"/>
    </row>
    <row r="70" spans="2:99" ht="7.5" customHeight="1">
      <c r="B70" s="11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118"/>
    </row>
    <row r="71" spans="2:99" ht="18.600000000000001" customHeight="1">
      <c r="B71" s="11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114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6"/>
      <c r="BQ71" s="5"/>
      <c r="BR71" s="5"/>
      <c r="BS71" s="5"/>
      <c r="BT71" s="5"/>
      <c r="BU71" s="5"/>
      <c r="BV71" s="5"/>
      <c r="BW71" s="114"/>
      <c r="BX71" s="115"/>
      <c r="BY71" s="115"/>
      <c r="BZ71" s="115"/>
      <c r="CA71" s="115"/>
      <c r="CB71" s="115"/>
      <c r="CC71" s="115"/>
      <c r="CD71" s="115"/>
      <c r="CE71" s="115"/>
      <c r="CF71" s="115"/>
      <c r="CG71" s="115"/>
      <c r="CH71" s="115"/>
      <c r="CI71" s="115"/>
      <c r="CJ71" s="115"/>
      <c r="CK71" s="115"/>
      <c r="CL71" s="115"/>
      <c r="CM71" s="115"/>
      <c r="CN71" s="115"/>
      <c r="CO71" s="115"/>
      <c r="CP71" s="115"/>
      <c r="CQ71" s="115"/>
      <c r="CR71" s="115"/>
      <c r="CS71" s="115"/>
      <c r="CT71" s="116"/>
      <c r="CU71" s="118"/>
    </row>
    <row r="72" spans="2:99" ht="9" customHeight="1">
      <c r="B72" s="11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117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118"/>
      <c r="BQ72" s="5"/>
      <c r="BR72" s="5"/>
      <c r="BS72" s="5"/>
      <c r="BT72" s="5"/>
      <c r="BU72" s="5"/>
      <c r="BV72" s="5"/>
      <c r="BW72" s="117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118"/>
      <c r="CU72" s="118"/>
    </row>
    <row r="73" spans="2:99" ht="18.600000000000001" customHeight="1">
      <c r="B73" s="11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117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118"/>
      <c r="BQ73" s="5"/>
      <c r="BR73" s="5"/>
      <c r="BS73" s="5"/>
      <c r="BT73" s="5"/>
      <c r="BU73" s="5"/>
      <c r="BV73" s="5"/>
      <c r="BW73" s="117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118"/>
      <c r="CU73" s="118"/>
    </row>
    <row r="74" spans="2:99" ht="19.5" customHeight="1">
      <c r="B74" s="117"/>
      <c r="C74" s="5"/>
      <c r="D74" s="5"/>
      <c r="E74" s="5"/>
      <c r="F74" s="5"/>
      <c r="G74" s="198"/>
      <c r="H74" s="199"/>
      <c r="I74" s="198"/>
      <c r="J74" s="199"/>
      <c r="K74" s="5"/>
      <c r="L74" s="198"/>
      <c r="M74" s="199"/>
      <c r="N74" s="198"/>
      <c r="O74" s="199"/>
      <c r="P74" s="5"/>
      <c r="Q74" s="198"/>
      <c r="R74" s="199"/>
      <c r="S74" s="198"/>
      <c r="T74" s="199"/>
      <c r="U74" s="198"/>
      <c r="V74" s="199"/>
      <c r="W74" s="198"/>
      <c r="X74" s="199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117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118"/>
      <c r="BQ74" s="5"/>
      <c r="BR74" s="5"/>
      <c r="BS74" s="5"/>
      <c r="BT74" s="5"/>
      <c r="BU74" s="5"/>
      <c r="BV74" s="5"/>
      <c r="BW74" s="117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118"/>
      <c r="CU74" s="118"/>
    </row>
    <row r="75" spans="2:99" ht="9" customHeight="1">
      <c r="B75" s="11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119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1"/>
      <c r="BQ75" s="5"/>
      <c r="BR75" s="5"/>
      <c r="BS75" s="5"/>
      <c r="BT75" s="5"/>
      <c r="BU75" s="5"/>
      <c r="BV75" s="5"/>
      <c r="BW75" s="119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1"/>
      <c r="CU75" s="118"/>
    </row>
    <row r="76" spans="2:99" ht="9" customHeight="1">
      <c r="B76" s="119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  <c r="CG76" s="120"/>
      <c r="CH76" s="120"/>
      <c r="CI76" s="120"/>
      <c r="CJ76" s="120"/>
      <c r="CK76" s="120"/>
      <c r="CL76" s="120"/>
      <c r="CM76" s="120"/>
      <c r="CN76" s="120"/>
      <c r="CO76" s="120"/>
      <c r="CP76" s="120"/>
      <c r="CQ76" s="120"/>
      <c r="CR76" s="120"/>
      <c r="CS76" s="120"/>
      <c r="CT76" s="120"/>
      <c r="CU76" s="121"/>
    </row>
    <row r="77" spans="2:99" ht="18.600000000000001" customHeight="1"/>
    <row r="78" spans="2:99" ht="18.600000000000001" customHeight="1"/>
    <row r="79" spans="2:99" ht="18.600000000000001" customHeight="1"/>
    <row r="80" spans="2:99" ht="18.600000000000001" customHeight="1"/>
    <row r="81" spans="2:100" ht="18.600000000000001" customHeight="1"/>
    <row r="82" spans="2:100" ht="18.600000000000001" customHeight="1"/>
    <row r="83" spans="2:100" ht="18.600000000000001" customHeight="1"/>
    <row r="84" spans="2:100" ht="18.600000000000001" customHeight="1"/>
    <row r="85" spans="2:100" ht="18.600000000000001" customHeight="1"/>
    <row r="86" spans="2:100" ht="18.600000000000001" customHeight="1"/>
    <row r="87" spans="2:100" ht="18.600000000000001" customHeight="1"/>
    <row r="88" spans="2:100" ht="18.600000000000001" customHeight="1"/>
    <row r="89" spans="2:100" ht="18.600000000000001" customHeight="1"/>
    <row r="90" spans="2:100" ht="18.600000000000001" customHeight="1"/>
    <row r="91" spans="2:100" ht="13.5" customHeight="1"/>
    <row r="92" spans="2:100" ht="18.95" customHeight="1">
      <c r="BN92" s="198"/>
      <c r="BO92" s="199"/>
      <c r="BP92" s="198"/>
      <c r="BQ92" s="199"/>
      <c r="BR92" s="5"/>
      <c r="BS92" s="198"/>
      <c r="BT92" s="199"/>
      <c r="BU92" s="198"/>
      <c r="BV92" s="199"/>
      <c r="BW92" s="5"/>
      <c r="BX92" s="198"/>
      <c r="BY92" s="199"/>
      <c r="BZ92" s="198"/>
      <c r="CA92" s="199"/>
      <c r="CB92" s="198"/>
      <c r="CC92" s="199"/>
      <c r="CD92" s="198"/>
      <c r="CE92" s="199"/>
      <c r="CM92" s="198"/>
      <c r="CN92" s="199"/>
      <c r="CO92" s="198"/>
      <c r="CP92" s="199"/>
      <c r="CQ92" s="5"/>
      <c r="CR92" s="198"/>
      <c r="CS92" s="199"/>
      <c r="CT92" s="198"/>
      <c r="CU92" s="199"/>
    </row>
    <row r="93" spans="2:100" ht="15" customHeight="1"/>
    <row r="94" spans="2:100" ht="18.95" customHeight="1">
      <c r="U94" s="196" t="s">
        <v>530</v>
      </c>
      <c r="V94" s="197"/>
      <c r="AC94" s="196" t="s">
        <v>529</v>
      </c>
      <c r="AD94" s="197"/>
      <c r="AK94" s="196" t="s">
        <v>529</v>
      </c>
      <c r="AL94" s="197"/>
      <c r="BB94" s="196" t="s">
        <v>529</v>
      </c>
      <c r="BC94" s="197"/>
      <c r="CB94" s="198"/>
      <c r="CC94" s="199"/>
      <c r="CD94" s="198"/>
      <c r="CE94" s="199"/>
      <c r="CF94" s="198"/>
      <c r="CG94" s="199"/>
      <c r="CH94" s="198"/>
      <c r="CI94" s="199"/>
      <c r="CJ94" s="198"/>
      <c r="CK94" s="199"/>
      <c r="CL94" s="198"/>
      <c r="CM94" s="199"/>
      <c r="CN94" s="198"/>
      <c r="CO94" s="199"/>
      <c r="CP94" s="198"/>
      <c r="CQ94" s="199"/>
    </row>
    <row r="95" spans="2:100" ht="6" customHeight="1"/>
    <row r="96" spans="2:100" ht="18.95" customHeight="1">
      <c r="B96" s="196" t="s">
        <v>529</v>
      </c>
      <c r="C96" s="197"/>
      <c r="L96" s="196" t="s">
        <v>530</v>
      </c>
      <c r="M96" s="197"/>
      <c r="AA96" s="198"/>
      <c r="AB96" s="199"/>
      <c r="AC96" s="198"/>
      <c r="AD96" s="199"/>
      <c r="AE96" s="198"/>
      <c r="AF96" s="199"/>
      <c r="AG96" s="198"/>
      <c r="AH96" s="199"/>
      <c r="AI96" s="198"/>
      <c r="AJ96" s="199"/>
      <c r="AK96" s="198"/>
      <c r="AL96" s="199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</row>
    <row r="97" spans="27:100" ht="6" customHeight="1"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</row>
    <row r="98" spans="27:100" ht="18.95" customHeight="1">
      <c r="AA98" s="198"/>
      <c r="AB98" s="199"/>
      <c r="AC98" s="198"/>
      <c r="AD98" s="199"/>
      <c r="AE98" s="198"/>
      <c r="AF98" s="199"/>
      <c r="AG98" s="198"/>
      <c r="AH98" s="199"/>
      <c r="AI98" s="198"/>
      <c r="AJ98" s="199"/>
      <c r="AK98" s="198"/>
      <c r="AL98" s="199"/>
      <c r="AM98" s="198"/>
      <c r="AN98" s="199"/>
      <c r="AO98" s="198"/>
      <c r="AP98" s="199"/>
      <c r="AQ98" s="198"/>
      <c r="AR98" s="199"/>
      <c r="AS98" s="198"/>
      <c r="AT98" s="199"/>
      <c r="AU98" s="198"/>
      <c r="AV98" s="199"/>
      <c r="AW98" s="198"/>
      <c r="AX98" s="199"/>
      <c r="AY98" s="198"/>
      <c r="AZ98" s="199"/>
      <c r="BA98" s="198"/>
      <c r="BB98" s="199"/>
      <c r="BC98" s="198"/>
      <c r="BD98" s="199"/>
      <c r="BE98" s="198"/>
      <c r="BF98" s="199"/>
      <c r="BG98" s="198"/>
      <c r="BH98" s="199"/>
      <c r="BI98" s="198"/>
      <c r="BJ98" s="199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</row>
    <row r="99" spans="27:100" ht="6" customHeight="1"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</row>
    <row r="100" spans="27:100" ht="18.95" customHeight="1">
      <c r="AA100" s="198"/>
      <c r="AB100" s="199"/>
      <c r="AC100" s="198"/>
      <c r="AD100" s="199"/>
      <c r="AE100" s="198"/>
      <c r="AF100" s="199"/>
      <c r="AG100" s="198"/>
      <c r="AH100" s="199"/>
      <c r="AI100" s="198"/>
      <c r="AJ100" s="199"/>
      <c r="AK100" s="198"/>
      <c r="AL100" s="199"/>
      <c r="AM100" s="198"/>
      <c r="AN100" s="199"/>
      <c r="AO100" s="198"/>
      <c r="AP100" s="199"/>
      <c r="AQ100" s="198"/>
      <c r="AR100" s="199"/>
      <c r="AS100" s="198"/>
      <c r="AT100" s="199"/>
      <c r="AU100" s="198"/>
      <c r="AV100" s="199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</row>
    <row r="101" spans="27:100" ht="6" customHeight="1"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</row>
    <row r="102" spans="27:100" ht="18.95" customHeight="1">
      <c r="AA102" s="198"/>
      <c r="AB102" s="199"/>
      <c r="AC102" s="198"/>
      <c r="AD102" s="199"/>
      <c r="AE102" s="198"/>
      <c r="AF102" s="199"/>
      <c r="AG102" s="198"/>
      <c r="AH102" s="199"/>
      <c r="AI102" s="198"/>
      <c r="AJ102" s="199"/>
      <c r="AK102" s="198"/>
      <c r="AL102" s="199"/>
      <c r="AM102" s="198"/>
      <c r="AN102" s="199"/>
      <c r="AO102" s="198"/>
      <c r="AP102" s="199"/>
      <c r="AQ102" s="198"/>
      <c r="AR102" s="199"/>
      <c r="AS102" s="198"/>
      <c r="AT102" s="199"/>
      <c r="AU102" s="198"/>
      <c r="AV102" s="199"/>
      <c r="AW102" s="198"/>
      <c r="AX102" s="199"/>
      <c r="AY102" s="198"/>
      <c r="AZ102" s="199"/>
      <c r="BA102" s="198"/>
      <c r="BB102" s="199"/>
      <c r="BC102" s="198"/>
      <c r="BD102" s="199"/>
      <c r="BE102" s="198"/>
      <c r="BF102" s="199"/>
      <c r="BG102" s="198"/>
      <c r="BH102" s="199"/>
      <c r="BI102" s="198"/>
      <c r="BJ102" s="199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</row>
    <row r="103" spans="27:100" ht="6" customHeight="1"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</row>
    <row r="104" spans="27:100" ht="18.95" customHeight="1">
      <c r="AA104" s="198"/>
      <c r="AB104" s="199"/>
      <c r="AC104" s="198"/>
      <c r="AD104" s="199"/>
      <c r="AE104" s="198"/>
      <c r="AF104" s="199"/>
      <c r="AG104" s="198"/>
      <c r="AH104" s="199"/>
      <c r="AI104" s="198"/>
      <c r="AJ104" s="199"/>
      <c r="AK104" s="198"/>
      <c r="AL104" s="199"/>
      <c r="AM104" s="198"/>
      <c r="AN104" s="199"/>
      <c r="AO104" s="198"/>
      <c r="AP104" s="199"/>
      <c r="AQ104" s="198"/>
      <c r="AR104" s="199"/>
      <c r="AS104" s="198"/>
      <c r="AT104" s="199"/>
      <c r="AU104" s="198"/>
      <c r="AV104" s="199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</row>
    <row r="105" spans="27:100" ht="6" customHeight="1"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</row>
    <row r="106" spans="27:100" ht="18.600000000000001" customHeight="1"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</row>
    <row r="107" spans="27:100" ht="18.600000000000001" customHeight="1"/>
    <row r="108" spans="27:100" ht="18.600000000000001" customHeight="1"/>
    <row r="109" spans="27:100" ht="18.600000000000001" customHeight="1"/>
    <row r="110" spans="27:100" ht="18.600000000000001" customHeight="1"/>
    <row r="111" spans="27:100" ht="18.600000000000001" customHeight="1"/>
    <row r="112" spans="27:100" ht="18.600000000000001" hidden="1" customHeight="1"/>
    <row r="113" ht="18.600000000000001" hidden="1" customHeight="1"/>
    <row r="114" ht="18.600000000000001" hidden="1" customHeight="1"/>
    <row r="115" ht="18.600000000000001" hidden="1" customHeight="1"/>
    <row r="116" ht="18.600000000000001" hidden="1" customHeight="1"/>
    <row r="117" ht="18.600000000000001" hidden="1" customHeight="1"/>
    <row r="118" ht="18.600000000000001" hidden="1" customHeight="1"/>
    <row r="119" ht="18.600000000000001" hidden="1" customHeight="1"/>
    <row r="120" ht="18.600000000000001" hidden="1" customHeight="1"/>
    <row r="121" ht="18.600000000000001" hidden="1" customHeight="1"/>
    <row r="122" ht="18.600000000000001" hidden="1" customHeight="1"/>
    <row r="123" ht="18.600000000000001" hidden="1" customHeight="1"/>
    <row r="124" ht="18.600000000000001" hidden="1" customHeight="1"/>
    <row r="125" ht="18.600000000000001" hidden="1" customHeight="1"/>
    <row r="126" ht="18.600000000000001" hidden="1" customHeight="1"/>
    <row r="127" ht="18.600000000000001" hidden="1" customHeight="1"/>
    <row r="128" ht="18.600000000000001" hidden="1" customHeight="1"/>
    <row r="129" ht="18.600000000000001" hidden="1" customHeight="1"/>
    <row r="130" ht="18.600000000000001" hidden="1" customHeight="1"/>
    <row r="131" ht="18.600000000000001" hidden="1" customHeight="1"/>
    <row r="132" ht="18.600000000000001" hidden="1" customHeight="1"/>
    <row r="133" ht="18.600000000000001" hidden="1" customHeight="1"/>
    <row r="134" ht="18.600000000000001" hidden="1" customHeight="1"/>
    <row r="135" ht="18.600000000000001" hidden="1" customHeight="1"/>
    <row r="136" ht="18.600000000000001" hidden="1" customHeight="1"/>
    <row r="137" ht="18.600000000000001" hidden="1" customHeight="1"/>
    <row r="138" ht="18.600000000000001" hidden="1" customHeight="1"/>
    <row r="139" ht="18.600000000000001" hidden="1" customHeight="1"/>
    <row r="140" ht="18.600000000000001" hidden="1" customHeight="1"/>
    <row r="141" ht="18.600000000000001" hidden="1" customHeight="1"/>
    <row r="142" ht="18.600000000000001" hidden="1" customHeight="1"/>
    <row r="143" ht="18.600000000000001" hidden="1" customHeight="1"/>
    <row r="144" ht="18.600000000000001" hidden="1" customHeight="1"/>
    <row r="145" ht="18.600000000000001" hidden="1" customHeight="1"/>
    <row r="146" ht="18.600000000000001" hidden="1" customHeight="1"/>
    <row r="147" ht="18.600000000000001" hidden="1" customHeight="1"/>
    <row r="148" ht="18.600000000000001" hidden="1" customHeight="1"/>
    <row r="149" ht="18.600000000000001" hidden="1" customHeight="1"/>
    <row r="150" ht="18.600000000000001" hidden="1" customHeight="1"/>
    <row r="151" ht="18.600000000000001" hidden="1" customHeight="1"/>
    <row r="152" ht="18.600000000000001" hidden="1" customHeight="1"/>
    <row r="153" ht="18.600000000000001" hidden="1" customHeight="1"/>
    <row r="154" ht="18.600000000000001" hidden="1" customHeight="1"/>
    <row r="155" ht="18.600000000000001" hidden="1" customHeight="1"/>
    <row r="156" ht="18.600000000000001" hidden="1" customHeight="1"/>
    <row r="157" ht="18.600000000000001" hidden="1" customHeight="1"/>
    <row r="158" ht="18.600000000000001" hidden="1" customHeight="1"/>
    <row r="159" ht="18.600000000000001" hidden="1" customHeight="1"/>
    <row r="160" ht="18.600000000000001" hidden="1" customHeight="1"/>
    <row r="161" ht="18.600000000000001" hidden="1" customHeight="1"/>
    <row r="162" ht="18.600000000000001" hidden="1" customHeight="1"/>
    <row r="163" ht="18.600000000000001" hidden="1" customHeight="1"/>
    <row r="164" ht="18.600000000000001" hidden="1" customHeight="1"/>
    <row r="165" ht="18.600000000000001" hidden="1" customHeight="1"/>
    <row r="166" ht="18.600000000000001" hidden="1" customHeight="1"/>
    <row r="167" ht="18.600000000000001" hidden="1" customHeight="1"/>
    <row r="168" ht="18.600000000000001" hidden="1" customHeight="1"/>
    <row r="169" ht="18.600000000000001" hidden="1" customHeight="1"/>
    <row r="170" ht="18.600000000000001" hidden="1" customHeight="1"/>
    <row r="171" ht="18.600000000000001" hidden="1" customHeight="1"/>
    <row r="172" ht="18.600000000000001" hidden="1" customHeight="1"/>
    <row r="173" ht="18.600000000000001" hidden="1" customHeight="1"/>
    <row r="174" ht="18.600000000000001" hidden="1" customHeight="1"/>
    <row r="175" ht="18.600000000000001" hidden="1" customHeight="1"/>
    <row r="176" ht="18.600000000000001" hidden="1" customHeight="1"/>
    <row r="177" ht="18.600000000000001" hidden="1" customHeight="1"/>
    <row r="178" ht="18.600000000000001" hidden="1" customHeight="1"/>
    <row r="179" ht="18.600000000000001" hidden="1" customHeight="1"/>
    <row r="180" ht="18.600000000000001" hidden="1" customHeight="1"/>
    <row r="181" ht="18.600000000000001" hidden="1" customHeight="1"/>
    <row r="182" ht="18.600000000000001" hidden="1" customHeight="1"/>
    <row r="183" ht="18.600000000000001" hidden="1" customHeight="1"/>
    <row r="184" ht="18.600000000000001" hidden="1" customHeight="1"/>
    <row r="185" ht="18.600000000000001" hidden="1" customHeight="1"/>
    <row r="186" ht="18.600000000000001" hidden="1" customHeight="1"/>
    <row r="187" ht="18.600000000000001" hidden="1" customHeight="1"/>
    <row r="188" ht="18.600000000000001" hidden="1" customHeight="1"/>
    <row r="189" ht="18.600000000000001" hidden="1" customHeight="1"/>
    <row r="190" ht="18.600000000000001" hidden="1" customHeight="1"/>
    <row r="191" ht="18.600000000000001" hidden="1" customHeight="1"/>
    <row r="192" ht="18.600000000000001" hidden="1" customHeight="1"/>
    <row r="193" ht="18.600000000000001" hidden="1" customHeight="1"/>
    <row r="194" ht="18.600000000000001" hidden="1" customHeight="1"/>
    <row r="195" ht="18.600000000000001" hidden="1" customHeight="1"/>
    <row r="196" ht="18.600000000000001" hidden="1" customHeight="1"/>
    <row r="197" ht="18.600000000000001" hidden="1" customHeight="1"/>
    <row r="198" ht="18.600000000000001" hidden="1" customHeight="1"/>
    <row r="199" ht="18.600000000000001" hidden="1" customHeight="1"/>
    <row r="200" ht="18.600000000000001" hidden="1" customHeight="1"/>
    <row r="201" ht="18.600000000000001" hidden="1" customHeight="1"/>
    <row r="202" ht="18.600000000000001" hidden="1" customHeight="1"/>
    <row r="203" ht="18.600000000000001" hidden="1" customHeight="1"/>
    <row r="204" ht="18.600000000000001" hidden="1" customHeight="1"/>
    <row r="205" ht="18.600000000000001" hidden="1" customHeight="1"/>
    <row r="206" ht="18.600000000000001" hidden="1" customHeight="1"/>
    <row r="207" ht="18.600000000000001" hidden="1" customHeight="1"/>
    <row r="208" ht="18.600000000000001" hidden="1" customHeight="1"/>
    <row r="209" ht="18.600000000000001" hidden="1" customHeight="1"/>
    <row r="210" ht="18.600000000000001" hidden="1" customHeight="1"/>
    <row r="211" ht="18.600000000000001" hidden="1" customHeight="1"/>
    <row r="212" ht="18.600000000000001" hidden="1" customHeight="1"/>
    <row r="213" ht="18.600000000000001" hidden="1" customHeight="1"/>
    <row r="214" ht="18.600000000000001" hidden="1" customHeight="1"/>
    <row r="215" ht="18.600000000000001" hidden="1" customHeight="1"/>
    <row r="216" ht="18.600000000000001" hidden="1" customHeight="1"/>
    <row r="217" ht="18.600000000000001" hidden="1" customHeight="1"/>
    <row r="218" ht="18.600000000000001" hidden="1" customHeight="1"/>
    <row r="219" ht="18.600000000000001" hidden="1" customHeight="1"/>
    <row r="220" ht="18.600000000000001" hidden="1" customHeight="1"/>
    <row r="221" ht="18.600000000000001" hidden="1" customHeight="1"/>
    <row r="222" ht="18.600000000000001" hidden="1" customHeight="1"/>
    <row r="223" ht="18.600000000000001" hidden="1" customHeight="1"/>
    <row r="224" ht="18.600000000000001" hidden="1" customHeight="1"/>
    <row r="225" ht="18.600000000000001" hidden="1" customHeight="1"/>
    <row r="226" ht="18.600000000000001" hidden="1" customHeight="1"/>
    <row r="227" ht="18.600000000000001" hidden="1" customHeight="1"/>
    <row r="228" ht="18.600000000000001" hidden="1" customHeight="1"/>
    <row r="229" ht="18.600000000000001" hidden="1" customHeight="1"/>
    <row r="230" ht="18.600000000000001" hidden="1" customHeight="1"/>
    <row r="231" ht="18.600000000000001" hidden="1" customHeight="1"/>
    <row r="232" ht="18.600000000000001" hidden="1" customHeight="1"/>
    <row r="233" ht="18.600000000000001" hidden="1" customHeight="1"/>
    <row r="234" ht="18.600000000000001" hidden="1" customHeight="1"/>
    <row r="235" ht="18.600000000000001" hidden="1" customHeight="1"/>
    <row r="236" ht="18.600000000000001" hidden="1" customHeight="1"/>
    <row r="237" ht="18.600000000000001" hidden="1" customHeight="1"/>
    <row r="238" ht="18.600000000000001" hidden="1" customHeight="1"/>
    <row r="239" ht="18.600000000000001" hidden="1" customHeight="1"/>
    <row r="240" ht="18.600000000000001" hidden="1" customHeight="1"/>
    <row r="241" ht="18.600000000000001" hidden="1" customHeight="1"/>
    <row r="242" ht="18.600000000000001" hidden="1" customHeight="1"/>
    <row r="243" ht="18.600000000000001" hidden="1" customHeight="1"/>
    <row r="244" ht="18.600000000000001" hidden="1" customHeight="1"/>
    <row r="245" ht="18.600000000000001" hidden="1" customHeight="1"/>
    <row r="246" ht="18.600000000000001" hidden="1" customHeight="1"/>
    <row r="247" ht="18.600000000000001" hidden="1" customHeight="1"/>
    <row r="248" ht="18.600000000000001" hidden="1" customHeight="1"/>
    <row r="249" ht="18.600000000000001" hidden="1" customHeight="1"/>
    <row r="250" ht="18.600000000000001" hidden="1" customHeight="1"/>
    <row r="251" ht="18.600000000000001" hidden="1" customHeight="1"/>
    <row r="252" ht="18.600000000000001" hidden="1" customHeight="1"/>
    <row r="253" ht="18.600000000000001" hidden="1" customHeight="1"/>
    <row r="254" ht="18.600000000000001" hidden="1" customHeight="1"/>
    <row r="255" ht="18.600000000000001" hidden="1" customHeight="1"/>
    <row r="256" ht="18.600000000000001" hidden="1" customHeight="1"/>
    <row r="257" ht="18.600000000000001" hidden="1" customHeight="1"/>
    <row r="258" ht="18.600000000000001" hidden="1" customHeight="1"/>
    <row r="259" ht="18.600000000000001" hidden="1" customHeight="1"/>
    <row r="260" ht="18.600000000000001" hidden="1" customHeight="1"/>
    <row r="261" ht="18.600000000000001" hidden="1" customHeight="1"/>
    <row r="262" ht="18.600000000000001" hidden="1" customHeight="1"/>
    <row r="263" ht="18.600000000000001" hidden="1" customHeight="1"/>
    <row r="264" ht="18.600000000000001" hidden="1" customHeight="1"/>
    <row r="265" ht="18.600000000000001" hidden="1" customHeight="1"/>
    <row r="266" ht="18.600000000000001" hidden="1" customHeight="1"/>
    <row r="267" ht="18.600000000000001" hidden="1" customHeight="1"/>
    <row r="268" ht="18.600000000000001" hidden="1" customHeight="1"/>
    <row r="269" ht="18.600000000000001" hidden="1" customHeight="1"/>
    <row r="270" ht="18.600000000000001" hidden="1" customHeight="1"/>
    <row r="271" ht="18.600000000000001" hidden="1" customHeight="1"/>
    <row r="272" ht="18.600000000000001" hidden="1" customHeight="1"/>
    <row r="273" ht="18.600000000000001" hidden="1" customHeight="1"/>
    <row r="274" ht="18.600000000000001" hidden="1" customHeight="1"/>
    <row r="275" ht="18.600000000000001" hidden="1" customHeight="1"/>
    <row r="276" ht="18.600000000000001" hidden="1" customHeight="1"/>
    <row r="277" ht="18.600000000000001" hidden="1" customHeight="1"/>
    <row r="278" ht="18.600000000000001" hidden="1" customHeight="1"/>
    <row r="279" ht="18.600000000000001" hidden="1" customHeight="1"/>
    <row r="280" ht="18.600000000000001" hidden="1" customHeight="1"/>
    <row r="281" ht="18.600000000000001" hidden="1" customHeight="1"/>
    <row r="282" ht="18.600000000000001" hidden="1" customHeight="1"/>
    <row r="283" ht="18.600000000000001" hidden="1" customHeight="1"/>
    <row r="284" ht="18.600000000000001" hidden="1" customHeight="1"/>
    <row r="285" ht="18.600000000000001" hidden="1" customHeight="1"/>
    <row r="286" ht="18.600000000000001" hidden="1" customHeight="1"/>
    <row r="287" ht="18.600000000000001" hidden="1" customHeight="1"/>
    <row r="288" ht="18.600000000000001" hidden="1" customHeight="1"/>
    <row r="289" ht="18.600000000000001" hidden="1" customHeight="1"/>
    <row r="290" ht="18.600000000000001" hidden="1" customHeight="1"/>
    <row r="291" ht="18.600000000000001" hidden="1" customHeight="1"/>
    <row r="292" ht="18.600000000000001" hidden="1" customHeight="1"/>
    <row r="293" ht="18.600000000000001" hidden="1" customHeight="1"/>
    <row r="294" ht="18.600000000000001" hidden="1" customHeight="1"/>
    <row r="295" ht="18.600000000000001" hidden="1" customHeight="1"/>
    <row r="296" ht="18.600000000000001" hidden="1" customHeight="1"/>
    <row r="297" ht="18.600000000000001" hidden="1" customHeight="1"/>
    <row r="298" ht="18.600000000000001" hidden="1" customHeight="1"/>
  </sheetData>
  <sheetProtection password="CB7C" sheet="1" objects="1" scenarios="1" selectLockedCells="1"/>
  <mergeCells count="731">
    <mergeCell ref="AS104:AT104"/>
    <mergeCell ref="AU104:AV104"/>
    <mergeCell ref="BI102:BJ102"/>
    <mergeCell ref="AA104:AB104"/>
    <mergeCell ref="AC104:AD104"/>
    <mergeCell ref="AE104:AF104"/>
    <mergeCell ref="AG104:AH104"/>
    <mergeCell ref="AI104:AJ104"/>
    <mergeCell ref="AK104:AL104"/>
    <mergeCell ref="AM104:AN104"/>
    <mergeCell ref="AO104:AP104"/>
    <mergeCell ref="AQ104:AR104"/>
    <mergeCell ref="AW102:AX102"/>
    <mergeCell ref="AY102:AZ102"/>
    <mergeCell ref="BA102:BB102"/>
    <mergeCell ref="BC102:BD102"/>
    <mergeCell ref="BE102:BF102"/>
    <mergeCell ref="BG102:BH102"/>
    <mergeCell ref="AK102:AL102"/>
    <mergeCell ref="AM102:AN102"/>
    <mergeCell ref="AO102:AP102"/>
    <mergeCell ref="AQ102:AR102"/>
    <mergeCell ref="AS102:AT102"/>
    <mergeCell ref="AU102:AV102"/>
    <mergeCell ref="AM100:AN100"/>
    <mergeCell ref="AO100:AP100"/>
    <mergeCell ref="AQ100:AR100"/>
    <mergeCell ref="AS100:AT100"/>
    <mergeCell ref="AU100:AV100"/>
    <mergeCell ref="AA102:AB102"/>
    <mergeCell ref="AC102:AD102"/>
    <mergeCell ref="AE102:AF102"/>
    <mergeCell ref="AG102:AH102"/>
    <mergeCell ref="AI102:AJ102"/>
    <mergeCell ref="AA100:AB100"/>
    <mergeCell ref="AC100:AD100"/>
    <mergeCell ref="AE100:AF100"/>
    <mergeCell ref="AG100:AH100"/>
    <mergeCell ref="AI100:AJ100"/>
    <mergeCell ref="AK100:AL100"/>
    <mergeCell ref="AY98:AZ98"/>
    <mergeCell ref="BA98:BB98"/>
    <mergeCell ref="BC98:BD98"/>
    <mergeCell ref="BE98:BF98"/>
    <mergeCell ref="BG98:BH98"/>
    <mergeCell ref="BI98:BJ98"/>
    <mergeCell ref="AM98:AN98"/>
    <mergeCell ref="AO98:AP98"/>
    <mergeCell ref="AQ98:AR98"/>
    <mergeCell ref="AS98:AT98"/>
    <mergeCell ref="AU98:AV98"/>
    <mergeCell ref="AW98:AX98"/>
    <mergeCell ref="AI96:AJ96"/>
    <mergeCell ref="AK96:AL96"/>
    <mergeCell ref="AA98:AB98"/>
    <mergeCell ref="AC98:AD98"/>
    <mergeCell ref="AE98:AF98"/>
    <mergeCell ref="AG98:AH98"/>
    <mergeCell ref="AI98:AJ98"/>
    <mergeCell ref="AK98:AL98"/>
    <mergeCell ref="B96:C96"/>
    <mergeCell ref="L96:M96"/>
    <mergeCell ref="AA96:AB96"/>
    <mergeCell ref="AC96:AD96"/>
    <mergeCell ref="AE96:AF96"/>
    <mergeCell ref="AG96:AH96"/>
    <mergeCell ref="CF94:CG94"/>
    <mergeCell ref="CH94:CI94"/>
    <mergeCell ref="CJ94:CK94"/>
    <mergeCell ref="CL94:CM94"/>
    <mergeCell ref="CN94:CO94"/>
    <mergeCell ref="CP94:CQ94"/>
    <mergeCell ref="U94:V94"/>
    <mergeCell ref="AC94:AD94"/>
    <mergeCell ref="AK94:AL94"/>
    <mergeCell ref="BB94:BC94"/>
    <mergeCell ref="CB94:CC94"/>
    <mergeCell ref="CD94:CE94"/>
    <mergeCell ref="CB92:CC92"/>
    <mergeCell ref="CD92:CE92"/>
    <mergeCell ref="CM92:CN92"/>
    <mergeCell ref="CO92:CP92"/>
    <mergeCell ref="CR92:CS92"/>
    <mergeCell ref="CT92:CU92"/>
    <mergeCell ref="BN92:BO92"/>
    <mergeCell ref="BP92:BQ92"/>
    <mergeCell ref="BS92:BT92"/>
    <mergeCell ref="BU92:BV92"/>
    <mergeCell ref="BX92:BY92"/>
    <mergeCell ref="BZ92:CA92"/>
    <mergeCell ref="G74:H74"/>
    <mergeCell ref="I74:J74"/>
    <mergeCell ref="L74:M74"/>
    <mergeCell ref="N74:O74"/>
    <mergeCell ref="Q74:R74"/>
    <mergeCell ref="S74:T74"/>
    <mergeCell ref="U74:V74"/>
    <mergeCell ref="W74:X74"/>
    <mergeCell ref="AJ69:AK69"/>
    <mergeCell ref="X69:Y69"/>
    <mergeCell ref="Z69:AA69"/>
    <mergeCell ref="AB69:AC69"/>
    <mergeCell ref="AD69:AE69"/>
    <mergeCell ref="AF69:AG69"/>
    <mergeCell ref="AH69:AI69"/>
    <mergeCell ref="L69:M69"/>
    <mergeCell ref="N69:O69"/>
    <mergeCell ref="P69:Q69"/>
    <mergeCell ref="CE63:CF63"/>
    <mergeCell ref="CG63:CH63"/>
    <mergeCell ref="CI63:CJ63"/>
    <mergeCell ref="CK63:CL63"/>
    <mergeCell ref="AA65:CT65"/>
    <mergeCell ref="BQ63:BR63"/>
    <mergeCell ref="BS63:BT63"/>
    <mergeCell ref="BU63:BV63"/>
    <mergeCell ref="BW63:BX63"/>
    <mergeCell ref="BY63:BZ63"/>
    <mergeCell ref="CA63:CB63"/>
    <mergeCell ref="BE63:BF63"/>
    <mergeCell ref="BG63:BH63"/>
    <mergeCell ref="BI63:BJ63"/>
    <mergeCell ref="BK63:BL63"/>
    <mergeCell ref="BM63:BN63"/>
    <mergeCell ref="BO63:BP63"/>
    <mergeCell ref="AU63:AV63"/>
    <mergeCell ref="AW63:AX63"/>
    <mergeCell ref="AY63:AZ63"/>
    <mergeCell ref="BA63:BB63"/>
    <mergeCell ref="BC63:BD63"/>
    <mergeCell ref="R69:S69"/>
    <mergeCell ref="T69:U69"/>
    <mergeCell ref="V69:W69"/>
    <mergeCell ref="CC63:CD63"/>
    <mergeCell ref="AV69:AW69"/>
    <mergeCell ref="AL69:AM69"/>
    <mergeCell ref="AN69:AO69"/>
    <mergeCell ref="AP69:AQ69"/>
    <mergeCell ref="AR69:AS69"/>
    <mergeCell ref="AT69:AU69"/>
    <mergeCell ref="CC61:CD61"/>
    <mergeCell ref="CE61:CF61"/>
    <mergeCell ref="CG61:CH61"/>
    <mergeCell ref="BC61:BD61"/>
    <mergeCell ref="AW62:AX62"/>
    <mergeCell ref="AY62:AZ62"/>
    <mergeCell ref="BA62:BB62"/>
    <mergeCell ref="BC62:BD62"/>
    <mergeCell ref="BE62:BF62"/>
    <mergeCell ref="BY61:BZ61"/>
    <mergeCell ref="CA61:CB61"/>
    <mergeCell ref="BE61:BF61"/>
    <mergeCell ref="BG61:BH61"/>
    <mergeCell ref="BI61:BJ61"/>
    <mergeCell ref="BK61:BL61"/>
    <mergeCell ref="BM61:BN61"/>
    <mergeCell ref="BO61:BP61"/>
    <mergeCell ref="AS61:AT61"/>
    <mergeCell ref="AU61:AV61"/>
    <mergeCell ref="AW61:AX61"/>
    <mergeCell ref="AY61:AZ61"/>
    <mergeCell ref="BA61:BB61"/>
    <mergeCell ref="AA62:AB62"/>
    <mergeCell ref="AC62:AD62"/>
    <mergeCell ref="AE62:AF62"/>
    <mergeCell ref="AG62:AH62"/>
    <mergeCell ref="AI62:AJ62"/>
    <mergeCell ref="BQ61:BR61"/>
    <mergeCell ref="BS61:BT61"/>
    <mergeCell ref="BU61:BV61"/>
    <mergeCell ref="BW61:BX61"/>
    <mergeCell ref="AK62:AL62"/>
    <mergeCell ref="AM62:AN62"/>
    <mergeCell ref="AO62:AP62"/>
    <mergeCell ref="AQ62:AR62"/>
    <mergeCell ref="AS62:AT62"/>
    <mergeCell ref="AU62:AV62"/>
    <mergeCell ref="CK60:CL60"/>
    <mergeCell ref="AA61:AB61"/>
    <mergeCell ref="AC61:AD61"/>
    <mergeCell ref="AE61:AF61"/>
    <mergeCell ref="AG61:AH61"/>
    <mergeCell ref="AI61:AJ61"/>
    <mergeCell ref="AK61:AL61"/>
    <mergeCell ref="AM61:AN61"/>
    <mergeCell ref="AO61:AP61"/>
    <mergeCell ref="AQ61:AR61"/>
    <mergeCell ref="BY60:BZ60"/>
    <mergeCell ref="CA60:CB60"/>
    <mergeCell ref="CC60:CD60"/>
    <mergeCell ref="CE60:CF60"/>
    <mergeCell ref="CG60:CH60"/>
    <mergeCell ref="CI60:CJ60"/>
    <mergeCell ref="BM60:BN60"/>
    <mergeCell ref="BO60:BP60"/>
    <mergeCell ref="BQ60:BR60"/>
    <mergeCell ref="BS60:BT60"/>
    <mergeCell ref="BU60:BV60"/>
    <mergeCell ref="BW60:BX60"/>
    <mergeCell ref="CI61:CJ61"/>
    <mergeCell ref="CK61:CL61"/>
    <mergeCell ref="BO59:BP59"/>
    <mergeCell ref="AU60:AV60"/>
    <mergeCell ref="AW60:AX60"/>
    <mergeCell ref="AY60:AZ60"/>
    <mergeCell ref="BA60:BB60"/>
    <mergeCell ref="BC60:BD60"/>
    <mergeCell ref="BE60:BF60"/>
    <mergeCell ref="BG60:BH60"/>
    <mergeCell ref="BI60:BJ60"/>
    <mergeCell ref="BK60:BL60"/>
    <mergeCell ref="BC59:BD59"/>
    <mergeCell ref="BE59:BF59"/>
    <mergeCell ref="BG59:BH59"/>
    <mergeCell ref="BI59:BJ59"/>
    <mergeCell ref="BK59:BL59"/>
    <mergeCell ref="BM59:BN59"/>
    <mergeCell ref="AQ59:AR59"/>
    <mergeCell ref="AS59:AT59"/>
    <mergeCell ref="AU59:AV59"/>
    <mergeCell ref="AW59:AX59"/>
    <mergeCell ref="AY59:AZ59"/>
    <mergeCell ref="BA59:BB59"/>
    <mergeCell ref="CI58:CJ58"/>
    <mergeCell ref="CK58:CL58"/>
    <mergeCell ref="AA59:AB59"/>
    <mergeCell ref="AC59:AD59"/>
    <mergeCell ref="AE59:AF59"/>
    <mergeCell ref="AG59:AH59"/>
    <mergeCell ref="AI59:AJ59"/>
    <mergeCell ref="AK59:AL59"/>
    <mergeCell ref="AM59:AN59"/>
    <mergeCell ref="AO59:AP59"/>
    <mergeCell ref="BW58:BX58"/>
    <mergeCell ref="BY58:BZ58"/>
    <mergeCell ref="CA58:CB58"/>
    <mergeCell ref="CC58:CD58"/>
    <mergeCell ref="CE58:CF58"/>
    <mergeCell ref="CG58:CH58"/>
    <mergeCell ref="BK58:BL58"/>
    <mergeCell ref="BM58:BN58"/>
    <mergeCell ref="AM58:AN58"/>
    <mergeCell ref="AO58:AP58"/>
    <mergeCell ref="AQ58:AR58"/>
    <mergeCell ref="AS58:AT58"/>
    <mergeCell ref="AU58:AV58"/>
    <mergeCell ref="AW58:AX58"/>
    <mergeCell ref="CE57:CF57"/>
    <mergeCell ref="CG57:CH57"/>
    <mergeCell ref="CI57:CJ57"/>
    <mergeCell ref="BO58:BP58"/>
    <mergeCell ref="BQ58:BR58"/>
    <mergeCell ref="BS58:BT58"/>
    <mergeCell ref="BU58:BV58"/>
    <mergeCell ref="AY58:AZ58"/>
    <mergeCell ref="BA58:BB58"/>
    <mergeCell ref="BC58:BD58"/>
    <mergeCell ref="BE58:BF58"/>
    <mergeCell ref="BG58:BH58"/>
    <mergeCell ref="BI58:BJ58"/>
    <mergeCell ref="AQ56:AR56"/>
    <mergeCell ref="AS56:AT56"/>
    <mergeCell ref="AU56:AV56"/>
    <mergeCell ref="AW56:AX56"/>
    <mergeCell ref="AY56:AZ56"/>
    <mergeCell ref="BA56:BB56"/>
    <mergeCell ref="CK57:CL57"/>
    <mergeCell ref="AA58:AB58"/>
    <mergeCell ref="AC58:AD58"/>
    <mergeCell ref="AE58:AF58"/>
    <mergeCell ref="AG58:AH58"/>
    <mergeCell ref="AI58:AJ58"/>
    <mergeCell ref="AK58:AL58"/>
    <mergeCell ref="BS57:BT57"/>
    <mergeCell ref="BU57:BV57"/>
    <mergeCell ref="BW57:BX57"/>
    <mergeCell ref="BY57:BZ57"/>
    <mergeCell ref="CA57:CB57"/>
    <mergeCell ref="CC57:CD57"/>
    <mergeCell ref="BG57:BH57"/>
    <mergeCell ref="BI57:BJ57"/>
    <mergeCell ref="BK57:BL57"/>
    <mergeCell ref="BM57:BN57"/>
    <mergeCell ref="BO57:BP57"/>
    <mergeCell ref="BU55:BV55"/>
    <mergeCell ref="AY55:AZ55"/>
    <mergeCell ref="BA55:BB55"/>
    <mergeCell ref="BC56:BD56"/>
    <mergeCell ref="BE56:BF56"/>
    <mergeCell ref="AU57:AV57"/>
    <mergeCell ref="AW57:AX57"/>
    <mergeCell ref="AY57:AZ57"/>
    <mergeCell ref="BA57:BB57"/>
    <mergeCell ref="BC57:BD57"/>
    <mergeCell ref="BE57:BF57"/>
    <mergeCell ref="BQ57:BR57"/>
    <mergeCell ref="AS55:AT55"/>
    <mergeCell ref="AU55:AV55"/>
    <mergeCell ref="AW55:AX55"/>
    <mergeCell ref="CI55:CJ55"/>
    <mergeCell ref="CK55:CL55"/>
    <mergeCell ref="AA56:AB56"/>
    <mergeCell ref="AC56:AD56"/>
    <mergeCell ref="AE56:AF56"/>
    <mergeCell ref="AG56:AH56"/>
    <mergeCell ref="AI56:AJ56"/>
    <mergeCell ref="AK56:AL56"/>
    <mergeCell ref="AM56:AN56"/>
    <mergeCell ref="AO56:AP56"/>
    <mergeCell ref="BW55:BX55"/>
    <mergeCell ref="BY55:BZ55"/>
    <mergeCell ref="CA55:CB55"/>
    <mergeCell ref="CC55:CD55"/>
    <mergeCell ref="CE55:CF55"/>
    <mergeCell ref="CG55:CH55"/>
    <mergeCell ref="BK55:BL55"/>
    <mergeCell ref="BM55:BN55"/>
    <mergeCell ref="BO55:BP55"/>
    <mergeCell ref="BQ55:BR55"/>
    <mergeCell ref="BS55:BT55"/>
    <mergeCell ref="AA50:CT50"/>
    <mergeCell ref="AA53:CT53"/>
    <mergeCell ref="AS47:AT47"/>
    <mergeCell ref="AU47:AV47"/>
    <mergeCell ref="AW47:AX47"/>
    <mergeCell ref="AY47:AZ47"/>
    <mergeCell ref="BA47:BB47"/>
    <mergeCell ref="BC47:BD47"/>
    <mergeCell ref="AA55:AB55"/>
    <mergeCell ref="AC55:AD55"/>
    <mergeCell ref="AE55:AF55"/>
    <mergeCell ref="AG55:AH55"/>
    <mergeCell ref="AI55:AJ55"/>
    <mergeCell ref="AK55:AL55"/>
    <mergeCell ref="BE47:BF47"/>
    <mergeCell ref="BG47:BH47"/>
    <mergeCell ref="BI47:BJ47"/>
    <mergeCell ref="BC55:BD55"/>
    <mergeCell ref="BE55:BF55"/>
    <mergeCell ref="BG55:BH55"/>
    <mergeCell ref="BI55:BJ55"/>
    <mergeCell ref="AM55:AN55"/>
    <mergeCell ref="AO55:AP55"/>
    <mergeCell ref="AQ55:AR55"/>
    <mergeCell ref="CK46:CL46"/>
    <mergeCell ref="AA47:AB47"/>
    <mergeCell ref="AC47:AD47"/>
    <mergeCell ref="AE47:AF47"/>
    <mergeCell ref="AG47:AH47"/>
    <mergeCell ref="AI47:AJ47"/>
    <mergeCell ref="AK47:AL47"/>
    <mergeCell ref="AM47:AN47"/>
    <mergeCell ref="AO47:AP47"/>
    <mergeCell ref="AQ47:AR47"/>
    <mergeCell ref="BY46:BZ46"/>
    <mergeCell ref="CA46:CB46"/>
    <mergeCell ref="CC46:CD46"/>
    <mergeCell ref="CE46:CF46"/>
    <mergeCell ref="CG46:CH46"/>
    <mergeCell ref="CI46:CJ46"/>
    <mergeCell ref="BM46:BN46"/>
    <mergeCell ref="BO46:BP46"/>
    <mergeCell ref="BQ46:BR46"/>
    <mergeCell ref="BS46:BT46"/>
    <mergeCell ref="BU46:BV46"/>
    <mergeCell ref="BW46:BX46"/>
    <mergeCell ref="BK47:BL47"/>
    <mergeCell ref="CE43:CF43"/>
    <mergeCell ref="CG43:CH43"/>
    <mergeCell ref="BI44:BJ44"/>
    <mergeCell ref="BK44:BL44"/>
    <mergeCell ref="BE46:BF46"/>
    <mergeCell ref="BG46:BH46"/>
    <mergeCell ref="BI46:BJ46"/>
    <mergeCell ref="BK46:BL46"/>
    <mergeCell ref="AW44:AX44"/>
    <mergeCell ref="AY44:AZ44"/>
    <mergeCell ref="BA44:BB44"/>
    <mergeCell ref="BC44:BD44"/>
    <mergeCell ref="BE44:BF44"/>
    <mergeCell ref="BG44:BH44"/>
    <mergeCell ref="BY43:BZ43"/>
    <mergeCell ref="CA43:CB43"/>
    <mergeCell ref="AK44:AL44"/>
    <mergeCell ref="AM44:AN44"/>
    <mergeCell ref="AO44:AP44"/>
    <mergeCell ref="AQ44:AR44"/>
    <mergeCell ref="AS44:AT44"/>
    <mergeCell ref="AU44:AV44"/>
    <mergeCell ref="CC43:CD43"/>
    <mergeCell ref="AA44:AB44"/>
    <mergeCell ref="AC44:AD44"/>
    <mergeCell ref="AE44:AF44"/>
    <mergeCell ref="AG44:AH44"/>
    <mergeCell ref="AI44:AJ44"/>
    <mergeCell ref="BQ43:BR43"/>
    <mergeCell ref="BS43:BT43"/>
    <mergeCell ref="BU43:BV43"/>
    <mergeCell ref="BW43:BX43"/>
    <mergeCell ref="CE42:CF42"/>
    <mergeCell ref="CG42:CH42"/>
    <mergeCell ref="CI42:CJ42"/>
    <mergeCell ref="CK42:CL42"/>
    <mergeCell ref="BE43:BF43"/>
    <mergeCell ref="BG43:BH43"/>
    <mergeCell ref="BI43:BJ43"/>
    <mergeCell ref="BK43:BL43"/>
    <mergeCell ref="BM43:BN43"/>
    <mergeCell ref="BO43:BP43"/>
    <mergeCell ref="BS42:BT42"/>
    <mergeCell ref="BU42:BV42"/>
    <mergeCell ref="BW42:BX42"/>
    <mergeCell ref="BY42:BZ42"/>
    <mergeCell ref="CA42:CB42"/>
    <mergeCell ref="CC42:CD42"/>
    <mergeCell ref="BG42:BH42"/>
    <mergeCell ref="BI42:BJ42"/>
    <mergeCell ref="BK42:BL42"/>
    <mergeCell ref="BM42:BN42"/>
    <mergeCell ref="BO42:BP42"/>
    <mergeCell ref="BQ42:BR42"/>
    <mergeCell ref="CI43:CJ43"/>
    <mergeCell ref="CK43:CL43"/>
    <mergeCell ref="AU42:AV42"/>
    <mergeCell ref="AW42:AX42"/>
    <mergeCell ref="AY42:AZ42"/>
    <mergeCell ref="BA42:BB42"/>
    <mergeCell ref="BC42:BD42"/>
    <mergeCell ref="BE42:BF42"/>
    <mergeCell ref="BQ41:BR41"/>
    <mergeCell ref="BS41:BT41"/>
    <mergeCell ref="BU41:BV41"/>
    <mergeCell ref="BE41:BF41"/>
    <mergeCell ref="BG41:BH41"/>
    <mergeCell ref="BI41:BJ41"/>
    <mergeCell ref="BK41:BL41"/>
    <mergeCell ref="BM41:BN41"/>
    <mergeCell ref="BO41:BP41"/>
    <mergeCell ref="AA41:AB41"/>
    <mergeCell ref="AC41:AD41"/>
    <mergeCell ref="AE41:AF41"/>
    <mergeCell ref="AG41:AH41"/>
    <mergeCell ref="AI41:AJ41"/>
    <mergeCell ref="AK41:AL41"/>
    <mergeCell ref="AM41:AN41"/>
    <mergeCell ref="AO41:AP41"/>
    <mergeCell ref="AQ41:AR41"/>
    <mergeCell ref="BI40:BJ40"/>
    <mergeCell ref="BK40:BL40"/>
    <mergeCell ref="AS41:AT41"/>
    <mergeCell ref="AU41:AV41"/>
    <mergeCell ref="AW41:AX41"/>
    <mergeCell ref="AY41:AZ41"/>
    <mergeCell ref="BA41:BB41"/>
    <mergeCell ref="BC41:BD41"/>
    <mergeCell ref="CK40:CL40"/>
    <mergeCell ref="BY40:BZ40"/>
    <mergeCell ref="CA40:CB40"/>
    <mergeCell ref="CC40:CD40"/>
    <mergeCell ref="CE40:CF40"/>
    <mergeCell ref="CG40:CH40"/>
    <mergeCell ref="CI40:CJ40"/>
    <mergeCell ref="BM40:BN40"/>
    <mergeCell ref="BO40:BP40"/>
    <mergeCell ref="CC41:CD41"/>
    <mergeCell ref="CG41:CH41"/>
    <mergeCell ref="CI41:CJ41"/>
    <mergeCell ref="CK41:CL41"/>
    <mergeCell ref="BW41:BX41"/>
    <mergeCell ref="BY41:BZ41"/>
    <mergeCell ref="CA41:CB41"/>
    <mergeCell ref="AO40:AP40"/>
    <mergeCell ref="AQ40:AR40"/>
    <mergeCell ref="AS40:AT40"/>
    <mergeCell ref="AU40:AV40"/>
    <mergeCell ref="AW40:AX40"/>
    <mergeCell ref="AY40:AZ40"/>
    <mergeCell ref="CM38:CN38"/>
    <mergeCell ref="CO38:CP38"/>
    <mergeCell ref="CQ38:CR38"/>
    <mergeCell ref="CE38:CF38"/>
    <mergeCell ref="CG38:CH38"/>
    <mergeCell ref="CI38:CJ38"/>
    <mergeCell ref="CK38:CL38"/>
    <mergeCell ref="AW38:AX38"/>
    <mergeCell ref="AY38:AZ38"/>
    <mergeCell ref="BA38:BB38"/>
    <mergeCell ref="BQ40:BR40"/>
    <mergeCell ref="BS40:BT40"/>
    <mergeCell ref="BU40:BV40"/>
    <mergeCell ref="BW40:BX40"/>
    <mergeCell ref="BA40:BB40"/>
    <mergeCell ref="BC40:BD40"/>
    <mergeCell ref="BE40:BF40"/>
    <mergeCell ref="BG40:BH40"/>
    <mergeCell ref="BY37:BZ37"/>
    <mergeCell ref="CA37:CB37"/>
    <mergeCell ref="CC37:CD37"/>
    <mergeCell ref="CE37:CF37"/>
    <mergeCell ref="CG37:CH37"/>
    <mergeCell ref="AA40:AB40"/>
    <mergeCell ref="AC40:AD40"/>
    <mergeCell ref="AE40:AF40"/>
    <mergeCell ref="AG40:AH40"/>
    <mergeCell ref="AI40:AJ40"/>
    <mergeCell ref="AK40:AL40"/>
    <mergeCell ref="AM40:AN40"/>
    <mergeCell ref="CA38:CB38"/>
    <mergeCell ref="CC38:CD38"/>
    <mergeCell ref="BO38:BP38"/>
    <mergeCell ref="BQ38:BR38"/>
    <mergeCell ref="BS38:BT38"/>
    <mergeCell ref="BU38:BV38"/>
    <mergeCell ref="BW38:BX38"/>
    <mergeCell ref="BY38:BZ38"/>
    <mergeCell ref="BC38:BD38"/>
    <mergeCell ref="BE38:BF38"/>
    <mergeCell ref="BG38:BH38"/>
    <mergeCell ref="BI38:BJ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BW37:BX37"/>
    <mergeCell ref="BK38:BL38"/>
    <mergeCell ref="BM38:BN38"/>
    <mergeCell ref="AQ38:AR38"/>
    <mergeCell ref="AS38:AT38"/>
    <mergeCell ref="AU38:AV38"/>
    <mergeCell ref="CK36:CL36"/>
    <mergeCell ref="BE37:BF37"/>
    <mergeCell ref="BG37:BH37"/>
    <mergeCell ref="BI37:BJ37"/>
    <mergeCell ref="BK37:BL37"/>
    <mergeCell ref="BM37:BN37"/>
    <mergeCell ref="BO37:BP37"/>
    <mergeCell ref="BQ37:BR37"/>
    <mergeCell ref="BS37:BT37"/>
    <mergeCell ref="BU37:BV37"/>
    <mergeCell ref="BY36:BZ36"/>
    <mergeCell ref="CA36:CB36"/>
    <mergeCell ref="CC36:CD36"/>
    <mergeCell ref="CE36:CF36"/>
    <mergeCell ref="CG36:CH36"/>
    <mergeCell ref="CI36:CJ36"/>
    <mergeCell ref="BM36:BN36"/>
    <mergeCell ref="BO36:BP36"/>
    <mergeCell ref="BQ36:BR36"/>
    <mergeCell ref="BS36:BT36"/>
    <mergeCell ref="BU36:BV36"/>
    <mergeCell ref="BW36:BX36"/>
    <mergeCell ref="CI37:CJ37"/>
    <mergeCell ref="CK37:CL37"/>
    <mergeCell ref="BA36:BB36"/>
    <mergeCell ref="BC36:BD36"/>
    <mergeCell ref="BE36:BF36"/>
    <mergeCell ref="BG36:BH36"/>
    <mergeCell ref="BI36:BJ36"/>
    <mergeCell ref="BK36:BL36"/>
    <mergeCell ref="AO35:AP35"/>
    <mergeCell ref="AQ35:AR35"/>
    <mergeCell ref="AS35:AT35"/>
    <mergeCell ref="AU36:AV36"/>
    <mergeCell ref="AW36:AX36"/>
    <mergeCell ref="AY36:AZ36"/>
    <mergeCell ref="CG34:CH34"/>
    <mergeCell ref="CI34:CJ34"/>
    <mergeCell ref="CK34:CL34"/>
    <mergeCell ref="AA35:AB35"/>
    <mergeCell ref="AC35:AD35"/>
    <mergeCell ref="AE35:AF35"/>
    <mergeCell ref="AG35:AH35"/>
    <mergeCell ref="AI35:AJ35"/>
    <mergeCell ref="AK35:AL35"/>
    <mergeCell ref="AM35:AN35"/>
    <mergeCell ref="BU34:BV34"/>
    <mergeCell ref="BW34:BX34"/>
    <mergeCell ref="BY34:BZ34"/>
    <mergeCell ref="CA34:CB34"/>
    <mergeCell ref="CC34:CD34"/>
    <mergeCell ref="CE34:CF34"/>
    <mergeCell ref="BI34:BJ34"/>
    <mergeCell ref="BK34:BL34"/>
    <mergeCell ref="BM34:BN34"/>
    <mergeCell ref="BO34:BP34"/>
    <mergeCell ref="BQ34:BR34"/>
    <mergeCell ref="BS34:BT34"/>
    <mergeCell ref="AW34:AX34"/>
    <mergeCell ref="AY34:AZ34"/>
    <mergeCell ref="BA34:BB34"/>
    <mergeCell ref="BC34:BD34"/>
    <mergeCell ref="BE34:BF34"/>
    <mergeCell ref="BG34:BH34"/>
    <mergeCell ref="AK34:AL34"/>
    <mergeCell ref="AM34:AN34"/>
    <mergeCell ref="AO34:AP34"/>
    <mergeCell ref="AQ34:AR34"/>
    <mergeCell ref="AS34:AT34"/>
    <mergeCell ref="AU34:AV34"/>
    <mergeCell ref="CE29:CF29"/>
    <mergeCell ref="CG29:CH29"/>
    <mergeCell ref="CI29:CJ29"/>
    <mergeCell ref="CK29:CL29"/>
    <mergeCell ref="AA32:CT32"/>
    <mergeCell ref="AA34:AB34"/>
    <mergeCell ref="AC34:AD34"/>
    <mergeCell ref="AE34:AF34"/>
    <mergeCell ref="AG34:AH34"/>
    <mergeCell ref="AI34:AJ34"/>
    <mergeCell ref="BS29:BT29"/>
    <mergeCell ref="BU29:BV29"/>
    <mergeCell ref="BW29:BX29"/>
    <mergeCell ref="BY29:BZ29"/>
    <mergeCell ref="CA29:CB29"/>
    <mergeCell ref="CC29:CD29"/>
    <mergeCell ref="BG29:BH29"/>
    <mergeCell ref="BI29:BJ29"/>
    <mergeCell ref="BK29:BL29"/>
    <mergeCell ref="BM29:BN29"/>
    <mergeCell ref="BO29:BP29"/>
    <mergeCell ref="BQ29:BR29"/>
    <mergeCell ref="AU29:AV29"/>
    <mergeCell ref="AW29:AX29"/>
    <mergeCell ref="AY29:AZ29"/>
    <mergeCell ref="BA29:BB29"/>
    <mergeCell ref="BC29:BD29"/>
    <mergeCell ref="BE29:BF29"/>
    <mergeCell ref="AM28:AN28"/>
    <mergeCell ref="AO28:AP28"/>
    <mergeCell ref="AQ28:AR28"/>
    <mergeCell ref="AS28:AT28"/>
    <mergeCell ref="AU28:AV28"/>
    <mergeCell ref="AW28:AX28"/>
    <mergeCell ref="AA28:AB28"/>
    <mergeCell ref="AC28:AD28"/>
    <mergeCell ref="AE28:AF28"/>
    <mergeCell ref="AG28:AH28"/>
    <mergeCell ref="AI28:AJ28"/>
    <mergeCell ref="AK28:AL28"/>
    <mergeCell ref="CA27:CB27"/>
    <mergeCell ref="CC27:CD27"/>
    <mergeCell ref="CE27:CF27"/>
    <mergeCell ref="BC27:BD27"/>
    <mergeCell ref="BE27:BF27"/>
    <mergeCell ref="BG27:BH27"/>
    <mergeCell ref="BI27:BJ27"/>
    <mergeCell ref="BK27:BL27"/>
    <mergeCell ref="BM27:BN27"/>
    <mergeCell ref="AQ27:AR27"/>
    <mergeCell ref="AS27:AT27"/>
    <mergeCell ref="AU27:AV27"/>
    <mergeCell ref="AW27:AX27"/>
    <mergeCell ref="AY27:AZ27"/>
    <mergeCell ref="BA27:BB27"/>
    <mergeCell ref="CG27:CH27"/>
    <mergeCell ref="CI27:CJ27"/>
    <mergeCell ref="CK27:CL27"/>
    <mergeCell ref="BO27:BP27"/>
    <mergeCell ref="BQ27:BR27"/>
    <mergeCell ref="BS27:BT27"/>
    <mergeCell ref="BU27:BV27"/>
    <mergeCell ref="BW27:BX27"/>
    <mergeCell ref="BY27:BZ27"/>
    <mergeCell ref="AA27:AB27"/>
    <mergeCell ref="AC27:AD27"/>
    <mergeCell ref="AE27:AF27"/>
    <mergeCell ref="AG27:AH27"/>
    <mergeCell ref="AI27:AJ27"/>
    <mergeCell ref="AK27:AL27"/>
    <mergeCell ref="AM27:AN27"/>
    <mergeCell ref="AO27:AP27"/>
    <mergeCell ref="AW25:AX25"/>
    <mergeCell ref="AK25:AL25"/>
    <mergeCell ref="AM25:AN25"/>
    <mergeCell ref="AO25:AP25"/>
    <mergeCell ref="AQ25:AR25"/>
    <mergeCell ref="AS25:AT25"/>
    <mergeCell ref="AU25:AV25"/>
    <mergeCell ref="AA25:AB25"/>
    <mergeCell ref="AC25:AD25"/>
    <mergeCell ref="AE25:AF25"/>
    <mergeCell ref="AG25:AH25"/>
    <mergeCell ref="AI25:AJ25"/>
    <mergeCell ref="BQ24:BR24"/>
    <mergeCell ref="BS24:BT24"/>
    <mergeCell ref="BU24:BV24"/>
    <mergeCell ref="BW24:BX24"/>
    <mergeCell ref="BI25:BJ25"/>
    <mergeCell ref="BK25:BL25"/>
    <mergeCell ref="AY25:AZ25"/>
    <mergeCell ref="BA25:BB25"/>
    <mergeCell ref="BC25:BD25"/>
    <mergeCell ref="BE25:BF25"/>
    <mergeCell ref="BG25:BH25"/>
    <mergeCell ref="BN18:BO18"/>
    <mergeCell ref="BP18:BQ18"/>
    <mergeCell ref="BR18:BS18"/>
    <mergeCell ref="AA22:CT22"/>
    <mergeCell ref="BE24:BF24"/>
    <mergeCell ref="BG24:BH24"/>
    <mergeCell ref="BI24:BJ24"/>
    <mergeCell ref="BK24:BL24"/>
    <mergeCell ref="BM24:BN24"/>
    <mergeCell ref="BO24:BP24"/>
    <mergeCell ref="AM18:AN18"/>
    <mergeCell ref="AO18:AP18"/>
    <mergeCell ref="AQ18:AR18"/>
    <mergeCell ref="BH18:BI18"/>
    <mergeCell ref="BJ18:BK18"/>
    <mergeCell ref="BL18:BM18"/>
    <mergeCell ref="CC24:CD24"/>
    <mergeCell ref="CE24:CF24"/>
    <mergeCell ref="CG24:CH24"/>
    <mergeCell ref="CI24:CJ24"/>
    <mergeCell ref="CK24:CL24"/>
    <mergeCell ref="BY24:BZ24"/>
    <mergeCell ref="CA24:CB24"/>
    <mergeCell ref="C13:D13"/>
    <mergeCell ref="N13:O13"/>
    <mergeCell ref="Y13:Z13"/>
    <mergeCell ref="BB13:BC13"/>
    <mergeCell ref="C18:D18"/>
    <mergeCell ref="AA18:AB18"/>
    <mergeCell ref="AC18:AD18"/>
    <mergeCell ref="AF18:AG18"/>
    <mergeCell ref="AH18:AI18"/>
    <mergeCell ref="AK18:AL18"/>
  </mergeCells>
  <dataValidations count="1">
    <dataValidation type="list" allowBlank="1" showInputMessage="1" showErrorMessage="1" sqref="C13:D13 N13:O13 Y13:Z13 BB13:BC13 C18:D18 AA41:AB41 AI41:AJ41 AQ41:AR41 AY41:AZ41 BG41:BH41 BO41:BP41 BW41:BX41 CI41:CJ41 AC94:AD94 AK94:AL94 BB94:BC94 B96:C96 L96:M96 U94:V94">
      <formula1>"ü, û"</formula1>
    </dataValidation>
  </dataValidations>
  <pageMargins left="0" right="0" top="0.25" bottom="0" header="0.25" footer="0.25"/>
  <pageSetup paperSize="9" scale="5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09">
    <tabColor theme="5" tint="-0.249977111117893"/>
  </sheetPr>
  <dimension ref="A1:AB34"/>
  <sheetViews>
    <sheetView showGridLines="0" view="pageBreakPreview" zoomScaleSheetLayoutView="100" zoomScalePageLayoutView="70" workbookViewId="0">
      <selection activeCell="AA5" sqref="AA5"/>
    </sheetView>
  </sheetViews>
  <sheetFormatPr defaultRowHeight="15"/>
  <cols>
    <col min="1" max="1" width="7.140625" style="44" customWidth="1"/>
    <col min="2" max="2" width="6.42578125" style="44" customWidth="1"/>
    <col min="3" max="17" width="4" style="44" customWidth="1"/>
    <col min="18" max="18" width="2.42578125" style="44" customWidth="1"/>
    <col min="19" max="19" width="3.28515625" style="44" customWidth="1"/>
    <col min="20" max="22" width="3" style="44" customWidth="1"/>
    <col min="23" max="23" width="3.5703125" style="44" customWidth="1"/>
    <col min="24" max="24" width="3" style="44" customWidth="1"/>
    <col min="25" max="25" width="3.140625" style="44" customWidth="1"/>
    <col min="26" max="26" width="3" style="44" customWidth="1"/>
    <col min="27" max="27" width="2.7109375" style="44" customWidth="1"/>
    <col min="28" max="28" width="2.140625" style="44" customWidth="1"/>
    <col min="29" max="29" width="10.42578125" style="44" customWidth="1"/>
    <col min="30" max="30" width="9.140625" style="44" customWidth="1"/>
    <col min="31" max="34" width="39.140625" style="44" customWidth="1"/>
    <col min="35" max="35" width="45" style="44" customWidth="1"/>
    <col min="36" max="58" width="39.140625" style="44" customWidth="1"/>
    <col min="59" max="16384" width="9.140625" style="44"/>
  </cols>
  <sheetData>
    <row r="1" spans="1:28" ht="29.25" customHeight="1">
      <c r="A1"/>
      <c r="M1"/>
    </row>
    <row r="2" spans="1:28" ht="30" customHeight="1">
      <c r="A2" s="5"/>
      <c r="B2" s="5"/>
    </row>
    <row r="3" spans="1:28" ht="27" customHeight="1">
      <c r="A3" s="5"/>
      <c r="B3" s="5"/>
    </row>
    <row r="4" spans="1:28" ht="9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8" ht="28.5" customHeigh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169" t="s">
        <v>532</v>
      </c>
      <c r="U5" s="169" t="s">
        <v>532</v>
      </c>
      <c r="V5" s="169" t="s">
        <v>533</v>
      </c>
      <c r="W5" s="169" t="s">
        <v>533</v>
      </c>
      <c r="X5" s="169" t="s">
        <v>534</v>
      </c>
      <c r="Y5" s="169" t="s">
        <v>534</v>
      </c>
      <c r="Z5" s="169" t="s">
        <v>534</v>
      </c>
      <c r="AA5" s="169" t="s">
        <v>534</v>
      </c>
    </row>
    <row r="6" spans="1:28" ht="10.5" customHeight="1">
      <c r="A6" s="45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5"/>
      <c r="Z6" s="45"/>
      <c r="AA6" s="45"/>
    </row>
    <row r="7" spans="1:28" ht="24" customHeight="1">
      <c r="A7" s="45"/>
      <c r="B7" s="45"/>
      <c r="C7" s="201" t="s">
        <v>531</v>
      </c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3"/>
      <c r="W7" s="48"/>
      <c r="X7" s="48"/>
      <c r="Y7" s="45"/>
      <c r="Z7" s="45"/>
      <c r="AA7" s="45"/>
    </row>
    <row r="8" spans="1:28" ht="3" customHeight="1">
      <c r="A8" s="45"/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45"/>
      <c r="Z8" s="45"/>
      <c r="AA8" s="45"/>
    </row>
    <row r="9" spans="1:28" ht="19.5" customHeight="1">
      <c r="A9" s="45"/>
      <c r="B9" s="49"/>
      <c r="C9" s="204" t="s">
        <v>535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6"/>
      <c r="R9" s="50"/>
      <c r="S9" s="50"/>
      <c r="T9" s="50"/>
      <c r="U9" s="50"/>
      <c r="V9" s="50"/>
      <c r="W9" s="50"/>
      <c r="X9" s="50"/>
      <c r="Y9" s="45"/>
      <c r="Z9" s="45"/>
      <c r="AA9" s="45"/>
    </row>
    <row r="10" spans="1:28" ht="21.75" customHeight="1">
      <c r="A10" s="45"/>
      <c r="B10" s="49"/>
      <c r="C10" s="207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9"/>
      <c r="R10" s="210">
        <v>120000</v>
      </c>
      <c r="S10" s="211"/>
      <c r="T10" s="211"/>
      <c r="U10" s="211"/>
      <c r="V10" s="211"/>
      <c r="W10" s="211"/>
      <c r="X10" s="211"/>
      <c r="Y10" s="211"/>
      <c r="Z10" s="211"/>
      <c r="AA10" s="212"/>
      <c r="AB10" s="51"/>
    </row>
    <row r="11" spans="1:28" ht="27.75" customHeight="1">
      <c r="A11" s="45"/>
      <c r="B11" s="49"/>
      <c r="C11" s="50"/>
      <c r="D11" s="50"/>
      <c r="E11" s="50"/>
      <c r="F11" s="50"/>
      <c r="G11" s="50"/>
      <c r="H11" s="50"/>
      <c r="I11" s="50"/>
      <c r="J11" s="52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45"/>
      <c r="Z11" s="45"/>
      <c r="AA11" s="45"/>
    </row>
    <row r="12" spans="1:28" ht="24.95" customHeight="1">
      <c r="A12" s="45"/>
      <c r="B12" s="53"/>
      <c r="C12" s="54"/>
      <c r="D12" s="54"/>
      <c r="E12" s="54"/>
      <c r="F12" s="54"/>
      <c r="G12" s="54"/>
      <c r="Q12" s="54"/>
      <c r="R12" s="54"/>
      <c r="S12" s="54"/>
      <c r="T12" s="54"/>
      <c r="U12" s="54"/>
      <c r="V12" s="54"/>
      <c r="W12" s="54"/>
      <c r="X12" s="54"/>
      <c r="Y12" s="45"/>
      <c r="Z12" s="45"/>
      <c r="AA12" s="45"/>
    </row>
    <row r="13" spans="1:28" ht="24" customHeight="1">
      <c r="A13" s="45"/>
      <c r="B13" s="53"/>
      <c r="C13" s="54"/>
      <c r="D13" s="54"/>
      <c r="E13" s="54"/>
      <c r="F13" s="54"/>
      <c r="G13" s="54"/>
      <c r="H13" s="55"/>
      <c r="I13" s="55"/>
      <c r="J13" s="55"/>
      <c r="K13" s="55"/>
      <c r="L13" s="55"/>
      <c r="M13" s="55"/>
      <c r="N13" s="55"/>
      <c r="O13" s="55"/>
      <c r="P13" s="55"/>
      <c r="Q13" s="54"/>
      <c r="R13" s="54"/>
      <c r="S13" s="54"/>
      <c r="T13" s="54"/>
      <c r="U13" s="54"/>
      <c r="V13" s="54"/>
      <c r="W13" s="54"/>
      <c r="X13" s="54"/>
      <c r="Y13" s="45"/>
      <c r="Z13" s="45"/>
      <c r="AA13" s="45"/>
    </row>
    <row r="14" spans="1:28">
      <c r="H14" s="184" t="str">
        <f>"Not Over Rs. "&amp;TEXT(R10+1,"##,##,000.00")</f>
        <v>Not Over Rs. 1,20,001.00</v>
      </c>
      <c r="I14" s="184"/>
      <c r="J14" s="184"/>
      <c r="K14" s="184"/>
      <c r="L14" s="184"/>
      <c r="M14" s="184"/>
      <c r="N14" s="184"/>
      <c r="O14" s="184"/>
      <c r="P14" s="184"/>
    </row>
    <row r="33" spans="4:4" ht="21.75" customHeight="1"/>
    <row r="34" spans="4:4">
      <c r="D34" s="44" t="s">
        <v>121</v>
      </c>
    </row>
  </sheetData>
  <sheetProtection sheet="1" objects="1" scenarios="1" formatCells="0" formatColumns="0" formatRows="0" selectLockedCells="1"/>
  <mergeCells count="4">
    <mergeCell ref="C7:V7"/>
    <mergeCell ref="C9:Q10"/>
    <mergeCell ref="R10:AA10"/>
    <mergeCell ref="H14:P14"/>
  </mergeCells>
  <pageMargins left="0.17" right="0" top="0.5" bottom="0.48" header="0.61" footer="0.3"/>
  <pageSetup paperSize="27" orientation="landscape" r:id="rId1"/>
  <drawing r:id="rId2"/>
  <legacyDrawing r:id="rId3"/>
  <picture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02">
    <tabColor rgb="FFB12B44"/>
  </sheetPr>
  <dimension ref="A1:WVR30"/>
  <sheetViews>
    <sheetView zoomScale="90" zoomScaleNormal="90" workbookViewId="0">
      <pane ySplit="4" topLeftCell="A5" activePane="bottomLeft" state="frozen"/>
      <selection pane="bottomLeft" activeCell="C13" sqref="C13"/>
    </sheetView>
  </sheetViews>
  <sheetFormatPr defaultColWidth="0" defaultRowHeight="12.75" zeroHeight="1"/>
  <cols>
    <col min="1" max="1" width="1.85546875" style="56" customWidth="1"/>
    <col min="2" max="2" width="24.5703125" style="56" customWidth="1"/>
    <col min="3" max="3" width="21.28515625" style="56" customWidth="1"/>
    <col min="4" max="4" width="60.42578125" style="56" customWidth="1"/>
    <col min="5" max="5" width="21.7109375" style="56" customWidth="1"/>
    <col min="6" max="6" width="1.7109375" style="56" customWidth="1"/>
    <col min="7" max="245" width="9.140625" style="56" hidden="1"/>
    <col min="246" max="246" width="1.85546875" style="56" hidden="1"/>
    <col min="247" max="247" width="19" style="56" hidden="1"/>
    <col min="248" max="248" width="48.7109375" style="56" hidden="1"/>
    <col min="249" max="249" width="15.5703125" style="56" hidden="1"/>
    <col min="250" max="250" width="15.140625" style="56" hidden="1"/>
    <col min="251" max="251" width="36" style="56" hidden="1"/>
    <col min="252" max="252" width="17.42578125" style="56" hidden="1"/>
    <col min="253" max="253" width="1.7109375" style="56" hidden="1"/>
    <col min="254" max="256" width="8" style="56" hidden="1"/>
    <col min="257" max="257" width="1.5703125" style="56" hidden="1"/>
    <col min="258" max="260" width="8" style="56" hidden="1"/>
    <col min="261" max="501" width="9.140625" style="56" hidden="1"/>
    <col min="502" max="502" width="1.85546875" style="56" hidden="1"/>
    <col min="503" max="503" width="19" style="56" hidden="1"/>
    <col min="504" max="504" width="48.7109375" style="56" hidden="1"/>
    <col min="505" max="505" width="15.5703125" style="56" hidden="1"/>
    <col min="506" max="506" width="15.140625" style="56" hidden="1"/>
    <col min="507" max="507" width="36" style="56" hidden="1"/>
    <col min="508" max="508" width="17.42578125" style="56" hidden="1"/>
    <col min="509" max="509" width="1.7109375" style="56" hidden="1"/>
    <col min="510" max="512" width="8" style="56" hidden="1"/>
    <col min="513" max="513" width="1.5703125" style="56" hidden="1"/>
    <col min="514" max="516" width="8" style="56" hidden="1"/>
    <col min="517" max="757" width="9.140625" style="56" hidden="1"/>
    <col min="758" max="758" width="1.85546875" style="56" hidden="1"/>
    <col min="759" max="759" width="19" style="56" hidden="1"/>
    <col min="760" max="760" width="48.7109375" style="56" hidden="1"/>
    <col min="761" max="761" width="15.5703125" style="56" hidden="1"/>
    <col min="762" max="762" width="15.140625" style="56" hidden="1"/>
    <col min="763" max="763" width="36" style="56" hidden="1"/>
    <col min="764" max="764" width="17.42578125" style="56" hidden="1"/>
    <col min="765" max="765" width="1.7109375" style="56" hidden="1"/>
    <col min="766" max="768" width="8" style="56" hidden="1"/>
    <col min="769" max="769" width="1.5703125" style="56" hidden="1"/>
    <col min="770" max="772" width="8" style="56" hidden="1"/>
    <col min="773" max="1013" width="9.140625" style="56" hidden="1"/>
    <col min="1014" max="1014" width="1.85546875" style="56" hidden="1"/>
    <col min="1015" max="1015" width="19" style="56" hidden="1"/>
    <col min="1016" max="1016" width="48.7109375" style="56" hidden="1"/>
    <col min="1017" max="1017" width="15.5703125" style="56" hidden="1"/>
    <col min="1018" max="1018" width="15.140625" style="56" hidden="1"/>
    <col min="1019" max="1019" width="36" style="56" hidden="1"/>
    <col min="1020" max="1020" width="17.42578125" style="56" hidden="1"/>
    <col min="1021" max="1021" width="1.7109375" style="56" hidden="1"/>
    <col min="1022" max="1024" width="8" style="56" hidden="1"/>
    <col min="1025" max="1025" width="1.5703125" style="56" hidden="1"/>
    <col min="1026" max="1028" width="8" style="56" hidden="1"/>
    <col min="1029" max="1269" width="9.140625" style="56" hidden="1"/>
    <col min="1270" max="1270" width="1.85546875" style="56" hidden="1"/>
    <col min="1271" max="1271" width="19" style="56" hidden="1"/>
    <col min="1272" max="1272" width="48.7109375" style="56" hidden="1"/>
    <col min="1273" max="1273" width="15.5703125" style="56" hidden="1"/>
    <col min="1274" max="1274" width="15.140625" style="56" hidden="1"/>
    <col min="1275" max="1275" width="36" style="56" hidden="1"/>
    <col min="1276" max="1276" width="17.42578125" style="56" hidden="1"/>
    <col min="1277" max="1277" width="1.7109375" style="56" hidden="1"/>
    <col min="1278" max="1280" width="8" style="56" hidden="1"/>
    <col min="1281" max="1281" width="1.5703125" style="56" hidden="1"/>
    <col min="1282" max="1284" width="8" style="56" hidden="1"/>
    <col min="1285" max="1525" width="9.140625" style="56" hidden="1"/>
    <col min="1526" max="1526" width="1.85546875" style="56" hidden="1"/>
    <col min="1527" max="1527" width="19" style="56" hidden="1"/>
    <col min="1528" max="1528" width="48.7109375" style="56" hidden="1"/>
    <col min="1529" max="1529" width="15.5703125" style="56" hidden="1"/>
    <col min="1530" max="1530" width="15.140625" style="56" hidden="1"/>
    <col min="1531" max="1531" width="36" style="56" hidden="1"/>
    <col min="1532" max="1532" width="17.42578125" style="56" hidden="1"/>
    <col min="1533" max="1533" width="1.7109375" style="56" hidden="1"/>
    <col min="1534" max="1536" width="8" style="56" hidden="1"/>
    <col min="1537" max="1537" width="1.5703125" style="56" hidden="1"/>
    <col min="1538" max="1540" width="8" style="56" hidden="1"/>
    <col min="1541" max="1781" width="9.140625" style="56" hidden="1"/>
    <col min="1782" max="1782" width="1.85546875" style="56" hidden="1"/>
    <col min="1783" max="1783" width="19" style="56" hidden="1"/>
    <col min="1784" max="1784" width="48.7109375" style="56" hidden="1"/>
    <col min="1785" max="1785" width="15.5703125" style="56" hidden="1"/>
    <col min="1786" max="1786" width="15.140625" style="56" hidden="1"/>
    <col min="1787" max="1787" width="36" style="56" hidden="1"/>
    <col min="1788" max="1788" width="17.42578125" style="56" hidden="1"/>
    <col min="1789" max="1789" width="1.7109375" style="56" hidden="1"/>
    <col min="1790" max="1792" width="8" style="56" hidden="1"/>
    <col min="1793" max="1793" width="1.5703125" style="56" hidden="1"/>
    <col min="1794" max="1796" width="8" style="56" hidden="1"/>
    <col min="1797" max="2037" width="9.140625" style="56" hidden="1"/>
    <col min="2038" max="2038" width="1.85546875" style="56" hidden="1"/>
    <col min="2039" max="2039" width="19" style="56" hidden="1"/>
    <col min="2040" max="2040" width="48.7109375" style="56" hidden="1"/>
    <col min="2041" max="2041" width="15.5703125" style="56" hidden="1"/>
    <col min="2042" max="2042" width="15.140625" style="56" hidden="1"/>
    <col min="2043" max="2043" width="36" style="56" hidden="1"/>
    <col min="2044" max="2044" width="17.42578125" style="56" hidden="1"/>
    <col min="2045" max="2045" width="1.7109375" style="56" hidden="1"/>
    <col min="2046" max="2048" width="8" style="56" hidden="1"/>
    <col min="2049" max="2049" width="1.5703125" style="56" hidden="1"/>
    <col min="2050" max="2052" width="8" style="56" hidden="1"/>
    <col min="2053" max="2293" width="9.140625" style="56" hidden="1"/>
    <col min="2294" max="2294" width="1.85546875" style="56" hidden="1"/>
    <col min="2295" max="2295" width="19" style="56" hidden="1"/>
    <col min="2296" max="2296" width="48.7109375" style="56" hidden="1"/>
    <col min="2297" max="2297" width="15.5703125" style="56" hidden="1"/>
    <col min="2298" max="2298" width="15.140625" style="56" hidden="1"/>
    <col min="2299" max="2299" width="36" style="56" hidden="1"/>
    <col min="2300" max="2300" width="17.42578125" style="56" hidden="1"/>
    <col min="2301" max="2301" width="1.7109375" style="56" hidden="1"/>
    <col min="2302" max="2304" width="8" style="56" hidden="1"/>
    <col min="2305" max="2305" width="1.5703125" style="56" hidden="1"/>
    <col min="2306" max="2308" width="8" style="56" hidden="1"/>
    <col min="2309" max="2549" width="9.140625" style="56" hidden="1"/>
    <col min="2550" max="2550" width="1.85546875" style="56" hidden="1"/>
    <col min="2551" max="2551" width="19" style="56" hidden="1"/>
    <col min="2552" max="2552" width="48.7109375" style="56" hidden="1"/>
    <col min="2553" max="2553" width="15.5703125" style="56" hidden="1"/>
    <col min="2554" max="2554" width="15.140625" style="56" hidden="1"/>
    <col min="2555" max="2555" width="36" style="56" hidden="1"/>
    <col min="2556" max="2556" width="17.42578125" style="56" hidden="1"/>
    <col min="2557" max="2557" width="1.7109375" style="56" hidden="1"/>
    <col min="2558" max="2560" width="8" style="56" hidden="1"/>
    <col min="2561" max="2561" width="1.5703125" style="56" hidden="1"/>
    <col min="2562" max="2564" width="8" style="56" hidden="1"/>
    <col min="2565" max="2805" width="9.140625" style="56" hidden="1"/>
    <col min="2806" max="2806" width="1.85546875" style="56" hidden="1"/>
    <col min="2807" max="2807" width="19" style="56" hidden="1"/>
    <col min="2808" max="2808" width="48.7109375" style="56" hidden="1"/>
    <col min="2809" max="2809" width="15.5703125" style="56" hidden="1"/>
    <col min="2810" max="2810" width="15.140625" style="56" hidden="1"/>
    <col min="2811" max="2811" width="36" style="56" hidden="1"/>
    <col min="2812" max="2812" width="17.42578125" style="56" hidden="1"/>
    <col min="2813" max="2813" width="1.7109375" style="56" hidden="1"/>
    <col min="2814" max="2816" width="8" style="56" hidden="1"/>
    <col min="2817" max="2817" width="1.5703125" style="56" hidden="1"/>
    <col min="2818" max="2820" width="8" style="56" hidden="1"/>
    <col min="2821" max="3061" width="9.140625" style="56" hidden="1"/>
    <col min="3062" max="3062" width="1.85546875" style="56" hidden="1"/>
    <col min="3063" max="3063" width="19" style="56" hidden="1"/>
    <col min="3064" max="3064" width="48.7109375" style="56" hidden="1"/>
    <col min="3065" max="3065" width="15.5703125" style="56" hidden="1"/>
    <col min="3066" max="3066" width="15.140625" style="56" hidden="1"/>
    <col min="3067" max="3067" width="36" style="56" hidden="1"/>
    <col min="3068" max="3068" width="17.42578125" style="56" hidden="1"/>
    <col min="3069" max="3069" width="1.7109375" style="56" hidden="1"/>
    <col min="3070" max="3072" width="8" style="56" hidden="1"/>
    <col min="3073" max="3073" width="1.5703125" style="56" hidden="1"/>
    <col min="3074" max="3076" width="8" style="56" hidden="1"/>
    <col min="3077" max="3317" width="9.140625" style="56" hidden="1"/>
    <col min="3318" max="3318" width="1.85546875" style="56" hidden="1"/>
    <col min="3319" max="3319" width="19" style="56" hidden="1"/>
    <col min="3320" max="3320" width="48.7109375" style="56" hidden="1"/>
    <col min="3321" max="3321" width="15.5703125" style="56" hidden="1"/>
    <col min="3322" max="3322" width="15.140625" style="56" hidden="1"/>
    <col min="3323" max="3323" width="36" style="56" hidden="1"/>
    <col min="3324" max="3324" width="17.42578125" style="56" hidden="1"/>
    <col min="3325" max="3325" width="1.7109375" style="56" hidden="1"/>
    <col min="3326" max="3328" width="8" style="56" hidden="1"/>
    <col min="3329" max="3329" width="1.5703125" style="56" hidden="1"/>
    <col min="3330" max="3332" width="8" style="56" hidden="1"/>
    <col min="3333" max="3573" width="9.140625" style="56" hidden="1"/>
    <col min="3574" max="3574" width="1.85546875" style="56" hidden="1"/>
    <col min="3575" max="3575" width="19" style="56" hidden="1"/>
    <col min="3576" max="3576" width="48.7109375" style="56" hidden="1"/>
    <col min="3577" max="3577" width="15.5703125" style="56" hidden="1"/>
    <col min="3578" max="3578" width="15.140625" style="56" hidden="1"/>
    <col min="3579" max="3579" width="36" style="56" hidden="1"/>
    <col min="3580" max="3580" width="17.42578125" style="56" hidden="1"/>
    <col min="3581" max="3581" width="1.7109375" style="56" hidden="1"/>
    <col min="3582" max="3584" width="8" style="56" hidden="1"/>
    <col min="3585" max="3585" width="1.5703125" style="56" hidden="1"/>
    <col min="3586" max="3588" width="8" style="56" hidden="1"/>
    <col min="3589" max="3829" width="9.140625" style="56" hidden="1"/>
    <col min="3830" max="3830" width="1.85546875" style="56" hidden="1"/>
    <col min="3831" max="3831" width="19" style="56" hidden="1"/>
    <col min="3832" max="3832" width="48.7109375" style="56" hidden="1"/>
    <col min="3833" max="3833" width="15.5703125" style="56" hidden="1"/>
    <col min="3834" max="3834" width="15.140625" style="56" hidden="1"/>
    <col min="3835" max="3835" width="36" style="56" hidden="1"/>
    <col min="3836" max="3836" width="17.42578125" style="56" hidden="1"/>
    <col min="3837" max="3837" width="1.7109375" style="56" hidden="1"/>
    <col min="3838" max="3840" width="8" style="56" hidden="1"/>
    <col min="3841" max="3841" width="1.5703125" style="56" hidden="1"/>
    <col min="3842" max="3844" width="8" style="56" hidden="1"/>
    <col min="3845" max="4085" width="9.140625" style="56" hidden="1"/>
    <col min="4086" max="4086" width="1.85546875" style="56" hidden="1"/>
    <col min="4087" max="4087" width="19" style="56" hidden="1"/>
    <col min="4088" max="4088" width="48.7109375" style="56" hidden="1"/>
    <col min="4089" max="4089" width="15.5703125" style="56" hidden="1"/>
    <col min="4090" max="4090" width="15.140625" style="56" hidden="1"/>
    <col min="4091" max="4091" width="36" style="56" hidden="1"/>
    <col min="4092" max="4092" width="17.42578125" style="56" hidden="1"/>
    <col min="4093" max="4093" width="1.7109375" style="56" hidden="1"/>
    <col min="4094" max="4096" width="8" style="56" hidden="1"/>
    <col min="4097" max="4097" width="1.5703125" style="56" hidden="1"/>
    <col min="4098" max="4100" width="8" style="56" hidden="1"/>
    <col min="4101" max="4341" width="9.140625" style="56" hidden="1"/>
    <col min="4342" max="4342" width="1.85546875" style="56" hidden="1"/>
    <col min="4343" max="4343" width="19" style="56" hidden="1"/>
    <col min="4344" max="4344" width="48.7109375" style="56" hidden="1"/>
    <col min="4345" max="4345" width="15.5703125" style="56" hidden="1"/>
    <col min="4346" max="4346" width="15.140625" style="56" hidden="1"/>
    <col min="4347" max="4347" width="36" style="56" hidden="1"/>
    <col min="4348" max="4348" width="17.42578125" style="56" hidden="1"/>
    <col min="4349" max="4349" width="1.7109375" style="56" hidden="1"/>
    <col min="4350" max="4352" width="8" style="56" hidden="1"/>
    <col min="4353" max="4353" width="1.5703125" style="56" hidden="1"/>
    <col min="4354" max="4356" width="8" style="56" hidden="1"/>
    <col min="4357" max="4597" width="9.140625" style="56" hidden="1"/>
    <col min="4598" max="4598" width="1.85546875" style="56" hidden="1"/>
    <col min="4599" max="4599" width="19" style="56" hidden="1"/>
    <col min="4600" max="4600" width="48.7109375" style="56" hidden="1"/>
    <col min="4601" max="4601" width="15.5703125" style="56" hidden="1"/>
    <col min="4602" max="4602" width="15.140625" style="56" hidden="1"/>
    <col min="4603" max="4603" width="36" style="56" hidden="1"/>
    <col min="4604" max="4604" width="17.42578125" style="56" hidden="1"/>
    <col min="4605" max="4605" width="1.7109375" style="56" hidden="1"/>
    <col min="4606" max="4608" width="8" style="56" hidden="1"/>
    <col min="4609" max="4609" width="1.5703125" style="56" hidden="1"/>
    <col min="4610" max="4612" width="8" style="56" hidden="1"/>
    <col min="4613" max="4853" width="9.140625" style="56" hidden="1"/>
    <col min="4854" max="4854" width="1.85546875" style="56" hidden="1"/>
    <col min="4855" max="4855" width="19" style="56" hidden="1"/>
    <col min="4856" max="4856" width="48.7109375" style="56" hidden="1"/>
    <col min="4857" max="4857" width="15.5703125" style="56" hidden="1"/>
    <col min="4858" max="4858" width="15.140625" style="56" hidden="1"/>
    <col min="4859" max="4859" width="36" style="56" hidden="1"/>
    <col min="4860" max="4860" width="17.42578125" style="56" hidden="1"/>
    <col min="4861" max="4861" width="1.7109375" style="56" hidden="1"/>
    <col min="4862" max="4864" width="8" style="56" hidden="1"/>
    <col min="4865" max="4865" width="1.5703125" style="56" hidden="1"/>
    <col min="4866" max="4868" width="8" style="56" hidden="1"/>
    <col min="4869" max="5109" width="9.140625" style="56" hidden="1"/>
    <col min="5110" max="5110" width="1.85546875" style="56" hidden="1"/>
    <col min="5111" max="5111" width="19" style="56" hidden="1"/>
    <col min="5112" max="5112" width="48.7109375" style="56" hidden="1"/>
    <col min="5113" max="5113" width="15.5703125" style="56" hidden="1"/>
    <col min="5114" max="5114" width="15.140625" style="56" hidden="1"/>
    <col min="5115" max="5115" width="36" style="56" hidden="1"/>
    <col min="5116" max="5116" width="17.42578125" style="56" hidden="1"/>
    <col min="5117" max="5117" width="1.7109375" style="56" hidden="1"/>
    <col min="5118" max="5120" width="8" style="56" hidden="1"/>
    <col min="5121" max="5121" width="1.5703125" style="56" hidden="1"/>
    <col min="5122" max="5124" width="8" style="56" hidden="1"/>
    <col min="5125" max="5365" width="9.140625" style="56" hidden="1"/>
    <col min="5366" max="5366" width="1.85546875" style="56" hidden="1"/>
    <col min="5367" max="5367" width="19" style="56" hidden="1"/>
    <col min="5368" max="5368" width="48.7109375" style="56" hidden="1"/>
    <col min="5369" max="5369" width="15.5703125" style="56" hidden="1"/>
    <col min="5370" max="5370" width="15.140625" style="56" hidden="1"/>
    <col min="5371" max="5371" width="36" style="56" hidden="1"/>
    <col min="5372" max="5372" width="17.42578125" style="56" hidden="1"/>
    <col min="5373" max="5373" width="1.7109375" style="56" hidden="1"/>
    <col min="5374" max="5376" width="8" style="56" hidden="1"/>
    <col min="5377" max="5377" width="1.5703125" style="56" hidden="1"/>
    <col min="5378" max="5380" width="8" style="56" hidden="1"/>
    <col min="5381" max="5621" width="9.140625" style="56" hidden="1"/>
    <col min="5622" max="5622" width="1.85546875" style="56" hidden="1"/>
    <col min="5623" max="5623" width="19" style="56" hidden="1"/>
    <col min="5624" max="5624" width="48.7109375" style="56" hidden="1"/>
    <col min="5625" max="5625" width="15.5703125" style="56" hidden="1"/>
    <col min="5626" max="5626" width="15.140625" style="56" hidden="1"/>
    <col min="5627" max="5627" width="36" style="56" hidden="1"/>
    <col min="5628" max="5628" width="17.42578125" style="56" hidden="1"/>
    <col min="5629" max="5629" width="1.7109375" style="56" hidden="1"/>
    <col min="5630" max="5632" width="8" style="56" hidden="1"/>
    <col min="5633" max="5633" width="1.5703125" style="56" hidden="1"/>
    <col min="5634" max="5636" width="8" style="56" hidden="1"/>
    <col min="5637" max="5877" width="9.140625" style="56" hidden="1"/>
    <col min="5878" max="5878" width="1.85546875" style="56" hidden="1"/>
    <col min="5879" max="5879" width="19" style="56" hidden="1"/>
    <col min="5880" max="5880" width="48.7109375" style="56" hidden="1"/>
    <col min="5881" max="5881" width="15.5703125" style="56" hidden="1"/>
    <col min="5882" max="5882" width="15.140625" style="56" hidden="1"/>
    <col min="5883" max="5883" width="36" style="56" hidden="1"/>
    <col min="5884" max="5884" width="17.42578125" style="56" hidden="1"/>
    <col min="5885" max="5885" width="1.7109375" style="56" hidden="1"/>
    <col min="5886" max="5888" width="8" style="56" hidden="1"/>
    <col min="5889" max="5889" width="1.5703125" style="56" hidden="1"/>
    <col min="5890" max="5892" width="8" style="56" hidden="1"/>
    <col min="5893" max="6133" width="9.140625" style="56" hidden="1"/>
    <col min="6134" max="6134" width="1.85546875" style="56" hidden="1"/>
    <col min="6135" max="6135" width="19" style="56" hidden="1"/>
    <col min="6136" max="6136" width="48.7109375" style="56" hidden="1"/>
    <col min="6137" max="6137" width="15.5703125" style="56" hidden="1"/>
    <col min="6138" max="6138" width="15.140625" style="56" hidden="1"/>
    <col min="6139" max="6139" width="36" style="56" hidden="1"/>
    <col min="6140" max="6140" width="17.42578125" style="56" hidden="1"/>
    <col min="6141" max="6141" width="1.7109375" style="56" hidden="1"/>
    <col min="6142" max="6144" width="8" style="56" hidden="1"/>
    <col min="6145" max="6145" width="1.5703125" style="56" hidden="1"/>
    <col min="6146" max="6148" width="8" style="56" hidden="1"/>
    <col min="6149" max="6389" width="9.140625" style="56" hidden="1"/>
    <col min="6390" max="6390" width="1.85546875" style="56" hidden="1"/>
    <col min="6391" max="6391" width="19" style="56" hidden="1"/>
    <col min="6392" max="6392" width="48.7109375" style="56" hidden="1"/>
    <col min="6393" max="6393" width="15.5703125" style="56" hidden="1"/>
    <col min="6394" max="6394" width="15.140625" style="56" hidden="1"/>
    <col min="6395" max="6395" width="36" style="56" hidden="1"/>
    <col min="6396" max="6396" width="17.42578125" style="56" hidden="1"/>
    <col min="6397" max="6397" width="1.7109375" style="56" hidden="1"/>
    <col min="6398" max="6400" width="8" style="56" hidden="1"/>
    <col min="6401" max="6401" width="1.5703125" style="56" hidden="1"/>
    <col min="6402" max="6404" width="8" style="56" hidden="1"/>
    <col min="6405" max="6645" width="9.140625" style="56" hidden="1"/>
    <col min="6646" max="6646" width="1.85546875" style="56" hidden="1"/>
    <col min="6647" max="6647" width="19" style="56" hidden="1"/>
    <col min="6648" max="6648" width="48.7109375" style="56" hidden="1"/>
    <col min="6649" max="6649" width="15.5703125" style="56" hidden="1"/>
    <col min="6650" max="6650" width="15.140625" style="56" hidden="1"/>
    <col min="6651" max="6651" width="36" style="56" hidden="1"/>
    <col min="6652" max="6652" width="17.42578125" style="56" hidden="1"/>
    <col min="6653" max="6653" width="1.7109375" style="56" hidden="1"/>
    <col min="6654" max="6656" width="8" style="56" hidden="1"/>
    <col min="6657" max="6657" width="1.5703125" style="56" hidden="1"/>
    <col min="6658" max="6660" width="8" style="56" hidden="1"/>
    <col min="6661" max="6901" width="9.140625" style="56" hidden="1"/>
    <col min="6902" max="6902" width="1.85546875" style="56" hidden="1"/>
    <col min="6903" max="6903" width="19" style="56" hidden="1"/>
    <col min="6904" max="6904" width="48.7109375" style="56" hidden="1"/>
    <col min="6905" max="6905" width="15.5703125" style="56" hidden="1"/>
    <col min="6906" max="6906" width="15.140625" style="56" hidden="1"/>
    <col min="6907" max="6907" width="36" style="56" hidden="1"/>
    <col min="6908" max="6908" width="17.42578125" style="56" hidden="1"/>
    <col min="6909" max="6909" width="1.7109375" style="56" hidden="1"/>
    <col min="6910" max="6912" width="8" style="56" hidden="1"/>
    <col min="6913" max="6913" width="1.5703125" style="56" hidden="1"/>
    <col min="6914" max="6916" width="8" style="56" hidden="1"/>
    <col min="6917" max="7157" width="9.140625" style="56" hidden="1"/>
    <col min="7158" max="7158" width="1.85546875" style="56" hidden="1"/>
    <col min="7159" max="7159" width="19" style="56" hidden="1"/>
    <col min="7160" max="7160" width="48.7109375" style="56" hidden="1"/>
    <col min="7161" max="7161" width="15.5703125" style="56" hidden="1"/>
    <col min="7162" max="7162" width="15.140625" style="56" hidden="1"/>
    <col min="7163" max="7163" width="36" style="56" hidden="1"/>
    <col min="7164" max="7164" width="17.42578125" style="56" hidden="1"/>
    <col min="7165" max="7165" width="1.7109375" style="56" hidden="1"/>
    <col min="7166" max="7168" width="8" style="56" hidden="1"/>
    <col min="7169" max="7169" width="1.5703125" style="56" hidden="1"/>
    <col min="7170" max="7172" width="8" style="56" hidden="1"/>
    <col min="7173" max="7413" width="9.140625" style="56" hidden="1"/>
    <col min="7414" max="7414" width="1.85546875" style="56" hidden="1"/>
    <col min="7415" max="7415" width="19" style="56" hidden="1"/>
    <col min="7416" max="7416" width="48.7109375" style="56" hidden="1"/>
    <col min="7417" max="7417" width="15.5703125" style="56" hidden="1"/>
    <col min="7418" max="7418" width="15.140625" style="56" hidden="1"/>
    <col min="7419" max="7419" width="36" style="56" hidden="1"/>
    <col min="7420" max="7420" width="17.42578125" style="56" hidden="1"/>
    <col min="7421" max="7421" width="1.7109375" style="56" hidden="1"/>
    <col min="7422" max="7424" width="8" style="56" hidden="1"/>
    <col min="7425" max="7425" width="1.5703125" style="56" hidden="1"/>
    <col min="7426" max="7428" width="8" style="56" hidden="1"/>
    <col min="7429" max="7669" width="9.140625" style="56" hidden="1"/>
    <col min="7670" max="7670" width="1.85546875" style="56" hidden="1"/>
    <col min="7671" max="7671" width="19" style="56" hidden="1"/>
    <col min="7672" max="7672" width="48.7109375" style="56" hidden="1"/>
    <col min="7673" max="7673" width="15.5703125" style="56" hidden="1"/>
    <col min="7674" max="7674" width="15.140625" style="56" hidden="1"/>
    <col min="7675" max="7675" width="36" style="56" hidden="1"/>
    <col min="7676" max="7676" width="17.42578125" style="56" hidden="1"/>
    <col min="7677" max="7677" width="1.7109375" style="56" hidden="1"/>
    <col min="7678" max="7680" width="8" style="56" hidden="1"/>
    <col min="7681" max="7681" width="1.5703125" style="56" hidden="1"/>
    <col min="7682" max="7684" width="8" style="56" hidden="1"/>
    <col min="7685" max="7925" width="9.140625" style="56" hidden="1"/>
    <col min="7926" max="7926" width="1.85546875" style="56" hidden="1"/>
    <col min="7927" max="7927" width="19" style="56" hidden="1"/>
    <col min="7928" max="7928" width="48.7109375" style="56" hidden="1"/>
    <col min="7929" max="7929" width="15.5703125" style="56" hidden="1"/>
    <col min="7930" max="7930" width="15.140625" style="56" hidden="1"/>
    <col min="7931" max="7931" width="36" style="56" hidden="1"/>
    <col min="7932" max="7932" width="17.42578125" style="56" hidden="1"/>
    <col min="7933" max="7933" width="1.7109375" style="56" hidden="1"/>
    <col min="7934" max="7936" width="8" style="56" hidden="1"/>
    <col min="7937" max="7937" width="1.5703125" style="56" hidden="1"/>
    <col min="7938" max="7940" width="8" style="56" hidden="1"/>
    <col min="7941" max="8181" width="9.140625" style="56" hidden="1"/>
    <col min="8182" max="8182" width="1.85546875" style="56" hidden="1"/>
    <col min="8183" max="8183" width="19" style="56" hidden="1"/>
    <col min="8184" max="8184" width="48.7109375" style="56" hidden="1"/>
    <col min="8185" max="8185" width="15.5703125" style="56" hidden="1"/>
    <col min="8186" max="8186" width="15.140625" style="56" hidden="1"/>
    <col min="8187" max="8187" width="36" style="56" hidden="1"/>
    <col min="8188" max="8188" width="17.42578125" style="56" hidden="1"/>
    <col min="8189" max="8189" width="1.7109375" style="56" hidden="1"/>
    <col min="8190" max="8192" width="8" style="56" hidden="1"/>
    <col min="8193" max="8193" width="1.5703125" style="56" hidden="1"/>
    <col min="8194" max="8196" width="8" style="56" hidden="1"/>
    <col min="8197" max="8437" width="9.140625" style="56" hidden="1"/>
    <col min="8438" max="8438" width="1.85546875" style="56" hidden="1"/>
    <col min="8439" max="8439" width="19" style="56" hidden="1"/>
    <col min="8440" max="8440" width="48.7109375" style="56" hidden="1"/>
    <col min="8441" max="8441" width="15.5703125" style="56" hidden="1"/>
    <col min="8442" max="8442" width="15.140625" style="56" hidden="1"/>
    <col min="8443" max="8443" width="36" style="56" hidden="1"/>
    <col min="8444" max="8444" width="17.42578125" style="56" hidden="1"/>
    <col min="8445" max="8445" width="1.7109375" style="56" hidden="1"/>
    <col min="8446" max="8448" width="8" style="56" hidden="1"/>
    <col min="8449" max="8449" width="1.5703125" style="56" hidden="1"/>
    <col min="8450" max="8452" width="8" style="56" hidden="1"/>
    <col min="8453" max="8693" width="9.140625" style="56" hidden="1"/>
    <col min="8694" max="8694" width="1.85546875" style="56" hidden="1"/>
    <col min="8695" max="8695" width="19" style="56" hidden="1"/>
    <col min="8696" max="8696" width="48.7109375" style="56" hidden="1"/>
    <col min="8697" max="8697" width="15.5703125" style="56" hidden="1"/>
    <col min="8698" max="8698" width="15.140625" style="56" hidden="1"/>
    <col min="8699" max="8699" width="36" style="56" hidden="1"/>
    <col min="8700" max="8700" width="17.42578125" style="56" hidden="1"/>
    <col min="8701" max="8701" width="1.7109375" style="56" hidden="1"/>
    <col min="8702" max="8704" width="8" style="56" hidden="1"/>
    <col min="8705" max="8705" width="1.5703125" style="56" hidden="1"/>
    <col min="8706" max="8708" width="8" style="56" hidden="1"/>
    <col min="8709" max="8949" width="9.140625" style="56" hidden="1"/>
    <col min="8950" max="8950" width="1.85546875" style="56" hidden="1"/>
    <col min="8951" max="8951" width="19" style="56" hidden="1"/>
    <col min="8952" max="8952" width="48.7109375" style="56" hidden="1"/>
    <col min="8953" max="8953" width="15.5703125" style="56" hidden="1"/>
    <col min="8954" max="8954" width="15.140625" style="56" hidden="1"/>
    <col min="8955" max="8955" width="36" style="56" hidden="1"/>
    <col min="8956" max="8956" width="17.42578125" style="56" hidden="1"/>
    <col min="8957" max="8957" width="1.7109375" style="56" hidden="1"/>
    <col min="8958" max="8960" width="8" style="56" hidden="1"/>
    <col min="8961" max="8961" width="1.5703125" style="56" hidden="1"/>
    <col min="8962" max="8964" width="8" style="56" hidden="1"/>
    <col min="8965" max="9205" width="9.140625" style="56" hidden="1"/>
    <col min="9206" max="9206" width="1.85546875" style="56" hidden="1"/>
    <col min="9207" max="9207" width="19" style="56" hidden="1"/>
    <col min="9208" max="9208" width="48.7109375" style="56" hidden="1"/>
    <col min="9209" max="9209" width="15.5703125" style="56" hidden="1"/>
    <col min="9210" max="9210" width="15.140625" style="56" hidden="1"/>
    <col min="9211" max="9211" width="36" style="56" hidden="1"/>
    <col min="9212" max="9212" width="17.42578125" style="56" hidden="1"/>
    <col min="9213" max="9213" width="1.7109375" style="56" hidden="1"/>
    <col min="9214" max="9216" width="8" style="56" hidden="1"/>
    <col min="9217" max="9217" width="1.5703125" style="56" hidden="1"/>
    <col min="9218" max="9220" width="8" style="56" hidden="1"/>
    <col min="9221" max="9461" width="9.140625" style="56" hidden="1"/>
    <col min="9462" max="9462" width="1.85546875" style="56" hidden="1"/>
    <col min="9463" max="9463" width="19" style="56" hidden="1"/>
    <col min="9464" max="9464" width="48.7109375" style="56" hidden="1"/>
    <col min="9465" max="9465" width="15.5703125" style="56" hidden="1"/>
    <col min="9466" max="9466" width="15.140625" style="56" hidden="1"/>
    <col min="9467" max="9467" width="36" style="56" hidden="1"/>
    <col min="9468" max="9468" width="17.42578125" style="56" hidden="1"/>
    <col min="9469" max="9469" width="1.7109375" style="56" hidden="1"/>
    <col min="9470" max="9472" width="8" style="56" hidden="1"/>
    <col min="9473" max="9473" width="1.5703125" style="56" hidden="1"/>
    <col min="9474" max="9476" width="8" style="56" hidden="1"/>
    <col min="9477" max="9717" width="9.140625" style="56" hidden="1"/>
    <col min="9718" max="9718" width="1.85546875" style="56" hidden="1"/>
    <col min="9719" max="9719" width="19" style="56" hidden="1"/>
    <col min="9720" max="9720" width="48.7109375" style="56" hidden="1"/>
    <col min="9721" max="9721" width="15.5703125" style="56" hidden="1"/>
    <col min="9722" max="9722" width="15.140625" style="56" hidden="1"/>
    <col min="9723" max="9723" width="36" style="56" hidden="1"/>
    <col min="9724" max="9724" width="17.42578125" style="56" hidden="1"/>
    <col min="9725" max="9725" width="1.7109375" style="56" hidden="1"/>
    <col min="9726" max="9728" width="8" style="56" hidden="1"/>
    <col min="9729" max="9729" width="1.5703125" style="56" hidden="1"/>
    <col min="9730" max="9732" width="8" style="56" hidden="1"/>
    <col min="9733" max="9973" width="9.140625" style="56" hidden="1"/>
    <col min="9974" max="9974" width="1.85546875" style="56" hidden="1"/>
    <col min="9975" max="9975" width="19" style="56" hidden="1"/>
    <col min="9976" max="9976" width="48.7109375" style="56" hidden="1"/>
    <col min="9977" max="9977" width="15.5703125" style="56" hidden="1"/>
    <col min="9978" max="9978" width="15.140625" style="56" hidden="1"/>
    <col min="9979" max="9979" width="36" style="56" hidden="1"/>
    <col min="9980" max="9980" width="17.42578125" style="56" hidden="1"/>
    <col min="9981" max="9981" width="1.7109375" style="56" hidden="1"/>
    <col min="9982" max="9984" width="8" style="56" hidden="1"/>
    <col min="9985" max="9985" width="1.5703125" style="56" hidden="1"/>
    <col min="9986" max="9988" width="8" style="56" hidden="1"/>
    <col min="9989" max="10229" width="9.140625" style="56" hidden="1"/>
    <col min="10230" max="10230" width="1.85546875" style="56" hidden="1"/>
    <col min="10231" max="10231" width="19" style="56" hidden="1"/>
    <col min="10232" max="10232" width="48.7109375" style="56" hidden="1"/>
    <col min="10233" max="10233" width="15.5703125" style="56" hidden="1"/>
    <col min="10234" max="10234" width="15.140625" style="56" hidden="1"/>
    <col min="10235" max="10235" width="36" style="56" hidden="1"/>
    <col min="10236" max="10236" width="17.42578125" style="56" hidden="1"/>
    <col min="10237" max="10237" width="1.7109375" style="56" hidden="1"/>
    <col min="10238" max="10240" width="8" style="56" hidden="1"/>
    <col min="10241" max="10241" width="1.5703125" style="56" hidden="1"/>
    <col min="10242" max="10244" width="8" style="56" hidden="1"/>
    <col min="10245" max="10485" width="9.140625" style="56" hidden="1"/>
    <col min="10486" max="10486" width="1.85546875" style="56" hidden="1"/>
    <col min="10487" max="10487" width="19" style="56" hidden="1"/>
    <col min="10488" max="10488" width="48.7109375" style="56" hidden="1"/>
    <col min="10489" max="10489" width="15.5703125" style="56" hidden="1"/>
    <col min="10490" max="10490" width="15.140625" style="56" hidden="1"/>
    <col min="10491" max="10491" width="36" style="56" hidden="1"/>
    <col min="10492" max="10492" width="17.42578125" style="56" hidden="1"/>
    <col min="10493" max="10493" width="1.7109375" style="56" hidden="1"/>
    <col min="10494" max="10496" width="8" style="56" hidden="1"/>
    <col min="10497" max="10497" width="1.5703125" style="56" hidden="1"/>
    <col min="10498" max="10500" width="8" style="56" hidden="1"/>
    <col min="10501" max="10741" width="9.140625" style="56" hidden="1"/>
    <col min="10742" max="10742" width="1.85546875" style="56" hidden="1"/>
    <col min="10743" max="10743" width="19" style="56" hidden="1"/>
    <col min="10744" max="10744" width="48.7109375" style="56" hidden="1"/>
    <col min="10745" max="10745" width="15.5703125" style="56" hidden="1"/>
    <col min="10746" max="10746" width="15.140625" style="56" hidden="1"/>
    <col min="10747" max="10747" width="36" style="56" hidden="1"/>
    <col min="10748" max="10748" width="17.42578125" style="56" hidden="1"/>
    <col min="10749" max="10749" width="1.7109375" style="56" hidden="1"/>
    <col min="10750" max="10752" width="8" style="56" hidden="1"/>
    <col min="10753" max="10753" width="1.5703125" style="56" hidden="1"/>
    <col min="10754" max="10756" width="8" style="56" hidden="1"/>
    <col min="10757" max="10997" width="9.140625" style="56" hidden="1"/>
    <col min="10998" max="10998" width="1.85546875" style="56" hidden="1"/>
    <col min="10999" max="10999" width="19" style="56" hidden="1"/>
    <col min="11000" max="11000" width="48.7109375" style="56" hidden="1"/>
    <col min="11001" max="11001" width="15.5703125" style="56" hidden="1"/>
    <col min="11002" max="11002" width="15.140625" style="56" hidden="1"/>
    <col min="11003" max="11003" width="36" style="56" hidden="1"/>
    <col min="11004" max="11004" width="17.42578125" style="56" hidden="1"/>
    <col min="11005" max="11005" width="1.7109375" style="56" hidden="1"/>
    <col min="11006" max="11008" width="8" style="56" hidden="1"/>
    <col min="11009" max="11009" width="1.5703125" style="56" hidden="1"/>
    <col min="11010" max="11012" width="8" style="56" hidden="1"/>
    <col min="11013" max="11253" width="9.140625" style="56" hidden="1"/>
    <col min="11254" max="11254" width="1.85546875" style="56" hidden="1"/>
    <col min="11255" max="11255" width="19" style="56" hidden="1"/>
    <col min="11256" max="11256" width="48.7109375" style="56" hidden="1"/>
    <col min="11257" max="11257" width="15.5703125" style="56" hidden="1"/>
    <col min="11258" max="11258" width="15.140625" style="56" hidden="1"/>
    <col min="11259" max="11259" width="36" style="56" hidden="1"/>
    <col min="11260" max="11260" width="17.42578125" style="56" hidden="1"/>
    <col min="11261" max="11261" width="1.7109375" style="56" hidden="1"/>
    <col min="11262" max="11264" width="8" style="56" hidden="1"/>
    <col min="11265" max="11265" width="1.5703125" style="56" hidden="1"/>
    <col min="11266" max="11268" width="8" style="56" hidden="1"/>
    <col min="11269" max="11509" width="9.140625" style="56" hidden="1"/>
    <col min="11510" max="11510" width="1.85546875" style="56" hidden="1"/>
    <col min="11511" max="11511" width="19" style="56" hidden="1"/>
    <col min="11512" max="11512" width="48.7109375" style="56" hidden="1"/>
    <col min="11513" max="11513" width="15.5703125" style="56" hidden="1"/>
    <col min="11514" max="11514" width="15.140625" style="56" hidden="1"/>
    <col min="11515" max="11515" width="36" style="56" hidden="1"/>
    <col min="11516" max="11516" width="17.42578125" style="56" hidden="1"/>
    <col min="11517" max="11517" width="1.7109375" style="56" hidden="1"/>
    <col min="11518" max="11520" width="8" style="56" hidden="1"/>
    <col min="11521" max="11521" width="1.5703125" style="56" hidden="1"/>
    <col min="11522" max="11524" width="8" style="56" hidden="1"/>
    <col min="11525" max="11765" width="9.140625" style="56" hidden="1"/>
    <col min="11766" max="11766" width="1.85546875" style="56" hidden="1"/>
    <col min="11767" max="11767" width="19" style="56" hidden="1"/>
    <col min="11768" max="11768" width="48.7109375" style="56" hidden="1"/>
    <col min="11769" max="11769" width="15.5703125" style="56" hidden="1"/>
    <col min="11770" max="11770" width="15.140625" style="56" hidden="1"/>
    <col min="11771" max="11771" width="36" style="56" hidden="1"/>
    <col min="11772" max="11772" width="17.42578125" style="56" hidden="1"/>
    <col min="11773" max="11773" width="1.7109375" style="56" hidden="1"/>
    <col min="11774" max="11776" width="8" style="56" hidden="1"/>
    <col min="11777" max="11777" width="1.5703125" style="56" hidden="1"/>
    <col min="11778" max="11780" width="8" style="56" hidden="1"/>
    <col min="11781" max="12021" width="9.140625" style="56" hidden="1"/>
    <col min="12022" max="12022" width="1.85546875" style="56" hidden="1"/>
    <col min="12023" max="12023" width="19" style="56" hidden="1"/>
    <col min="12024" max="12024" width="48.7109375" style="56" hidden="1"/>
    <col min="12025" max="12025" width="15.5703125" style="56" hidden="1"/>
    <col min="12026" max="12026" width="15.140625" style="56" hidden="1"/>
    <col min="12027" max="12027" width="36" style="56" hidden="1"/>
    <col min="12028" max="12028" width="17.42578125" style="56" hidden="1"/>
    <col min="12029" max="12029" width="1.7109375" style="56" hidden="1"/>
    <col min="12030" max="12032" width="8" style="56" hidden="1"/>
    <col min="12033" max="12033" width="1.5703125" style="56" hidden="1"/>
    <col min="12034" max="12036" width="8" style="56" hidden="1"/>
    <col min="12037" max="12277" width="9.140625" style="56" hidden="1"/>
    <col min="12278" max="12278" width="1.85546875" style="56" hidden="1"/>
    <col min="12279" max="12279" width="19" style="56" hidden="1"/>
    <col min="12280" max="12280" width="48.7109375" style="56" hidden="1"/>
    <col min="12281" max="12281" width="15.5703125" style="56" hidden="1"/>
    <col min="12282" max="12282" width="15.140625" style="56" hidden="1"/>
    <col min="12283" max="12283" width="36" style="56" hidden="1"/>
    <col min="12284" max="12284" width="17.42578125" style="56" hidden="1"/>
    <col min="12285" max="12285" width="1.7109375" style="56" hidden="1"/>
    <col min="12286" max="12288" width="8" style="56" hidden="1"/>
    <col min="12289" max="12289" width="1.5703125" style="56" hidden="1"/>
    <col min="12290" max="12292" width="8" style="56" hidden="1"/>
    <col min="12293" max="12533" width="9.140625" style="56" hidden="1"/>
    <col min="12534" max="12534" width="1.85546875" style="56" hidden="1"/>
    <col min="12535" max="12535" width="19" style="56" hidden="1"/>
    <col min="12536" max="12536" width="48.7109375" style="56" hidden="1"/>
    <col min="12537" max="12537" width="15.5703125" style="56" hidden="1"/>
    <col min="12538" max="12538" width="15.140625" style="56" hidden="1"/>
    <col min="12539" max="12539" width="36" style="56" hidden="1"/>
    <col min="12540" max="12540" width="17.42578125" style="56" hidden="1"/>
    <col min="12541" max="12541" width="1.7109375" style="56" hidden="1"/>
    <col min="12542" max="12544" width="8" style="56" hidden="1"/>
    <col min="12545" max="12545" width="1.5703125" style="56" hidden="1"/>
    <col min="12546" max="12548" width="8" style="56" hidden="1"/>
    <col min="12549" max="12789" width="9.140625" style="56" hidden="1"/>
    <col min="12790" max="12790" width="1.85546875" style="56" hidden="1"/>
    <col min="12791" max="12791" width="19" style="56" hidden="1"/>
    <col min="12792" max="12792" width="48.7109375" style="56" hidden="1"/>
    <col min="12793" max="12793" width="15.5703125" style="56" hidden="1"/>
    <col min="12794" max="12794" width="15.140625" style="56" hidden="1"/>
    <col min="12795" max="12795" width="36" style="56" hidden="1"/>
    <col min="12796" max="12796" width="17.42578125" style="56" hidden="1"/>
    <col min="12797" max="12797" width="1.7109375" style="56" hidden="1"/>
    <col min="12798" max="12800" width="8" style="56" hidden="1"/>
    <col min="12801" max="12801" width="1.5703125" style="56" hidden="1"/>
    <col min="12802" max="12804" width="8" style="56" hidden="1"/>
    <col min="12805" max="13045" width="9.140625" style="56" hidden="1"/>
    <col min="13046" max="13046" width="1.85546875" style="56" hidden="1"/>
    <col min="13047" max="13047" width="19" style="56" hidden="1"/>
    <col min="13048" max="13048" width="48.7109375" style="56" hidden="1"/>
    <col min="13049" max="13049" width="15.5703125" style="56" hidden="1"/>
    <col min="13050" max="13050" width="15.140625" style="56" hidden="1"/>
    <col min="13051" max="13051" width="36" style="56" hidden="1"/>
    <col min="13052" max="13052" width="17.42578125" style="56" hidden="1"/>
    <col min="13053" max="13053" width="1.7109375" style="56" hidden="1"/>
    <col min="13054" max="13056" width="8" style="56" hidden="1"/>
    <col min="13057" max="13057" width="1.5703125" style="56" hidden="1"/>
    <col min="13058" max="13060" width="8" style="56" hidden="1"/>
    <col min="13061" max="13301" width="9.140625" style="56" hidden="1"/>
    <col min="13302" max="13302" width="1.85546875" style="56" hidden="1"/>
    <col min="13303" max="13303" width="19" style="56" hidden="1"/>
    <col min="13304" max="13304" width="48.7109375" style="56" hidden="1"/>
    <col min="13305" max="13305" width="15.5703125" style="56" hidden="1"/>
    <col min="13306" max="13306" width="15.140625" style="56" hidden="1"/>
    <col min="13307" max="13307" width="36" style="56" hidden="1"/>
    <col min="13308" max="13308" width="17.42578125" style="56" hidden="1"/>
    <col min="13309" max="13309" width="1.7109375" style="56" hidden="1"/>
    <col min="13310" max="13312" width="8" style="56" hidden="1"/>
    <col min="13313" max="13313" width="1.5703125" style="56" hidden="1"/>
    <col min="13314" max="13316" width="8" style="56" hidden="1"/>
    <col min="13317" max="13557" width="9.140625" style="56" hidden="1"/>
    <col min="13558" max="13558" width="1.85546875" style="56" hidden="1"/>
    <col min="13559" max="13559" width="19" style="56" hidden="1"/>
    <col min="13560" max="13560" width="48.7109375" style="56" hidden="1"/>
    <col min="13561" max="13561" width="15.5703125" style="56" hidden="1"/>
    <col min="13562" max="13562" width="15.140625" style="56" hidden="1"/>
    <col min="13563" max="13563" width="36" style="56" hidden="1"/>
    <col min="13564" max="13564" width="17.42578125" style="56" hidden="1"/>
    <col min="13565" max="13565" width="1.7109375" style="56" hidden="1"/>
    <col min="13566" max="13568" width="8" style="56" hidden="1"/>
    <col min="13569" max="13569" width="1.5703125" style="56" hidden="1"/>
    <col min="13570" max="13572" width="8" style="56" hidden="1"/>
    <col min="13573" max="13813" width="9.140625" style="56" hidden="1"/>
    <col min="13814" max="13814" width="1.85546875" style="56" hidden="1"/>
    <col min="13815" max="13815" width="19" style="56" hidden="1"/>
    <col min="13816" max="13816" width="48.7109375" style="56" hidden="1"/>
    <col min="13817" max="13817" width="15.5703125" style="56" hidden="1"/>
    <col min="13818" max="13818" width="15.140625" style="56" hidden="1"/>
    <col min="13819" max="13819" width="36" style="56" hidden="1"/>
    <col min="13820" max="13820" width="17.42578125" style="56" hidden="1"/>
    <col min="13821" max="13821" width="1.7109375" style="56" hidden="1"/>
    <col min="13822" max="13824" width="8" style="56" hidden="1"/>
    <col min="13825" max="13825" width="1.5703125" style="56" hidden="1"/>
    <col min="13826" max="13828" width="8" style="56" hidden="1"/>
    <col min="13829" max="14069" width="9.140625" style="56" hidden="1"/>
    <col min="14070" max="14070" width="1.85546875" style="56" hidden="1"/>
    <col min="14071" max="14071" width="19" style="56" hidden="1"/>
    <col min="14072" max="14072" width="48.7109375" style="56" hidden="1"/>
    <col min="14073" max="14073" width="15.5703125" style="56" hidden="1"/>
    <col min="14074" max="14074" width="15.140625" style="56" hidden="1"/>
    <col min="14075" max="14075" width="36" style="56" hidden="1"/>
    <col min="14076" max="14076" width="17.42578125" style="56" hidden="1"/>
    <col min="14077" max="14077" width="1.7109375" style="56" hidden="1"/>
    <col min="14078" max="14080" width="8" style="56" hidden="1"/>
    <col min="14081" max="14081" width="1.5703125" style="56" hidden="1"/>
    <col min="14082" max="14084" width="8" style="56" hidden="1"/>
    <col min="14085" max="14325" width="9.140625" style="56" hidden="1"/>
    <col min="14326" max="14326" width="1.85546875" style="56" hidden="1"/>
    <col min="14327" max="14327" width="19" style="56" hidden="1"/>
    <col min="14328" max="14328" width="48.7109375" style="56" hidden="1"/>
    <col min="14329" max="14329" width="15.5703125" style="56" hidden="1"/>
    <col min="14330" max="14330" width="15.140625" style="56" hidden="1"/>
    <col min="14331" max="14331" width="36" style="56" hidden="1"/>
    <col min="14332" max="14332" width="17.42578125" style="56" hidden="1"/>
    <col min="14333" max="14333" width="1.7109375" style="56" hidden="1"/>
    <col min="14334" max="14336" width="8" style="56" hidden="1"/>
    <col min="14337" max="14337" width="1.5703125" style="56" hidden="1"/>
    <col min="14338" max="14340" width="8" style="56" hidden="1"/>
    <col min="14341" max="14581" width="9.140625" style="56" hidden="1"/>
    <col min="14582" max="14582" width="1.85546875" style="56" hidden="1"/>
    <col min="14583" max="14583" width="19" style="56" hidden="1"/>
    <col min="14584" max="14584" width="48.7109375" style="56" hidden="1"/>
    <col min="14585" max="14585" width="15.5703125" style="56" hidden="1"/>
    <col min="14586" max="14586" width="15.140625" style="56" hidden="1"/>
    <col min="14587" max="14587" width="36" style="56" hidden="1"/>
    <col min="14588" max="14588" width="17.42578125" style="56" hidden="1"/>
    <col min="14589" max="14589" width="1.7109375" style="56" hidden="1"/>
    <col min="14590" max="14592" width="8" style="56" hidden="1"/>
    <col min="14593" max="14593" width="1.5703125" style="56" hidden="1"/>
    <col min="14594" max="14596" width="8" style="56" hidden="1"/>
    <col min="14597" max="14837" width="9.140625" style="56" hidden="1"/>
    <col min="14838" max="14838" width="1.85546875" style="56" hidden="1"/>
    <col min="14839" max="14839" width="19" style="56" hidden="1"/>
    <col min="14840" max="14840" width="48.7109375" style="56" hidden="1"/>
    <col min="14841" max="14841" width="15.5703125" style="56" hidden="1"/>
    <col min="14842" max="14842" width="15.140625" style="56" hidden="1"/>
    <col min="14843" max="14843" width="36" style="56" hidden="1"/>
    <col min="14844" max="14844" width="17.42578125" style="56" hidden="1"/>
    <col min="14845" max="14845" width="1.7109375" style="56" hidden="1"/>
    <col min="14846" max="14848" width="8" style="56" hidden="1"/>
    <col min="14849" max="14849" width="1.5703125" style="56" hidden="1"/>
    <col min="14850" max="14852" width="8" style="56" hidden="1"/>
    <col min="14853" max="15093" width="9.140625" style="56" hidden="1"/>
    <col min="15094" max="15094" width="1.85546875" style="56" hidden="1"/>
    <col min="15095" max="15095" width="19" style="56" hidden="1"/>
    <col min="15096" max="15096" width="48.7109375" style="56" hidden="1"/>
    <col min="15097" max="15097" width="15.5703125" style="56" hidden="1"/>
    <col min="15098" max="15098" width="15.140625" style="56" hidden="1"/>
    <col min="15099" max="15099" width="36" style="56" hidden="1"/>
    <col min="15100" max="15100" width="17.42578125" style="56" hidden="1"/>
    <col min="15101" max="15101" width="1.7109375" style="56" hidden="1"/>
    <col min="15102" max="15104" width="8" style="56" hidden="1"/>
    <col min="15105" max="15105" width="1.5703125" style="56" hidden="1"/>
    <col min="15106" max="15108" width="8" style="56" hidden="1"/>
    <col min="15109" max="15349" width="9.140625" style="56" hidden="1"/>
    <col min="15350" max="15350" width="1.85546875" style="56" hidden="1"/>
    <col min="15351" max="15351" width="19" style="56" hidden="1"/>
    <col min="15352" max="15352" width="48.7109375" style="56" hidden="1"/>
    <col min="15353" max="15353" width="15.5703125" style="56" hidden="1"/>
    <col min="15354" max="15354" width="15.140625" style="56" hidden="1"/>
    <col min="15355" max="15355" width="36" style="56" hidden="1"/>
    <col min="15356" max="15356" width="17.42578125" style="56" hidden="1"/>
    <col min="15357" max="15357" width="1.7109375" style="56" hidden="1"/>
    <col min="15358" max="15360" width="8" style="56" hidden="1"/>
    <col min="15361" max="15361" width="1.5703125" style="56" hidden="1"/>
    <col min="15362" max="15364" width="8" style="56" hidden="1"/>
    <col min="15365" max="15605" width="9.140625" style="56" hidden="1"/>
    <col min="15606" max="15606" width="1.85546875" style="56" hidden="1"/>
    <col min="15607" max="15607" width="19" style="56" hidden="1"/>
    <col min="15608" max="15608" width="48.7109375" style="56" hidden="1"/>
    <col min="15609" max="15609" width="15.5703125" style="56" hidden="1"/>
    <col min="15610" max="15610" width="15.140625" style="56" hidden="1"/>
    <col min="15611" max="15611" width="36" style="56" hidden="1"/>
    <col min="15612" max="15612" width="17.42578125" style="56" hidden="1"/>
    <col min="15613" max="15613" width="1.7109375" style="56" hidden="1"/>
    <col min="15614" max="15616" width="8" style="56" hidden="1"/>
    <col min="15617" max="15617" width="1.5703125" style="56" hidden="1"/>
    <col min="15618" max="15620" width="8" style="56" hidden="1"/>
    <col min="15621" max="15861" width="9.140625" style="56" hidden="1"/>
    <col min="15862" max="15862" width="1.85546875" style="56" hidden="1"/>
    <col min="15863" max="15863" width="19" style="56" hidden="1"/>
    <col min="15864" max="15864" width="48.7109375" style="56" hidden="1"/>
    <col min="15865" max="15865" width="15.5703125" style="56" hidden="1"/>
    <col min="15866" max="15866" width="15.140625" style="56" hidden="1"/>
    <col min="15867" max="15867" width="36" style="56" hidden="1"/>
    <col min="15868" max="15868" width="17.42578125" style="56" hidden="1"/>
    <col min="15869" max="15869" width="1.7109375" style="56" hidden="1"/>
    <col min="15870" max="15872" width="8" style="56" hidden="1"/>
    <col min="15873" max="15873" width="1.5703125" style="56" hidden="1"/>
    <col min="15874" max="15876" width="8" style="56" hidden="1"/>
    <col min="15877" max="16117" width="9.140625" style="56" hidden="1"/>
    <col min="16118" max="16118" width="1.85546875" style="56" hidden="1"/>
    <col min="16119" max="16119" width="19" style="56" hidden="1"/>
    <col min="16120" max="16120" width="48.7109375" style="56" hidden="1"/>
    <col min="16121" max="16121" width="15.5703125" style="56" hidden="1"/>
    <col min="16122" max="16122" width="15.140625" style="56" hidden="1"/>
    <col min="16123" max="16123" width="36" style="56" hidden="1"/>
    <col min="16124" max="16124" width="17.42578125" style="56" hidden="1"/>
    <col min="16125" max="16125" width="1.7109375" style="56" hidden="1"/>
    <col min="16126" max="16128" width="8" style="56" hidden="1"/>
    <col min="16129" max="16129" width="1.5703125" style="56" hidden="1"/>
    <col min="16130" max="16138" width="8" style="56" hidden="1"/>
    <col min="16139" max="16384" width="9.140625" style="56" hidden="1"/>
  </cols>
  <sheetData>
    <row r="1" spans="2:5" ht="63.75" customHeight="1" thickBot="1">
      <c r="B1" s="178" t="s">
        <v>487</v>
      </c>
      <c r="C1" s="179"/>
      <c r="D1" s="179"/>
      <c r="E1" s="180"/>
    </row>
    <row r="2" spans="2:5" ht="6" customHeight="1" thickBot="1"/>
    <row r="3" spans="2:5" ht="47.25" customHeight="1" thickBot="1">
      <c r="B3" s="91" t="s">
        <v>536</v>
      </c>
      <c r="C3" s="160" t="s">
        <v>488</v>
      </c>
      <c r="D3" s="92" t="s">
        <v>107</v>
      </c>
      <c r="E3" s="136" t="s">
        <v>119</v>
      </c>
    </row>
    <row r="4" spans="2:5" ht="6" customHeight="1" thickBot="1"/>
    <row r="5" spans="2:5" ht="25.5" customHeight="1">
      <c r="B5" s="105" t="str">
        <f>IF(ISNA(LEFT(D5,SEARCH(" ",D5,1)-1)&amp;"-"&amp;RIGHT(C5,5)),"",LEFT(D5,SEARCH(" ",D5,1)-1)&amp;"-"&amp;RIGHT(C5,5))</f>
        <v>Frankfinn-44303</v>
      </c>
      <c r="C5" s="158" t="s">
        <v>497</v>
      </c>
      <c r="D5" s="71" t="s">
        <v>480</v>
      </c>
      <c r="E5" s="79" t="s">
        <v>481</v>
      </c>
    </row>
    <row r="6" spans="2:5" ht="25.5" customHeight="1">
      <c r="B6" s="80" t="str">
        <f>IF(ISNA(LEFT(D6,SEARCH(" ",D6,1)-1)&amp;"-"&amp;RIGHT(C6,5)),"",LEFT(D6,SEARCH(" ",D6,1)-1)&amp;"-"&amp;RIGHT(C6,5))</f>
        <v>-</v>
      </c>
      <c r="C6" s="159"/>
      <c r="D6" s="72" t="s">
        <v>526</v>
      </c>
      <c r="E6" s="59"/>
    </row>
    <row r="7" spans="2:5" ht="25.5" customHeight="1">
      <c r="B7" s="80" t="str">
        <f t="shared" ref="B7:B16" si="0">IF(ISNA(LEFT(D7,SEARCH(" ",D7,1)-1)&amp;"-"&amp;RIGHT(C7,5)),"",LEFT(D7,SEARCH(" ",D7,1)-1)&amp;"-"&amp;RIGHT(C7,5))</f>
        <v>-</v>
      </c>
      <c r="C7" s="159"/>
      <c r="D7" s="72" t="s">
        <v>526</v>
      </c>
      <c r="E7" s="59"/>
    </row>
    <row r="8" spans="2:5" ht="25.5" customHeight="1">
      <c r="B8" s="80" t="str">
        <f t="shared" si="0"/>
        <v>-</v>
      </c>
      <c r="C8" s="159"/>
      <c r="D8" s="72" t="s">
        <v>526</v>
      </c>
      <c r="E8" s="59"/>
    </row>
    <row r="9" spans="2:5" ht="25.5" customHeight="1">
      <c r="B9" s="80" t="str">
        <f t="shared" si="0"/>
        <v>-</v>
      </c>
      <c r="C9" s="159"/>
      <c r="D9" s="72" t="s">
        <v>526</v>
      </c>
      <c r="E9" s="59"/>
    </row>
    <row r="10" spans="2:5" ht="25.5" customHeight="1">
      <c r="B10" s="80" t="str">
        <f t="shared" si="0"/>
        <v>-</v>
      </c>
      <c r="C10" s="159"/>
      <c r="D10" s="72" t="s">
        <v>526</v>
      </c>
      <c r="E10" s="59"/>
    </row>
    <row r="11" spans="2:5" ht="25.5" customHeight="1">
      <c r="B11" s="80" t="str">
        <f t="shared" si="0"/>
        <v>-</v>
      </c>
      <c r="C11" s="159"/>
      <c r="D11" s="72" t="s">
        <v>526</v>
      </c>
      <c r="E11" s="59"/>
    </row>
    <row r="12" spans="2:5" ht="25.5" customHeight="1">
      <c r="B12" s="80" t="str">
        <f t="shared" si="0"/>
        <v>-</v>
      </c>
      <c r="C12" s="159"/>
      <c r="D12" s="72" t="s">
        <v>526</v>
      </c>
      <c r="E12" s="59"/>
    </row>
    <row r="13" spans="2:5" ht="25.5" customHeight="1">
      <c r="B13" s="80" t="str">
        <f t="shared" si="0"/>
        <v>-</v>
      </c>
      <c r="C13" s="159"/>
      <c r="D13" s="72" t="s">
        <v>526</v>
      </c>
      <c r="E13" s="59"/>
    </row>
    <row r="14" spans="2:5" ht="25.5" customHeight="1">
      <c r="B14" s="80" t="str">
        <f t="shared" si="0"/>
        <v>-</v>
      </c>
      <c r="C14" s="159"/>
      <c r="D14" s="72" t="s">
        <v>526</v>
      </c>
      <c r="E14" s="59"/>
    </row>
    <row r="15" spans="2:5" ht="25.5" customHeight="1">
      <c r="B15" s="80" t="str">
        <f t="shared" si="0"/>
        <v>-</v>
      </c>
      <c r="C15" s="159"/>
      <c r="D15" s="72" t="s">
        <v>526</v>
      </c>
      <c r="E15" s="59"/>
    </row>
    <row r="16" spans="2:5" ht="25.5" customHeight="1" thickBot="1">
      <c r="B16" s="106" t="str">
        <f t="shared" si="0"/>
        <v>-</v>
      </c>
      <c r="C16" s="161"/>
      <c r="D16" s="73" t="s">
        <v>526</v>
      </c>
      <c r="E16" s="60"/>
    </row>
    <row r="17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</sheetData>
  <sheetProtection password="CB7C" sheet="1" objects="1" scenarios="1" selectLockedCells="1"/>
  <mergeCells count="1">
    <mergeCell ref="B1:E1"/>
  </mergeCells>
  <dataValidations count="5">
    <dataValidation type="textLength" operator="equal" allowBlank="1" showInputMessage="1" showErrorMessage="1" promptTitle="Account No Lenth" prompt="Account No Lenth not be greter then 10" sqref="IP65457:IP65552 WVB982961:WVB983056 WLF982961:WLF983056 WBJ982961:WBJ983056 VRN982961:VRN983056 VHR982961:VHR983056 UXV982961:UXV983056 UNZ982961:UNZ983056 UED982961:UED983056 TUH982961:TUH983056 TKL982961:TKL983056 TAP982961:TAP983056 SQT982961:SQT983056 SGX982961:SGX983056 RXB982961:RXB983056 RNF982961:RNF983056 RDJ982961:RDJ983056 QTN982961:QTN983056 QJR982961:QJR983056 PZV982961:PZV983056 PPZ982961:PPZ983056 PGD982961:PGD983056 OWH982961:OWH983056 OML982961:OML983056 OCP982961:OCP983056 NST982961:NST983056 NIX982961:NIX983056 MZB982961:MZB983056 MPF982961:MPF983056 MFJ982961:MFJ983056 LVN982961:LVN983056 LLR982961:LLR983056 LBV982961:LBV983056 KRZ982961:KRZ983056 KID982961:KID983056 JYH982961:JYH983056 JOL982961:JOL983056 JEP982961:JEP983056 IUT982961:IUT983056 IKX982961:IKX983056 IBB982961:IBB983056 HRF982961:HRF983056 HHJ982961:HHJ983056 GXN982961:GXN983056 GNR982961:GNR983056 GDV982961:GDV983056 FTZ982961:FTZ983056 FKD982961:FKD983056 FAH982961:FAH983056 EQL982961:EQL983056 EGP982961:EGP983056 DWT982961:DWT983056 DMX982961:DMX983056 DDB982961:DDB983056 CTF982961:CTF983056 CJJ982961:CJJ983056 BZN982961:BZN983056 BPR982961:BPR983056 BFV982961:BFV983056 AVZ982961:AVZ983056 AMD982961:AMD983056 ACH982961:ACH983056 SL982961:SL983056 IP982961:IP983056 WVB917425:WVB917520 WLF917425:WLF917520 WBJ917425:WBJ917520 VRN917425:VRN917520 VHR917425:VHR917520 UXV917425:UXV917520 UNZ917425:UNZ917520 UED917425:UED917520 TUH917425:TUH917520 TKL917425:TKL917520 TAP917425:TAP917520 SQT917425:SQT917520 SGX917425:SGX917520 RXB917425:RXB917520 RNF917425:RNF917520 RDJ917425:RDJ917520 QTN917425:QTN917520 QJR917425:QJR917520 PZV917425:PZV917520 PPZ917425:PPZ917520 PGD917425:PGD917520 OWH917425:OWH917520 OML917425:OML917520 OCP917425:OCP917520 NST917425:NST917520 NIX917425:NIX917520 MZB917425:MZB917520 MPF917425:MPF917520 MFJ917425:MFJ917520 LVN917425:LVN917520 LLR917425:LLR917520 LBV917425:LBV917520 KRZ917425:KRZ917520 KID917425:KID917520 JYH917425:JYH917520 JOL917425:JOL917520 JEP917425:JEP917520 IUT917425:IUT917520 IKX917425:IKX917520 IBB917425:IBB917520 HRF917425:HRF917520 HHJ917425:HHJ917520 GXN917425:GXN917520 GNR917425:GNR917520 GDV917425:GDV917520 FTZ917425:FTZ917520 FKD917425:FKD917520 FAH917425:FAH917520 EQL917425:EQL917520 EGP917425:EGP917520 DWT917425:DWT917520 DMX917425:DMX917520 DDB917425:DDB917520 CTF917425:CTF917520 CJJ917425:CJJ917520 BZN917425:BZN917520 BPR917425:BPR917520 BFV917425:BFV917520 AVZ917425:AVZ917520 AMD917425:AMD917520 ACH917425:ACH917520 SL917425:SL917520 IP917425:IP917520 WVB851889:WVB851984 WLF851889:WLF851984 WBJ851889:WBJ851984 VRN851889:VRN851984 VHR851889:VHR851984 UXV851889:UXV851984 UNZ851889:UNZ851984 UED851889:UED851984 TUH851889:TUH851984 TKL851889:TKL851984 TAP851889:TAP851984 SQT851889:SQT851984 SGX851889:SGX851984 RXB851889:RXB851984 RNF851889:RNF851984 RDJ851889:RDJ851984 QTN851889:QTN851984 QJR851889:QJR851984 PZV851889:PZV851984 PPZ851889:PPZ851984 PGD851889:PGD851984 OWH851889:OWH851984 OML851889:OML851984 OCP851889:OCP851984 NST851889:NST851984 NIX851889:NIX851984 MZB851889:MZB851984 MPF851889:MPF851984 MFJ851889:MFJ851984 LVN851889:LVN851984 LLR851889:LLR851984 LBV851889:LBV851984 KRZ851889:KRZ851984 KID851889:KID851984 JYH851889:JYH851984 JOL851889:JOL851984 JEP851889:JEP851984 IUT851889:IUT851984 IKX851889:IKX851984 IBB851889:IBB851984 HRF851889:HRF851984 HHJ851889:HHJ851984 GXN851889:GXN851984 GNR851889:GNR851984 GDV851889:GDV851984 FTZ851889:FTZ851984 FKD851889:FKD851984 FAH851889:FAH851984 EQL851889:EQL851984 EGP851889:EGP851984 DWT851889:DWT851984 DMX851889:DMX851984 DDB851889:DDB851984 CTF851889:CTF851984 CJJ851889:CJJ851984 BZN851889:BZN851984 BPR851889:BPR851984 BFV851889:BFV851984 AVZ851889:AVZ851984 AMD851889:AMD851984 ACH851889:ACH851984 SL851889:SL851984 IP851889:IP851984 WVB786353:WVB786448 WLF786353:WLF786448 WBJ786353:WBJ786448 VRN786353:VRN786448 VHR786353:VHR786448 UXV786353:UXV786448 UNZ786353:UNZ786448 UED786353:UED786448 TUH786353:TUH786448 TKL786353:TKL786448 TAP786353:TAP786448 SQT786353:SQT786448 SGX786353:SGX786448 RXB786353:RXB786448 RNF786353:RNF786448 RDJ786353:RDJ786448 QTN786353:QTN786448 QJR786353:QJR786448 PZV786353:PZV786448 PPZ786353:PPZ786448 PGD786353:PGD786448 OWH786353:OWH786448 OML786353:OML786448 OCP786353:OCP786448 NST786353:NST786448 NIX786353:NIX786448 MZB786353:MZB786448 MPF786353:MPF786448 MFJ786353:MFJ786448 LVN786353:LVN786448 LLR786353:LLR786448 LBV786353:LBV786448 KRZ786353:KRZ786448 KID786353:KID786448 JYH786353:JYH786448 JOL786353:JOL786448 JEP786353:JEP786448 IUT786353:IUT786448 IKX786353:IKX786448 IBB786353:IBB786448 HRF786353:HRF786448 HHJ786353:HHJ786448 GXN786353:GXN786448 GNR786353:GNR786448 GDV786353:GDV786448 FTZ786353:FTZ786448 FKD786353:FKD786448 FAH786353:FAH786448 EQL786353:EQL786448 EGP786353:EGP786448 DWT786353:DWT786448 DMX786353:DMX786448 DDB786353:DDB786448 CTF786353:CTF786448 CJJ786353:CJJ786448 BZN786353:BZN786448 BPR786353:BPR786448 BFV786353:BFV786448 AVZ786353:AVZ786448 AMD786353:AMD786448 ACH786353:ACH786448 SL786353:SL786448 IP786353:IP786448 WVB720817:WVB720912 WLF720817:WLF720912 WBJ720817:WBJ720912 VRN720817:VRN720912 VHR720817:VHR720912 UXV720817:UXV720912 UNZ720817:UNZ720912 UED720817:UED720912 TUH720817:TUH720912 TKL720817:TKL720912 TAP720817:TAP720912 SQT720817:SQT720912 SGX720817:SGX720912 RXB720817:RXB720912 RNF720817:RNF720912 RDJ720817:RDJ720912 QTN720817:QTN720912 QJR720817:QJR720912 PZV720817:PZV720912 PPZ720817:PPZ720912 PGD720817:PGD720912 OWH720817:OWH720912 OML720817:OML720912 OCP720817:OCP720912 NST720817:NST720912 NIX720817:NIX720912 MZB720817:MZB720912 MPF720817:MPF720912 MFJ720817:MFJ720912 LVN720817:LVN720912 LLR720817:LLR720912 LBV720817:LBV720912 KRZ720817:KRZ720912 KID720817:KID720912 JYH720817:JYH720912 JOL720817:JOL720912 JEP720817:JEP720912 IUT720817:IUT720912 IKX720817:IKX720912 IBB720817:IBB720912 HRF720817:HRF720912 HHJ720817:HHJ720912 GXN720817:GXN720912 GNR720817:GNR720912 GDV720817:GDV720912 FTZ720817:FTZ720912 FKD720817:FKD720912 FAH720817:FAH720912 EQL720817:EQL720912 EGP720817:EGP720912 DWT720817:DWT720912 DMX720817:DMX720912 DDB720817:DDB720912 CTF720817:CTF720912 CJJ720817:CJJ720912 BZN720817:BZN720912 BPR720817:BPR720912 BFV720817:BFV720912 AVZ720817:AVZ720912 AMD720817:AMD720912 ACH720817:ACH720912 SL720817:SL720912 IP720817:IP720912 WVB655281:WVB655376 WLF655281:WLF655376 WBJ655281:WBJ655376 VRN655281:VRN655376 VHR655281:VHR655376 UXV655281:UXV655376 UNZ655281:UNZ655376 UED655281:UED655376 TUH655281:TUH655376 TKL655281:TKL655376 TAP655281:TAP655376 SQT655281:SQT655376 SGX655281:SGX655376 RXB655281:RXB655376 RNF655281:RNF655376 RDJ655281:RDJ655376 QTN655281:QTN655376 QJR655281:QJR655376 PZV655281:PZV655376 PPZ655281:PPZ655376 PGD655281:PGD655376 OWH655281:OWH655376 OML655281:OML655376 OCP655281:OCP655376 NST655281:NST655376 NIX655281:NIX655376 MZB655281:MZB655376 MPF655281:MPF655376 MFJ655281:MFJ655376 LVN655281:LVN655376 LLR655281:LLR655376 LBV655281:LBV655376 KRZ655281:KRZ655376 KID655281:KID655376 JYH655281:JYH655376 JOL655281:JOL655376 JEP655281:JEP655376 IUT655281:IUT655376 IKX655281:IKX655376 IBB655281:IBB655376 HRF655281:HRF655376 HHJ655281:HHJ655376 GXN655281:GXN655376 GNR655281:GNR655376 GDV655281:GDV655376 FTZ655281:FTZ655376 FKD655281:FKD655376 FAH655281:FAH655376 EQL655281:EQL655376 EGP655281:EGP655376 DWT655281:DWT655376 DMX655281:DMX655376 DDB655281:DDB655376 CTF655281:CTF655376 CJJ655281:CJJ655376 BZN655281:BZN655376 BPR655281:BPR655376 BFV655281:BFV655376 AVZ655281:AVZ655376 AMD655281:AMD655376 ACH655281:ACH655376 SL655281:SL655376 IP655281:IP655376 WVB589745:WVB589840 WLF589745:WLF589840 WBJ589745:WBJ589840 VRN589745:VRN589840 VHR589745:VHR589840 UXV589745:UXV589840 UNZ589745:UNZ589840 UED589745:UED589840 TUH589745:TUH589840 TKL589745:TKL589840 TAP589745:TAP589840 SQT589745:SQT589840 SGX589745:SGX589840 RXB589745:RXB589840 RNF589745:RNF589840 RDJ589745:RDJ589840 QTN589745:QTN589840 QJR589745:QJR589840 PZV589745:PZV589840 PPZ589745:PPZ589840 PGD589745:PGD589840 OWH589745:OWH589840 OML589745:OML589840 OCP589745:OCP589840 NST589745:NST589840 NIX589745:NIX589840 MZB589745:MZB589840 MPF589745:MPF589840 MFJ589745:MFJ589840 LVN589745:LVN589840 LLR589745:LLR589840 LBV589745:LBV589840 KRZ589745:KRZ589840 KID589745:KID589840 JYH589745:JYH589840 JOL589745:JOL589840 JEP589745:JEP589840 IUT589745:IUT589840 IKX589745:IKX589840 IBB589745:IBB589840 HRF589745:HRF589840 HHJ589745:HHJ589840 GXN589745:GXN589840 GNR589745:GNR589840 GDV589745:GDV589840 FTZ589745:FTZ589840 FKD589745:FKD589840 FAH589745:FAH589840 EQL589745:EQL589840 EGP589745:EGP589840 DWT589745:DWT589840 DMX589745:DMX589840 DDB589745:DDB589840 CTF589745:CTF589840 CJJ589745:CJJ589840 BZN589745:BZN589840 BPR589745:BPR589840 BFV589745:BFV589840 AVZ589745:AVZ589840 AMD589745:AMD589840 ACH589745:ACH589840 SL589745:SL589840 IP589745:IP589840 WVB524209:WVB524304 WLF524209:WLF524304 WBJ524209:WBJ524304 VRN524209:VRN524304 VHR524209:VHR524304 UXV524209:UXV524304 UNZ524209:UNZ524304 UED524209:UED524304 TUH524209:TUH524304 TKL524209:TKL524304 TAP524209:TAP524304 SQT524209:SQT524304 SGX524209:SGX524304 RXB524209:RXB524304 RNF524209:RNF524304 RDJ524209:RDJ524304 QTN524209:QTN524304 QJR524209:QJR524304 PZV524209:PZV524304 PPZ524209:PPZ524304 PGD524209:PGD524304 OWH524209:OWH524304 OML524209:OML524304 OCP524209:OCP524304 NST524209:NST524304 NIX524209:NIX524304 MZB524209:MZB524304 MPF524209:MPF524304 MFJ524209:MFJ524304 LVN524209:LVN524304 LLR524209:LLR524304 LBV524209:LBV524304 KRZ524209:KRZ524304 KID524209:KID524304 JYH524209:JYH524304 JOL524209:JOL524304 JEP524209:JEP524304 IUT524209:IUT524304 IKX524209:IKX524304 IBB524209:IBB524304 HRF524209:HRF524304 HHJ524209:HHJ524304 GXN524209:GXN524304 GNR524209:GNR524304 GDV524209:GDV524304 FTZ524209:FTZ524304 FKD524209:FKD524304 FAH524209:FAH524304 EQL524209:EQL524304 EGP524209:EGP524304 DWT524209:DWT524304 DMX524209:DMX524304 DDB524209:DDB524304 CTF524209:CTF524304 CJJ524209:CJJ524304 BZN524209:BZN524304 BPR524209:BPR524304 BFV524209:BFV524304 AVZ524209:AVZ524304 AMD524209:AMD524304 ACH524209:ACH524304 SL524209:SL524304 IP524209:IP524304 WVB458673:WVB458768 WLF458673:WLF458768 WBJ458673:WBJ458768 VRN458673:VRN458768 VHR458673:VHR458768 UXV458673:UXV458768 UNZ458673:UNZ458768 UED458673:UED458768 TUH458673:TUH458768 TKL458673:TKL458768 TAP458673:TAP458768 SQT458673:SQT458768 SGX458673:SGX458768 RXB458673:RXB458768 RNF458673:RNF458768 RDJ458673:RDJ458768 QTN458673:QTN458768 QJR458673:QJR458768 PZV458673:PZV458768 PPZ458673:PPZ458768 PGD458673:PGD458768 OWH458673:OWH458768 OML458673:OML458768 OCP458673:OCP458768 NST458673:NST458768 NIX458673:NIX458768 MZB458673:MZB458768 MPF458673:MPF458768 MFJ458673:MFJ458768 LVN458673:LVN458768 LLR458673:LLR458768 LBV458673:LBV458768 KRZ458673:KRZ458768 KID458673:KID458768 JYH458673:JYH458768 JOL458673:JOL458768 JEP458673:JEP458768 IUT458673:IUT458768 IKX458673:IKX458768 IBB458673:IBB458768 HRF458673:HRF458768 HHJ458673:HHJ458768 GXN458673:GXN458768 GNR458673:GNR458768 GDV458673:GDV458768 FTZ458673:FTZ458768 FKD458673:FKD458768 FAH458673:FAH458768 EQL458673:EQL458768 EGP458673:EGP458768 DWT458673:DWT458768 DMX458673:DMX458768 DDB458673:DDB458768 CTF458673:CTF458768 CJJ458673:CJJ458768 BZN458673:BZN458768 BPR458673:BPR458768 BFV458673:BFV458768 AVZ458673:AVZ458768 AMD458673:AMD458768 ACH458673:ACH458768 SL458673:SL458768 IP458673:IP458768 WVB393137:WVB393232 WLF393137:WLF393232 WBJ393137:WBJ393232 VRN393137:VRN393232 VHR393137:VHR393232 UXV393137:UXV393232 UNZ393137:UNZ393232 UED393137:UED393232 TUH393137:TUH393232 TKL393137:TKL393232 TAP393137:TAP393232 SQT393137:SQT393232 SGX393137:SGX393232 RXB393137:RXB393232 RNF393137:RNF393232 RDJ393137:RDJ393232 QTN393137:QTN393232 QJR393137:QJR393232 PZV393137:PZV393232 PPZ393137:PPZ393232 PGD393137:PGD393232 OWH393137:OWH393232 OML393137:OML393232 OCP393137:OCP393232 NST393137:NST393232 NIX393137:NIX393232 MZB393137:MZB393232 MPF393137:MPF393232 MFJ393137:MFJ393232 LVN393137:LVN393232 LLR393137:LLR393232 LBV393137:LBV393232 KRZ393137:KRZ393232 KID393137:KID393232 JYH393137:JYH393232 JOL393137:JOL393232 JEP393137:JEP393232 IUT393137:IUT393232 IKX393137:IKX393232 IBB393137:IBB393232 HRF393137:HRF393232 HHJ393137:HHJ393232 GXN393137:GXN393232 GNR393137:GNR393232 GDV393137:GDV393232 FTZ393137:FTZ393232 FKD393137:FKD393232 FAH393137:FAH393232 EQL393137:EQL393232 EGP393137:EGP393232 DWT393137:DWT393232 DMX393137:DMX393232 DDB393137:DDB393232 CTF393137:CTF393232 CJJ393137:CJJ393232 BZN393137:BZN393232 BPR393137:BPR393232 BFV393137:BFV393232 AVZ393137:AVZ393232 AMD393137:AMD393232 ACH393137:ACH393232 SL393137:SL393232 IP393137:IP393232 WVB327601:WVB327696 WLF327601:WLF327696 WBJ327601:WBJ327696 VRN327601:VRN327696 VHR327601:VHR327696 UXV327601:UXV327696 UNZ327601:UNZ327696 UED327601:UED327696 TUH327601:TUH327696 TKL327601:TKL327696 TAP327601:TAP327696 SQT327601:SQT327696 SGX327601:SGX327696 RXB327601:RXB327696 RNF327601:RNF327696 RDJ327601:RDJ327696 QTN327601:QTN327696 QJR327601:QJR327696 PZV327601:PZV327696 PPZ327601:PPZ327696 PGD327601:PGD327696 OWH327601:OWH327696 OML327601:OML327696 OCP327601:OCP327696 NST327601:NST327696 NIX327601:NIX327696 MZB327601:MZB327696 MPF327601:MPF327696 MFJ327601:MFJ327696 LVN327601:LVN327696 LLR327601:LLR327696 LBV327601:LBV327696 KRZ327601:KRZ327696 KID327601:KID327696 JYH327601:JYH327696 JOL327601:JOL327696 JEP327601:JEP327696 IUT327601:IUT327696 IKX327601:IKX327696 IBB327601:IBB327696 HRF327601:HRF327696 HHJ327601:HHJ327696 GXN327601:GXN327696 GNR327601:GNR327696 GDV327601:GDV327696 FTZ327601:FTZ327696 FKD327601:FKD327696 FAH327601:FAH327696 EQL327601:EQL327696 EGP327601:EGP327696 DWT327601:DWT327696 DMX327601:DMX327696 DDB327601:DDB327696 CTF327601:CTF327696 CJJ327601:CJJ327696 BZN327601:BZN327696 BPR327601:BPR327696 BFV327601:BFV327696 AVZ327601:AVZ327696 AMD327601:AMD327696 ACH327601:ACH327696 SL327601:SL327696 IP327601:IP327696 WVB262065:WVB262160 WLF262065:WLF262160 WBJ262065:WBJ262160 VRN262065:VRN262160 VHR262065:VHR262160 UXV262065:UXV262160 UNZ262065:UNZ262160 UED262065:UED262160 TUH262065:TUH262160 TKL262065:TKL262160 TAP262065:TAP262160 SQT262065:SQT262160 SGX262065:SGX262160 RXB262065:RXB262160 RNF262065:RNF262160 RDJ262065:RDJ262160 QTN262065:QTN262160 QJR262065:QJR262160 PZV262065:PZV262160 PPZ262065:PPZ262160 PGD262065:PGD262160 OWH262065:OWH262160 OML262065:OML262160 OCP262065:OCP262160 NST262065:NST262160 NIX262065:NIX262160 MZB262065:MZB262160 MPF262065:MPF262160 MFJ262065:MFJ262160 LVN262065:LVN262160 LLR262065:LLR262160 LBV262065:LBV262160 KRZ262065:KRZ262160 KID262065:KID262160 JYH262065:JYH262160 JOL262065:JOL262160 JEP262065:JEP262160 IUT262065:IUT262160 IKX262065:IKX262160 IBB262065:IBB262160 HRF262065:HRF262160 HHJ262065:HHJ262160 GXN262065:GXN262160 GNR262065:GNR262160 GDV262065:GDV262160 FTZ262065:FTZ262160 FKD262065:FKD262160 FAH262065:FAH262160 EQL262065:EQL262160 EGP262065:EGP262160 DWT262065:DWT262160 DMX262065:DMX262160 DDB262065:DDB262160 CTF262065:CTF262160 CJJ262065:CJJ262160 BZN262065:BZN262160 BPR262065:BPR262160 BFV262065:BFV262160 AVZ262065:AVZ262160 AMD262065:AMD262160 ACH262065:ACH262160 SL262065:SL262160 IP262065:IP262160 WVB196529:WVB196624 WLF196529:WLF196624 WBJ196529:WBJ196624 VRN196529:VRN196624 VHR196529:VHR196624 UXV196529:UXV196624 UNZ196529:UNZ196624 UED196529:UED196624 TUH196529:TUH196624 TKL196529:TKL196624 TAP196529:TAP196624 SQT196529:SQT196624 SGX196529:SGX196624 RXB196529:RXB196624 RNF196529:RNF196624 RDJ196529:RDJ196624 QTN196529:QTN196624 QJR196529:QJR196624 PZV196529:PZV196624 PPZ196529:PPZ196624 PGD196529:PGD196624 OWH196529:OWH196624 OML196529:OML196624 OCP196529:OCP196624 NST196529:NST196624 NIX196529:NIX196624 MZB196529:MZB196624 MPF196529:MPF196624 MFJ196529:MFJ196624 LVN196529:LVN196624 LLR196529:LLR196624 LBV196529:LBV196624 KRZ196529:KRZ196624 KID196529:KID196624 JYH196529:JYH196624 JOL196529:JOL196624 JEP196529:JEP196624 IUT196529:IUT196624 IKX196529:IKX196624 IBB196529:IBB196624 HRF196529:HRF196624 HHJ196529:HHJ196624 GXN196529:GXN196624 GNR196529:GNR196624 GDV196529:GDV196624 FTZ196529:FTZ196624 FKD196529:FKD196624 FAH196529:FAH196624 EQL196529:EQL196624 EGP196529:EGP196624 DWT196529:DWT196624 DMX196529:DMX196624 DDB196529:DDB196624 CTF196529:CTF196624 CJJ196529:CJJ196624 BZN196529:BZN196624 BPR196529:BPR196624 BFV196529:BFV196624 AVZ196529:AVZ196624 AMD196529:AMD196624 ACH196529:ACH196624 SL196529:SL196624 IP196529:IP196624 WVB130993:WVB131088 WLF130993:WLF131088 WBJ130993:WBJ131088 VRN130993:VRN131088 VHR130993:VHR131088 UXV130993:UXV131088 UNZ130993:UNZ131088 UED130993:UED131088 TUH130993:TUH131088 TKL130993:TKL131088 TAP130993:TAP131088 SQT130993:SQT131088 SGX130993:SGX131088 RXB130993:RXB131088 RNF130993:RNF131088 RDJ130993:RDJ131088 QTN130993:QTN131088 QJR130993:QJR131088 PZV130993:PZV131088 PPZ130993:PPZ131088 PGD130993:PGD131088 OWH130993:OWH131088 OML130993:OML131088 OCP130993:OCP131088 NST130993:NST131088 NIX130993:NIX131088 MZB130993:MZB131088 MPF130993:MPF131088 MFJ130993:MFJ131088 LVN130993:LVN131088 LLR130993:LLR131088 LBV130993:LBV131088 KRZ130993:KRZ131088 KID130993:KID131088 JYH130993:JYH131088 JOL130993:JOL131088 JEP130993:JEP131088 IUT130993:IUT131088 IKX130993:IKX131088 IBB130993:IBB131088 HRF130993:HRF131088 HHJ130993:HHJ131088 GXN130993:GXN131088 GNR130993:GNR131088 GDV130993:GDV131088 FTZ130993:FTZ131088 FKD130993:FKD131088 FAH130993:FAH131088 EQL130993:EQL131088 EGP130993:EGP131088 DWT130993:DWT131088 DMX130993:DMX131088 DDB130993:DDB131088 CTF130993:CTF131088 CJJ130993:CJJ131088 BZN130993:BZN131088 BPR130993:BPR131088 BFV130993:BFV131088 AVZ130993:AVZ131088 AMD130993:AMD131088 ACH130993:ACH131088 SL130993:SL131088 IP130993:IP131088 WVB65457:WVB65552 WLF65457:WLF65552 WBJ65457:WBJ65552 VRN65457:VRN65552 VHR65457:VHR65552 UXV65457:UXV65552 UNZ65457:UNZ65552 UED65457:UED65552 TUH65457:TUH65552 TKL65457:TKL65552 TAP65457:TAP65552 SQT65457:SQT65552 SGX65457:SGX65552 RXB65457:RXB65552 RNF65457:RNF65552 RDJ65457:RDJ65552 QTN65457:QTN65552 QJR65457:QJR65552 PZV65457:PZV65552 PPZ65457:PPZ65552 PGD65457:PGD65552 OWH65457:OWH65552 OML65457:OML65552 OCP65457:OCP65552 NST65457:NST65552 NIX65457:NIX65552 MZB65457:MZB65552 MPF65457:MPF65552 MFJ65457:MFJ65552 LVN65457:LVN65552 LLR65457:LLR65552 LBV65457:LBV65552 KRZ65457:KRZ65552 KID65457:KID65552 JYH65457:JYH65552 JOL65457:JOL65552 JEP65457:JEP65552 IUT65457:IUT65552 IKX65457:IKX65552 IBB65457:IBB65552 HRF65457:HRF65552 HHJ65457:HHJ65552 GXN65457:GXN65552 GNR65457:GNR65552 GDV65457:GDV65552 FTZ65457:FTZ65552 FKD65457:FKD65552 FAH65457:FAH65552 EQL65457:EQL65552 EGP65457:EGP65552 DWT65457:DWT65552 DMX65457:DMX65552 DDB65457:DDB65552 CTF65457:CTF65552 CJJ65457:CJJ65552 BZN65457:BZN65552 BPR65457:BPR65552 BFV65457:BFV65552 AVZ65457:AVZ65552 AMD65457:AMD65552 ACH65457:ACH65552 SL65457:SL65552 WVB5:WVB16 WLF5:WLF16 WBJ5:WBJ16 VRN5:VRN16 VHR5:VHR16 UXV5:UXV16 UNZ5:UNZ16 UED5:UED16 TUH5:TUH16 TKL5:TKL16 TAP5:TAP16 SQT5:SQT16 SGX5:SGX16 RXB5:RXB16 RNF5:RNF16 RDJ5:RDJ16 QTN5:QTN16 QJR5:QJR16 PZV5:PZV16 PPZ5:PPZ16 PGD5:PGD16 OWH5:OWH16 OML5:OML16 OCP5:OCP16 NST5:NST16 NIX5:NIX16 MZB5:MZB16 MPF5:MPF16 MFJ5:MFJ16 LVN5:LVN16 LLR5:LLR16 LBV5:LBV16 KRZ5:KRZ16 KID5:KID16 JYH5:JYH16 JOL5:JOL16 JEP5:JEP16 IUT5:IUT16 IKX5:IKX16 IBB5:IBB16 HRF5:HRF16 HHJ5:HHJ16 GXN5:GXN16 GNR5:GNR16 GDV5:GDV16 FTZ5:FTZ16 FKD5:FKD16 FAH5:FAH16 EQL5:EQL16 EGP5:EGP16 DWT5:DWT16 DMX5:DMX16 DDB5:DDB16 CTF5:CTF16 CJJ5:CJJ16 BZN5:BZN16 BPR5:BPR16 BFV5:BFV16 AVZ5:AVZ16 AMD5:AMD16 ACH5:ACH16 SL5:SL16 IP5:IP16">
      <formula1>10</formula1>
    </dataValidation>
    <dataValidation type="list" allowBlank="1" showInputMessage="1" showErrorMessage="1" sqref="IO65457:IO65552 WVA982961:WVA983056 WLE982961:WLE983056 WBI982961:WBI983056 VRM982961:VRM983056 VHQ982961:VHQ983056 UXU982961:UXU983056 UNY982961:UNY983056 UEC982961:UEC983056 TUG982961:TUG983056 TKK982961:TKK983056 TAO982961:TAO983056 SQS982961:SQS983056 SGW982961:SGW983056 RXA982961:RXA983056 RNE982961:RNE983056 RDI982961:RDI983056 QTM982961:QTM983056 QJQ982961:QJQ983056 PZU982961:PZU983056 PPY982961:PPY983056 PGC982961:PGC983056 OWG982961:OWG983056 OMK982961:OMK983056 OCO982961:OCO983056 NSS982961:NSS983056 NIW982961:NIW983056 MZA982961:MZA983056 MPE982961:MPE983056 MFI982961:MFI983056 LVM982961:LVM983056 LLQ982961:LLQ983056 LBU982961:LBU983056 KRY982961:KRY983056 KIC982961:KIC983056 JYG982961:JYG983056 JOK982961:JOK983056 JEO982961:JEO983056 IUS982961:IUS983056 IKW982961:IKW983056 IBA982961:IBA983056 HRE982961:HRE983056 HHI982961:HHI983056 GXM982961:GXM983056 GNQ982961:GNQ983056 GDU982961:GDU983056 FTY982961:FTY983056 FKC982961:FKC983056 FAG982961:FAG983056 EQK982961:EQK983056 EGO982961:EGO983056 DWS982961:DWS983056 DMW982961:DMW983056 DDA982961:DDA983056 CTE982961:CTE983056 CJI982961:CJI983056 BZM982961:BZM983056 BPQ982961:BPQ983056 BFU982961:BFU983056 AVY982961:AVY983056 AMC982961:AMC983056 ACG982961:ACG983056 SK982961:SK983056 IO982961:IO983056 WVA917425:WVA917520 WLE917425:WLE917520 WBI917425:WBI917520 VRM917425:VRM917520 VHQ917425:VHQ917520 UXU917425:UXU917520 UNY917425:UNY917520 UEC917425:UEC917520 TUG917425:TUG917520 TKK917425:TKK917520 TAO917425:TAO917520 SQS917425:SQS917520 SGW917425:SGW917520 RXA917425:RXA917520 RNE917425:RNE917520 RDI917425:RDI917520 QTM917425:QTM917520 QJQ917425:QJQ917520 PZU917425:PZU917520 PPY917425:PPY917520 PGC917425:PGC917520 OWG917425:OWG917520 OMK917425:OMK917520 OCO917425:OCO917520 NSS917425:NSS917520 NIW917425:NIW917520 MZA917425:MZA917520 MPE917425:MPE917520 MFI917425:MFI917520 LVM917425:LVM917520 LLQ917425:LLQ917520 LBU917425:LBU917520 KRY917425:KRY917520 KIC917425:KIC917520 JYG917425:JYG917520 JOK917425:JOK917520 JEO917425:JEO917520 IUS917425:IUS917520 IKW917425:IKW917520 IBA917425:IBA917520 HRE917425:HRE917520 HHI917425:HHI917520 GXM917425:GXM917520 GNQ917425:GNQ917520 GDU917425:GDU917520 FTY917425:FTY917520 FKC917425:FKC917520 FAG917425:FAG917520 EQK917425:EQK917520 EGO917425:EGO917520 DWS917425:DWS917520 DMW917425:DMW917520 DDA917425:DDA917520 CTE917425:CTE917520 CJI917425:CJI917520 BZM917425:BZM917520 BPQ917425:BPQ917520 BFU917425:BFU917520 AVY917425:AVY917520 AMC917425:AMC917520 ACG917425:ACG917520 SK917425:SK917520 IO917425:IO917520 WVA851889:WVA851984 WLE851889:WLE851984 WBI851889:WBI851984 VRM851889:VRM851984 VHQ851889:VHQ851984 UXU851889:UXU851984 UNY851889:UNY851984 UEC851889:UEC851984 TUG851889:TUG851984 TKK851889:TKK851984 TAO851889:TAO851984 SQS851889:SQS851984 SGW851889:SGW851984 RXA851889:RXA851984 RNE851889:RNE851984 RDI851889:RDI851984 QTM851889:QTM851984 QJQ851889:QJQ851984 PZU851889:PZU851984 PPY851889:PPY851984 PGC851889:PGC851984 OWG851889:OWG851984 OMK851889:OMK851984 OCO851889:OCO851984 NSS851889:NSS851984 NIW851889:NIW851984 MZA851889:MZA851984 MPE851889:MPE851984 MFI851889:MFI851984 LVM851889:LVM851984 LLQ851889:LLQ851984 LBU851889:LBU851984 KRY851889:KRY851984 KIC851889:KIC851984 JYG851889:JYG851984 JOK851889:JOK851984 JEO851889:JEO851984 IUS851889:IUS851984 IKW851889:IKW851984 IBA851889:IBA851984 HRE851889:HRE851984 HHI851889:HHI851984 GXM851889:GXM851984 GNQ851889:GNQ851984 GDU851889:GDU851984 FTY851889:FTY851984 FKC851889:FKC851984 FAG851889:FAG851984 EQK851889:EQK851984 EGO851889:EGO851984 DWS851889:DWS851984 DMW851889:DMW851984 DDA851889:DDA851984 CTE851889:CTE851984 CJI851889:CJI851984 BZM851889:BZM851984 BPQ851889:BPQ851984 BFU851889:BFU851984 AVY851889:AVY851984 AMC851889:AMC851984 ACG851889:ACG851984 SK851889:SK851984 IO851889:IO851984 WVA786353:WVA786448 WLE786353:WLE786448 WBI786353:WBI786448 VRM786353:VRM786448 VHQ786353:VHQ786448 UXU786353:UXU786448 UNY786353:UNY786448 UEC786353:UEC786448 TUG786353:TUG786448 TKK786353:TKK786448 TAO786353:TAO786448 SQS786353:SQS786448 SGW786353:SGW786448 RXA786353:RXA786448 RNE786353:RNE786448 RDI786353:RDI786448 QTM786353:QTM786448 QJQ786353:QJQ786448 PZU786353:PZU786448 PPY786353:PPY786448 PGC786353:PGC786448 OWG786353:OWG786448 OMK786353:OMK786448 OCO786353:OCO786448 NSS786353:NSS786448 NIW786353:NIW786448 MZA786353:MZA786448 MPE786353:MPE786448 MFI786353:MFI786448 LVM786353:LVM786448 LLQ786353:LLQ786448 LBU786353:LBU786448 KRY786353:KRY786448 KIC786353:KIC786448 JYG786353:JYG786448 JOK786353:JOK786448 JEO786353:JEO786448 IUS786353:IUS786448 IKW786353:IKW786448 IBA786353:IBA786448 HRE786353:HRE786448 HHI786353:HHI786448 GXM786353:GXM786448 GNQ786353:GNQ786448 GDU786353:GDU786448 FTY786353:FTY786448 FKC786353:FKC786448 FAG786353:FAG786448 EQK786353:EQK786448 EGO786353:EGO786448 DWS786353:DWS786448 DMW786353:DMW786448 DDA786353:DDA786448 CTE786353:CTE786448 CJI786353:CJI786448 BZM786353:BZM786448 BPQ786353:BPQ786448 BFU786353:BFU786448 AVY786353:AVY786448 AMC786353:AMC786448 ACG786353:ACG786448 SK786353:SK786448 IO786353:IO786448 WVA720817:WVA720912 WLE720817:WLE720912 WBI720817:WBI720912 VRM720817:VRM720912 VHQ720817:VHQ720912 UXU720817:UXU720912 UNY720817:UNY720912 UEC720817:UEC720912 TUG720817:TUG720912 TKK720817:TKK720912 TAO720817:TAO720912 SQS720817:SQS720912 SGW720817:SGW720912 RXA720817:RXA720912 RNE720817:RNE720912 RDI720817:RDI720912 QTM720817:QTM720912 QJQ720817:QJQ720912 PZU720817:PZU720912 PPY720817:PPY720912 PGC720817:PGC720912 OWG720817:OWG720912 OMK720817:OMK720912 OCO720817:OCO720912 NSS720817:NSS720912 NIW720817:NIW720912 MZA720817:MZA720912 MPE720817:MPE720912 MFI720817:MFI720912 LVM720817:LVM720912 LLQ720817:LLQ720912 LBU720817:LBU720912 KRY720817:KRY720912 KIC720817:KIC720912 JYG720817:JYG720912 JOK720817:JOK720912 JEO720817:JEO720912 IUS720817:IUS720912 IKW720817:IKW720912 IBA720817:IBA720912 HRE720817:HRE720912 HHI720817:HHI720912 GXM720817:GXM720912 GNQ720817:GNQ720912 GDU720817:GDU720912 FTY720817:FTY720912 FKC720817:FKC720912 FAG720817:FAG720912 EQK720817:EQK720912 EGO720817:EGO720912 DWS720817:DWS720912 DMW720817:DMW720912 DDA720817:DDA720912 CTE720817:CTE720912 CJI720817:CJI720912 BZM720817:BZM720912 BPQ720817:BPQ720912 BFU720817:BFU720912 AVY720817:AVY720912 AMC720817:AMC720912 ACG720817:ACG720912 SK720817:SK720912 IO720817:IO720912 WVA655281:WVA655376 WLE655281:WLE655376 WBI655281:WBI655376 VRM655281:VRM655376 VHQ655281:VHQ655376 UXU655281:UXU655376 UNY655281:UNY655376 UEC655281:UEC655376 TUG655281:TUG655376 TKK655281:TKK655376 TAO655281:TAO655376 SQS655281:SQS655376 SGW655281:SGW655376 RXA655281:RXA655376 RNE655281:RNE655376 RDI655281:RDI655376 QTM655281:QTM655376 QJQ655281:QJQ655376 PZU655281:PZU655376 PPY655281:PPY655376 PGC655281:PGC655376 OWG655281:OWG655376 OMK655281:OMK655376 OCO655281:OCO655376 NSS655281:NSS655376 NIW655281:NIW655376 MZA655281:MZA655376 MPE655281:MPE655376 MFI655281:MFI655376 LVM655281:LVM655376 LLQ655281:LLQ655376 LBU655281:LBU655376 KRY655281:KRY655376 KIC655281:KIC655376 JYG655281:JYG655376 JOK655281:JOK655376 JEO655281:JEO655376 IUS655281:IUS655376 IKW655281:IKW655376 IBA655281:IBA655376 HRE655281:HRE655376 HHI655281:HHI655376 GXM655281:GXM655376 GNQ655281:GNQ655376 GDU655281:GDU655376 FTY655281:FTY655376 FKC655281:FKC655376 FAG655281:FAG655376 EQK655281:EQK655376 EGO655281:EGO655376 DWS655281:DWS655376 DMW655281:DMW655376 DDA655281:DDA655376 CTE655281:CTE655376 CJI655281:CJI655376 BZM655281:BZM655376 BPQ655281:BPQ655376 BFU655281:BFU655376 AVY655281:AVY655376 AMC655281:AMC655376 ACG655281:ACG655376 SK655281:SK655376 IO655281:IO655376 WVA589745:WVA589840 WLE589745:WLE589840 WBI589745:WBI589840 VRM589745:VRM589840 VHQ589745:VHQ589840 UXU589745:UXU589840 UNY589745:UNY589840 UEC589745:UEC589840 TUG589745:TUG589840 TKK589745:TKK589840 TAO589745:TAO589840 SQS589745:SQS589840 SGW589745:SGW589840 RXA589745:RXA589840 RNE589745:RNE589840 RDI589745:RDI589840 QTM589745:QTM589840 QJQ589745:QJQ589840 PZU589745:PZU589840 PPY589745:PPY589840 PGC589745:PGC589840 OWG589745:OWG589840 OMK589745:OMK589840 OCO589745:OCO589840 NSS589745:NSS589840 NIW589745:NIW589840 MZA589745:MZA589840 MPE589745:MPE589840 MFI589745:MFI589840 LVM589745:LVM589840 LLQ589745:LLQ589840 LBU589745:LBU589840 KRY589745:KRY589840 KIC589745:KIC589840 JYG589745:JYG589840 JOK589745:JOK589840 JEO589745:JEO589840 IUS589745:IUS589840 IKW589745:IKW589840 IBA589745:IBA589840 HRE589745:HRE589840 HHI589745:HHI589840 GXM589745:GXM589840 GNQ589745:GNQ589840 GDU589745:GDU589840 FTY589745:FTY589840 FKC589745:FKC589840 FAG589745:FAG589840 EQK589745:EQK589840 EGO589745:EGO589840 DWS589745:DWS589840 DMW589745:DMW589840 DDA589745:DDA589840 CTE589745:CTE589840 CJI589745:CJI589840 BZM589745:BZM589840 BPQ589745:BPQ589840 BFU589745:BFU589840 AVY589745:AVY589840 AMC589745:AMC589840 ACG589745:ACG589840 SK589745:SK589840 IO589745:IO589840 WVA524209:WVA524304 WLE524209:WLE524304 WBI524209:WBI524304 VRM524209:VRM524304 VHQ524209:VHQ524304 UXU524209:UXU524304 UNY524209:UNY524304 UEC524209:UEC524304 TUG524209:TUG524304 TKK524209:TKK524304 TAO524209:TAO524304 SQS524209:SQS524304 SGW524209:SGW524304 RXA524209:RXA524304 RNE524209:RNE524304 RDI524209:RDI524304 QTM524209:QTM524304 QJQ524209:QJQ524304 PZU524209:PZU524304 PPY524209:PPY524304 PGC524209:PGC524304 OWG524209:OWG524304 OMK524209:OMK524304 OCO524209:OCO524304 NSS524209:NSS524304 NIW524209:NIW524304 MZA524209:MZA524304 MPE524209:MPE524304 MFI524209:MFI524304 LVM524209:LVM524304 LLQ524209:LLQ524304 LBU524209:LBU524304 KRY524209:KRY524304 KIC524209:KIC524304 JYG524209:JYG524304 JOK524209:JOK524304 JEO524209:JEO524304 IUS524209:IUS524304 IKW524209:IKW524304 IBA524209:IBA524304 HRE524209:HRE524304 HHI524209:HHI524304 GXM524209:GXM524304 GNQ524209:GNQ524304 GDU524209:GDU524304 FTY524209:FTY524304 FKC524209:FKC524304 FAG524209:FAG524304 EQK524209:EQK524304 EGO524209:EGO524304 DWS524209:DWS524304 DMW524209:DMW524304 DDA524209:DDA524304 CTE524209:CTE524304 CJI524209:CJI524304 BZM524209:BZM524304 BPQ524209:BPQ524304 BFU524209:BFU524304 AVY524209:AVY524304 AMC524209:AMC524304 ACG524209:ACG524304 SK524209:SK524304 IO524209:IO524304 WVA458673:WVA458768 WLE458673:WLE458768 WBI458673:WBI458768 VRM458673:VRM458768 VHQ458673:VHQ458768 UXU458673:UXU458768 UNY458673:UNY458768 UEC458673:UEC458768 TUG458673:TUG458768 TKK458673:TKK458768 TAO458673:TAO458768 SQS458673:SQS458768 SGW458673:SGW458768 RXA458673:RXA458768 RNE458673:RNE458768 RDI458673:RDI458768 QTM458673:QTM458768 QJQ458673:QJQ458768 PZU458673:PZU458768 PPY458673:PPY458768 PGC458673:PGC458768 OWG458673:OWG458768 OMK458673:OMK458768 OCO458673:OCO458768 NSS458673:NSS458768 NIW458673:NIW458768 MZA458673:MZA458768 MPE458673:MPE458768 MFI458673:MFI458768 LVM458673:LVM458768 LLQ458673:LLQ458768 LBU458673:LBU458768 KRY458673:KRY458768 KIC458673:KIC458768 JYG458673:JYG458768 JOK458673:JOK458768 JEO458673:JEO458768 IUS458673:IUS458768 IKW458673:IKW458768 IBA458673:IBA458768 HRE458673:HRE458768 HHI458673:HHI458768 GXM458673:GXM458768 GNQ458673:GNQ458768 GDU458673:GDU458768 FTY458673:FTY458768 FKC458673:FKC458768 FAG458673:FAG458768 EQK458673:EQK458768 EGO458673:EGO458768 DWS458673:DWS458768 DMW458673:DMW458768 DDA458673:DDA458768 CTE458673:CTE458768 CJI458673:CJI458768 BZM458673:BZM458768 BPQ458673:BPQ458768 BFU458673:BFU458768 AVY458673:AVY458768 AMC458673:AMC458768 ACG458673:ACG458768 SK458673:SK458768 IO458673:IO458768 WVA393137:WVA393232 WLE393137:WLE393232 WBI393137:WBI393232 VRM393137:VRM393232 VHQ393137:VHQ393232 UXU393137:UXU393232 UNY393137:UNY393232 UEC393137:UEC393232 TUG393137:TUG393232 TKK393137:TKK393232 TAO393137:TAO393232 SQS393137:SQS393232 SGW393137:SGW393232 RXA393137:RXA393232 RNE393137:RNE393232 RDI393137:RDI393232 QTM393137:QTM393232 QJQ393137:QJQ393232 PZU393137:PZU393232 PPY393137:PPY393232 PGC393137:PGC393232 OWG393137:OWG393232 OMK393137:OMK393232 OCO393137:OCO393232 NSS393137:NSS393232 NIW393137:NIW393232 MZA393137:MZA393232 MPE393137:MPE393232 MFI393137:MFI393232 LVM393137:LVM393232 LLQ393137:LLQ393232 LBU393137:LBU393232 KRY393137:KRY393232 KIC393137:KIC393232 JYG393137:JYG393232 JOK393137:JOK393232 JEO393137:JEO393232 IUS393137:IUS393232 IKW393137:IKW393232 IBA393137:IBA393232 HRE393137:HRE393232 HHI393137:HHI393232 GXM393137:GXM393232 GNQ393137:GNQ393232 GDU393137:GDU393232 FTY393137:FTY393232 FKC393137:FKC393232 FAG393137:FAG393232 EQK393137:EQK393232 EGO393137:EGO393232 DWS393137:DWS393232 DMW393137:DMW393232 DDA393137:DDA393232 CTE393137:CTE393232 CJI393137:CJI393232 BZM393137:BZM393232 BPQ393137:BPQ393232 BFU393137:BFU393232 AVY393137:AVY393232 AMC393137:AMC393232 ACG393137:ACG393232 SK393137:SK393232 IO393137:IO393232 WVA327601:WVA327696 WLE327601:WLE327696 WBI327601:WBI327696 VRM327601:VRM327696 VHQ327601:VHQ327696 UXU327601:UXU327696 UNY327601:UNY327696 UEC327601:UEC327696 TUG327601:TUG327696 TKK327601:TKK327696 TAO327601:TAO327696 SQS327601:SQS327696 SGW327601:SGW327696 RXA327601:RXA327696 RNE327601:RNE327696 RDI327601:RDI327696 QTM327601:QTM327696 QJQ327601:QJQ327696 PZU327601:PZU327696 PPY327601:PPY327696 PGC327601:PGC327696 OWG327601:OWG327696 OMK327601:OMK327696 OCO327601:OCO327696 NSS327601:NSS327696 NIW327601:NIW327696 MZA327601:MZA327696 MPE327601:MPE327696 MFI327601:MFI327696 LVM327601:LVM327696 LLQ327601:LLQ327696 LBU327601:LBU327696 KRY327601:KRY327696 KIC327601:KIC327696 JYG327601:JYG327696 JOK327601:JOK327696 JEO327601:JEO327696 IUS327601:IUS327696 IKW327601:IKW327696 IBA327601:IBA327696 HRE327601:HRE327696 HHI327601:HHI327696 GXM327601:GXM327696 GNQ327601:GNQ327696 GDU327601:GDU327696 FTY327601:FTY327696 FKC327601:FKC327696 FAG327601:FAG327696 EQK327601:EQK327696 EGO327601:EGO327696 DWS327601:DWS327696 DMW327601:DMW327696 DDA327601:DDA327696 CTE327601:CTE327696 CJI327601:CJI327696 BZM327601:BZM327696 BPQ327601:BPQ327696 BFU327601:BFU327696 AVY327601:AVY327696 AMC327601:AMC327696 ACG327601:ACG327696 SK327601:SK327696 IO327601:IO327696 WVA262065:WVA262160 WLE262065:WLE262160 WBI262065:WBI262160 VRM262065:VRM262160 VHQ262065:VHQ262160 UXU262065:UXU262160 UNY262065:UNY262160 UEC262065:UEC262160 TUG262065:TUG262160 TKK262065:TKK262160 TAO262065:TAO262160 SQS262065:SQS262160 SGW262065:SGW262160 RXA262065:RXA262160 RNE262065:RNE262160 RDI262065:RDI262160 QTM262065:QTM262160 QJQ262065:QJQ262160 PZU262065:PZU262160 PPY262065:PPY262160 PGC262065:PGC262160 OWG262065:OWG262160 OMK262065:OMK262160 OCO262065:OCO262160 NSS262065:NSS262160 NIW262065:NIW262160 MZA262065:MZA262160 MPE262065:MPE262160 MFI262065:MFI262160 LVM262065:LVM262160 LLQ262065:LLQ262160 LBU262065:LBU262160 KRY262065:KRY262160 KIC262065:KIC262160 JYG262065:JYG262160 JOK262065:JOK262160 JEO262065:JEO262160 IUS262065:IUS262160 IKW262065:IKW262160 IBA262065:IBA262160 HRE262065:HRE262160 HHI262065:HHI262160 GXM262065:GXM262160 GNQ262065:GNQ262160 GDU262065:GDU262160 FTY262065:FTY262160 FKC262065:FKC262160 FAG262065:FAG262160 EQK262065:EQK262160 EGO262065:EGO262160 DWS262065:DWS262160 DMW262065:DMW262160 DDA262065:DDA262160 CTE262065:CTE262160 CJI262065:CJI262160 BZM262065:BZM262160 BPQ262065:BPQ262160 BFU262065:BFU262160 AVY262065:AVY262160 AMC262065:AMC262160 ACG262065:ACG262160 SK262065:SK262160 IO262065:IO262160 WVA196529:WVA196624 WLE196529:WLE196624 WBI196529:WBI196624 VRM196529:VRM196624 VHQ196529:VHQ196624 UXU196529:UXU196624 UNY196529:UNY196624 UEC196529:UEC196624 TUG196529:TUG196624 TKK196529:TKK196624 TAO196529:TAO196624 SQS196529:SQS196624 SGW196529:SGW196624 RXA196529:RXA196624 RNE196529:RNE196624 RDI196529:RDI196624 QTM196529:QTM196624 QJQ196529:QJQ196624 PZU196529:PZU196624 PPY196529:PPY196624 PGC196529:PGC196624 OWG196529:OWG196624 OMK196529:OMK196624 OCO196529:OCO196624 NSS196529:NSS196624 NIW196529:NIW196624 MZA196529:MZA196624 MPE196529:MPE196624 MFI196529:MFI196624 LVM196529:LVM196624 LLQ196529:LLQ196624 LBU196529:LBU196624 KRY196529:KRY196624 KIC196529:KIC196624 JYG196529:JYG196624 JOK196529:JOK196624 JEO196529:JEO196624 IUS196529:IUS196624 IKW196529:IKW196624 IBA196529:IBA196624 HRE196529:HRE196624 HHI196529:HHI196624 GXM196529:GXM196624 GNQ196529:GNQ196624 GDU196529:GDU196624 FTY196529:FTY196624 FKC196529:FKC196624 FAG196529:FAG196624 EQK196529:EQK196624 EGO196529:EGO196624 DWS196529:DWS196624 DMW196529:DMW196624 DDA196529:DDA196624 CTE196529:CTE196624 CJI196529:CJI196624 BZM196529:BZM196624 BPQ196529:BPQ196624 BFU196529:BFU196624 AVY196529:AVY196624 AMC196529:AMC196624 ACG196529:ACG196624 SK196529:SK196624 IO196529:IO196624 WVA130993:WVA131088 WLE130993:WLE131088 WBI130993:WBI131088 VRM130993:VRM131088 VHQ130993:VHQ131088 UXU130993:UXU131088 UNY130993:UNY131088 UEC130993:UEC131088 TUG130993:TUG131088 TKK130993:TKK131088 TAO130993:TAO131088 SQS130993:SQS131088 SGW130993:SGW131088 RXA130993:RXA131088 RNE130993:RNE131088 RDI130993:RDI131088 QTM130993:QTM131088 QJQ130993:QJQ131088 PZU130993:PZU131088 PPY130993:PPY131088 PGC130993:PGC131088 OWG130993:OWG131088 OMK130993:OMK131088 OCO130993:OCO131088 NSS130993:NSS131088 NIW130993:NIW131088 MZA130993:MZA131088 MPE130993:MPE131088 MFI130993:MFI131088 LVM130993:LVM131088 LLQ130993:LLQ131088 LBU130993:LBU131088 KRY130993:KRY131088 KIC130993:KIC131088 JYG130993:JYG131088 JOK130993:JOK131088 JEO130993:JEO131088 IUS130993:IUS131088 IKW130993:IKW131088 IBA130993:IBA131088 HRE130993:HRE131088 HHI130993:HHI131088 GXM130993:GXM131088 GNQ130993:GNQ131088 GDU130993:GDU131088 FTY130993:FTY131088 FKC130993:FKC131088 FAG130993:FAG131088 EQK130993:EQK131088 EGO130993:EGO131088 DWS130993:DWS131088 DMW130993:DMW131088 DDA130993:DDA131088 CTE130993:CTE131088 CJI130993:CJI131088 BZM130993:BZM131088 BPQ130993:BPQ131088 BFU130993:BFU131088 AVY130993:AVY131088 AMC130993:AMC131088 ACG130993:ACG131088 SK130993:SK131088 IO130993:IO131088 WVA65457:WVA65552 WLE65457:WLE65552 WBI65457:WBI65552 VRM65457:VRM65552 VHQ65457:VHQ65552 UXU65457:UXU65552 UNY65457:UNY65552 UEC65457:UEC65552 TUG65457:TUG65552 TKK65457:TKK65552 TAO65457:TAO65552 SQS65457:SQS65552 SGW65457:SGW65552 RXA65457:RXA65552 RNE65457:RNE65552 RDI65457:RDI65552 QTM65457:QTM65552 QJQ65457:QJQ65552 PZU65457:PZU65552 PPY65457:PPY65552 PGC65457:PGC65552 OWG65457:OWG65552 OMK65457:OMK65552 OCO65457:OCO65552 NSS65457:NSS65552 NIW65457:NIW65552 MZA65457:MZA65552 MPE65457:MPE65552 MFI65457:MFI65552 LVM65457:LVM65552 LLQ65457:LLQ65552 LBU65457:LBU65552 KRY65457:KRY65552 KIC65457:KIC65552 JYG65457:JYG65552 JOK65457:JOK65552 JEO65457:JEO65552 IUS65457:IUS65552 IKW65457:IKW65552 IBA65457:IBA65552 HRE65457:HRE65552 HHI65457:HHI65552 GXM65457:GXM65552 GNQ65457:GNQ65552 GDU65457:GDU65552 FTY65457:FTY65552 FKC65457:FKC65552 FAG65457:FAG65552 EQK65457:EQK65552 EGO65457:EGO65552 DWS65457:DWS65552 DMW65457:DMW65552 DDA65457:DDA65552 CTE65457:CTE65552 CJI65457:CJI65552 BZM65457:BZM65552 BPQ65457:BPQ65552 BFU65457:BFU65552 AVY65457:AVY65552 AMC65457:AMC65552 ACG65457:ACG65552 SK65457:SK65552 WVA5:WVA16 WLE5:WLE16 WBI5:WBI16 VRM5:VRM16 VHQ5:VHQ16 UXU5:UXU16 UNY5:UNY16 UEC5:UEC16 TUG5:TUG16 TKK5:TKK16 TAO5:TAO16 SQS5:SQS16 SGW5:SGW16 RXA5:RXA16 RNE5:RNE16 RDI5:RDI16 QTM5:QTM16 QJQ5:QJQ16 PZU5:PZU16 PPY5:PPY16 PGC5:PGC16 OWG5:OWG16 OMK5:OMK16 OCO5:OCO16 NSS5:NSS16 NIW5:NIW16 MZA5:MZA16 MPE5:MPE16 MFI5:MFI16 LVM5:LVM16 LLQ5:LLQ16 LBU5:LBU16 KRY5:KRY16 KIC5:KIC16 JYG5:JYG16 JOK5:JOK16 JEO5:JEO16 IUS5:IUS16 IKW5:IKW16 IBA5:IBA16 HRE5:HRE16 HHI5:HHI16 GXM5:GXM16 GNQ5:GNQ16 GDU5:GDU16 FTY5:FTY16 FKC5:FKC16 FAG5:FAG16 EQK5:EQK16 EGO5:EGO16 DWS5:DWS16 DMW5:DMW16 DDA5:DDA16 CTE5:CTE16 CJI5:CJI16 BZM5:BZM16 BPQ5:BPQ16 BFU5:BFU16 AVY5:AVY16 AMC5:AMC16 ACG5:ACG16 SK5:SK16 IO5:IO16">
      <formula1>"SB, CA, CC, RD, TD, OD, Term Loan"</formula1>
    </dataValidation>
    <dataValidation type="textLength" operator="equal" allowBlank="1" showInputMessage="1" showErrorMessage="1" promptTitle="Account No Lenth" prompt="Account No Lenth not be greter then 15" sqref="IM65457:IM65552 C130993:C131088 C196529:C196624 C262065:C262160 C327601:C327696 C393137:C393232 C458673:C458768 C524209:C524304 C589745:C589840 C655281:C655376 C720817:C720912 C786353:C786448 C851889:C851984 C917425:C917520 C982961:C983056 C65457:C65552 WUY982961:WUY983056 WLC982961:WLC983056 WBG982961:WBG983056 VRK982961:VRK983056 VHO982961:VHO983056 UXS982961:UXS983056 UNW982961:UNW983056 UEA982961:UEA983056 TUE982961:TUE983056 TKI982961:TKI983056 TAM982961:TAM983056 SQQ982961:SQQ983056 SGU982961:SGU983056 RWY982961:RWY983056 RNC982961:RNC983056 RDG982961:RDG983056 QTK982961:QTK983056 QJO982961:QJO983056 PZS982961:PZS983056 PPW982961:PPW983056 PGA982961:PGA983056 OWE982961:OWE983056 OMI982961:OMI983056 OCM982961:OCM983056 NSQ982961:NSQ983056 NIU982961:NIU983056 MYY982961:MYY983056 MPC982961:MPC983056 MFG982961:MFG983056 LVK982961:LVK983056 LLO982961:LLO983056 LBS982961:LBS983056 KRW982961:KRW983056 KIA982961:KIA983056 JYE982961:JYE983056 JOI982961:JOI983056 JEM982961:JEM983056 IUQ982961:IUQ983056 IKU982961:IKU983056 IAY982961:IAY983056 HRC982961:HRC983056 HHG982961:HHG983056 GXK982961:GXK983056 GNO982961:GNO983056 GDS982961:GDS983056 FTW982961:FTW983056 FKA982961:FKA983056 FAE982961:FAE983056 EQI982961:EQI983056 EGM982961:EGM983056 DWQ982961:DWQ983056 DMU982961:DMU983056 DCY982961:DCY983056 CTC982961:CTC983056 CJG982961:CJG983056 BZK982961:BZK983056 BPO982961:BPO983056 BFS982961:BFS983056 AVW982961:AVW983056 AMA982961:AMA983056 ACE982961:ACE983056 SI982961:SI983056 IM982961:IM983056 WUY917425:WUY917520 WLC917425:WLC917520 WBG917425:WBG917520 VRK917425:VRK917520 VHO917425:VHO917520 UXS917425:UXS917520 UNW917425:UNW917520 UEA917425:UEA917520 TUE917425:TUE917520 TKI917425:TKI917520 TAM917425:TAM917520 SQQ917425:SQQ917520 SGU917425:SGU917520 RWY917425:RWY917520 RNC917425:RNC917520 RDG917425:RDG917520 QTK917425:QTK917520 QJO917425:QJO917520 PZS917425:PZS917520 PPW917425:PPW917520 PGA917425:PGA917520 OWE917425:OWE917520 OMI917425:OMI917520 OCM917425:OCM917520 NSQ917425:NSQ917520 NIU917425:NIU917520 MYY917425:MYY917520 MPC917425:MPC917520 MFG917425:MFG917520 LVK917425:LVK917520 LLO917425:LLO917520 LBS917425:LBS917520 KRW917425:KRW917520 KIA917425:KIA917520 JYE917425:JYE917520 JOI917425:JOI917520 JEM917425:JEM917520 IUQ917425:IUQ917520 IKU917425:IKU917520 IAY917425:IAY917520 HRC917425:HRC917520 HHG917425:HHG917520 GXK917425:GXK917520 GNO917425:GNO917520 GDS917425:GDS917520 FTW917425:FTW917520 FKA917425:FKA917520 FAE917425:FAE917520 EQI917425:EQI917520 EGM917425:EGM917520 DWQ917425:DWQ917520 DMU917425:DMU917520 DCY917425:DCY917520 CTC917425:CTC917520 CJG917425:CJG917520 BZK917425:BZK917520 BPO917425:BPO917520 BFS917425:BFS917520 AVW917425:AVW917520 AMA917425:AMA917520 ACE917425:ACE917520 SI917425:SI917520 IM917425:IM917520 WUY851889:WUY851984 WLC851889:WLC851984 WBG851889:WBG851984 VRK851889:VRK851984 VHO851889:VHO851984 UXS851889:UXS851984 UNW851889:UNW851984 UEA851889:UEA851984 TUE851889:TUE851984 TKI851889:TKI851984 TAM851889:TAM851984 SQQ851889:SQQ851984 SGU851889:SGU851984 RWY851889:RWY851984 RNC851889:RNC851984 RDG851889:RDG851984 QTK851889:QTK851984 QJO851889:QJO851984 PZS851889:PZS851984 PPW851889:PPW851984 PGA851889:PGA851984 OWE851889:OWE851984 OMI851889:OMI851984 OCM851889:OCM851984 NSQ851889:NSQ851984 NIU851889:NIU851984 MYY851889:MYY851984 MPC851889:MPC851984 MFG851889:MFG851984 LVK851889:LVK851984 LLO851889:LLO851984 LBS851889:LBS851984 KRW851889:KRW851984 KIA851889:KIA851984 JYE851889:JYE851984 JOI851889:JOI851984 JEM851889:JEM851984 IUQ851889:IUQ851984 IKU851889:IKU851984 IAY851889:IAY851984 HRC851889:HRC851984 HHG851889:HHG851984 GXK851889:GXK851984 GNO851889:GNO851984 GDS851889:GDS851984 FTW851889:FTW851984 FKA851889:FKA851984 FAE851889:FAE851984 EQI851889:EQI851984 EGM851889:EGM851984 DWQ851889:DWQ851984 DMU851889:DMU851984 DCY851889:DCY851984 CTC851889:CTC851984 CJG851889:CJG851984 BZK851889:BZK851984 BPO851889:BPO851984 BFS851889:BFS851984 AVW851889:AVW851984 AMA851889:AMA851984 ACE851889:ACE851984 SI851889:SI851984 IM851889:IM851984 WUY786353:WUY786448 WLC786353:WLC786448 WBG786353:WBG786448 VRK786353:VRK786448 VHO786353:VHO786448 UXS786353:UXS786448 UNW786353:UNW786448 UEA786353:UEA786448 TUE786353:TUE786448 TKI786353:TKI786448 TAM786353:TAM786448 SQQ786353:SQQ786448 SGU786353:SGU786448 RWY786353:RWY786448 RNC786353:RNC786448 RDG786353:RDG786448 QTK786353:QTK786448 QJO786353:QJO786448 PZS786353:PZS786448 PPW786353:PPW786448 PGA786353:PGA786448 OWE786353:OWE786448 OMI786353:OMI786448 OCM786353:OCM786448 NSQ786353:NSQ786448 NIU786353:NIU786448 MYY786353:MYY786448 MPC786353:MPC786448 MFG786353:MFG786448 LVK786353:LVK786448 LLO786353:LLO786448 LBS786353:LBS786448 KRW786353:KRW786448 KIA786353:KIA786448 JYE786353:JYE786448 JOI786353:JOI786448 JEM786353:JEM786448 IUQ786353:IUQ786448 IKU786353:IKU786448 IAY786353:IAY786448 HRC786353:HRC786448 HHG786353:HHG786448 GXK786353:GXK786448 GNO786353:GNO786448 GDS786353:GDS786448 FTW786353:FTW786448 FKA786353:FKA786448 FAE786353:FAE786448 EQI786353:EQI786448 EGM786353:EGM786448 DWQ786353:DWQ786448 DMU786353:DMU786448 DCY786353:DCY786448 CTC786353:CTC786448 CJG786353:CJG786448 BZK786353:BZK786448 BPO786353:BPO786448 BFS786353:BFS786448 AVW786353:AVW786448 AMA786353:AMA786448 ACE786353:ACE786448 SI786353:SI786448 IM786353:IM786448 WUY720817:WUY720912 WLC720817:WLC720912 WBG720817:WBG720912 VRK720817:VRK720912 VHO720817:VHO720912 UXS720817:UXS720912 UNW720817:UNW720912 UEA720817:UEA720912 TUE720817:TUE720912 TKI720817:TKI720912 TAM720817:TAM720912 SQQ720817:SQQ720912 SGU720817:SGU720912 RWY720817:RWY720912 RNC720817:RNC720912 RDG720817:RDG720912 QTK720817:QTK720912 QJO720817:QJO720912 PZS720817:PZS720912 PPW720817:PPW720912 PGA720817:PGA720912 OWE720817:OWE720912 OMI720817:OMI720912 OCM720817:OCM720912 NSQ720817:NSQ720912 NIU720817:NIU720912 MYY720817:MYY720912 MPC720817:MPC720912 MFG720817:MFG720912 LVK720817:LVK720912 LLO720817:LLO720912 LBS720817:LBS720912 KRW720817:KRW720912 KIA720817:KIA720912 JYE720817:JYE720912 JOI720817:JOI720912 JEM720817:JEM720912 IUQ720817:IUQ720912 IKU720817:IKU720912 IAY720817:IAY720912 HRC720817:HRC720912 HHG720817:HHG720912 GXK720817:GXK720912 GNO720817:GNO720912 GDS720817:GDS720912 FTW720817:FTW720912 FKA720817:FKA720912 FAE720817:FAE720912 EQI720817:EQI720912 EGM720817:EGM720912 DWQ720817:DWQ720912 DMU720817:DMU720912 DCY720817:DCY720912 CTC720817:CTC720912 CJG720817:CJG720912 BZK720817:BZK720912 BPO720817:BPO720912 BFS720817:BFS720912 AVW720817:AVW720912 AMA720817:AMA720912 ACE720817:ACE720912 SI720817:SI720912 IM720817:IM720912 WUY655281:WUY655376 WLC655281:WLC655376 WBG655281:WBG655376 VRK655281:VRK655376 VHO655281:VHO655376 UXS655281:UXS655376 UNW655281:UNW655376 UEA655281:UEA655376 TUE655281:TUE655376 TKI655281:TKI655376 TAM655281:TAM655376 SQQ655281:SQQ655376 SGU655281:SGU655376 RWY655281:RWY655376 RNC655281:RNC655376 RDG655281:RDG655376 QTK655281:QTK655376 QJO655281:QJO655376 PZS655281:PZS655376 PPW655281:PPW655376 PGA655281:PGA655376 OWE655281:OWE655376 OMI655281:OMI655376 OCM655281:OCM655376 NSQ655281:NSQ655376 NIU655281:NIU655376 MYY655281:MYY655376 MPC655281:MPC655376 MFG655281:MFG655376 LVK655281:LVK655376 LLO655281:LLO655376 LBS655281:LBS655376 KRW655281:KRW655376 KIA655281:KIA655376 JYE655281:JYE655376 JOI655281:JOI655376 JEM655281:JEM655376 IUQ655281:IUQ655376 IKU655281:IKU655376 IAY655281:IAY655376 HRC655281:HRC655376 HHG655281:HHG655376 GXK655281:GXK655376 GNO655281:GNO655376 GDS655281:GDS655376 FTW655281:FTW655376 FKA655281:FKA655376 FAE655281:FAE655376 EQI655281:EQI655376 EGM655281:EGM655376 DWQ655281:DWQ655376 DMU655281:DMU655376 DCY655281:DCY655376 CTC655281:CTC655376 CJG655281:CJG655376 BZK655281:BZK655376 BPO655281:BPO655376 BFS655281:BFS655376 AVW655281:AVW655376 AMA655281:AMA655376 ACE655281:ACE655376 SI655281:SI655376 IM655281:IM655376 WUY589745:WUY589840 WLC589745:WLC589840 WBG589745:WBG589840 VRK589745:VRK589840 VHO589745:VHO589840 UXS589745:UXS589840 UNW589745:UNW589840 UEA589745:UEA589840 TUE589745:TUE589840 TKI589745:TKI589840 TAM589745:TAM589840 SQQ589745:SQQ589840 SGU589745:SGU589840 RWY589745:RWY589840 RNC589745:RNC589840 RDG589745:RDG589840 QTK589745:QTK589840 QJO589745:QJO589840 PZS589745:PZS589840 PPW589745:PPW589840 PGA589745:PGA589840 OWE589745:OWE589840 OMI589745:OMI589840 OCM589745:OCM589840 NSQ589745:NSQ589840 NIU589745:NIU589840 MYY589745:MYY589840 MPC589745:MPC589840 MFG589745:MFG589840 LVK589745:LVK589840 LLO589745:LLO589840 LBS589745:LBS589840 KRW589745:KRW589840 KIA589745:KIA589840 JYE589745:JYE589840 JOI589745:JOI589840 JEM589745:JEM589840 IUQ589745:IUQ589840 IKU589745:IKU589840 IAY589745:IAY589840 HRC589745:HRC589840 HHG589745:HHG589840 GXK589745:GXK589840 GNO589745:GNO589840 GDS589745:GDS589840 FTW589745:FTW589840 FKA589745:FKA589840 FAE589745:FAE589840 EQI589745:EQI589840 EGM589745:EGM589840 DWQ589745:DWQ589840 DMU589745:DMU589840 DCY589745:DCY589840 CTC589745:CTC589840 CJG589745:CJG589840 BZK589745:BZK589840 BPO589745:BPO589840 BFS589745:BFS589840 AVW589745:AVW589840 AMA589745:AMA589840 ACE589745:ACE589840 SI589745:SI589840 IM589745:IM589840 WUY524209:WUY524304 WLC524209:WLC524304 WBG524209:WBG524304 VRK524209:VRK524304 VHO524209:VHO524304 UXS524209:UXS524304 UNW524209:UNW524304 UEA524209:UEA524304 TUE524209:TUE524304 TKI524209:TKI524304 TAM524209:TAM524304 SQQ524209:SQQ524304 SGU524209:SGU524304 RWY524209:RWY524304 RNC524209:RNC524304 RDG524209:RDG524304 QTK524209:QTK524304 QJO524209:QJO524304 PZS524209:PZS524304 PPW524209:PPW524304 PGA524209:PGA524304 OWE524209:OWE524304 OMI524209:OMI524304 OCM524209:OCM524304 NSQ524209:NSQ524304 NIU524209:NIU524304 MYY524209:MYY524304 MPC524209:MPC524304 MFG524209:MFG524304 LVK524209:LVK524304 LLO524209:LLO524304 LBS524209:LBS524304 KRW524209:KRW524304 KIA524209:KIA524304 JYE524209:JYE524304 JOI524209:JOI524304 JEM524209:JEM524304 IUQ524209:IUQ524304 IKU524209:IKU524304 IAY524209:IAY524304 HRC524209:HRC524304 HHG524209:HHG524304 GXK524209:GXK524304 GNO524209:GNO524304 GDS524209:GDS524304 FTW524209:FTW524304 FKA524209:FKA524304 FAE524209:FAE524304 EQI524209:EQI524304 EGM524209:EGM524304 DWQ524209:DWQ524304 DMU524209:DMU524304 DCY524209:DCY524304 CTC524209:CTC524304 CJG524209:CJG524304 BZK524209:BZK524304 BPO524209:BPO524304 BFS524209:BFS524304 AVW524209:AVW524304 AMA524209:AMA524304 ACE524209:ACE524304 SI524209:SI524304 IM524209:IM524304 WUY458673:WUY458768 WLC458673:WLC458768 WBG458673:WBG458768 VRK458673:VRK458768 VHO458673:VHO458768 UXS458673:UXS458768 UNW458673:UNW458768 UEA458673:UEA458768 TUE458673:TUE458768 TKI458673:TKI458768 TAM458673:TAM458768 SQQ458673:SQQ458768 SGU458673:SGU458768 RWY458673:RWY458768 RNC458673:RNC458768 RDG458673:RDG458768 QTK458673:QTK458768 QJO458673:QJO458768 PZS458673:PZS458768 PPW458673:PPW458768 PGA458673:PGA458768 OWE458673:OWE458768 OMI458673:OMI458768 OCM458673:OCM458768 NSQ458673:NSQ458768 NIU458673:NIU458768 MYY458673:MYY458768 MPC458673:MPC458768 MFG458673:MFG458768 LVK458673:LVK458768 LLO458673:LLO458768 LBS458673:LBS458768 KRW458673:KRW458768 KIA458673:KIA458768 JYE458673:JYE458768 JOI458673:JOI458768 JEM458673:JEM458768 IUQ458673:IUQ458768 IKU458673:IKU458768 IAY458673:IAY458768 HRC458673:HRC458768 HHG458673:HHG458768 GXK458673:GXK458768 GNO458673:GNO458768 GDS458673:GDS458768 FTW458673:FTW458768 FKA458673:FKA458768 FAE458673:FAE458768 EQI458673:EQI458768 EGM458673:EGM458768 DWQ458673:DWQ458768 DMU458673:DMU458768 DCY458673:DCY458768 CTC458673:CTC458768 CJG458673:CJG458768 BZK458673:BZK458768 BPO458673:BPO458768 BFS458673:BFS458768 AVW458673:AVW458768 AMA458673:AMA458768 ACE458673:ACE458768 SI458673:SI458768 IM458673:IM458768 WUY393137:WUY393232 WLC393137:WLC393232 WBG393137:WBG393232 VRK393137:VRK393232 VHO393137:VHO393232 UXS393137:UXS393232 UNW393137:UNW393232 UEA393137:UEA393232 TUE393137:TUE393232 TKI393137:TKI393232 TAM393137:TAM393232 SQQ393137:SQQ393232 SGU393137:SGU393232 RWY393137:RWY393232 RNC393137:RNC393232 RDG393137:RDG393232 QTK393137:QTK393232 QJO393137:QJO393232 PZS393137:PZS393232 PPW393137:PPW393232 PGA393137:PGA393232 OWE393137:OWE393232 OMI393137:OMI393232 OCM393137:OCM393232 NSQ393137:NSQ393232 NIU393137:NIU393232 MYY393137:MYY393232 MPC393137:MPC393232 MFG393137:MFG393232 LVK393137:LVK393232 LLO393137:LLO393232 LBS393137:LBS393232 KRW393137:KRW393232 KIA393137:KIA393232 JYE393137:JYE393232 JOI393137:JOI393232 JEM393137:JEM393232 IUQ393137:IUQ393232 IKU393137:IKU393232 IAY393137:IAY393232 HRC393137:HRC393232 HHG393137:HHG393232 GXK393137:GXK393232 GNO393137:GNO393232 GDS393137:GDS393232 FTW393137:FTW393232 FKA393137:FKA393232 FAE393137:FAE393232 EQI393137:EQI393232 EGM393137:EGM393232 DWQ393137:DWQ393232 DMU393137:DMU393232 DCY393137:DCY393232 CTC393137:CTC393232 CJG393137:CJG393232 BZK393137:BZK393232 BPO393137:BPO393232 BFS393137:BFS393232 AVW393137:AVW393232 AMA393137:AMA393232 ACE393137:ACE393232 SI393137:SI393232 IM393137:IM393232 WUY327601:WUY327696 WLC327601:WLC327696 WBG327601:WBG327696 VRK327601:VRK327696 VHO327601:VHO327696 UXS327601:UXS327696 UNW327601:UNW327696 UEA327601:UEA327696 TUE327601:TUE327696 TKI327601:TKI327696 TAM327601:TAM327696 SQQ327601:SQQ327696 SGU327601:SGU327696 RWY327601:RWY327696 RNC327601:RNC327696 RDG327601:RDG327696 QTK327601:QTK327696 QJO327601:QJO327696 PZS327601:PZS327696 PPW327601:PPW327696 PGA327601:PGA327696 OWE327601:OWE327696 OMI327601:OMI327696 OCM327601:OCM327696 NSQ327601:NSQ327696 NIU327601:NIU327696 MYY327601:MYY327696 MPC327601:MPC327696 MFG327601:MFG327696 LVK327601:LVK327696 LLO327601:LLO327696 LBS327601:LBS327696 KRW327601:KRW327696 KIA327601:KIA327696 JYE327601:JYE327696 JOI327601:JOI327696 JEM327601:JEM327696 IUQ327601:IUQ327696 IKU327601:IKU327696 IAY327601:IAY327696 HRC327601:HRC327696 HHG327601:HHG327696 GXK327601:GXK327696 GNO327601:GNO327696 GDS327601:GDS327696 FTW327601:FTW327696 FKA327601:FKA327696 FAE327601:FAE327696 EQI327601:EQI327696 EGM327601:EGM327696 DWQ327601:DWQ327696 DMU327601:DMU327696 DCY327601:DCY327696 CTC327601:CTC327696 CJG327601:CJG327696 BZK327601:BZK327696 BPO327601:BPO327696 BFS327601:BFS327696 AVW327601:AVW327696 AMA327601:AMA327696 ACE327601:ACE327696 SI327601:SI327696 IM327601:IM327696 WUY262065:WUY262160 WLC262065:WLC262160 WBG262065:WBG262160 VRK262065:VRK262160 VHO262065:VHO262160 UXS262065:UXS262160 UNW262065:UNW262160 UEA262065:UEA262160 TUE262065:TUE262160 TKI262065:TKI262160 TAM262065:TAM262160 SQQ262065:SQQ262160 SGU262065:SGU262160 RWY262065:RWY262160 RNC262065:RNC262160 RDG262065:RDG262160 QTK262065:QTK262160 QJO262065:QJO262160 PZS262065:PZS262160 PPW262065:PPW262160 PGA262065:PGA262160 OWE262065:OWE262160 OMI262065:OMI262160 OCM262065:OCM262160 NSQ262065:NSQ262160 NIU262065:NIU262160 MYY262065:MYY262160 MPC262065:MPC262160 MFG262065:MFG262160 LVK262065:LVK262160 LLO262065:LLO262160 LBS262065:LBS262160 KRW262065:KRW262160 KIA262065:KIA262160 JYE262065:JYE262160 JOI262065:JOI262160 JEM262065:JEM262160 IUQ262065:IUQ262160 IKU262065:IKU262160 IAY262065:IAY262160 HRC262065:HRC262160 HHG262065:HHG262160 GXK262065:GXK262160 GNO262065:GNO262160 GDS262065:GDS262160 FTW262065:FTW262160 FKA262065:FKA262160 FAE262065:FAE262160 EQI262065:EQI262160 EGM262065:EGM262160 DWQ262065:DWQ262160 DMU262065:DMU262160 DCY262065:DCY262160 CTC262065:CTC262160 CJG262065:CJG262160 BZK262065:BZK262160 BPO262065:BPO262160 BFS262065:BFS262160 AVW262065:AVW262160 AMA262065:AMA262160 ACE262065:ACE262160 SI262065:SI262160 IM262065:IM262160 WUY196529:WUY196624 WLC196529:WLC196624 WBG196529:WBG196624 VRK196529:VRK196624 VHO196529:VHO196624 UXS196529:UXS196624 UNW196529:UNW196624 UEA196529:UEA196624 TUE196529:TUE196624 TKI196529:TKI196624 TAM196529:TAM196624 SQQ196529:SQQ196624 SGU196529:SGU196624 RWY196529:RWY196624 RNC196529:RNC196624 RDG196529:RDG196624 QTK196529:QTK196624 QJO196529:QJO196624 PZS196529:PZS196624 PPW196529:PPW196624 PGA196529:PGA196624 OWE196529:OWE196624 OMI196529:OMI196624 OCM196529:OCM196624 NSQ196529:NSQ196624 NIU196529:NIU196624 MYY196529:MYY196624 MPC196529:MPC196624 MFG196529:MFG196624 LVK196529:LVK196624 LLO196529:LLO196624 LBS196529:LBS196624 KRW196529:KRW196624 KIA196529:KIA196624 JYE196529:JYE196624 JOI196529:JOI196624 JEM196529:JEM196624 IUQ196529:IUQ196624 IKU196529:IKU196624 IAY196529:IAY196624 HRC196529:HRC196624 HHG196529:HHG196624 GXK196529:GXK196624 GNO196529:GNO196624 GDS196529:GDS196624 FTW196529:FTW196624 FKA196529:FKA196624 FAE196529:FAE196624 EQI196529:EQI196624 EGM196529:EGM196624 DWQ196529:DWQ196624 DMU196529:DMU196624 DCY196529:DCY196624 CTC196529:CTC196624 CJG196529:CJG196624 BZK196529:BZK196624 BPO196529:BPO196624 BFS196529:BFS196624 AVW196529:AVW196624 AMA196529:AMA196624 ACE196529:ACE196624 SI196529:SI196624 IM196529:IM196624 WUY130993:WUY131088 WLC130993:WLC131088 WBG130993:WBG131088 VRK130993:VRK131088 VHO130993:VHO131088 UXS130993:UXS131088 UNW130993:UNW131088 UEA130993:UEA131088 TUE130993:TUE131088 TKI130993:TKI131088 TAM130993:TAM131088 SQQ130993:SQQ131088 SGU130993:SGU131088 RWY130993:RWY131088 RNC130993:RNC131088 RDG130993:RDG131088 QTK130993:QTK131088 QJO130993:QJO131088 PZS130993:PZS131088 PPW130993:PPW131088 PGA130993:PGA131088 OWE130993:OWE131088 OMI130993:OMI131088 OCM130993:OCM131088 NSQ130993:NSQ131088 NIU130993:NIU131088 MYY130993:MYY131088 MPC130993:MPC131088 MFG130993:MFG131088 LVK130993:LVK131088 LLO130993:LLO131088 LBS130993:LBS131088 KRW130993:KRW131088 KIA130993:KIA131088 JYE130993:JYE131088 JOI130993:JOI131088 JEM130993:JEM131088 IUQ130993:IUQ131088 IKU130993:IKU131088 IAY130993:IAY131088 HRC130993:HRC131088 HHG130993:HHG131088 GXK130993:GXK131088 GNO130993:GNO131088 GDS130993:GDS131088 FTW130993:FTW131088 FKA130993:FKA131088 FAE130993:FAE131088 EQI130993:EQI131088 EGM130993:EGM131088 DWQ130993:DWQ131088 DMU130993:DMU131088 DCY130993:DCY131088 CTC130993:CTC131088 CJG130993:CJG131088 BZK130993:BZK131088 BPO130993:BPO131088 BFS130993:BFS131088 AVW130993:AVW131088 AMA130993:AMA131088 ACE130993:ACE131088 SI130993:SI131088 IM130993:IM131088 WUY65457:WUY65552 WLC65457:WLC65552 WBG65457:WBG65552 VRK65457:VRK65552 VHO65457:VHO65552 UXS65457:UXS65552 UNW65457:UNW65552 UEA65457:UEA65552 TUE65457:TUE65552 TKI65457:TKI65552 TAM65457:TAM65552 SQQ65457:SQQ65552 SGU65457:SGU65552 RWY65457:RWY65552 RNC65457:RNC65552 RDG65457:RDG65552 QTK65457:QTK65552 QJO65457:QJO65552 PZS65457:PZS65552 PPW65457:PPW65552 PGA65457:PGA65552 OWE65457:OWE65552 OMI65457:OMI65552 OCM65457:OCM65552 NSQ65457:NSQ65552 NIU65457:NIU65552 MYY65457:MYY65552 MPC65457:MPC65552 MFG65457:MFG65552 LVK65457:LVK65552 LLO65457:LLO65552 LBS65457:LBS65552 KRW65457:KRW65552 KIA65457:KIA65552 JYE65457:JYE65552 JOI65457:JOI65552 JEM65457:JEM65552 IUQ65457:IUQ65552 IKU65457:IKU65552 IAY65457:IAY65552 HRC65457:HRC65552 HHG65457:HHG65552 GXK65457:GXK65552 GNO65457:GNO65552 GDS65457:GDS65552 FTW65457:FTW65552 FKA65457:FKA65552 FAE65457:FAE65552 EQI65457:EQI65552 EGM65457:EGM65552 DWQ65457:DWQ65552 DMU65457:DMU65552 DCY65457:DCY65552 CTC65457:CTC65552 CJG65457:CJG65552 BZK65457:BZK65552 BPO65457:BPO65552 BFS65457:BFS65552 AVW65457:AVW65552 AMA65457:AMA65552 ACE65457:ACE65552 SI65457:SI65552 IM5:IM16 WUY5:WUY16 WLC5:WLC16 WBG5:WBG16 VRK5:VRK16 VHO5:VHO16 UXS5:UXS16 UNW5:UNW16 UEA5:UEA16 TUE5:TUE16 TKI5:TKI16 TAM5:TAM16 SQQ5:SQQ16 SGU5:SGU16 RWY5:RWY16 RNC5:RNC16 RDG5:RDG16 QTK5:QTK16 QJO5:QJO16 PZS5:PZS16 PPW5:PPW16 PGA5:PGA16 OWE5:OWE16 OMI5:OMI16 OCM5:OCM16 NSQ5:NSQ16 NIU5:NIU16 MYY5:MYY16 MPC5:MPC16 MFG5:MFG16 LVK5:LVK16 LLO5:LLO16 LBS5:LBS16 KRW5:KRW16 KIA5:KIA16 JYE5:JYE16 JOI5:JOI16 JEM5:JEM16 IUQ5:IUQ16 IKU5:IKU16 IAY5:IAY16 HRC5:HRC16 HHG5:HHG16 GXK5:GXK16 GNO5:GNO16 GDS5:GDS16 FTW5:FTW16 FKA5:FKA16 FAE5:FAE16 EQI5:EQI16 EGM5:EGM16 DWQ5:DWQ16 DMU5:DMU16 DCY5:DCY16 CTC5:CTC16 CJG5:CJG16 BZK5:BZK16 BPO5:BPO16 BFS5:BFS16 AVW5:AVW16 AMA5:AMA16 ACE5:ACE16 SI5:SI16">
      <formula1>15</formula1>
    </dataValidation>
    <dataValidation type="textLength" operator="lessThan" allowBlank="1" showInputMessage="1" showErrorMessage="1" prompt="Less then 13 Dig." sqref="E5:E16">
      <formula1>13</formula1>
    </dataValidation>
    <dataValidation type="textLength" operator="equal" allowBlank="1" showInputMessage="1" showErrorMessage="1" promptTitle="Account No Lenth" prompt="Account No Lenth not be greter then 7" sqref="C5:C16">
      <formula1>7</formula1>
    </dataValidation>
  </dataValidations>
  <pageMargins left="0.2" right="0.2" top="0.25" bottom="0.2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03">
    <tabColor rgb="FF0070C0"/>
  </sheetPr>
  <dimension ref="A1:WWA303"/>
  <sheetViews>
    <sheetView view="pageBreakPreview" zoomScale="60" zoomScaleNormal="7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6" sqref="C6"/>
    </sheetView>
  </sheetViews>
  <sheetFormatPr defaultColWidth="0" defaultRowHeight="12.75" zeroHeight="1"/>
  <cols>
    <col min="1" max="1" width="1.85546875" style="56" customWidth="1"/>
    <col min="2" max="2" width="28.7109375" style="56" customWidth="1"/>
    <col min="3" max="3" width="48.28515625" style="56" customWidth="1"/>
    <col min="4" max="4" width="41.42578125" style="56" customWidth="1"/>
    <col min="5" max="5" width="27.85546875" style="56" customWidth="1"/>
    <col min="6" max="6" width="36" style="56" customWidth="1"/>
    <col min="7" max="7" width="12.140625" style="56" customWidth="1"/>
    <col min="8" max="9" width="25.7109375" style="56" customWidth="1"/>
    <col min="10" max="10" width="18.42578125" style="56" customWidth="1"/>
    <col min="11" max="11" width="19.5703125" style="56" customWidth="1"/>
    <col min="12" max="12" width="1.7109375" style="56" customWidth="1"/>
    <col min="13" max="252" width="9.140625" style="56" hidden="1"/>
    <col min="253" max="253" width="1.85546875" style="56" hidden="1"/>
    <col min="254" max="254" width="19" style="56" hidden="1"/>
    <col min="255" max="255" width="48.7109375" style="56" hidden="1"/>
    <col min="256" max="256" width="15.5703125" style="56" hidden="1"/>
    <col min="257" max="257" width="15.140625" style="56" hidden="1"/>
    <col min="258" max="258" width="36" style="56" hidden="1"/>
    <col min="259" max="259" width="17.42578125" style="56" hidden="1"/>
    <col min="260" max="260" width="1.7109375" style="56" hidden="1"/>
    <col min="261" max="263" width="8" style="56" hidden="1"/>
    <col min="264" max="264" width="1.5703125" style="56" hidden="1"/>
    <col min="265" max="267" width="8" style="56" hidden="1"/>
    <col min="268" max="508" width="9.140625" style="56" hidden="1"/>
    <col min="509" max="509" width="1.85546875" style="56" hidden="1"/>
    <col min="510" max="510" width="19" style="56" hidden="1"/>
    <col min="511" max="511" width="48.7109375" style="56" hidden="1"/>
    <col min="512" max="512" width="15.5703125" style="56" hidden="1"/>
    <col min="513" max="513" width="15.140625" style="56" hidden="1"/>
    <col min="514" max="514" width="36" style="56" hidden="1"/>
    <col min="515" max="515" width="17.42578125" style="56" hidden="1"/>
    <col min="516" max="516" width="1.7109375" style="56" hidden="1"/>
    <col min="517" max="519" width="8" style="56" hidden="1"/>
    <col min="520" max="520" width="1.5703125" style="56" hidden="1"/>
    <col min="521" max="523" width="8" style="56" hidden="1"/>
    <col min="524" max="764" width="9.140625" style="56" hidden="1"/>
    <col min="765" max="765" width="1.85546875" style="56" hidden="1"/>
    <col min="766" max="766" width="19" style="56" hidden="1"/>
    <col min="767" max="767" width="48.7109375" style="56" hidden="1"/>
    <col min="768" max="768" width="15.5703125" style="56" hidden="1"/>
    <col min="769" max="769" width="15.140625" style="56" hidden="1"/>
    <col min="770" max="770" width="36" style="56" hidden="1"/>
    <col min="771" max="771" width="17.42578125" style="56" hidden="1"/>
    <col min="772" max="772" width="1.7109375" style="56" hidden="1"/>
    <col min="773" max="775" width="8" style="56" hidden="1"/>
    <col min="776" max="776" width="1.5703125" style="56" hidden="1"/>
    <col min="777" max="779" width="8" style="56" hidden="1"/>
    <col min="780" max="1020" width="9.140625" style="56" hidden="1"/>
    <col min="1021" max="1021" width="1.85546875" style="56" hidden="1"/>
    <col min="1022" max="1022" width="19" style="56" hidden="1"/>
    <col min="1023" max="1023" width="48.7109375" style="56" hidden="1"/>
    <col min="1024" max="1024" width="15.5703125" style="56" hidden="1"/>
    <col min="1025" max="1025" width="15.140625" style="56" hidden="1"/>
    <col min="1026" max="1026" width="36" style="56" hidden="1"/>
    <col min="1027" max="1027" width="17.42578125" style="56" hidden="1"/>
    <col min="1028" max="1028" width="1.7109375" style="56" hidden="1"/>
    <col min="1029" max="1031" width="8" style="56" hidden="1"/>
    <col min="1032" max="1032" width="1.5703125" style="56" hidden="1"/>
    <col min="1033" max="1035" width="8" style="56" hidden="1"/>
    <col min="1036" max="1276" width="9.140625" style="56" hidden="1"/>
    <col min="1277" max="1277" width="1.85546875" style="56" hidden="1"/>
    <col min="1278" max="1278" width="19" style="56" hidden="1"/>
    <col min="1279" max="1279" width="48.7109375" style="56" hidden="1"/>
    <col min="1280" max="1280" width="15.5703125" style="56" hidden="1"/>
    <col min="1281" max="1281" width="15.140625" style="56" hidden="1"/>
    <col min="1282" max="1282" width="36" style="56" hidden="1"/>
    <col min="1283" max="1283" width="17.42578125" style="56" hidden="1"/>
    <col min="1284" max="1284" width="1.7109375" style="56" hidden="1"/>
    <col min="1285" max="1287" width="8" style="56" hidden="1"/>
    <col min="1288" max="1288" width="1.5703125" style="56" hidden="1"/>
    <col min="1289" max="1291" width="8" style="56" hidden="1"/>
    <col min="1292" max="1532" width="9.140625" style="56" hidden="1"/>
    <col min="1533" max="1533" width="1.85546875" style="56" hidden="1"/>
    <col min="1534" max="1534" width="19" style="56" hidden="1"/>
    <col min="1535" max="1535" width="48.7109375" style="56" hidden="1"/>
    <col min="1536" max="1536" width="15.5703125" style="56" hidden="1"/>
    <col min="1537" max="1537" width="15.140625" style="56" hidden="1"/>
    <col min="1538" max="1538" width="36" style="56" hidden="1"/>
    <col min="1539" max="1539" width="17.42578125" style="56" hidden="1"/>
    <col min="1540" max="1540" width="1.7109375" style="56" hidden="1"/>
    <col min="1541" max="1543" width="8" style="56" hidden="1"/>
    <col min="1544" max="1544" width="1.5703125" style="56" hidden="1"/>
    <col min="1545" max="1547" width="8" style="56" hidden="1"/>
    <col min="1548" max="1788" width="9.140625" style="56" hidden="1"/>
    <col min="1789" max="1789" width="1.85546875" style="56" hidden="1"/>
    <col min="1790" max="1790" width="19" style="56" hidden="1"/>
    <col min="1791" max="1791" width="48.7109375" style="56" hidden="1"/>
    <col min="1792" max="1792" width="15.5703125" style="56" hidden="1"/>
    <col min="1793" max="1793" width="15.140625" style="56" hidden="1"/>
    <col min="1794" max="1794" width="36" style="56" hidden="1"/>
    <col min="1795" max="1795" width="17.42578125" style="56" hidden="1"/>
    <col min="1796" max="1796" width="1.7109375" style="56" hidden="1"/>
    <col min="1797" max="1799" width="8" style="56" hidden="1"/>
    <col min="1800" max="1800" width="1.5703125" style="56" hidden="1"/>
    <col min="1801" max="1803" width="8" style="56" hidden="1"/>
    <col min="1804" max="2044" width="9.140625" style="56" hidden="1"/>
    <col min="2045" max="2045" width="1.85546875" style="56" hidden="1"/>
    <col min="2046" max="2046" width="19" style="56" hidden="1"/>
    <col min="2047" max="2047" width="48.7109375" style="56" hidden="1"/>
    <col min="2048" max="2048" width="15.5703125" style="56" hidden="1"/>
    <col min="2049" max="2049" width="15.140625" style="56" hidden="1"/>
    <col min="2050" max="2050" width="36" style="56" hidden="1"/>
    <col min="2051" max="2051" width="17.42578125" style="56" hidden="1"/>
    <col min="2052" max="2052" width="1.7109375" style="56" hidden="1"/>
    <col min="2053" max="2055" width="8" style="56" hidden="1"/>
    <col min="2056" max="2056" width="1.5703125" style="56" hidden="1"/>
    <col min="2057" max="2059" width="8" style="56" hidden="1"/>
    <col min="2060" max="2300" width="9.140625" style="56" hidden="1"/>
    <col min="2301" max="2301" width="1.85546875" style="56" hidden="1"/>
    <col min="2302" max="2302" width="19" style="56" hidden="1"/>
    <col min="2303" max="2303" width="48.7109375" style="56" hidden="1"/>
    <col min="2304" max="2304" width="15.5703125" style="56" hidden="1"/>
    <col min="2305" max="2305" width="15.140625" style="56" hidden="1"/>
    <col min="2306" max="2306" width="36" style="56" hidden="1"/>
    <col min="2307" max="2307" width="17.42578125" style="56" hidden="1"/>
    <col min="2308" max="2308" width="1.7109375" style="56" hidden="1"/>
    <col min="2309" max="2311" width="8" style="56" hidden="1"/>
    <col min="2312" max="2312" width="1.5703125" style="56" hidden="1"/>
    <col min="2313" max="2315" width="8" style="56" hidden="1"/>
    <col min="2316" max="2556" width="9.140625" style="56" hidden="1"/>
    <col min="2557" max="2557" width="1.85546875" style="56" hidden="1"/>
    <col min="2558" max="2558" width="19" style="56" hidden="1"/>
    <col min="2559" max="2559" width="48.7109375" style="56" hidden="1"/>
    <col min="2560" max="2560" width="15.5703125" style="56" hidden="1"/>
    <col min="2561" max="2561" width="15.140625" style="56" hidden="1"/>
    <col min="2562" max="2562" width="36" style="56" hidden="1"/>
    <col min="2563" max="2563" width="17.42578125" style="56" hidden="1"/>
    <col min="2564" max="2564" width="1.7109375" style="56" hidden="1"/>
    <col min="2565" max="2567" width="8" style="56" hidden="1"/>
    <col min="2568" max="2568" width="1.5703125" style="56" hidden="1"/>
    <col min="2569" max="2571" width="8" style="56" hidden="1"/>
    <col min="2572" max="2812" width="9.140625" style="56" hidden="1"/>
    <col min="2813" max="2813" width="1.85546875" style="56" hidden="1"/>
    <col min="2814" max="2814" width="19" style="56" hidden="1"/>
    <col min="2815" max="2815" width="48.7109375" style="56" hidden="1"/>
    <col min="2816" max="2816" width="15.5703125" style="56" hidden="1"/>
    <col min="2817" max="2817" width="15.140625" style="56" hidden="1"/>
    <col min="2818" max="2818" width="36" style="56" hidden="1"/>
    <col min="2819" max="2819" width="17.42578125" style="56" hidden="1"/>
    <col min="2820" max="2820" width="1.7109375" style="56" hidden="1"/>
    <col min="2821" max="2823" width="8" style="56" hidden="1"/>
    <col min="2824" max="2824" width="1.5703125" style="56" hidden="1"/>
    <col min="2825" max="2827" width="8" style="56" hidden="1"/>
    <col min="2828" max="3068" width="9.140625" style="56" hidden="1"/>
    <col min="3069" max="3069" width="1.85546875" style="56" hidden="1"/>
    <col min="3070" max="3070" width="19" style="56" hidden="1"/>
    <col min="3071" max="3071" width="48.7109375" style="56" hidden="1"/>
    <col min="3072" max="3072" width="15.5703125" style="56" hidden="1"/>
    <col min="3073" max="3073" width="15.140625" style="56" hidden="1"/>
    <col min="3074" max="3074" width="36" style="56" hidden="1"/>
    <col min="3075" max="3075" width="17.42578125" style="56" hidden="1"/>
    <col min="3076" max="3076" width="1.7109375" style="56" hidden="1"/>
    <col min="3077" max="3079" width="8" style="56" hidden="1"/>
    <col min="3080" max="3080" width="1.5703125" style="56" hidden="1"/>
    <col min="3081" max="3083" width="8" style="56" hidden="1"/>
    <col min="3084" max="3324" width="9.140625" style="56" hidden="1"/>
    <col min="3325" max="3325" width="1.85546875" style="56" hidden="1"/>
    <col min="3326" max="3326" width="19" style="56" hidden="1"/>
    <col min="3327" max="3327" width="48.7109375" style="56" hidden="1"/>
    <col min="3328" max="3328" width="15.5703125" style="56" hidden="1"/>
    <col min="3329" max="3329" width="15.140625" style="56" hidden="1"/>
    <col min="3330" max="3330" width="36" style="56" hidden="1"/>
    <col min="3331" max="3331" width="17.42578125" style="56" hidden="1"/>
    <col min="3332" max="3332" width="1.7109375" style="56" hidden="1"/>
    <col min="3333" max="3335" width="8" style="56" hidden="1"/>
    <col min="3336" max="3336" width="1.5703125" style="56" hidden="1"/>
    <col min="3337" max="3339" width="8" style="56" hidden="1"/>
    <col min="3340" max="3580" width="9.140625" style="56" hidden="1"/>
    <col min="3581" max="3581" width="1.85546875" style="56" hidden="1"/>
    <col min="3582" max="3582" width="19" style="56" hidden="1"/>
    <col min="3583" max="3583" width="48.7109375" style="56" hidden="1"/>
    <col min="3584" max="3584" width="15.5703125" style="56" hidden="1"/>
    <col min="3585" max="3585" width="15.140625" style="56" hidden="1"/>
    <col min="3586" max="3586" width="36" style="56" hidden="1"/>
    <col min="3587" max="3587" width="17.42578125" style="56" hidden="1"/>
    <col min="3588" max="3588" width="1.7109375" style="56" hidden="1"/>
    <col min="3589" max="3591" width="8" style="56" hidden="1"/>
    <col min="3592" max="3592" width="1.5703125" style="56" hidden="1"/>
    <col min="3593" max="3595" width="8" style="56" hidden="1"/>
    <col min="3596" max="3836" width="9.140625" style="56" hidden="1"/>
    <col min="3837" max="3837" width="1.85546875" style="56" hidden="1"/>
    <col min="3838" max="3838" width="19" style="56" hidden="1"/>
    <col min="3839" max="3839" width="48.7109375" style="56" hidden="1"/>
    <col min="3840" max="3840" width="15.5703125" style="56" hidden="1"/>
    <col min="3841" max="3841" width="15.140625" style="56" hidden="1"/>
    <col min="3842" max="3842" width="36" style="56" hidden="1"/>
    <col min="3843" max="3843" width="17.42578125" style="56" hidden="1"/>
    <col min="3844" max="3844" width="1.7109375" style="56" hidden="1"/>
    <col min="3845" max="3847" width="8" style="56" hidden="1"/>
    <col min="3848" max="3848" width="1.5703125" style="56" hidden="1"/>
    <col min="3849" max="3851" width="8" style="56" hidden="1"/>
    <col min="3852" max="4092" width="9.140625" style="56" hidden="1"/>
    <col min="4093" max="4093" width="1.85546875" style="56" hidden="1"/>
    <col min="4094" max="4094" width="19" style="56" hidden="1"/>
    <col min="4095" max="4095" width="48.7109375" style="56" hidden="1"/>
    <col min="4096" max="4096" width="15.5703125" style="56" hidden="1"/>
    <col min="4097" max="4097" width="15.140625" style="56" hidden="1"/>
    <col min="4098" max="4098" width="36" style="56" hidden="1"/>
    <col min="4099" max="4099" width="17.42578125" style="56" hidden="1"/>
    <col min="4100" max="4100" width="1.7109375" style="56" hidden="1"/>
    <col min="4101" max="4103" width="8" style="56" hidden="1"/>
    <col min="4104" max="4104" width="1.5703125" style="56" hidden="1"/>
    <col min="4105" max="4107" width="8" style="56" hidden="1"/>
    <col min="4108" max="4348" width="9.140625" style="56" hidden="1"/>
    <col min="4349" max="4349" width="1.85546875" style="56" hidden="1"/>
    <col min="4350" max="4350" width="19" style="56" hidden="1"/>
    <col min="4351" max="4351" width="48.7109375" style="56" hidden="1"/>
    <col min="4352" max="4352" width="15.5703125" style="56" hidden="1"/>
    <col min="4353" max="4353" width="15.140625" style="56" hidden="1"/>
    <col min="4354" max="4354" width="36" style="56" hidden="1"/>
    <col min="4355" max="4355" width="17.42578125" style="56" hidden="1"/>
    <col min="4356" max="4356" width="1.7109375" style="56" hidden="1"/>
    <col min="4357" max="4359" width="8" style="56" hidden="1"/>
    <col min="4360" max="4360" width="1.5703125" style="56" hidden="1"/>
    <col min="4361" max="4363" width="8" style="56" hidden="1"/>
    <col min="4364" max="4604" width="9.140625" style="56" hidden="1"/>
    <col min="4605" max="4605" width="1.85546875" style="56" hidden="1"/>
    <col min="4606" max="4606" width="19" style="56" hidden="1"/>
    <col min="4607" max="4607" width="48.7109375" style="56" hidden="1"/>
    <col min="4608" max="4608" width="15.5703125" style="56" hidden="1"/>
    <col min="4609" max="4609" width="15.140625" style="56" hidden="1"/>
    <col min="4610" max="4610" width="36" style="56" hidden="1"/>
    <col min="4611" max="4611" width="17.42578125" style="56" hidden="1"/>
    <col min="4612" max="4612" width="1.7109375" style="56" hidden="1"/>
    <col min="4613" max="4615" width="8" style="56" hidden="1"/>
    <col min="4616" max="4616" width="1.5703125" style="56" hidden="1"/>
    <col min="4617" max="4619" width="8" style="56" hidden="1"/>
    <col min="4620" max="4860" width="9.140625" style="56" hidden="1"/>
    <col min="4861" max="4861" width="1.85546875" style="56" hidden="1"/>
    <col min="4862" max="4862" width="19" style="56" hidden="1"/>
    <col min="4863" max="4863" width="48.7109375" style="56" hidden="1"/>
    <col min="4864" max="4864" width="15.5703125" style="56" hidden="1"/>
    <col min="4865" max="4865" width="15.140625" style="56" hidden="1"/>
    <col min="4866" max="4866" width="36" style="56" hidden="1"/>
    <col min="4867" max="4867" width="17.42578125" style="56" hidden="1"/>
    <col min="4868" max="4868" width="1.7109375" style="56" hidden="1"/>
    <col min="4869" max="4871" width="8" style="56" hidden="1"/>
    <col min="4872" max="4872" width="1.5703125" style="56" hidden="1"/>
    <col min="4873" max="4875" width="8" style="56" hidden="1"/>
    <col min="4876" max="5116" width="9.140625" style="56" hidden="1"/>
    <col min="5117" max="5117" width="1.85546875" style="56" hidden="1"/>
    <col min="5118" max="5118" width="19" style="56" hidden="1"/>
    <col min="5119" max="5119" width="48.7109375" style="56" hidden="1"/>
    <col min="5120" max="5120" width="15.5703125" style="56" hidden="1"/>
    <col min="5121" max="5121" width="15.140625" style="56" hidden="1"/>
    <col min="5122" max="5122" width="36" style="56" hidden="1"/>
    <col min="5123" max="5123" width="17.42578125" style="56" hidden="1"/>
    <col min="5124" max="5124" width="1.7109375" style="56" hidden="1"/>
    <col min="5125" max="5127" width="8" style="56" hidden="1"/>
    <col min="5128" max="5128" width="1.5703125" style="56" hidden="1"/>
    <col min="5129" max="5131" width="8" style="56" hidden="1"/>
    <col min="5132" max="5372" width="9.140625" style="56" hidden="1"/>
    <col min="5373" max="5373" width="1.85546875" style="56" hidden="1"/>
    <col min="5374" max="5374" width="19" style="56" hidden="1"/>
    <col min="5375" max="5375" width="48.7109375" style="56" hidden="1"/>
    <col min="5376" max="5376" width="15.5703125" style="56" hidden="1"/>
    <col min="5377" max="5377" width="15.140625" style="56" hidden="1"/>
    <col min="5378" max="5378" width="36" style="56" hidden="1"/>
    <col min="5379" max="5379" width="17.42578125" style="56" hidden="1"/>
    <col min="5380" max="5380" width="1.7109375" style="56" hidden="1"/>
    <col min="5381" max="5383" width="8" style="56" hidden="1"/>
    <col min="5384" max="5384" width="1.5703125" style="56" hidden="1"/>
    <col min="5385" max="5387" width="8" style="56" hidden="1"/>
    <col min="5388" max="5628" width="9.140625" style="56" hidden="1"/>
    <col min="5629" max="5629" width="1.85546875" style="56" hidden="1"/>
    <col min="5630" max="5630" width="19" style="56" hidden="1"/>
    <col min="5631" max="5631" width="48.7109375" style="56" hidden="1"/>
    <col min="5632" max="5632" width="15.5703125" style="56" hidden="1"/>
    <col min="5633" max="5633" width="15.140625" style="56" hidden="1"/>
    <col min="5634" max="5634" width="36" style="56" hidden="1"/>
    <col min="5635" max="5635" width="17.42578125" style="56" hidden="1"/>
    <col min="5636" max="5636" width="1.7109375" style="56" hidden="1"/>
    <col min="5637" max="5639" width="8" style="56" hidden="1"/>
    <col min="5640" max="5640" width="1.5703125" style="56" hidden="1"/>
    <col min="5641" max="5643" width="8" style="56" hidden="1"/>
    <col min="5644" max="5884" width="9.140625" style="56" hidden="1"/>
    <col min="5885" max="5885" width="1.85546875" style="56" hidden="1"/>
    <col min="5886" max="5886" width="19" style="56" hidden="1"/>
    <col min="5887" max="5887" width="48.7109375" style="56" hidden="1"/>
    <col min="5888" max="5888" width="15.5703125" style="56" hidden="1"/>
    <col min="5889" max="5889" width="15.140625" style="56" hidden="1"/>
    <col min="5890" max="5890" width="36" style="56" hidden="1"/>
    <col min="5891" max="5891" width="17.42578125" style="56" hidden="1"/>
    <col min="5892" max="5892" width="1.7109375" style="56" hidden="1"/>
    <col min="5893" max="5895" width="8" style="56" hidden="1"/>
    <col min="5896" max="5896" width="1.5703125" style="56" hidden="1"/>
    <col min="5897" max="5899" width="8" style="56" hidden="1"/>
    <col min="5900" max="6140" width="9.140625" style="56" hidden="1"/>
    <col min="6141" max="6141" width="1.85546875" style="56" hidden="1"/>
    <col min="6142" max="6142" width="19" style="56" hidden="1"/>
    <col min="6143" max="6143" width="48.7109375" style="56" hidden="1"/>
    <col min="6144" max="6144" width="15.5703125" style="56" hidden="1"/>
    <col min="6145" max="6145" width="15.140625" style="56" hidden="1"/>
    <col min="6146" max="6146" width="36" style="56" hidden="1"/>
    <col min="6147" max="6147" width="17.42578125" style="56" hidden="1"/>
    <col min="6148" max="6148" width="1.7109375" style="56" hidden="1"/>
    <col min="6149" max="6151" width="8" style="56" hidden="1"/>
    <col min="6152" max="6152" width="1.5703125" style="56" hidden="1"/>
    <col min="6153" max="6155" width="8" style="56" hidden="1"/>
    <col min="6156" max="6396" width="9.140625" style="56" hidden="1"/>
    <col min="6397" max="6397" width="1.85546875" style="56" hidden="1"/>
    <col min="6398" max="6398" width="19" style="56" hidden="1"/>
    <col min="6399" max="6399" width="48.7109375" style="56" hidden="1"/>
    <col min="6400" max="6400" width="15.5703125" style="56" hidden="1"/>
    <col min="6401" max="6401" width="15.140625" style="56" hidden="1"/>
    <col min="6402" max="6402" width="36" style="56" hidden="1"/>
    <col min="6403" max="6403" width="17.42578125" style="56" hidden="1"/>
    <col min="6404" max="6404" width="1.7109375" style="56" hidden="1"/>
    <col min="6405" max="6407" width="8" style="56" hidden="1"/>
    <col min="6408" max="6408" width="1.5703125" style="56" hidden="1"/>
    <col min="6409" max="6411" width="8" style="56" hidden="1"/>
    <col min="6412" max="6652" width="9.140625" style="56" hidden="1"/>
    <col min="6653" max="6653" width="1.85546875" style="56" hidden="1"/>
    <col min="6654" max="6654" width="19" style="56" hidden="1"/>
    <col min="6655" max="6655" width="48.7109375" style="56" hidden="1"/>
    <col min="6656" max="6656" width="15.5703125" style="56" hidden="1"/>
    <col min="6657" max="6657" width="15.140625" style="56" hidden="1"/>
    <col min="6658" max="6658" width="36" style="56" hidden="1"/>
    <col min="6659" max="6659" width="17.42578125" style="56" hidden="1"/>
    <col min="6660" max="6660" width="1.7109375" style="56" hidden="1"/>
    <col min="6661" max="6663" width="8" style="56" hidden="1"/>
    <col min="6664" max="6664" width="1.5703125" style="56" hidden="1"/>
    <col min="6665" max="6667" width="8" style="56" hidden="1"/>
    <col min="6668" max="6908" width="9.140625" style="56" hidden="1"/>
    <col min="6909" max="6909" width="1.85546875" style="56" hidden="1"/>
    <col min="6910" max="6910" width="19" style="56" hidden="1"/>
    <col min="6911" max="6911" width="48.7109375" style="56" hidden="1"/>
    <col min="6912" max="6912" width="15.5703125" style="56" hidden="1"/>
    <col min="6913" max="6913" width="15.140625" style="56" hidden="1"/>
    <col min="6914" max="6914" width="36" style="56" hidden="1"/>
    <col min="6915" max="6915" width="17.42578125" style="56" hidden="1"/>
    <col min="6916" max="6916" width="1.7109375" style="56" hidden="1"/>
    <col min="6917" max="6919" width="8" style="56" hidden="1"/>
    <col min="6920" max="6920" width="1.5703125" style="56" hidden="1"/>
    <col min="6921" max="6923" width="8" style="56" hidden="1"/>
    <col min="6924" max="7164" width="9.140625" style="56" hidden="1"/>
    <col min="7165" max="7165" width="1.85546875" style="56" hidden="1"/>
    <col min="7166" max="7166" width="19" style="56" hidden="1"/>
    <col min="7167" max="7167" width="48.7109375" style="56" hidden="1"/>
    <col min="7168" max="7168" width="15.5703125" style="56" hidden="1"/>
    <col min="7169" max="7169" width="15.140625" style="56" hidden="1"/>
    <col min="7170" max="7170" width="36" style="56" hidden="1"/>
    <col min="7171" max="7171" width="17.42578125" style="56" hidden="1"/>
    <col min="7172" max="7172" width="1.7109375" style="56" hidden="1"/>
    <col min="7173" max="7175" width="8" style="56" hidden="1"/>
    <col min="7176" max="7176" width="1.5703125" style="56" hidden="1"/>
    <col min="7177" max="7179" width="8" style="56" hidden="1"/>
    <col min="7180" max="7420" width="9.140625" style="56" hidden="1"/>
    <col min="7421" max="7421" width="1.85546875" style="56" hidden="1"/>
    <col min="7422" max="7422" width="19" style="56" hidden="1"/>
    <col min="7423" max="7423" width="48.7109375" style="56" hidden="1"/>
    <col min="7424" max="7424" width="15.5703125" style="56" hidden="1"/>
    <col min="7425" max="7425" width="15.140625" style="56" hidden="1"/>
    <col min="7426" max="7426" width="36" style="56" hidden="1"/>
    <col min="7427" max="7427" width="17.42578125" style="56" hidden="1"/>
    <col min="7428" max="7428" width="1.7109375" style="56" hidden="1"/>
    <col min="7429" max="7431" width="8" style="56" hidden="1"/>
    <col min="7432" max="7432" width="1.5703125" style="56" hidden="1"/>
    <col min="7433" max="7435" width="8" style="56" hidden="1"/>
    <col min="7436" max="7676" width="9.140625" style="56" hidden="1"/>
    <col min="7677" max="7677" width="1.85546875" style="56" hidden="1"/>
    <col min="7678" max="7678" width="19" style="56" hidden="1"/>
    <col min="7679" max="7679" width="48.7109375" style="56" hidden="1"/>
    <col min="7680" max="7680" width="15.5703125" style="56" hidden="1"/>
    <col min="7681" max="7681" width="15.140625" style="56" hidden="1"/>
    <col min="7682" max="7682" width="36" style="56" hidden="1"/>
    <col min="7683" max="7683" width="17.42578125" style="56" hidden="1"/>
    <col min="7684" max="7684" width="1.7109375" style="56" hidden="1"/>
    <col min="7685" max="7687" width="8" style="56" hidden="1"/>
    <col min="7688" max="7688" width="1.5703125" style="56" hidden="1"/>
    <col min="7689" max="7691" width="8" style="56" hidden="1"/>
    <col min="7692" max="7932" width="9.140625" style="56" hidden="1"/>
    <col min="7933" max="7933" width="1.85546875" style="56" hidden="1"/>
    <col min="7934" max="7934" width="19" style="56" hidden="1"/>
    <col min="7935" max="7935" width="48.7109375" style="56" hidden="1"/>
    <col min="7936" max="7936" width="15.5703125" style="56" hidden="1"/>
    <col min="7937" max="7937" width="15.140625" style="56" hidden="1"/>
    <col min="7938" max="7938" width="36" style="56" hidden="1"/>
    <col min="7939" max="7939" width="17.42578125" style="56" hidden="1"/>
    <col min="7940" max="7940" width="1.7109375" style="56" hidden="1"/>
    <col min="7941" max="7943" width="8" style="56" hidden="1"/>
    <col min="7944" max="7944" width="1.5703125" style="56" hidden="1"/>
    <col min="7945" max="7947" width="8" style="56" hidden="1"/>
    <col min="7948" max="8188" width="9.140625" style="56" hidden="1"/>
    <col min="8189" max="8189" width="1.85546875" style="56" hidden="1"/>
    <col min="8190" max="8190" width="19" style="56" hidden="1"/>
    <col min="8191" max="8191" width="48.7109375" style="56" hidden="1"/>
    <col min="8192" max="8192" width="15.5703125" style="56" hidden="1"/>
    <col min="8193" max="8193" width="15.140625" style="56" hidden="1"/>
    <col min="8194" max="8194" width="36" style="56" hidden="1"/>
    <col min="8195" max="8195" width="17.42578125" style="56" hidden="1"/>
    <col min="8196" max="8196" width="1.7109375" style="56" hidden="1"/>
    <col min="8197" max="8199" width="8" style="56" hidden="1"/>
    <col min="8200" max="8200" width="1.5703125" style="56" hidden="1"/>
    <col min="8201" max="8203" width="8" style="56" hidden="1"/>
    <col min="8204" max="8444" width="9.140625" style="56" hidden="1"/>
    <col min="8445" max="8445" width="1.85546875" style="56" hidden="1"/>
    <col min="8446" max="8446" width="19" style="56" hidden="1"/>
    <col min="8447" max="8447" width="48.7109375" style="56" hidden="1"/>
    <col min="8448" max="8448" width="15.5703125" style="56" hidden="1"/>
    <col min="8449" max="8449" width="15.140625" style="56" hidden="1"/>
    <col min="8450" max="8450" width="36" style="56" hidden="1"/>
    <col min="8451" max="8451" width="17.42578125" style="56" hidden="1"/>
    <col min="8452" max="8452" width="1.7109375" style="56" hidden="1"/>
    <col min="8453" max="8455" width="8" style="56" hidden="1"/>
    <col min="8456" max="8456" width="1.5703125" style="56" hidden="1"/>
    <col min="8457" max="8459" width="8" style="56" hidden="1"/>
    <col min="8460" max="8700" width="9.140625" style="56" hidden="1"/>
    <col min="8701" max="8701" width="1.85546875" style="56" hidden="1"/>
    <col min="8702" max="8702" width="19" style="56" hidden="1"/>
    <col min="8703" max="8703" width="48.7109375" style="56" hidden="1"/>
    <col min="8704" max="8704" width="15.5703125" style="56" hidden="1"/>
    <col min="8705" max="8705" width="15.140625" style="56" hidden="1"/>
    <col min="8706" max="8706" width="36" style="56" hidden="1"/>
    <col min="8707" max="8707" width="17.42578125" style="56" hidden="1"/>
    <col min="8708" max="8708" width="1.7109375" style="56" hidden="1"/>
    <col min="8709" max="8711" width="8" style="56" hidden="1"/>
    <col min="8712" max="8712" width="1.5703125" style="56" hidden="1"/>
    <col min="8713" max="8715" width="8" style="56" hidden="1"/>
    <col min="8716" max="8956" width="9.140625" style="56" hidden="1"/>
    <col min="8957" max="8957" width="1.85546875" style="56" hidden="1"/>
    <col min="8958" max="8958" width="19" style="56" hidden="1"/>
    <col min="8959" max="8959" width="48.7109375" style="56" hidden="1"/>
    <col min="8960" max="8960" width="15.5703125" style="56" hidden="1"/>
    <col min="8961" max="8961" width="15.140625" style="56" hidden="1"/>
    <col min="8962" max="8962" width="36" style="56" hidden="1"/>
    <col min="8963" max="8963" width="17.42578125" style="56" hidden="1"/>
    <col min="8964" max="8964" width="1.7109375" style="56" hidden="1"/>
    <col min="8965" max="8967" width="8" style="56" hidden="1"/>
    <col min="8968" max="8968" width="1.5703125" style="56" hidden="1"/>
    <col min="8969" max="8971" width="8" style="56" hidden="1"/>
    <col min="8972" max="9212" width="9.140625" style="56" hidden="1"/>
    <col min="9213" max="9213" width="1.85546875" style="56" hidden="1"/>
    <col min="9214" max="9214" width="19" style="56" hidden="1"/>
    <col min="9215" max="9215" width="48.7109375" style="56" hidden="1"/>
    <col min="9216" max="9216" width="15.5703125" style="56" hidden="1"/>
    <col min="9217" max="9217" width="15.140625" style="56" hidden="1"/>
    <col min="9218" max="9218" width="36" style="56" hidden="1"/>
    <col min="9219" max="9219" width="17.42578125" style="56" hidden="1"/>
    <col min="9220" max="9220" width="1.7109375" style="56" hidden="1"/>
    <col min="9221" max="9223" width="8" style="56" hidden="1"/>
    <col min="9224" max="9224" width="1.5703125" style="56" hidden="1"/>
    <col min="9225" max="9227" width="8" style="56" hidden="1"/>
    <col min="9228" max="9468" width="9.140625" style="56" hidden="1"/>
    <col min="9469" max="9469" width="1.85546875" style="56" hidden="1"/>
    <col min="9470" max="9470" width="19" style="56" hidden="1"/>
    <col min="9471" max="9471" width="48.7109375" style="56" hidden="1"/>
    <col min="9472" max="9472" width="15.5703125" style="56" hidden="1"/>
    <col min="9473" max="9473" width="15.140625" style="56" hidden="1"/>
    <col min="9474" max="9474" width="36" style="56" hidden="1"/>
    <col min="9475" max="9475" width="17.42578125" style="56" hidden="1"/>
    <col min="9476" max="9476" width="1.7109375" style="56" hidden="1"/>
    <col min="9477" max="9479" width="8" style="56" hidden="1"/>
    <col min="9480" max="9480" width="1.5703125" style="56" hidden="1"/>
    <col min="9481" max="9483" width="8" style="56" hidden="1"/>
    <col min="9484" max="9724" width="9.140625" style="56" hidden="1"/>
    <col min="9725" max="9725" width="1.85546875" style="56" hidden="1"/>
    <col min="9726" max="9726" width="19" style="56" hidden="1"/>
    <col min="9727" max="9727" width="48.7109375" style="56" hidden="1"/>
    <col min="9728" max="9728" width="15.5703125" style="56" hidden="1"/>
    <col min="9729" max="9729" width="15.140625" style="56" hidden="1"/>
    <col min="9730" max="9730" width="36" style="56" hidden="1"/>
    <col min="9731" max="9731" width="17.42578125" style="56" hidden="1"/>
    <col min="9732" max="9732" width="1.7109375" style="56" hidden="1"/>
    <col min="9733" max="9735" width="8" style="56" hidden="1"/>
    <col min="9736" max="9736" width="1.5703125" style="56" hidden="1"/>
    <col min="9737" max="9739" width="8" style="56" hidden="1"/>
    <col min="9740" max="9980" width="9.140625" style="56" hidden="1"/>
    <col min="9981" max="9981" width="1.85546875" style="56" hidden="1"/>
    <col min="9982" max="9982" width="19" style="56" hidden="1"/>
    <col min="9983" max="9983" width="48.7109375" style="56" hidden="1"/>
    <col min="9984" max="9984" width="15.5703125" style="56" hidden="1"/>
    <col min="9985" max="9985" width="15.140625" style="56" hidden="1"/>
    <col min="9986" max="9986" width="36" style="56" hidden="1"/>
    <col min="9987" max="9987" width="17.42578125" style="56" hidden="1"/>
    <col min="9988" max="9988" width="1.7109375" style="56" hidden="1"/>
    <col min="9989" max="9991" width="8" style="56" hidden="1"/>
    <col min="9992" max="9992" width="1.5703125" style="56" hidden="1"/>
    <col min="9993" max="9995" width="8" style="56" hidden="1"/>
    <col min="9996" max="10236" width="9.140625" style="56" hidden="1"/>
    <col min="10237" max="10237" width="1.85546875" style="56" hidden="1"/>
    <col min="10238" max="10238" width="19" style="56" hidden="1"/>
    <col min="10239" max="10239" width="48.7109375" style="56" hidden="1"/>
    <col min="10240" max="10240" width="15.5703125" style="56" hidden="1"/>
    <col min="10241" max="10241" width="15.140625" style="56" hidden="1"/>
    <col min="10242" max="10242" width="36" style="56" hidden="1"/>
    <col min="10243" max="10243" width="17.42578125" style="56" hidden="1"/>
    <col min="10244" max="10244" width="1.7109375" style="56" hidden="1"/>
    <col min="10245" max="10247" width="8" style="56" hidden="1"/>
    <col min="10248" max="10248" width="1.5703125" style="56" hidden="1"/>
    <col min="10249" max="10251" width="8" style="56" hidden="1"/>
    <col min="10252" max="10492" width="9.140625" style="56" hidden="1"/>
    <col min="10493" max="10493" width="1.85546875" style="56" hidden="1"/>
    <col min="10494" max="10494" width="19" style="56" hidden="1"/>
    <col min="10495" max="10495" width="48.7109375" style="56" hidden="1"/>
    <col min="10496" max="10496" width="15.5703125" style="56" hidden="1"/>
    <col min="10497" max="10497" width="15.140625" style="56" hidden="1"/>
    <col min="10498" max="10498" width="36" style="56" hidden="1"/>
    <col min="10499" max="10499" width="17.42578125" style="56" hidden="1"/>
    <col min="10500" max="10500" width="1.7109375" style="56" hidden="1"/>
    <col min="10501" max="10503" width="8" style="56" hidden="1"/>
    <col min="10504" max="10504" width="1.5703125" style="56" hidden="1"/>
    <col min="10505" max="10507" width="8" style="56" hidden="1"/>
    <col min="10508" max="10748" width="9.140625" style="56" hidden="1"/>
    <col min="10749" max="10749" width="1.85546875" style="56" hidden="1"/>
    <col min="10750" max="10750" width="19" style="56" hidden="1"/>
    <col min="10751" max="10751" width="48.7109375" style="56" hidden="1"/>
    <col min="10752" max="10752" width="15.5703125" style="56" hidden="1"/>
    <col min="10753" max="10753" width="15.140625" style="56" hidden="1"/>
    <col min="10754" max="10754" width="36" style="56" hidden="1"/>
    <col min="10755" max="10755" width="17.42578125" style="56" hidden="1"/>
    <col min="10756" max="10756" width="1.7109375" style="56" hidden="1"/>
    <col min="10757" max="10759" width="8" style="56" hidden="1"/>
    <col min="10760" max="10760" width="1.5703125" style="56" hidden="1"/>
    <col min="10761" max="10763" width="8" style="56" hidden="1"/>
    <col min="10764" max="11004" width="9.140625" style="56" hidden="1"/>
    <col min="11005" max="11005" width="1.85546875" style="56" hidden="1"/>
    <col min="11006" max="11006" width="19" style="56" hidden="1"/>
    <col min="11007" max="11007" width="48.7109375" style="56" hidden="1"/>
    <col min="11008" max="11008" width="15.5703125" style="56" hidden="1"/>
    <col min="11009" max="11009" width="15.140625" style="56" hidden="1"/>
    <col min="11010" max="11010" width="36" style="56" hidden="1"/>
    <col min="11011" max="11011" width="17.42578125" style="56" hidden="1"/>
    <col min="11012" max="11012" width="1.7109375" style="56" hidden="1"/>
    <col min="11013" max="11015" width="8" style="56" hidden="1"/>
    <col min="11016" max="11016" width="1.5703125" style="56" hidden="1"/>
    <col min="11017" max="11019" width="8" style="56" hidden="1"/>
    <col min="11020" max="11260" width="9.140625" style="56" hidden="1"/>
    <col min="11261" max="11261" width="1.85546875" style="56" hidden="1"/>
    <col min="11262" max="11262" width="19" style="56" hidden="1"/>
    <col min="11263" max="11263" width="48.7109375" style="56" hidden="1"/>
    <col min="11264" max="11264" width="15.5703125" style="56" hidden="1"/>
    <col min="11265" max="11265" width="15.140625" style="56" hidden="1"/>
    <col min="11266" max="11266" width="36" style="56" hidden="1"/>
    <col min="11267" max="11267" width="17.42578125" style="56" hidden="1"/>
    <col min="11268" max="11268" width="1.7109375" style="56" hidden="1"/>
    <col min="11269" max="11271" width="8" style="56" hidden="1"/>
    <col min="11272" max="11272" width="1.5703125" style="56" hidden="1"/>
    <col min="11273" max="11275" width="8" style="56" hidden="1"/>
    <col min="11276" max="11516" width="9.140625" style="56" hidden="1"/>
    <col min="11517" max="11517" width="1.85546875" style="56" hidden="1"/>
    <col min="11518" max="11518" width="19" style="56" hidden="1"/>
    <col min="11519" max="11519" width="48.7109375" style="56" hidden="1"/>
    <col min="11520" max="11520" width="15.5703125" style="56" hidden="1"/>
    <col min="11521" max="11521" width="15.140625" style="56" hidden="1"/>
    <col min="11522" max="11522" width="36" style="56" hidden="1"/>
    <col min="11523" max="11523" width="17.42578125" style="56" hidden="1"/>
    <col min="11524" max="11524" width="1.7109375" style="56" hidden="1"/>
    <col min="11525" max="11527" width="8" style="56" hidden="1"/>
    <col min="11528" max="11528" width="1.5703125" style="56" hidden="1"/>
    <col min="11529" max="11531" width="8" style="56" hidden="1"/>
    <col min="11532" max="11772" width="9.140625" style="56" hidden="1"/>
    <col min="11773" max="11773" width="1.85546875" style="56" hidden="1"/>
    <col min="11774" max="11774" width="19" style="56" hidden="1"/>
    <col min="11775" max="11775" width="48.7109375" style="56" hidden="1"/>
    <col min="11776" max="11776" width="15.5703125" style="56" hidden="1"/>
    <col min="11777" max="11777" width="15.140625" style="56" hidden="1"/>
    <col min="11778" max="11778" width="36" style="56" hidden="1"/>
    <col min="11779" max="11779" width="17.42578125" style="56" hidden="1"/>
    <col min="11780" max="11780" width="1.7109375" style="56" hidden="1"/>
    <col min="11781" max="11783" width="8" style="56" hidden="1"/>
    <col min="11784" max="11784" width="1.5703125" style="56" hidden="1"/>
    <col min="11785" max="11787" width="8" style="56" hidden="1"/>
    <col min="11788" max="12028" width="9.140625" style="56" hidden="1"/>
    <col min="12029" max="12029" width="1.85546875" style="56" hidden="1"/>
    <col min="12030" max="12030" width="19" style="56" hidden="1"/>
    <col min="12031" max="12031" width="48.7109375" style="56" hidden="1"/>
    <col min="12032" max="12032" width="15.5703125" style="56" hidden="1"/>
    <col min="12033" max="12033" width="15.140625" style="56" hidden="1"/>
    <col min="12034" max="12034" width="36" style="56" hidden="1"/>
    <col min="12035" max="12035" width="17.42578125" style="56" hidden="1"/>
    <col min="12036" max="12036" width="1.7109375" style="56" hidden="1"/>
    <col min="12037" max="12039" width="8" style="56" hidden="1"/>
    <col min="12040" max="12040" width="1.5703125" style="56" hidden="1"/>
    <col min="12041" max="12043" width="8" style="56" hidden="1"/>
    <col min="12044" max="12284" width="9.140625" style="56" hidden="1"/>
    <col min="12285" max="12285" width="1.85546875" style="56" hidden="1"/>
    <col min="12286" max="12286" width="19" style="56" hidden="1"/>
    <col min="12287" max="12287" width="48.7109375" style="56" hidden="1"/>
    <col min="12288" max="12288" width="15.5703125" style="56" hidden="1"/>
    <col min="12289" max="12289" width="15.140625" style="56" hidden="1"/>
    <col min="12290" max="12290" width="36" style="56" hidden="1"/>
    <col min="12291" max="12291" width="17.42578125" style="56" hidden="1"/>
    <col min="12292" max="12292" width="1.7109375" style="56" hidden="1"/>
    <col min="12293" max="12295" width="8" style="56" hidden="1"/>
    <col min="12296" max="12296" width="1.5703125" style="56" hidden="1"/>
    <col min="12297" max="12299" width="8" style="56" hidden="1"/>
    <col min="12300" max="12540" width="9.140625" style="56" hidden="1"/>
    <col min="12541" max="12541" width="1.85546875" style="56" hidden="1"/>
    <col min="12542" max="12542" width="19" style="56" hidden="1"/>
    <col min="12543" max="12543" width="48.7109375" style="56" hidden="1"/>
    <col min="12544" max="12544" width="15.5703125" style="56" hidden="1"/>
    <col min="12545" max="12545" width="15.140625" style="56" hidden="1"/>
    <col min="12546" max="12546" width="36" style="56" hidden="1"/>
    <col min="12547" max="12547" width="17.42578125" style="56" hidden="1"/>
    <col min="12548" max="12548" width="1.7109375" style="56" hidden="1"/>
    <col min="12549" max="12551" width="8" style="56" hidden="1"/>
    <col min="12552" max="12552" width="1.5703125" style="56" hidden="1"/>
    <col min="12553" max="12555" width="8" style="56" hidden="1"/>
    <col min="12556" max="12796" width="9.140625" style="56" hidden="1"/>
    <col min="12797" max="12797" width="1.85546875" style="56" hidden="1"/>
    <col min="12798" max="12798" width="19" style="56" hidden="1"/>
    <col min="12799" max="12799" width="48.7109375" style="56" hidden="1"/>
    <col min="12800" max="12800" width="15.5703125" style="56" hidden="1"/>
    <col min="12801" max="12801" width="15.140625" style="56" hidden="1"/>
    <col min="12802" max="12802" width="36" style="56" hidden="1"/>
    <col min="12803" max="12803" width="17.42578125" style="56" hidden="1"/>
    <col min="12804" max="12804" width="1.7109375" style="56" hidden="1"/>
    <col min="12805" max="12807" width="8" style="56" hidden="1"/>
    <col min="12808" max="12808" width="1.5703125" style="56" hidden="1"/>
    <col min="12809" max="12811" width="8" style="56" hidden="1"/>
    <col min="12812" max="13052" width="9.140625" style="56" hidden="1"/>
    <col min="13053" max="13053" width="1.85546875" style="56" hidden="1"/>
    <col min="13054" max="13054" width="19" style="56" hidden="1"/>
    <col min="13055" max="13055" width="48.7109375" style="56" hidden="1"/>
    <col min="13056" max="13056" width="15.5703125" style="56" hidden="1"/>
    <col min="13057" max="13057" width="15.140625" style="56" hidden="1"/>
    <col min="13058" max="13058" width="36" style="56" hidden="1"/>
    <col min="13059" max="13059" width="17.42578125" style="56" hidden="1"/>
    <col min="13060" max="13060" width="1.7109375" style="56" hidden="1"/>
    <col min="13061" max="13063" width="8" style="56" hidden="1"/>
    <col min="13064" max="13064" width="1.5703125" style="56" hidden="1"/>
    <col min="13065" max="13067" width="8" style="56" hidden="1"/>
    <col min="13068" max="13308" width="9.140625" style="56" hidden="1"/>
    <col min="13309" max="13309" width="1.85546875" style="56" hidden="1"/>
    <col min="13310" max="13310" width="19" style="56" hidden="1"/>
    <col min="13311" max="13311" width="48.7109375" style="56" hidden="1"/>
    <col min="13312" max="13312" width="15.5703125" style="56" hidden="1"/>
    <col min="13313" max="13313" width="15.140625" style="56" hidden="1"/>
    <col min="13314" max="13314" width="36" style="56" hidden="1"/>
    <col min="13315" max="13315" width="17.42578125" style="56" hidden="1"/>
    <col min="13316" max="13316" width="1.7109375" style="56" hidden="1"/>
    <col min="13317" max="13319" width="8" style="56" hidden="1"/>
    <col min="13320" max="13320" width="1.5703125" style="56" hidden="1"/>
    <col min="13321" max="13323" width="8" style="56" hidden="1"/>
    <col min="13324" max="13564" width="9.140625" style="56" hidden="1"/>
    <col min="13565" max="13565" width="1.85546875" style="56" hidden="1"/>
    <col min="13566" max="13566" width="19" style="56" hidden="1"/>
    <col min="13567" max="13567" width="48.7109375" style="56" hidden="1"/>
    <col min="13568" max="13568" width="15.5703125" style="56" hidden="1"/>
    <col min="13569" max="13569" width="15.140625" style="56" hidden="1"/>
    <col min="13570" max="13570" width="36" style="56" hidden="1"/>
    <col min="13571" max="13571" width="17.42578125" style="56" hidden="1"/>
    <col min="13572" max="13572" width="1.7109375" style="56" hidden="1"/>
    <col min="13573" max="13575" width="8" style="56" hidden="1"/>
    <col min="13576" max="13576" width="1.5703125" style="56" hidden="1"/>
    <col min="13577" max="13579" width="8" style="56" hidden="1"/>
    <col min="13580" max="13820" width="9.140625" style="56" hidden="1"/>
    <col min="13821" max="13821" width="1.85546875" style="56" hidden="1"/>
    <col min="13822" max="13822" width="19" style="56" hidden="1"/>
    <col min="13823" max="13823" width="48.7109375" style="56" hidden="1"/>
    <col min="13824" max="13824" width="15.5703125" style="56" hidden="1"/>
    <col min="13825" max="13825" width="15.140625" style="56" hidden="1"/>
    <col min="13826" max="13826" width="36" style="56" hidden="1"/>
    <col min="13827" max="13827" width="17.42578125" style="56" hidden="1"/>
    <col min="13828" max="13828" width="1.7109375" style="56" hidden="1"/>
    <col min="13829" max="13831" width="8" style="56" hidden="1"/>
    <col min="13832" max="13832" width="1.5703125" style="56" hidden="1"/>
    <col min="13833" max="13835" width="8" style="56" hidden="1"/>
    <col min="13836" max="14076" width="9.140625" style="56" hidden="1"/>
    <col min="14077" max="14077" width="1.85546875" style="56" hidden="1"/>
    <col min="14078" max="14078" width="19" style="56" hidden="1"/>
    <col min="14079" max="14079" width="48.7109375" style="56" hidden="1"/>
    <col min="14080" max="14080" width="15.5703125" style="56" hidden="1"/>
    <col min="14081" max="14081" width="15.140625" style="56" hidden="1"/>
    <col min="14082" max="14082" width="36" style="56" hidden="1"/>
    <col min="14083" max="14083" width="17.42578125" style="56" hidden="1"/>
    <col min="14084" max="14084" width="1.7109375" style="56" hidden="1"/>
    <col min="14085" max="14087" width="8" style="56" hidden="1"/>
    <col min="14088" max="14088" width="1.5703125" style="56" hidden="1"/>
    <col min="14089" max="14091" width="8" style="56" hidden="1"/>
    <col min="14092" max="14332" width="9.140625" style="56" hidden="1"/>
    <col min="14333" max="14333" width="1.85546875" style="56" hidden="1"/>
    <col min="14334" max="14334" width="19" style="56" hidden="1"/>
    <col min="14335" max="14335" width="48.7109375" style="56" hidden="1"/>
    <col min="14336" max="14336" width="15.5703125" style="56" hidden="1"/>
    <col min="14337" max="14337" width="15.140625" style="56" hidden="1"/>
    <col min="14338" max="14338" width="36" style="56" hidden="1"/>
    <col min="14339" max="14339" width="17.42578125" style="56" hidden="1"/>
    <col min="14340" max="14340" width="1.7109375" style="56" hidden="1"/>
    <col min="14341" max="14343" width="8" style="56" hidden="1"/>
    <col min="14344" max="14344" width="1.5703125" style="56" hidden="1"/>
    <col min="14345" max="14347" width="8" style="56" hidden="1"/>
    <col min="14348" max="14588" width="9.140625" style="56" hidden="1"/>
    <col min="14589" max="14589" width="1.85546875" style="56" hidden="1"/>
    <col min="14590" max="14590" width="19" style="56" hidden="1"/>
    <col min="14591" max="14591" width="48.7109375" style="56" hidden="1"/>
    <col min="14592" max="14592" width="15.5703125" style="56" hidden="1"/>
    <col min="14593" max="14593" width="15.140625" style="56" hidden="1"/>
    <col min="14594" max="14594" width="36" style="56" hidden="1"/>
    <col min="14595" max="14595" width="17.42578125" style="56" hidden="1"/>
    <col min="14596" max="14596" width="1.7109375" style="56" hidden="1"/>
    <col min="14597" max="14599" width="8" style="56" hidden="1"/>
    <col min="14600" max="14600" width="1.5703125" style="56" hidden="1"/>
    <col min="14601" max="14603" width="8" style="56" hidden="1"/>
    <col min="14604" max="14844" width="9.140625" style="56" hidden="1"/>
    <col min="14845" max="14845" width="1.85546875" style="56" hidden="1"/>
    <col min="14846" max="14846" width="19" style="56" hidden="1"/>
    <col min="14847" max="14847" width="48.7109375" style="56" hidden="1"/>
    <col min="14848" max="14848" width="15.5703125" style="56" hidden="1"/>
    <col min="14849" max="14849" width="15.140625" style="56" hidden="1"/>
    <col min="14850" max="14850" width="36" style="56" hidden="1"/>
    <col min="14851" max="14851" width="17.42578125" style="56" hidden="1"/>
    <col min="14852" max="14852" width="1.7109375" style="56" hidden="1"/>
    <col min="14853" max="14855" width="8" style="56" hidden="1"/>
    <col min="14856" max="14856" width="1.5703125" style="56" hidden="1"/>
    <col min="14857" max="14859" width="8" style="56" hidden="1"/>
    <col min="14860" max="15100" width="9.140625" style="56" hidden="1"/>
    <col min="15101" max="15101" width="1.85546875" style="56" hidden="1"/>
    <col min="15102" max="15102" width="19" style="56" hidden="1"/>
    <col min="15103" max="15103" width="48.7109375" style="56" hidden="1"/>
    <col min="15104" max="15104" width="15.5703125" style="56" hidden="1"/>
    <col min="15105" max="15105" width="15.140625" style="56" hidden="1"/>
    <col min="15106" max="15106" width="36" style="56" hidden="1"/>
    <col min="15107" max="15107" width="17.42578125" style="56" hidden="1"/>
    <col min="15108" max="15108" width="1.7109375" style="56" hidden="1"/>
    <col min="15109" max="15111" width="8" style="56" hidden="1"/>
    <col min="15112" max="15112" width="1.5703125" style="56" hidden="1"/>
    <col min="15113" max="15115" width="8" style="56" hidden="1"/>
    <col min="15116" max="15356" width="9.140625" style="56" hidden="1"/>
    <col min="15357" max="15357" width="1.85546875" style="56" hidden="1"/>
    <col min="15358" max="15358" width="19" style="56" hidden="1"/>
    <col min="15359" max="15359" width="48.7109375" style="56" hidden="1"/>
    <col min="15360" max="15360" width="15.5703125" style="56" hidden="1"/>
    <col min="15361" max="15361" width="15.140625" style="56" hidden="1"/>
    <col min="15362" max="15362" width="36" style="56" hidden="1"/>
    <col min="15363" max="15363" width="17.42578125" style="56" hidden="1"/>
    <col min="15364" max="15364" width="1.7109375" style="56" hidden="1"/>
    <col min="15365" max="15367" width="8" style="56" hidden="1"/>
    <col min="15368" max="15368" width="1.5703125" style="56" hidden="1"/>
    <col min="15369" max="15371" width="8" style="56" hidden="1"/>
    <col min="15372" max="15612" width="9.140625" style="56" hidden="1"/>
    <col min="15613" max="15613" width="1.85546875" style="56" hidden="1"/>
    <col min="15614" max="15614" width="19" style="56" hidden="1"/>
    <col min="15615" max="15615" width="48.7109375" style="56" hidden="1"/>
    <col min="15616" max="15616" width="15.5703125" style="56" hidden="1"/>
    <col min="15617" max="15617" width="15.140625" style="56" hidden="1"/>
    <col min="15618" max="15618" width="36" style="56" hidden="1"/>
    <col min="15619" max="15619" width="17.42578125" style="56" hidden="1"/>
    <col min="15620" max="15620" width="1.7109375" style="56" hidden="1"/>
    <col min="15621" max="15623" width="8" style="56" hidden="1"/>
    <col min="15624" max="15624" width="1.5703125" style="56" hidden="1"/>
    <col min="15625" max="15627" width="8" style="56" hidden="1"/>
    <col min="15628" max="15868" width="9.140625" style="56" hidden="1"/>
    <col min="15869" max="15869" width="1.85546875" style="56" hidden="1"/>
    <col min="15870" max="15870" width="19" style="56" hidden="1"/>
    <col min="15871" max="15871" width="48.7109375" style="56" hidden="1"/>
    <col min="15872" max="15872" width="15.5703125" style="56" hidden="1"/>
    <col min="15873" max="15873" width="15.140625" style="56" hidden="1"/>
    <col min="15874" max="15874" width="36" style="56" hidden="1"/>
    <col min="15875" max="15875" width="17.42578125" style="56" hidden="1"/>
    <col min="15876" max="15876" width="1.7109375" style="56" hidden="1"/>
    <col min="15877" max="15879" width="8" style="56" hidden="1"/>
    <col min="15880" max="15880" width="1.5703125" style="56" hidden="1"/>
    <col min="15881" max="15883" width="8" style="56" hidden="1"/>
    <col min="15884" max="16124" width="9.140625" style="56" hidden="1"/>
    <col min="16125" max="16125" width="1.85546875" style="56" hidden="1"/>
    <col min="16126" max="16126" width="19" style="56" hidden="1"/>
    <col min="16127" max="16127" width="48.7109375" style="56" hidden="1"/>
    <col min="16128" max="16128" width="15.5703125" style="56" hidden="1"/>
    <col min="16129" max="16129" width="15.140625" style="56" hidden="1"/>
    <col min="16130" max="16130" width="36" style="56" hidden="1"/>
    <col min="16131" max="16131" width="17.42578125" style="56" hidden="1"/>
    <col min="16132" max="16132" width="1.7109375" style="56" hidden="1"/>
    <col min="16133" max="16135" width="8" style="56" hidden="1"/>
    <col min="16136" max="16136" width="1.5703125" style="56" hidden="1"/>
    <col min="16137" max="16139" width="8" style="56" hidden="1"/>
    <col min="16140" max="16140" width="1.7109375" style="56" hidden="1"/>
    <col min="16141" max="16143" width="8" style="56" hidden="1"/>
    <col min="16144" max="16144" width="1.5703125" style="56" hidden="1"/>
    <col min="16145" max="16147" width="8" style="56" hidden="1"/>
    <col min="16148" max="16384" width="9.140625" style="56" hidden="1"/>
  </cols>
  <sheetData>
    <row r="1" spans="2:11" ht="63.75" customHeight="1">
      <c r="B1" s="181" t="s">
        <v>470</v>
      </c>
      <c r="C1" s="181"/>
      <c r="D1" s="181"/>
      <c r="E1" s="181"/>
      <c r="F1" s="181"/>
      <c r="G1" s="181"/>
      <c r="H1" s="181"/>
      <c r="I1" s="181"/>
      <c r="J1" s="181"/>
      <c r="K1" s="181"/>
    </row>
    <row r="2" spans="2:11" ht="6" customHeight="1" thickBot="1"/>
    <row r="3" spans="2:11" ht="47.25" customHeight="1" thickBot="1">
      <c r="B3" s="103" t="s">
        <v>124</v>
      </c>
      <c r="C3" s="98" t="s">
        <v>468</v>
      </c>
      <c r="D3" s="98" t="s">
        <v>466</v>
      </c>
      <c r="E3" s="99" t="s">
        <v>467</v>
      </c>
      <c r="F3" s="99" t="s">
        <v>496</v>
      </c>
      <c r="G3" s="99" t="s">
        <v>491</v>
      </c>
      <c r="H3" s="98" t="s">
        <v>116</v>
      </c>
      <c r="I3" s="98" t="s">
        <v>2</v>
      </c>
      <c r="J3" s="100" t="s">
        <v>109</v>
      </c>
      <c r="K3" s="104" t="s">
        <v>110</v>
      </c>
    </row>
    <row r="4" spans="2:11" ht="6" customHeight="1" thickBot="1"/>
    <row r="5" spans="2:11" ht="29.25" customHeight="1">
      <c r="B5" s="105" t="str">
        <f t="shared" ref="B5:B36" si="0">IF(ISNA(LEFT(C5,SEARCH(" ",C5,1)-1)&amp;"-"&amp;VLOOKUP(D5,BankIFSCCode,2,0)&amp;"-"&amp;RIGHT(H5,3)),"",LEFT(C5,SEARCH(" ",C5,1)-1)&amp;"-"&amp;VLOOKUP(D5,BankIFSCCode,2,0)&amp;"-"&amp;RIGHT(H5,3))</f>
        <v>Parietal-SBIN-070</v>
      </c>
      <c r="C5" s="71" t="s">
        <v>482</v>
      </c>
      <c r="D5" s="71" t="s">
        <v>161</v>
      </c>
      <c r="E5" s="71" t="s">
        <v>499</v>
      </c>
      <c r="F5" s="71" t="s">
        <v>483</v>
      </c>
      <c r="G5" s="102" t="s">
        <v>492</v>
      </c>
      <c r="H5" s="62" t="s">
        <v>484</v>
      </c>
      <c r="I5" s="78" t="s">
        <v>484</v>
      </c>
      <c r="J5" s="65" t="s">
        <v>485</v>
      </c>
      <c r="K5" s="79" t="s">
        <v>486</v>
      </c>
    </row>
    <row r="6" spans="2:11" ht="29.25" customHeight="1">
      <c r="B6" s="80" t="str">
        <f t="shared" si="0"/>
        <v>Gagan-BARB-345</v>
      </c>
      <c r="C6" s="72" t="s">
        <v>465</v>
      </c>
      <c r="D6" s="72" t="s">
        <v>132</v>
      </c>
      <c r="E6" s="72" t="s">
        <v>498</v>
      </c>
      <c r="F6" s="72" t="s">
        <v>500</v>
      </c>
      <c r="G6" s="74" t="s">
        <v>501</v>
      </c>
      <c r="H6" s="63" t="s">
        <v>123</v>
      </c>
      <c r="I6" s="76" t="s">
        <v>123</v>
      </c>
      <c r="J6" s="77" t="s">
        <v>502</v>
      </c>
      <c r="K6" s="59" t="s">
        <v>503</v>
      </c>
    </row>
    <row r="7" spans="2:11" ht="29.25" customHeight="1">
      <c r="B7" s="80" t="str">
        <f t="shared" si="0"/>
        <v>Choudhary-CBIN-</v>
      </c>
      <c r="C7" s="72" t="s">
        <v>122</v>
      </c>
      <c r="D7" s="72" t="s">
        <v>141</v>
      </c>
      <c r="E7" s="72"/>
      <c r="F7" s="72"/>
      <c r="G7" s="74"/>
      <c r="H7" s="63"/>
      <c r="I7" s="76"/>
      <c r="J7" s="77"/>
      <c r="K7" s="59"/>
    </row>
    <row r="8" spans="2:11" ht="29.25" customHeight="1">
      <c r="B8" s="80" t="str">
        <f t="shared" si="0"/>
        <v>Choudhary-ALLA-</v>
      </c>
      <c r="C8" s="72" t="s">
        <v>471</v>
      </c>
      <c r="D8" s="72" t="s">
        <v>127</v>
      </c>
      <c r="E8" s="74"/>
      <c r="F8" s="74"/>
      <c r="G8" s="74"/>
      <c r="H8" s="63"/>
      <c r="I8" s="76"/>
      <c r="J8" s="77"/>
      <c r="K8" s="59"/>
    </row>
    <row r="9" spans="2:11" ht="29.25" customHeight="1">
      <c r="B9" s="80" t="str">
        <f t="shared" si="0"/>
        <v>-BARB-</v>
      </c>
      <c r="C9" s="72" t="s">
        <v>525</v>
      </c>
      <c r="D9" s="72" t="s">
        <v>132</v>
      </c>
      <c r="E9" s="74"/>
      <c r="F9" s="74"/>
      <c r="G9" s="74"/>
      <c r="H9" s="63"/>
      <c r="I9" s="76"/>
      <c r="J9" s="77"/>
      <c r="K9" s="59"/>
    </row>
    <row r="10" spans="2:11" ht="29.25" customHeight="1">
      <c r="B10" s="80" t="str">
        <f t="shared" si="0"/>
        <v/>
      </c>
      <c r="C10" s="72" t="s">
        <v>525</v>
      </c>
      <c r="D10" s="72"/>
      <c r="E10" s="74"/>
      <c r="F10" s="74"/>
      <c r="G10" s="74"/>
      <c r="H10" s="63"/>
      <c r="I10" s="76"/>
      <c r="J10" s="77"/>
      <c r="K10" s="59"/>
    </row>
    <row r="11" spans="2:11" ht="29.25" customHeight="1">
      <c r="B11" s="80" t="str">
        <f t="shared" si="0"/>
        <v/>
      </c>
      <c r="C11" s="72" t="s">
        <v>525</v>
      </c>
      <c r="D11" s="72"/>
      <c r="E11" s="74"/>
      <c r="F11" s="74"/>
      <c r="G11" s="74"/>
      <c r="H11" s="63"/>
      <c r="I11" s="76"/>
      <c r="J11" s="77"/>
      <c r="K11" s="59"/>
    </row>
    <row r="12" spans="2:11" ht="29.25" customHeight="1">
      <c r="B12" s="80" t="str">
        <f t="shared" si="0"/>
        <v/>
      </c>
      <c r="C12" s="72" t="s">
        <v>525</v>
      </c>
      <c r="D12" s="72"/>
      <c r="E12" s="74"/>
      <c r="F12" s="74"/>
      <c r="G12" s="74"/>
      <c r="H12" s="63"/>
      <c r="I12" s="76"/>
      <c r="J12" s="77"/>
      <c r="K12" s="59"/>
    </row>
    <row r="13" spans="2:11" ht="29.25" customHeight="1">
      <c r="B13" s="80" t="str">
        <f t="shared" si="0"/>
        <v/>
      </c>
      <c r="C13" s="72" t="s">
        <v>525</v>
      </c>
      <c r="D13" s="72"/>
      <c r="E13" s="74"/>
      <c r="F13" s="74"/>
      <c r="G13" s="74"/>
      <c r="H13" s="63"/>
      <c r="I13" s="76"/>
      <c r="J13" s="77"/>
      <c r="K13" s="59"/>
    </row>
    <row r="14" spans="2:11" ht="29.25" customHeight="1">
      <c r="B14" s="80" t="str">
        <f t="shared" si="0"/>
        <v/>
      </c>
      <c r="C14" s="72" t="s">
        <v>525</v>
      </c>
      <c r="D14" s="72"/>
      <c r="E14" s="74"/>
      <c r="F14" s="74"/>
      <c r="G14" s="74"/>
      <c r="H14" s="63"/>
      <c r="I14" s="76"/>
      <c r="J14" s="77"/>
      <c r="K14" s="59"/>
    </row>
    <row r="15" spans="2:11" ht="29.25" customHeight="1">
      <c r="B15" s="80" t="str">
        <f t="shared" si="0"/>
        <v/>
      </c>
      <c r="C15" s="72" t="s">
        <v>525</v>
      </c>
      <c r="D15" s="72"/>
      <c r="E15" s="74"/>
      <c r="F15" s="74"/>
      <c r="G15" s="74"/>
      <c r="H15" s="63"/>
      <c r="I15" s="76"/>
      <c r="J15" s="77"/>
      <c r="K15" s="59"/>
    </row>
    <row r="16" spans="2:11" ht="29.25" customHeight="1">
      <c r="B16" s="80" t="str">
        <f t="shared" si="0"/>
        <v/>
      </c>
      <c r="C16" s="72" t="s">
        <v>525</v>
      </c>
      <c r="D16" s="72"/>
      <c r="E16" s="74"/>
      <c r="F16" s="74"/>
      <c r="G16" s="74"/>
      <c r="H16" s="63"/>
      <c r="I16" s="76"/>
      <c r="J16" s="77"/>
      <c r="K16" s="59"/>
    </row>
    <row r="17" spans="2:11" ht="29.25" customHeight="1">
      <c r="B17" s="80" t="str">
        <f t="shared" si="0"/>
        <v/>
      </c>
      <c r="C17" s="72" t="s">
        <v>525</v>
      </c>
      <c r="D17" s="72"/>
      <c r="E17" s="74"/>
      <c r="F17" s="74"/>
      <c r="G17" s="74"/>
      <c r="H17" s="63"/>
      <c r="I17" s="76"/>
      <c r="J17" s="77"/>
      <c r="K17" s="59"/>
    </row>
    <row r="18" spans="2:11" ht="29.25" customHeight="1">
      <c r="B18" s="80" t="str">
        <f t="shared" si="0"/>
        <v/>
      </c>
      <c r="C18" s="72" t="s">
        <v>525</v>
      </c>
      <c r="D18" s="72"/>
      <c r="E18" s="74"/>
      <c r="F18" s="74"/>
      <c r="G18" s="74"/>
      <c r="H18" s="63"/>
      <c r="I18" s="76"/>
      <c r="J18" s="77"/>
      <c r="K18" s="59"/>
    </row>
    <row r="19" spans="2:11" ht="29.25" customHeight="1">
      <c r="B19" s="80" t="str">
        <f t="shared" si="0"/>
        <v/>
      </c>
      <c r="C19" s="72" t="s">
        <v>525</v>
      </c>
      <c r="D19" s="72"/>
      <c r="E19" s="74"/>
      <c r="F19" s="74"/>
      <c r="G19" s="74"/>
      <c r="H19" s="63"/>
      <c r="I19" s="76"/>
      <c r="J19" s="77"/>
      <c r="K19" s="59"/>
    </row>
    <row r="20" spans="2:11" ht="29.25" customHeight="1">
      <c r="B20" s="80" t="str">
        <f t="shared" si="0"/>
        <v/>
      </c>
      <c r="C20" s="72" t="s">
        <v>525</v>
      </c>
      <c r="D20" s="72"/>
      <c r="E20" s="74"/>
      <c r="F20" s="74"/>
      <c r="G20" s="74"/>
      <c r="H20" s="63"/>
      <c r="I20" s="76"/>
      <c r="J20" s="77"/>
      <c r="K20" s="59"/>
    </row>
    <row r="21" spans="2:11" ht="29.25" customHeight="1">
      <c r="B21" s="80" t="str">
        <f t="shared" si="0"/>
        <v/>
      </c>
      <c r="C21" s="72" t="s">
        <v>525</v>
      </c>
      <c r="D21" s="72"/>
      <c r="E21" s="74"/>
      <c r="F21" s="74"/>
      <c r="G21" s="74"/>
      <c r="H21" s="63"/>
      <c r="I21" s="76"/>
      <c r="J21" s="77"/>
      <c r="K21" s="59"/>
    </row>
    <row r="22" spans="2:11" ht="29.25" customHeight="1">
      <c r="B22" s="80" t="str">
        <f t="shared" si="0"/>
        <v/>
      </c>
      <c r="C22" s="72" t="s">
        <v>525</v>
      </c>
      <c r="D22" s="72"/>
      <c r="E22" s="74"/>
      <c r="F22" s="74"/>
      <c r="G22" s="74"/>
      <c r="H22" s="63"/>
      <c r="I22" s="76"/>
      <c r="J22" s="77"/>
      <c r="K22" s="59"/>
    </row>
    <row r="23" spans="2:11" ht="29.25" customHeight="1">
      <c r="B23" s="80" t="str">
        <f t="shared" si="0"/>
        <v/>
      </c>
      <c r="C23" s="72" t="s">
        <v>525</v>
      </c>
      <c r="D23" s="72"/>
      <c r="E23" s="74"/>
      <c r="F23" s="74"/>
      <c r="G23" s="74"/>
      <c r="H23" s="63"/>
      <c r="I23" s="76"/>
      <c r="J23" s="77"/>
      <c r="K23" s="59"/>
    </row>
    <row r="24" spans="2:11" ht="29.25" customHeight="1">
      <c r="B24" s="80" t="str">
        <f t="shared" si="0"/>
        <v/>
      </c>
      <c r="C24" s="72" t="s">
        <v>525</v>
      </c>
      <c r="D24" s="72"/>
      <c r="E24" s="74"/>
      <c r="F24" s="74"/>
      <c r="G24" s="74"/>
      <c r="H24" s="63"/>
      <c r="I24" s="76"/>
      <c r="J24" s="77"/>
      <c r="K24" s="59"/>
    </row>
    <row r="25" spans="2:11" ht="29.25" customHeight="1">
      <c r="B25" s="80" t="str">
        <f t="shared" si="0"/>
        <v/>
      </c>
      <c r="C25" s="72" t="s">
        <v>525</v>
      </c>
      <c r="D25" s="72"/>
      <c r="E25" s="74"/>
      <c r="F25" s="74"/>
      <c r="G25" s="74"/>
      <c r="H25" s="63"/>
      <c r="I25" s="76"/>
      <c r="J25" s="77"/>
      <c r="K25" s="59"/>
    </row>
    <row r="26" spans="2:11" ht="29.25" customHeight="1">
      <c r="B26" s="80" t="str">
        <f t="shared" si="0"/>
        <v/>
      </c>
      <c r="C26" s="72" t="s">
        <v>525</v>
      </c>
      <c r="D26" s="72"/>
      <c r="E26" s="74"/>
      <c r="F26" s="74"/>
      <c r="G26" s="74"/>
      <c r="H26" s="63"/>
      <c r="I26" s="76"/>
      <c r="J26" s="77"/>
      <c r="K26" s="59"/>
    </row>
    <row r="27" spans="2:11" ht="29.25" customHeight="1">
      <c r="B27" s="80" t="str">
        <f t="shared" si="0"/>
        <v/>
      </c>
      <c r="C27" s="72" t="s">
        <v>525</v>
      </c>
      <c r="D27" s="72"/>
      <c r="E27" s="74"/>
      <c r="F27" s="74"/>
      <c r="G27" s="74"/>
      <c r="H27" s="63"/>
      <c r="I27" s="76"/>
      <c r="J27" s="77"/>
      <c r="K27" s="59"/>
    </row>
    <row r="28" spans="2:11" ht="29.25" customHeight="1">
      <c r="B28" s="80" t="str">
        <f t="shared" si="0"/>
        <v/>
      </c>
      <c r="C28" s="72" t="s">
        <v>525</v>
      </c>
      <c r="D28" s="72"/>
      <c r="E28" s="74"/>
      <c r="F28" s="74"/>
      <c r="G28" s="74"/>
      <c r="H28" s="63"/>
      <c r="I28" s="76"/>
      <c r="J28" s="77"/>
      <c r="K28" s="59"/>
    </row>
    <row r="29" spans="2:11" ht="29.25" customHeight="1">
      <c r="B29" s="80" t="str">
        <f t="shared" si="0"/>
        <v/>
      </c>
      <c r="C29" s="72" t="s">
        <v>525</v>
      </c>
      <c r="D29" s="72"/>
      <c r="E29" s="74"/>
      <c r="F29" s="74"/>
      <c r="G29" s="74"/>
      <c r="H29" s="63"/>
      <c r="I29" s="76"/>
      <c r="J29" s="77"/>
      <c r="K29" s="59"/>
    </row>
    <row r="30" spans="2:11" ht="29.25" customHeight="1">
      <c r="B30" s="80" t="str">
        <f t="shared" si="0"/>
        <v/>
      </c>
      <c r="C30" s="72" t="s">
        <v>525</v>
      </c>
      <c r="D30" s="72"/>
      <c r="E30" s="74"/>
      <c r="F30" s="74"/>
      <c r="G30" s="74"/>
      <c r="H30" s="63"/>
      <c r="I30" s="76"/>
      <c r="J30" s="77"/>
      <c r="K30" s="59"/>
    </row>
    <row r="31" spans="2:11" ht="29.25" customHeight="1">
      <c r="B31" s="80" t="str">
        <f t="shared" si="0"/>
        <v/>
      </c>
      <c r="C31" s="72" t="s">
        <v>525</v>
      </c>
      <c r="D31" s="72"/>
      <c r="E31" s="74"/>
      <c r="F31" s="74"/>
      <c r="G31" s="74"/>
      <c r="H31" s="63"/>
      <c r="I31" s="76"/>
      <c r="J31" s="77"/>
      <c r="K31" s="59"/>
    </row>
    <row r="32" spans="2:11" ht="29.25" customHeight="1">
      <c r="B32" s="80" t="str">
        <f t="shared" si="0"/>
        <v/>
      </c>
      <c r="C32" s="72" t="s">
        <v>525</v>
      </c>
      <c r="D32" s="72"/>
      <c r="E32" s="74"/>
      <c r="F32" s="74"/>
      <c r="G32" s="74"/>
      <c r="H32" s="63"/>
      <c r="I32" s="76"/>
      <c r="J32" s="77"/>
      <c r="K32" s="59"/>
    </row>
    <row r="33" spans="2:11" ht="29.25" customHeight="1">
      <c r="B33" s="80" t="str">
        <f t="shared" si="0"/>
        <v/>
      </c>
      <c r="C33" s="72" t="s">
        <v>525</v>
      </c>
      <c r="D33" s="72"/>
      <c r="E33" s="74"/>
      <c r="F33" s="74"/>
      <c r="G33" s="74"/>
      <c r="H33" s="63"/>
      <c r="I33" s="76"/>
      <c r="J33" s="77"/>
      <c r="K33" s="59"/>
    </row>
    <row r="34" spans="2:11" ht="29.25" customHeight="1">
      <c r="B34" s="80" t="str">
        <f t="shared" si="0"/>
        <v/>
      </c>
      <c r="C34" s="72" t="s">
        <v>525</v>
      </c>
      <c r="D34" s="72"/>
      <c r="E34" s="74"/>
      <c r="F34" s="74"/>
      <c r="G34" s="74"/>
      <c r="H34" s="63"/>
      <c r="I34" s="76"/>
      <c r="J34" s="77"/>
      <c r="K34" s="59"/>
    </row>
    <row r="35" spans="2:11" ht="29.25" customHeight="1">
      <c r="B35" s="80" t="str">
        <f t="shared" si="0"/>
        <v/>
      </c>
      <c r="C35" s="72" t="s">
        <v>525</v>
      </c>
      <c r="D35" s="72"/>
      <c r="E35" s="74"/>
      <c r="F35" s="74"/>
      <c r="G35" s="74"/>
      <c r="H35" s="63"/>
      <c r="I35" s="76"/>
      <c r="J35" s="77"/>
      <c r="K35" s="59"/>
    </row>
    <row r="36" spans="2:11" ht="29.25" customHeight="1">
      <c r="B36" s="80" t="str">
        <f t="shared" si="0"/>
        <v/>
      </c>
      <c r="C36" s="72" t="s">
        <v>525</v>
      </c>
      <c r="D36" s="72"/>
      <c r="E36" s="74"/>
      <c r="F36" s="74"/>
      <c r="G36" s="74"/>
      <c r="H36" s="63"/>
      <c r="I36" s="76"/>
      <c r="J36" s="77"/>
      <c r="K36" s="59"/>
    </row>
    <row r="37" spans="2:11" ht="29.25" customHeight="1">
      <c r="B37" s="80" t="str">
        <f t="shared" ref="B37:B68" si="1">IF(ISNA(LEFT(C37,SEARCH(" ",C37,1)-1)&amp;"-"&amp;VLOOKUP(D37,BankIFSCCode,2,0)&amp;"-"&amp;RIGHT(H37,3)),"",LEFT(C37,SEARCH(" ",C37,1)-1)&amp;"-"&amp;VLOOKUP(D37,BankIFSCCode,2,0)&amp;"-"&amp;RIGHT(H37,3))</f>
        <v/>
      </c>
      <c r="C37" s="72" t="s">
        <v>525</v>
      </c>
      <c r="D37" s="72"/>
      <c r="E37" s="74"/>
      <c r="F37" s="74"/>
      <c r="G37" s="74"/>
      <c r="H37" s="63"/>
      <c r="I37" s="76"/>
      <c r="J37" s="77"/>
      <c r="K37" s="59"/>
    </row>
    <row r="38" spans="2:11" ht="29.25" customHeight="1">
      <c r="B38" s="80" t="str">
        <f t="shared" si="1"/>
        <v/>
      </c>
      <c r="C38" s="72" t="s">
        <v>525</v>
      </c>
      <c r="D38" s="72"/>
      <c r="E38" s="74"/>
      <c r="F38" s="74"/>
      <c r="G38" s="74"/>
      <c r="H38" s="63"/>
      <c r="I38" s="76"/>
      <c r="J38" s="77"/>
      <c r="K38" s="59"/>
    </row>
    <row r="39" spans="2:11" ht="29.25" customHeight="1">
      <c r="B39" s="80" t="str">
        <f t="shared" si="1"/>
        <v/>
      </c>
      <c r="C39" s="72" t="s">
        <v>525</v>
      </c>
      <c r="D39" s="72"/>
      <c r="E39" s="74"/>
      <c r="F39" s="74"/>
      <c r="G39" s="74"/>
      <c r="H39" s="63"/>
      <c r="I39" s="76"/>
      <c r="J39" s="77"/>
      <c r="K39" s="59"/>
    </row>
    <row r="40" spans="2:11" ht="29.25" customHeight="1">
      <c r="B40" s="80" t="str">
        <f t="shared" si="1"/>
        <v/>
      </c>
      <c r="C40" s="72" t="s">
        <v>525</v>
      </c>
      <c r="D40" s="72"/>
      <c r="E40" s="74"/>
      <c r="F40" s="74"/>
      <c r="G40" s="74"/>
      <c r="H40" s="63"/>
      <c r="I40" s="76"/>
      <c r="J40" s="77"/>
      <c r="K40" s="59"/>
    </row>
    <row r="41" spans="2:11" ht="29.25" customHeight="1">
      <c r="B41" s="80" t="str">
        <f t="shared" si="1"/>
        <v/>
      </c>
      <c r="C41" s="72" t="s">
        <v>525</v>
      </c>
      <c r="D41" s="72"/>
      <c r="E41" s="74"/>
      <c r="F41" s="74"/>
      <c r="G41" s="74"/>
      <c r="H41" s="63"/>
      <c r="I41" s="76"/>
      <c r="J41" s="77"/>
      <c r="K41" s="59"/>
    </row>
    <row r="42" spans="2:11" ht="29.25" customHeight="1">
      <c r="B42" s="80" t="str">
        <f t="shared" si="1"/>
        <v/>
      </c>
      <c r="C42" s="72" t="s">
        <v>525</v>
      </c>
      <c r="D42" s="72"/>
      <c r="E42" s="74"/>
      <c r="F42" s="74"/>
      <c r="G42" s="74"/>
      <c r="H42" s="63"/>
      <c r="I42" s="76"/>
      <c r="J42" s="77"/>
      <c r="K42" s="59"/>
    </row>
    <row r="43" spans="2:11" ht="29.25" customHeight="1">
      <c r="B43" s="80" t="str">
        <f t="shared" si="1"/>
        <v/>
      </c>
      <c r="C43" s="72" t="s">
        <v>525</v>
      </c>
      <c r="D43" s="72"/>
      <c r="E43" s="74"/>
      <c r="F43" s="74"/>
      <c r="G43" s="74"/>
      <c r="H43" s="63"/>
      <c r="I43" s="76"/>
      <c r="J43" s="77"/>
      <c r="K43" s="59"/>
    </row>
    <row r="44" spans="2:11" ht="29.25" customHeight="1">
      <c r="B44" s="80" t="str">
        <f t="shared" si="1"/>
        <v/>
      </c>
      <c r="C44" s="72" t="s">
        <v>525</v>
      </c>
      <c r="D44" s="72"/>
      <c r="E44" s="74"/>
      <c r="F44" s="74"/>
      <c r="G44" s="74"/>
      <c r="H44" s="63"/>
      <c r="I44" s="76"/>
      <c r="J44" s="77"/>
      <c r="K44" s="59"/>
    </row>
    <row r="45" spans="2:11" ht="29.25" customHeight="1">
      <c r="B45" s="80" t="str">
        <f t="shared" si="1"/>
        <v/>
      </c>
      <c r="C45" s="72" t="s">
        <v>525</v>
      </c>
      <c r="D45" s="72"/>
      <c r="E45" s="74"/>
      <c r="F45" s="74"/>
      <c r="G45" s="74"/>
      <c r="H45" s="63"/>
      <c r="I45" s="76"/>
      <c r="J45" s="77"/>
      <c r="K45" s="59"/>
    </row>
    <row r="46" spans="2:11" ht="29.25" customHeight="1">
      <c r="B46" s="80" t="str">
        <f t="shared" si="1"/>
        <v/>
      </c>
      <c r="C46" s="72" t="s">
        <v>525</v>
      </c>
      <c r="D46" s="72"/>
      <c r="E46" s="74"/>
      <c r="F46" s="74"/>
      <c r="G46" s="74"/>
      <c r="H46" s="63"/>
      <c r="I46" s="76"/>
      <c r="J46" s="77"/>
      <c r="K46" s="59"/>
    </row>
    <row r="47" spans="2:11" ht="29.25" customHeight="1">
      <c r="B47" s="80" t="str">
        <f t="shared" si="1"/>
        <v/>
      </c>
      <c r="C47" s="72" t="s">
        <v>525</v>
      </c>
      <c r="D47" s="72"/>
      <c r="E47" s="74"/>
      <c r="F47" s="74"/>
      <c r="G47" s="74"/>
      <c r="H47" s="63"/>
      <c r="I47" s="76"/>
      <c r="J47" s="77"/>
      <c r="K47" s="59"/>
    </row>
    <row r="48" spans="2:11" ht="29.25" customHeight="1">
      <c r="B48" s="80" t="str">
        <f t="shared" si="1"/>
        <v/>
      </c>
      <c r="C48" s="72" t="s">
        <v>525</v>
      </c>
      <c r="D48" s="72"/>
      <c r="E48" s="74"/>
      <c r="F48" s="74"/>
      <c r="G48" s="74"/>
      <c r="H48" s="63"/>
      <c r="I48" s="76"/>
      <c r="J48" s="77"/>
      <c r="K48" s="59"/>
    </row>
    <row r="49" spans="2:11" ht="29.25" customHeight="1">
      <c r="B49" s="80" t="str">
        <f t="shared" si="1"/>
        <v/>
      </c>
      <c r="C49" s="72" t="s">
        <v>525</v>
      </c>
      <c r="D49" s="72"/>
      <c r="E49" s="74"/>
      <c r="F49" s="74"/>
      <c r="G49" s="74"/>
      <c r="H49" s="63"/>
      <c r="I49" s="76"/>
      <c r="J49" s="77"/>
      <c r="K49" s="59"/>
    </row>
    <row r="50" spans="2:11" ht="29.25" customHeight="1">
      <c r="B50" s="80" t="str">
        <f t="shared" si="1"/>
        <v/>
      </c>
      <c r="C50" s="72" t="s">
        <v>525</v>
      </c>
      <c r="D50" s="72"/>
      <c r="E50" s="74"/>
      <c r="F50" s="74"/>
      <c r="G50" s="74"/>
      <c r="H50" s="63"/>
      <c r="I50" s="76"/>
      <c r="J50" s="77"/>
      <c r="K50" s="59"/>
    </row>
    <row r="51" spans="2:11" ht="29.25" customHeight="1">
      <c r="B51" s="80" t="str">
        <f t="shared" si="1"/>
        <v/>
      </c>
      <c r="C51" s="72" t="s">
        <v>525</v>
      </c>
      <c r="D51" s="72"/>
      <c r="E51" s="74"/>
      <c r="F51" s="74"/>
      <c r="G51" s="74"/>
      <c r="H51" s="63"/>
      <c r="I51" s="76"/>
      <c r="J51" s="77"/>
      <c r="K51" s="59"/>
    </row>
    <row r="52" spans="2:11" ht="29.25" customHeight="1">
      <c r="B52" s="80" t="str">
        <f t="shared" si="1"/>
        <v/>
      </c>
      <c r="C52" s="72" t="s">
        <v>525</v>
      </c>
      <c r="D52" s="72"/>
      <c r="E52" s="74"/>
      <c r="F52" s="74"/>
      <c r="G52" s="74"/>
      <c r="H52" s="63"/>
      <c r="I52" s="76"/>
      <c r="J52" s="77"/>
      <c r="K52" s="59"/>
    </row>
    <row r="53" spans="2:11" ht="29.25" customHeight="1">
      <c r="B53" s="80" t="str">
        <f t="shared" si="1"/>
        <v/>
      </c>
      <c r="C53" s="72" t="s">
        <v>525</v>
      </c>
      <c r="D53" s="72"/>
      <c r="E53" s="74"/>
      <c r="F53" s="74"/>
      <c r="G53" s="74"/>
      <c r="H53" s="63"/>
      <c r="I53" s="76"/>
      <c r="J53" s="77"/>
      <c r="K53" s="59"/>
    </row>
    <row r="54" spans="2:11" ht="29.25" customHeight="1">
      <c r="B54" s="80" t="str">
        <f t="shared" si="1"/>
        <v/>
      </c>
      <c r="C54" s="72" t="s">
        <v>525</v>
      </c>
      <c r="D54" s="72"/>
      <c r="E54" s="74"/>
      <c r="F54" s="74"/>
      <c r="G54" s="74"/>
      <c r="H54" s="63"/>
      <c r="I54" s="76"/>
      <c r="J54" s="77"/>
      <c r="K54" s="59"/>
    </row>
    <row r="55" spans="2:11" ht="29.25" customHeight="1">
      <c r="B55" s="80" t="str">
        <f t="shared" si="1"/>
        <v/>
      </c>
      <c r="C55" s="72" t="s">
        <v>525</v>
      </c>
      <c r="D55" s="72"/>
      <c r="E55" s="74"/>
      <c r="F55" s="74"/>
      <c r="G55" s="74"/>
      <c r="H55" s="63"/>
      <c r="I55" s="76"/>
      <c r="J55" s="77"/>
      <c r="K55" s="59"/>
    </row>
    <row r="56" spans="2:11" ht="29.25" customHeight="1">
      <c r="B56" s="80" t="str">
        <f t="shared" si="1"/>
        <v/>
      </c>
      <c r="C56" s="72" t="s">
        <v>525</v>
      </c>
      <c r="D56" s="72"/>
      <c r="E56" s="74"/>
      <c r="F56" s="74"/>
      <c r="G56" s="74"/>
      <c r="H56" s="63"/>
      <c r="I56" s="76"/>
      <c r="J56" s="77"/>
      <c r="K56" s="59"/>
    </row>
    <row r="57" spans="2:11" ht="29.25" customHeight="1">
      <c r="B57" s="80" t="str">
        <f t="shared" si="1"/>
        <v/>
      </c>
      <c r="C57" s="72" t="s">
        <v>525</v>
      </c>
      <c r="D57" s="72"/>
      <c r="E57" s="74"/>
      <c r="F57" s="74"/>
      <c r="G57" s="74"/>
      <c r="H57" s="63"/>
      <c r="I57" s="76"/>
      <c r="J57" s="77"/>
      <c r="K57" s="59"/>
    </row>
    <row r="58" spans="2:11" ht="29.25" customHeight="1">
      <c r="B58" s="80" t="str">
        <f t="shared" si="1"/>
        <v/>
      </c>
      <c r="C58" s="72" t="s">
        <v>525</v>
      </c>
      <c r="D58" s="72"/>
      <c r="E58" s="74"/>
      <c r="F58" s="74"/>
      <c r="G58" s="74"/>
      <c r="H58" s="63"/>
      <c r="I58" s="76"/>
      <c r="J58" s="77"/>
      <c r="K58" s="59"/>
    </row>
    <row r="59" spans="2:11" ht="29.25" customHeight="1">
      <c r="B59" s="80" t="str">
        <f t="shared" si="1"/>
        <v/>
      </c>
      <c r="C59" s="72" t="s">
        <v>525</v>
      </c>
      <c r="D59" s="72"/>
      <c r="E59" s="74"/>
      <c r="F59" s="74"/>
      <c r="G59" s="74"/>
      <c r="H59" s="63"/>
      <c r="I59" s="76"/>
      <c r="J59" s="77"/>
      <c r="K59" s="59"/>
    </row>
    <row r="60" spans="2:11" ht="29.25" customHeight="1">
      <c r="B60" s="80" t="str">
        <f t="shared" si="1"/>
        <v/>
      </c>
      <c r="C60" s="72" t="s">
        <v>525</v>
      </c>
      <c r="D60" s="72"/>
      <c r="E60" s="74"/>
      <c r="F60" s="74"/>
      <c r="G60" s="74"/>
      <c r="H60" s="63"/>
      <c r="I60" s="76"/>
      <c r="J60" s="77"/>
      <c r="K60" s="59"/>
    </row>
    <row r="61" spans="2:11" ht="29.25" customHeight="1">
      <c r="B61" s="80" t="str">
        <f t="shared" si="1"/>
        <v/>
      </c>
      <c r="C61" s="72" t="s">
        <v>525</v>
      </c>
      <c r="D61" s="72"/>
      <c r="E61" s="74"/>
      <c r="F61" s="74"/>
      <c r="G61" s="74"/>
      <c r="H61" s="63"/>
      <c r="I61" s="76"/>
      <c r="J61" s="77"/>
      <c r="K61" s="59"/>
    </row>
    <row r="62" spans="2:11" ht="29.25" customHeight="1">
      <c r="B62" s="80" t="str">
        <f t="shared" si="1"/>
        <v/>
      </c>
      <c r="C62" s="72" t="s">
        <v>525</v>
      </c>
      <c r="D62" s="72"/>
      <c r="E62" s="74"/>
      <c r="F62" s="74"/>
      <c r="G62" s="74"/>
      <c r="H62" s="63"/>
      <c r="I62" s="76"/>
      <c r="J62" s="77"/>
      <c r="K62" s="59"/>
    </row>
    <row r="63" spans="2:11" ht="29.25" customHeight="1">
      <c r="B63" s="80" t="str">
        <f t="shared" si="1"/>
        <v/>
      </c>
      <c r="C63" s="72" t="s">
        <v>525</v>
      </c>
      <c r="D63" s="72"/>
      <c r="E63" s="74"/>
      <c r="F63" s="74"/>
      <c r="G63" s="74"/>
      <c r="H63" s="63"/>
      <c r="I63" s="76"/>
      <c r="J63" s="77"/>
      <c r="K63" s="59"/>
    </row>
    <row r="64" spans="2:11" ht="29.25" customHeight="1">
      <c r="B64" s="80" t="str">
        <f t="shared" si="1"/>
        <v/>
      </c>
      <c r="C64" s="72" t="s">
        <v>525</v>
      </c>
      <c r="D64" s="72"/>
      <c r="E64" s="74"/>
      <c r="F64" s="74"/>
      <c r="G64" s="74"/>
      <c r="H64" s="63"/>
      <c r="I64" s="76"/>
      <c r="J64" s="77"/>
      <c r="K64" s="59"/>
    </row>
    <row r="65" spans="2:11" ht="29.25" customHeight="1">
      <c r="B65" s="80" t="str">
        <f t="shared" si="1"/>
        <v/>
      </c>
      <c r="C65" s="72" t="s">
        <v>525</v>
      </c>
      <c r="D65" s="72"/>
      <c r="E65" s="74"/>
      <c r="F65" s="74"/>
      <c r="G65" s="74"/>
      <c r="H65" s="63"/>
      <c r="I65" s="76"/>
      <c r="J65" s="77"/>
      <c r="K65" s="59"/>
    </row>
    <row r="66" spans="2:11" ht="29.25" customHeight="1">
      <c r="B66" s="80" t="str">
        <f t="shared" si="1"/>
        <v/>
      </c>
      <c r="C66" s="72" t="s">
        <v>525</v>
      </c>
      <c r="D66" s="72"/>
      <c r="E66" s="74"/>
      <c r="F66" s="74"/>
      <c r="G66" s="74"/>
      <c r="H66" s="63"/>
      <c r="I66" s="76"/>
      <c r="J66" s="77"/>
      <c r="K66" s="59"/>
    </row>
    <row r="67" spans="2:11" ht="29.25" customHeight="1">
      <c r="B67" s="80" t="str">
        <f t="shared" si="1"/>
        <v/>
      </c>
      <c r="C67" s="72" t="s">
        <v>525</v>
      </c>
      <c r="D67" s="72"/>
      <c r="E67" s="74"/>
      <c r="F67" s="74"/>
      <c r="G67" s="74"/>
      <c r="H67" s="63"/>
      <c r="I67" s="76"/>
      <c r="J67" s="77"/>
      <c r="K67" s="59"/>
    </row>
    <row r="68" spans="2:11" ht="29.25" customHeight="1">
      <c r="B68" s="80" t="str">
        <f t="shared" si="1"/>
        <v/>
      </c>
      <c r="C68" s="72" t="s">
        <v>525</v>
      </c>
      <c r="D68" s="72"/>
      <c r="E68" s="74"/>
      <c r="F68" s="74"/>
      <c r="G68" s="74"/>
      <c r="H68" s="63"/>
      <c r="I68" s="76"/>
      <c r="J68" s="77"/>
      <c r="K68" s="59"/>
    </row>
    <row r="69" spans="2:11" ht="29.25" customHeight="1">
      <c r="B69" s="80" t="str">
        <f t="shared" ref="B69:B100" si="2">IF(ISNA(LEFT(C69,SEARCH(" ",C69,1)-1)&amp;"-"&amp;VLOOKUP(D69,BankIFSCCode,2,0)&amp;"-"&amp;RIGHT(H69,3)),"",LEFT(C69,SEARCH(" ",C69,1)-1)&amp;"-"&amp;VLOOKUP(D69,BankIFSCCode,2,0)&amp;"-"&amp;RIGHT(H69,3))</f>
        <v/>
      </c>
      <c r="C69" s="72" t="s">
        <v>525</v>
      </c>
      <c r="D69" s="72"/>
      <c r="E69" s="74"/>
      <c r="F69" s="74"/>
      <c r="G69" s="74"/>
      <c r="H69" s="63"/>
      <c r="I69" s="76"/>
      <c r="J69" s="77"/>
      <c r="K69" s="59"/>
    </row>
    <row r="70" spans="2:11" ht="29.25" customHeight="1">
      <c r="B70" s="80" t="str">
        <f t="shared" si="2"/>
        <v/>
      </c>
      <c r="C70" s="72" t="s">
        <v>525</v>
      </c>
      <c r="D70" s="72"/>
      <c r="E70" s="74"/>
      <c r="F70" s="74"/>
      <c r="G70" s="74"/>
      <c r="H70" s="63"/>
      <c r="I70" s="76"/>
      <c r="J70" s="77"/>
      <c r="K70" s="59"/>
    </row>
    <row r="71" spans="2:11" ht="29.25" customHeight="1">
      <c r="B71" s="80" t="str">
        <f t="shared" si="2"/>
        <v/>
      </c>
      <c r="C71" s="72" t="s">
        <v>525</v>
      </c>
      <c r="D71" s="72"/>
      <c r="E71" s="74"/>
      <c r="F71" s="74"/>
      <c r="G71" s="74"/>
      <c r="H71" s="63"/>
      <c r="I71" s="76"/>
      <c r="J71" s="77"/>
      <c r="K71" s="59"/>
    </row>
    <row r="72" spans="2:11" ht="29.25" customHeight="1">
      <c r="B72" s="80" t="str">
        <f t="shared" si="2"/>
        <v/>
      </c>
      <c r="C72" s="72" t="s">
        <v>525</v>
      </c>
      <c r="D72" s="72"/>
      <c r="E72" s="74"/>
      <c r="F72" s="74"/>
      <c r="G72" s="74"/>
      <c r="H72" s="63"/>
      <c r="I72" s="76"/>
      <c r="J72" s="77"/>
      <c r="K72" s="59"/>
    </row>
    <row r="73" spans="2:11" ht="29.25" customHeight="1">
      <c r="B73" s="80" t="str">
        <f t="shared" si="2"/>
        <v/>
      </c>
      <c r="C73" s="72" t="s">
        <v>525</v>
      </c>
      <c r="D73" s="72"/>
      <c r="E73" s="74"/>
      <c r="F73" s="74"/>
      <c r="G73" s="74"/>
      <c r="H73" s="63"/>
      <c r="I73" s="76"/>
      <c r="J73" s="77"/>
      <c r="K73" s="59"/>
    </row>
    <row r="74" spans="2:11" ht="29.25" customHeight="1">
      <c r="B74" s="80" t="str">
        <f t="shared" si="2"/>
        <v/>
      </c>
      <c r="C74" s="72" t="s">
        <v>525</v>
      </c>
      <c r="D74" s="72"/>
      <c r="E74" s="74"/>
      <c r="F74" s="74"/>
      <c r="G74" s="74"/>
      <c r="H74" s="63"/>
      <c r="I74" s="76"/>
      <c r="J74" s="77"/>
      <c r="K74" s="59"/>
    </row>
    <row r="75" spans="2:11" ht="29.25" customHeight="1">
      <c r="B75" s="80" t="str">
        <f t="shared" si="2"/>
        <v/>
      </c>
      <c r="C75" s="72" t="s">
        <v>525</v>
      </c>
      <c r="D75" s="72"/>
      <c r="E75" s="74"/>
      <c r="F75" s="74"/>
      <c r="G75" s="74"/>
      <c r="H75" s="63"/>
      <c r="I75" s="76"/>
      <c r="J75" s="77"/>
      <c r="K75" s="59"/>
    </row>
    <row r="76" spans="2:11" ht="29.25" customHeight="1">
      <c r="B76" s="80" t="str">
        <f t="shared" si="2"/>
        <v/>
      </c>
      <c r="C76" s="72" t="s">
        <v>525</v>
      </c>
      <c r="D76" s="72"/>
      <c r="E76" s="74"/>
      <c r="F76" s="74"/>
      <c r="G76" s="74"/>
      <c r="H76" s="63"/>
      <c r="I76" s="76"/>
      <c r="J76" s="77"/>
      <c r="K76" s="59"/>
    </row>
    <row r="77" spans="2:11" ht="29.25" customHeight="1">
      <c r="B77" s="80" t="str">
        <f t="shared" si="2"/>
        <v/>
      </c>
      <c r="C77" s="72" t="s">
        <v>525</v>
      </c>
      <c r="D77" s="72"/>
      <c r="E77" s="74"/>
      <c r="F77" s="74"/>
      <c r="G77" s="74"/>
      <c r="H77" s="63"/>
      <c r="I77" s="76"/>
      <c r="J77" s="77"/>
      <c r="K77" s="59"/>
    </row>
    <row r="78" spans="2:11" ht="29.25" customHeight="1">
      <c r="B78" s="80" t="str">
        <f t="shared" si="2"/>
        <v/>
      </c>
      <c r="C78" s="72" t="s">
        <v>525</v>
      </c>
      <c r="D78" s="72"/>
      <c r="E78" s="74"/>
      <c r="F78" s="74"/>
      <c r="G78" s="74"/>
      <c r="H78" s="63"/>
      <c r="I78" s="76"/>
      <c r="J78" s="77"/>
      <c r="K78" s="59"/>
    </row>
    <row r="79" spans="2:11" ht="29.25" customHeight="1">
      <c r="B79" s="80" t="str">
        <f t="shared" si="2"/>
        <v/>
      </c>
      <c r="C79" s="72" t="s">
        <v>525</v>
      </c>
      <c r="D79" s="72"/>
      <c r="E79" s="74"/>
      <c r="F79" s="74"/>
      <c r="G79" s="74"/>
      <c r="H79" s="63"/>
      <c r="I79" s="76"/>
      <c r="J79" s="77"/>
      <c r="K79" s="59"/>
    </row>
    <row r="80" spans="2:11" ht="29.25" customHeight="1">
      <c r="B80" s="80" t="str">
        <f t="shared" si="2"/>
        <v/>
      </c>
      <c r="C80" s="72" t="s">
        <v>525</v>
      </c>
      <c r="D80" s="72"/>
      <c r="E80" s="74"/>
      <c r="F80" s="74"/>
      <c r="G80" s="74"/>
      <c r="H80" s="63"/>
      <c r="I80" s="76"/>
      <c r="J80" s="77"/>
      <c r="K80" s="59"/>
    </row>
    <row r="81" spans="2:11" ht="29.25" customHeight="1">
      <c r="B81" s="80" t="str">
        <f t="shared" si="2"/>
        <v/>
      </c>
      <c r="C81" s="72" t="s">
        <v>525</v>
      </c>
      <c r="D81" s="72"/>
      <c r="E81" s="74"/>
      <c r="F81" s="74"/>
      <c r="G81" s="74"/>
      <c r="H81" s="63"/>
      <c r="I81" s="76"/>
      <c r="J81" s="77"/>
      <c r="K81" s="59"/>
    </row>
    <row r="82" spans="2:11" ht="29.25" customHeight="1">
      <c r="B82" s="80" t="str">
        <f t="shared" si="2"/>
        <v/>
      </c>
      <c r="C82" s="72" t="s">
        <v>525</v>
      </c>
      <c r="D82" s="72"/>
      <c r="E82" s="74"/>
      <c r="F82" s="74"/>
      <c r="G82" s="74"/>
      <c r="H82" s="63"/>
      <c r="I82" s="76"/>
      <c r="J82" s="77"/>
      <c r="K82" s="59"/>
    </row>
    <row r="83" spans="2:11" ht="29.25" customHeight="1">
      <c r="B83" s="80" t="str">
        <f t="shared" si="2"/>
        <v/>
      </c>
      <c r="C83" s="72" t="s">
        <v>525</v>
      </c>
      <c r="D83" s="72"/>
      <c r="E83" s="74"/>
      <c r="F83" s="74"/>
      <c r="G83" s="74"/>
      <c r="H83" s="63"/>
      <c r="I83" s="76"/>
      <c r="J83" s="77"/>
      <c r="K83" s="59"/>
    </row>
    <row r="84" spans="2:11" ht="29.25" customHeight="1">
      <c r="B84" s="80" t="str">
        <f t="shared" si="2"/>
        <v/>
      </c>
      <c r="C84" s="72" t="s">
        <v>525</v>
      </c>
      <c r="D84" s="72"/>
      <c r="E84" s="74"/>
      <c r="F84" s="74"/>
      <c r="G84" s="74"/>
      <c r="H84" s="63"/>
      <c r="I84" s="76"/>
      <c r="J84" s="77"/>
      <c r="K84" s="59"/>
    </row>
    <row r="85" spans="2:11" ht="29.25" customHeight="1">
      <c r="B85" s="80" t="str">
        <f t="shared" si="2"/>
        <v/>
      </c>
      <c r="C85" s="72" t="s">
        <v>525</v>
      </c>
      <c r="D85" s="72"/>
      <c r="E85" s="74"/>
      <c r="F85" s="74"/>
      <c r="G85" s="74"/>
      <c r="H85" s="63"/>
      <c r="I85" s="76"/>
      <c r="J85" s="77"/>
      <c r="K85" s="59"/>
    </row>
    <row r="86" spans="2:11" ht="29.25" customHeight="1">
      <c r="B86" s="80" t="str">
        <f t="shared" si="2"/>
        <v/>
      </c>
      <c r="C86" s="72" t="s">
        <v>525</v>
      </c>
      <c r="D86" s="72"/>
      <c r="E86" s="74"/>
      <c r="F86" s="74"/>
      <c r="G86" s="74"/>
      <c r="H86" s="63"/>
      <c r="I86" s="76"/>
      <c r="J86" s="77"/>
      <c r="K86" s="59"/>
    </row>
    <row r="87" spans="2:11" ht="29.25" customHeight="1">
      <c r="B87" s="80" t="str">
        <f t="shared" si="2"/>
        <v/>
      </c>
      <c r="C87" s="72" t="s">
        <v>525</v>
      </c>
      <c r="D87" s="72"/>
      <c r="E87" s="74"/>
      <c r="F87" s="74"/>
      <c r="G87" s="74"/>
      <c r="H87" s="63"/>
      <c r="I87" s="76"/>
      <c r="J87" s="77"/>
      <c r="K87" s="59"/>
    </row>
    <row r="88" spans="2:11" ht="29.25" customHeight="1">
      <c r="B88" s="80" t="str">
        <f t="shared" si="2"/>
        <v/>
      </c>
      <c r="C88" s="72" t="s">
        <v>525</v>
      </c>
      <c r="D88" s="72"/>
      <c r="E88" s="74"/>
      <c r="F88" s="74"/>
      <c r="G88" s="74"/>
      <c r="H88" s="63"/>
      <c r="I88" s="76"/>
      <c r="J88" s="77"/>
      <c r="K88" s="59"/>
    </row>
    <row r="89" spans="2:11" ht="29.25" customHeight="1">
      <c r="B89" s="80" t="str">
        <f t="shared" si="2"/>
        <v/>
      </c>
      <c r="C89" s="72" t="s">
        <v>525</v>
      </c>
      <c r="D89" s="72"/>
      <c r="E89" s="74"/>
      <c r="F89" s="74"/>
      <c r="G89" s="74"/>
      <c r="H89" s="63"/>
      <c r="I89" s="76"/>
      <c r="J89" s="77"/>
      <c r="K89" s="59"/>
    </row>
    <row r="90" spans="2:11" ht="29.25" customHeight="1">
      <c r="B90" s="80" t="str">
        <f t="shared" si="2"/>
        <v/>
      </c>
      <c r="C90" s="72" t="s">
        <v>525</v>
      </c>
      <c r="D90" s="72"/>
      <c r="E90" s="74"/>
      <c r="F90" s="74"/>
      <c r="G90" s="74"/>
      <c r="H90" s="63"/>
      <c r="I90" s="76"/>
      <c r="J90" s="77"/>
      <c r="K90" s="59"/>
    </row>
    <row r="91" spans="2:11" ht="29.25" customHeight="1">
      <c r="B91" s="80" t="str">
        <f t="shared" si="2"/>
        <v/>
      </c>
      <c r="C91" s="72" t="s">
        <v>525</v>
      </c>
      <c r="D91" s="72"/>
      <c r="E91" s="74"/>
      <c r="F91" s="74"/>
      <c r="G91" s="74"/>
      <c r="H91" s="63"/>
      <c r="I91" s="76"/>
      <c r="J91" s="77"/>
      <c r="K91" s="59"/>
    </row>
    <row r="92" spans="2:11" ht="29.25" customHeight="1">
      <c r="B92" s="80" t="str">
        <f t="shared" si="2"/>
        <v/>
      </c>
      <c r="C92" s="72" t="s">
        <v>525</v>
      </c>
      <c r="D92" s="72"/>
      <c r="E92" s="74"/>
      <c r="F92" s="74"/>
      <c r="G92" s="74"/>
      <c r="H92" s="63"/>
      <c r="I92" s="76"/>
      <c r="J92" s="77"/>
      <c r="K92" s="59"/>
    </row>
    <row r="93" spans="2:11" ht="29.25" customHeight="1">
      <c r="B93" s="80" t="str">
        <f t="shared" si="2"/>
        <v/>
      </c>
      <c r="C93" s="72" t="s">
        <v>525</v>
      </c>
      <c r="D93" s="72"/>
      <c r="E93" s="74"/>
      <c r="F93" s="74"/>
      <c r="G93" s="74"/>
      <c r="H93" s="63"/>
      <c r="I93" s="76"/>
      <c r="J93" s="77"/>
      <c r="K93" s="59"/>
    </row>
    <row r="94" spans="2:11" ht="29.25" customHeight="1">
      <c r="B94" s="80" t="str">
        <f t="shared" si="2"/>
        <v/>
      </c>
      <c r="C94" s="72" t="s">
        <v>525</v>
      </c>
      <c r="D94" s="72"/>
      <c r="E94" s="74"/>
      <c r="F94" s="74"/>
      <c r="G94" s="74"/>
      <c r="H94" s="63"/>
      <c r="I94" s="76"/>
      <c r="J94" s="77"/>
      <c r="K94" s="59"/>
    </row>
    <row r="95" spans="2:11" ht="29.25" customHeight="1">
      <c r="B95" s="80" t="str">
        <f t="shared" si="2"/>
        <v/>
      </c>
      <c r="C95" s="72" t="s">
        <v>525</v>
      </c>
      <c r="D95" s="72"/>
      <c r="E95" s="74"/>
      <c r="F95" s="74"/>
      <c r="G95" s="74"/>
      <c r="H95" s="63"/>
      <c r="I95" s="76"/>
      <c r="J95" s="77"/>
      <c r="K95" s="59"/>
    </row>
    <row r="96" spans="2:11" ht="29.25" customHeight="1">
      <c r="B96" s="80" t="str">
        <f t="shared" si="2"/>
        <v/>
      </c>
      <c r="C96" s="72" t="s">
        <v>525</v>
      </c>
      <c r="D96" s="72"/>
      <c r="E96" s="74"/>
      <c r="F96" s="74"/>
      <c r="G96" s="74"/>
      <c r="H96" s="63"/>
      <c r="I96" s="76"/>
      <c r="J96" s="77"/>
      <c r="K96" s="59"/>
    </row>
    <row r="97" spans="2:11" ht="29.25" customHeight="1">
      <c r="B97" s="80" t="str">
        <f t="shared" si="2"/>
        <v/>
      </c>
      <c r="C97" s="72" t="s">
        <v>525</v>
      </c>
      <c r="D97" s="72"/>
      <c r="E97" s="74"/>
      <c r="F97" s="74"/>
      <c r="G97" s="74"/>
      <c r="H97" s="63"/>
      <c r="I97" s="76"/>
      <c r="J97" s="77"/>
      <c r="K97" s="59"/>
    </row>
    <row r="98" spans="2:11" ht="29.25" customHeight="1">
      <c r="B98" s="80" t="str">
        <f t="shared" si="2"/>
        <v/>
      </c>
      <c r="C98" s="72" t="s">
        <v>525</v>
      </c>
      <c r="D98" s="72"/>
      <c r="E98" s="74"/>
      <c r="F98" s="74"/>
      <c r="G98" s="74"/>
      <c r="H98" s="63"/>
      <c r="I98" s="76"/>
      <c r="J98" s="77"/>
      <c r="K98" s="59"/>
    </row>
    <row r="99" spans="2:11" ht="29.25" customHeight="1">
      <c r="B99" s="80" t="str">
        <f t="shared" si="2"/>
        <v/>
      </c>
      <c r="C99" s="72" t="s">
        <v>525</v>
      </c>
      <c r="D99" s="72"/>
      <c r="E99" s="74"/>
      <c r="F99" s="74"/>
      <c r="G99" s="74"/>
      <c r="H99" s="63"/>
      <c r="I99" s="76"/>
      <c r="J99" s="77"/>
      <c r="K99" s="59"/>
    </row>
    <row r="100" spans="2:11" ht="29.25" customHeight="1" thickBot="1">
      <c r="B100" s="106" t="str">
        <f t="shared" si="2"/>
        <v/>
      </c>
      <c r="C100" s="73" t="s">
        <v>525</v>
      </c>
      <c r="D100" s="73"/>
      <c r="E100" s="75"/>
      <c r="F100" s="75"/>
      <c r="G100" s="75"/>
      <c r="H100" s="64"/>
      <c r="I100" s="81"/>
      <c r="J100" s="82"/>
      <c r="K100" s="60"/>
    </row>
    <row r="101" spans="2:11"/>
    <row r="102" spans="2:11" hidden="1"/>
    <row r="103" spans="2:11" hidden="1"/>
    <row r="104" spans="2:11" hidden="1"/>
    <row r="105" spans="2:11" hidden="1"/>
    <row r="106" spans="2:11" hidden="1"/>
    <row r="107" spans="2:11" hidden="1"/>
    <row r="108" spans="2:11" hidden="1"/>
    <row r="109" spans="2:11" hidden="1"/>
    <row r="110" spans="2:11" hidden="1"/>
    <row r="111" spans="2:11" hidden="1"/>
    <row r="112" spans="2:11" ht="15" hidden="1">
      <c r="D112" s="66"/>
    </row>
    <row r="113" spans="4:4" ht="15" hidden="1">
      <c r="D113" s="66"/>
    </row>
    <row r="114" spans="4:4" ht="15" hidden="1">
      <c r="D114" s="66"/>
    </row>
    <row r="115" spans="4:4" ht="15" hidden="1">
      <c r="D115" s="66"/>
    </row>
    <row r="116" spans="4:4" ht="15" hidden="1">
      <c r="D116" s="66"/>
    </row>
    <row r="117" spans="4:4" ht="15" hidden="1">
      <c r="D117" s="66"/>
    </row>
    <row r="118" spans="4:4" ht="15" hidden="1">
      <c r="D118" s="66"/>
    </row>
    <row r="119" spans="4:4" ht="15" hidden="1">
      <c r="D119" s="66"/>
    </row>
    <row r="120" spans="4:4" ht="15" hidden="1">
      <c r="D120" s="66"/>
    </row>
    <row r="121" spans="4:4" ht="15" hidden="1">
      <c r="D121" s="66"/>
    </row>
    <row r="122" spans="4:4" ht="15" hidden="1">
      <c r="D122" s="66"/>
    </row>
    <row r="123" spans="4:4" ht="15" hidden="1">
      <c r="D123" s="66"/>
    </row>
    <row r="124" spans="4:4" ht="15" hidden="1">
      <c r="D124" s="66"/>
    </row>
    <row r="125" spans="4:4" ht="15" hidden="1">
      <c r="D125" s="66"/>
    </row>
    <row r="126" spans="4:4" ht="15" hidden="1">
      <c r="D126" s="66"/>
    </row>
    <row r="127" spans="4:4" ht="15" hidden="1">
      <c r="D127" s="66"/>
    </row>
    <row r="128" spans="4:4" ht="15" hidden="1">
      <c r="D128" s="66"/>
    </row>
    <row r="129" spans="4:7" ht="15" hidden="1">
      <c r="D129" s="66"/>
    </row>
    <row r="130" spans="4:7" ht="15" hidden="1">
      <c r="D130" s="66"/>
    </row>
    <row r="131" spans="4:7" ht="15" hidden="1">
      <c r="D131" s="66"/>
    </row>
    <row r="132" spans="4:7" ht="15" hidden="1">
      <c r="D132" s="66"/>
    </row>
    <row r="133" spans="4:7" ht="15" hidden="1">
      <c r="D133" s="66"/>
    </row>
    <row r="134" spans="4:7" ht="15" hidden="1">
      <c r="D134" s="66"/>
    </row>
    <row r="135" spans="4:7" ht="15" hidden="1">
      <c r="D135" s="66"/>
    </row>
    <row r="136" spans="4:7" ht="15" hidden="1">
      <c r="D136" s="66"/>
    </row>
    <row r="137" spans="4:7" ht="15" hidden="1">
      <c r="D137" s="66"/>
    </row>
    <row r="138" spans="4:7" ht="15" hidden="1">
      <c r="D138" s="66"/>
    </row>
    <row r="139" spans="4:7" ht="15" hidden="1">
      <c r="D139" s="68"/>
      <c r="E139" s="70"/>
      <c r="F139" s="70"/>
      <c r="G139" s="70"/>
    </row>
    <row r="140" spans="4:7" ht="15" hidden="1">
      <c r="D140" s="68"/>
      <c r="E140" s="70"/>
      <c r="F140" s="70"/>
      <c r="G140" s="70"/>
    </row>
    <row r="141" spans="4:7" ht="15" hidden="1">
      <c r="D141" s="68"/>
      <c r="E141" s="70"/>
      <c r="F141" s="70"/>
      <c r="G141" s="70"/>
    </row>
    <row r="142" spans="4:7" ht="15" hidden="1">
      <c r="D142" s="68"/>
      <c r="E142" s="70"/>
      <c r="F142" s="70"/>
      <c r="G142" s="70"/>
    </row>
    <row r="143" spans="4:7" ht="15" hidden="1">
      <c r="D143" s="68"/>
      <c r="E143" s="70"/>
      <c r="F143" s="70"/>
      <c r="G143" s="70"/>
    </row>
    <row r="144" spans="4:7" ht="15" hidden="1">
      <c r="D144" s="68"/>
      <c r="E144" s="70"/>
      <c r="F144" s="70"/>
      <c r="G144" s="70"/>
    </row>
    <row r="145" spans="4:7" ht="15" hidden="1">
      <c r="D145" s="68"/>
      <c r="E145" s="70"/>
      <c r="F145" s="70"/>
      <c r="G145" s="70"/>
    </row>
    <row r="146" spans="4:7" ht="15" hidden="1">
      <c r="D146" s="68"/>
      <c r="E146" s="70"/>
      <c r="F146" s="70"/>
      <c r="G146" s="70"/>
    </row>
    <row r="147" spans="4:7" ht="15" hidden="1">
      <c r="D147" s="68"/>
      <c r="E147" s="70"/>
      <c r="F147" s="70"/>
      <c r="G147" s="70"/>
    </row>
    <row r="148" spans="4:7" ht="15" hidden="1">
      <c r="D148" s="68"/>
      <c r="E148" s="70"/>
      <c r="F148" s="70"/>
      <c r="G148" s="70"/>
    </row>
    <row r="149" spans="4:7" ht="15" hidden="1">
      <c r="D149" s="67"/>
      <c r="E149" s="70"/>
      <c r="F149" s="70"/>
      <c r="G149" s="70"/>
    </row>
    <row r="150" spans="4:7" ht="15" hidden="1">
      <c r="D150" s="67"/>
      <c r="E150" s="70"/>
      <c r="F150" s="70"/>
      <c r="G150" s="70"/>
    </row>
    <row r="151" spans="4:7" ht="15" hidden="1">
      <c r="D151" s="68"/>
      <c r="E151" s="70"/>
      <c r="F151" s="70"/>
      <c r="G151" s="70"/>
    </row>
    <row r="152" spans="4:7" ht="15" hidden="1">
      <c r="D152" s="67"/>
      <c r="E152" s="70"/>
      <c r="F152" s="70"/>
      <c r="G152" s="70"/>
    </row>
    <row r="153" spans="4:7" ht="15" hidden="1">
      <c r="D153" s="68"/>
      <c r="E153" s="70"/>
      <c r="F153" s="70"/>
      <c r="G153" s="70"/>
    </row>
    <row r="154" spans="4:7" ht="15" hidden="1">
      <c r="D154" s="68"/>
      <c r="E154" s="70"/>
      <c r="F154" s="70"/>
      <c r="G154" s="70"/>
    </row>
    <row r="155" spans="4:7" ht="15" hidden="1">
      <c r="D155" s="68"/>
      <c r="E155" s="70"/>
      <c r="F155" s="70"/>
      <c r="G155" s="70"/>
    </row>
    <row r="156" spans="4:7" ht="15" hidden="1">
      <c r="D156" s="68"/>
      <c r="E156" s="70"/>
      <c r="F156" s="70"/>
      <c r="G156" s="70"/>
    </row>
    <row r="157" spans="4:7" ht="15" hidden="1">
      <c r="D157" s="68"/>
      <c r="E157" s="70"/>
      <c r="F157" s="70"/>
      <c r="G157" s="70"/>
    </row>
    <row r="158" spans="4:7" ht="15" hidden="1">
      <c r="D158" s="69"/>
      <c r="E158" s="70"/>
      <c r="F158" s="70"/>
      <c r="G158" s="70"/>
    </row>
    <row r="159" spans="4:7" ht="15" hidden="1">
      <c r="E159" s="70"/>
      <c r="F159" s="70"/>
      <c r="G159" s="70"/>
    </row>
    <row r="160" spans="4:7" ht="15" hidden="1">
      <c r="E160" s="70"/>
      <c r="F160" s="70"/>
      <c r="G160" s="70"/>
    </row>
    <row r="161" spans="5:7" ht="15" hidden="1">
      <c r="E161" s="70"/>
      <c r="F161" s="70"/>
      <c r="G161" s="70"/>
    </row>
    <row r="162" spans="5:7" ht="15" hidden="1">
      <c r="E162" s="70"/>
      <c r="F162" s="70"/>
      <c r="G162" s="70"/>
    </row>
    <row r="163" spans="5:7" ht="15" hidden="1">
      <c r="E163" s="70"/>
      <c r="F163" s="70"/>
      <c r="G163" s="70"/>
    </row>
    <row r="164" spans="5:7" ht="15" hidden="1">
      <c r="E164" s="70"/>
      <c r="F164" s="70"/>
      <c r="G164" s="70"/>
    </row>
    <row r="165" spans="5:7" ht="15" hidden="1">
      <c r="E165" s="70"/>
      <c r="F165" s="70"/>
      <c r="G165" s="70"/>
    </row>
    <row r="166" spans="5:7" ht="15" hidden="1">
      <c r="E166" s="70"/>
      <c r="F166" s="70"/>
      <c r="G166" s="70"/>
    </row>
    <row r="167" spans="5:7" ht="15" hidden="1">
      <c r="E167" s="70"/>
      <c r="F167" s="70"/>
      <c r="G167" s="70"/>
    </row>
    <row r="168" spans="5:7" ht="15" hidden="1">
      <c r="E168" s="70"/>
      <c r="F168" s="70"/>
      <c r="G168" s="70"/>
    </row>
    <row r="169" spans="5:7" ht="15" hidden="1">
      <c r="E169" s="70"/>
      <c r="F169" s="70"/>
      <c r="G169" s="70"/>
    </row>
    <row r="170" spans="5:7" ht="15" hidden="1">
      <c r="E170" s="70"/>
      <c r="F170" s="70"/>
      <c r="G170" s="70"/>
    </row>
    <row r="171" spans="5:7" ht="15" hidden="1">
      <c r="E171" s="70"/>
      <c r="F171" s="70"/>
      <c r="G171" s="70"/>
    </row>
    <row r="172" spans="5:7" ht="15" hidden="1">
      <c r="E172" s="70"/>
      <c r="F172" s="70"/>
      <c r="G172" s="70"/>
    </row>
    <row r="173" spans="5:7" ht="15" hidden="1">
      <c r="E173" s="70"/>
      <c r="F173" s="70"/>
      <c r="G173" s="70"/>
    </row>
    <row r="174" spans="5:7" ht="15" hidden="1">
      <c r="E174" s="70"/>
      <c r="F174" s="70"/>
      <c r="G174" s="70"/>
    </row>
    <row r="175" spans="5:7" ht="15" hidden="1">
      <c r="E175" s="70"/>
      <c r="F175" s="70"/>
      <c r="G175" s="70"/>
    </row>
    <row r="176" spans="5:7" ht="15" hidden="1">
      <c r="E176" s="70"/>
      <c r="F176" s="70"/>
      <c r="G176" s="70"/>
    </row>
    <row r="177" spans="5:7" ht="15" hidden="1">
      <c r="E177" s="70"/>
      <c r="F177" s="70"/>
      <c r="G177" s="70"/>
    </row>
    <row r="178" spans="5:7" ht="15" hidden="1">
      <c r="E178" s="70"/>
      <c r="F178" s="70"/>
      <c r="G178" s="70"/>
    </row>
    <row r="179" spans="5:7" ht="15" hidden="1">
      <c r="E179" s="70"/>
      <c r="F179" s="70"/>
      <c r="G179" s="70"/>
    </row>
    <row r="180" spans="5:7" ht="15" hidden="1">
      <c r="E180" s="70"/>
      <c r="F180" s="70"/>
      <c r="G180" s="70"/>
    </row>
    <row r="181" spans="5:7" ht="15" hidden="1">
      <c r="E181" s="70"/>
      <c r="F181" s="70"/>
      <c r="G181" s="70"/>
    </row>
    <row r="182" spans="5:7" ht="15" hidden="1">
      <c r="E182" s="70"/>
      <c r="F182" s="70"/>
      <c r="G182" s="70"/>
    </row>
    <row r="183" spans="5:7" ht="15" hidden="1">
      <c r="E183" s="70"/>
      <c r="F183" s="70"/>
      <c r="G183" s="70"/>
    </row>
    <row r="184" spans="5:7" ht="15" hidden="1">
      <c r="E184" s="70"/>
      <c r="F184" s="70"/>
      <c r="G184" s="70"/>
    </row>
    <row r="185" spans="5:7" ht="15" hidden="1">
      <c r="E185" s="70"/>
      <c r="F185" s="70"/>
      <c r="G185" s="70"/>
    </row>
    <row r="186" spans="5:7" ht="15" hidden="1">
      <c r="E186" s="70"/>
      <c r="F186" s="70"/>
      <c r="G186" s="70"/>
    </row>
    <row r="187" spans="5:7" ht="15" hidden="1">
      <c r="E187" s="70"/>
      <c r="F187" s="70"/>
      <c r="G187" s="70"/>
    </row>
    <row r="188" spans="5:7" ht="15" hidden="1">
      <c r="E188" s="70"/>
      <c r="F188" s="70"/>
      <c r="G188" s="70"/>
    </row>
    <row r="189" spans="5:7" ht="15" hidden="1">
      <c r="E189" s="70"/>
      <c r="F189" s="70"/>
      <c r="G189" s="70"/>
    </row>
    <row r="190" spans="5:7" ht="15" hidden="1">
      <c r="E190" s="70"/>
      <c r="F190" s="70"/>
      <c r="G190" s="70"/>
    </row>
    <row r="191" spans="5:7" ht="15" hidden="1">
      <c r="E191" s="70"/>
      <c r="F191" s="70"/>
      <c r="G191" s="70"/>
    </row>
    <row r="192" spans="5:7" ht="15" hidden="1">
      <c r="E192" s="70"/>
      <c r="F192" s="70"/>
      <c r="G192" s="70"/>
    </row>
    <row r="193" spans="5:7" ht="15" hidden="1">
      <c r="E193" s="70"/>
      <c r="F193" s="70"/>
      <c r="G193" s="70"/>
    </row>
    <row r="194" spans="5:7" ht="15" hidden="1">
      <c r="E194" s="70"/>
      <c r="F194" s="70"/>
      <c r="G194" s="70"/>
    </row>
    <row r="195" spans="5:7" ht="15" hidden="1">
      <c r="E195" s="70"/>
      <c r="F195" s="70"/>
      <c r="G195" s="70"/>
    </row>
    <row r="196" spans="5:7" ht="15" hidden="1">
      <c r="E196" s="70"/>
      <c r="F196" s="70"/>
      <c r="G196" s="70"/>
    </row>
    <row r="197" spans="5:7" ht="15" hidden="1">
      <c r="E197" s="70"/>
      <c r="F197" s="70"/>
      <c r="G197" s="70"/>
    </row>
    <row r="198" spans="5:7" ht="15" hidden="1">
      <c r="E198" s="70"/>
      <c r="F198" s="70"/>
      <c r="G198" s="70"/>
    </row>
    <row r="199" spans="5:7" ht="15" hidden="1">
      <c r="E199" s="70"/>
      <c r="F199" s="70"/>
      <c r="G199" s="70"/>
    </row>
    <row r="200" spans="5:7" ht="15" hidden="1">
      <c r="E200" s="70"/>
      <c r="F200" s="70"/>
      <c r="G200" s="70"/>
    </row>
    <row r="201" spans="5:7" ht="15" hidden="1">
      <c r="E201" s="70"/>
      <c r="F201" s="70"/>
      <c r="G201" s="70"/>
    </row>
    <row r="202" spans="5:7" ht="15" hidden="1">
      <c r="E202" s="70"/>
      <c r="F202" s="70"/>
      <c r="G202" s="70"/>
    </row>
    <row r="203" spans="5:7" ht="15" hidden="1">
      <c r="E203" s="70"/>
      <c r="F203" s="70"/>
      <c r="G203" s="70"/>
    </row>
    <row r="204" spans="5:7" ht="15" hidden="1">
      <c r="E204" s="70"/>
      <c r="F204" s="70"/>
      <c r="G204" s="70"/>
    </row>
    <row r="205" spans="5:7" ht="15" hidden="1">
      <c r="E205" s="70"/>
      <c r="F205" s="70"/>
      <c r="G205" s="70"/>
    </row>
    <row r="206" spans="5:7" ht="15" hidden="1">
      <c r="E206" s="70"/>
      <c r="F206" s="70"/>
      <c r="G206" s="70"/>
    </row>
    <row r="207" spans="5:7" ht="15" hidden="1">
      <c r="E207" s="70"/>
      <c r="F207" s="70"/>
      <c r="G207" s="70"/>
    </row>
    <row r="208" spans="5:7" ht="15" hidden="1">
      <c r="E208" s="70"/>
      <c r="F208" s="70"/>
      <c r="G208" s="70"/>
    </row>
    <row r="209" spans="5:7" ht="15" hidden="1">
      <c r="E209" s="70"/>
      <c r="F209" s="70"/>
      <c r="G209" s="70"/>
    </row>
    <row r="210" spans="5:7" ht="15" hidden="1">
      <c r="E210" s="70"/>
      <c r="F210" s="70"/>
      <c r="G210" s="70"/>
    </row>
    <row r="211" spans="5:7" ht="15" hidden="1">
      <c r="E211" s="70"/>
      <c r="F211" s="70"/>
      <c r="G211" s="70"/>
    </row>
    <row r="212" spans="5:7" ht="15" hidden="1">
      <c r="E212" s="70"/>
      <c r="F212" s="70"/>
      <c r="G212" s="70"/>
    </row>
    <row r="213" spans="5:7" ht="15" hidden="1">
      <c r="E213" s="70"/>
      <c r="F213" s="70"/>
      <c r="G213" s="70"/>
    </row>
    <row r="214" spans="5:7" ht="15" hidden="1">
      <c r="E214" s="70"/>
      <c r="F214" s="70"/>
      <c r="G214" s="70"/>
    </row>
    <row r="215" spans="5:7" ht="15" hidden="1">
      <c r="E215" s="70"/>
      <c r="F215" s="70"/>
      <c r="G215" s="70"/>
    </row>
    <row r="216" spans="5:7" ht="15" hidden="1">
      <c r="E216" s="70"/>
      <c r="F216" s="70"/>
      <c r="G216" s="70"/>
    </row>
    <row r="217" spans="5:7" ht="15" hidden="1">
      <c r="E217" s="70"/>
      <c r="F217" s="70"/>
      <c r="G217" s="70"/>
    </row>
    <row r="218" spans="5:7" ht="15" hidden="1">
      <c r="E218" s="70"/>
      <c r="F218" s="70"/>
      <c r="G218" s="70"/>
    </row>
    <row r="219" spans="5:7" ht="15" hidden="1">
      <c r="E219" s="70"/>
      <c r="F219" s="70"/>
      <c r="G219" s="70"/>
    </row>
    <row r="220" spans="5:7" ht="15" hidden="1">
      <c r="E220" s="70"/>
      <c r="F220" s="70"/>
      <c r="G220" s="70"/>
    </row>
    <row r="221" spans="5:7" ht="15" hidden="1">
      <c r="E221" s="70"/>
      <c r="F221" s="70"/>
      <c r="G221" s="70"/>
    </row>
    <row r="222" spans="5:7" ht="15" hidden="1">
      <c r="E222" s="70"/>
      <c r="F222" s="70"/>
      <c r="G222" s="70"/>
    </row>
    <row r="223" spans="5:7" ht="15" hidden="1">
      <c r="E223" s="70"/>
      <c r="F223" s="70"/>
      <c r="G223" s="70"/>
    </row>
    <row r="224" spans="5:7" ht="15" hidden="1">
      <c r="E224" s="70"/>
      <c r="F224" s="70"/>
      <c r="G224" s="70"/>
    </row>
    <row r="225" spans="5:7" ht="15" hidden="1">
      <c r="E225" s="70"/>
      <c r="F225" s="70"/>
      <c r="G225" s="70"/>
    </row>
    <row r="226" spans="5:7" ht="15" hidden="1">
      <c r="E226" s="70"/>
      <c r="F226" s="70"/>
      <c r="G226" s="70"/>
    </row>
    <row r="227" spans="5:7" ht="15" hidden="1">
      <c r="E227" s="70"/>
      <c r="F227" s="70"/>
      <c r="G227" s="70"/>
    </row>
    <row r="228" spans="5:7" ht="15" hidden="1">
      <c r="E228" s="70"/>
      <c r="F228" s="70"/>
      <c r="G228" s="70"/>
    </row>
    <row r="229" spans="5:7" ht="15" hidden="1">
      <c r="E229" s="70"/>
      <c r="F229" s="70"/>
      <c r="G229" s="70"/>
    </row>
    <row r="230" spans="5:7" ht="15" hidden="1">
      <c r="E230" s="70"/>
      <c r="F230" s="70"/>
      <c r="G230" s="70"/>
    </row>
    <row r="231" spans="5:7" ht="15" hidden="1">
      <c r="E231" s="70"/>
      <c r="F231" s="70"/>
      <c r="G231" s="70"/>
    </row>
    <row r="232" spans="5:7" ht="15" hidden="1">
      <c r="E232" s="70"/>
      <c r="F232" s="70"/>
      <c r="G232" s="70"/>
    </row>
    <row r="233" spans="5:7" ht="15" hidden="1">
      <c r="E233" s="70"/>
      <c r="F233" s="70"/>
      <c r="G233" s="70"/>
    </row>
    <row r="234" spans="5:7" ht="15" hidden="1">
      <c r="E234" s="70"/>
      <c r="F234" s="70"/>
      <c r="G234" s="70"/>
    </row>
    <row r="235" spans="5:7" ht="15" hidden="1">
      <c r="E235" s="70"/>
      <c r="F235" s="70"/>
      <c r="G235" s="70"/>
    </row>
    <row r="236" spans="5:7" ht="15" hidden="1">
      <c r="E236" s="70"/>
      <c r="F236" s="70"/>
      <c r="G236" s="70"/>
    </row>
    <row r="237" spans="5:7" ht="15" hidden="1">
      <c r="E237" s="70"/>
      <c r="F237" s="70"/>
      <c r="G237" s="70"/>
    </row>
    <row r="238" spans="5:7" ht="15" hidden="1">
      <c r="E238" s="70"/>
      <c r="F238" s="70"/>
      <c r="G238" s="70"/>
    </row>
    <row r="239" spans="5:7" ht="15" hidden="1">
      <c r="E239" s="70"/>
      <c r="F239" s="70"/>
      <c r="G239" s="70"/>
    </row>
    <row r="240" spans="5:7" ht="15" hidden="1">
      <c r="E240" s="70"/>
      <c r="F240" s="70"/>
      <c r="G240" s="70"/>
    </row>
    <row r="241" spans="5:7" ht="15" hidden="1">
      <c r="E241" s="70"/>
      <c r="F241" s="70"/>
      <c r="G241" s="70"/>
    </row>
    <row r="242" spans="5:7" ht="15" hidden="1">
      <c r="E242" s="70"/>
      <c r="F242" s="70"/>
      <c r="G242" s="70"/>
    </row>
    <row r="243" spans="5:7" ht="15" hidden="1">
      <c r="E243" s="70"/>
      <c r="F243" s="70"/>
      <c r="G243" s="70"/>
    </row>
    <row r="244" spans="5:7" ht="15" hidden="1">
      <c r="E244" s="70"/>
      <c r="F244" s="70"/>
      <c r="G244" s="70"/>
    </row>
    <row r="245" spans="5:7" ht="15" hidden="1">
      <c r="E245" s="70"/>
      <c r="F245" s="70"/>
      <c r="G245" s="70"/>
    </row>
    <row r="246" spans="5:7" ht="15" hidden="1">
      <c r="E246" s="70"/>
      <c r="F246" s="70"/>
      <c r="G246" s="70"/>
    </row>
    <row r="247" spans="5:7" ht="15" hidden="1">
      <c r="E247" s="70"/>
      <c r="F247" s="70"/>
      <c r="G247" s="70"/>
    </row>
    <row r="248" spans="5:7" ht="15" hidden="1">
      <c r="E248" s="70"/>
      <c r="F248" s="70"/>
      <c r="G248" s="70"/>
    </row>
    <row r="249" spans="5:7" ht="15" hidden="1">
      <c r="E249" s="70"/>
      <c r="F249" s="70"/>
      <c r="G249" s="70"/>
    </row>
    <row r="250" spans="5:7" ht="15" hidden="1">
      <c r="E250" s="70"/>
      <c r="F250" s="70"/>
      <c r="G250" s="70"/>
    </row>
    <row r="251" spans="5:7" ht="15" hidden="1">
      <c r="E251" s="70"/>
      <c r="F251" s="70"/>
      <c r="G251" s="70"/>
    </row>
    <row r="252" spans="5:7" ht="15" hidden="1">
      <c r="E252" s="70"/>
      <c r="F252" s="70"/>
      <c r="G252" s="70"/>
    </row>
    <row r="253" spans="5:7" ht="15" hidden="1">
      <c r="E253" s="70"/>
      <c r="F253" s="70"/>
      <c r="G253" s="70"/>
    </row>
    <row r="254" spans="5:7" ht="15" hidden="1">
      <c r="E254" s="70"/>
      <c r="F254" s="70"/>
      <c r="G254" s="70"/>
    </row>
    <row r="255" spans="5:7" ht="15" hidden="1">
      <c r="E255" s="70"/>
      <c r="F255" s="70"/>
      <c r="G255" s="70"/>
    </row>
    <row r="256" spans="5:7" ht="15" hidden="1">
      <c r="E256" s="70"/>
      <c r="F256" s="70"/>
      <c r="G256" s="70"/>
    </row>
    <row r="257" spans="5:7" ht="15" hidden="1">
      <c r="E257" s="70"/>
      <c r="F257" s="70"/>
      <c r="G257" s="70"/>
    </row>
    <row r="258" spans="5:7" ht="15" hidden="1">
      <c r="E258" s="70"/>
      <c r="F258" s="70"/>
      <c r="G258" s="70"/>
    </row>
    <row r="259" spans="5:7" ht="15" hidden="1">
      <c r="E259" s="70"/>
      <c r="F259" s="70"/>
      <c r="G259" s="70"/>
    </row>
    <row r="260" spans="5:7" ht="15" hidden="1">
      <c r="E260" s="70"/>
      <c r="F260" s="70"/>
      <c r="G260" s="70"/>
    </row>
    <row r="261" spans="5:7" ht="15" hidden="1">
      <c r="E261" s="70"/>
      <c r="F261" s="70"/>
      <c r="G261" s="70"/>
    </row>
    <row r="262" spans="5:7" ht="15" hidden="1">
      <c r="E262" s="70"/>
      <c r="F262" s="70"/>
      <c r="G262" s="70"/>
    </row>
    <row r="263" spans="5:7" ht="15" hidden="1">
      <c r="E263" s="70"/>
      <c r="F263" s="70"/>
      <c r="G263" s="70"/>
    </row>
    <row r="264" spans="5:7" ht="15" hidden="1">
      <c r="E264" s="70"/>
      <c r="F264" s="70"/>
      <c r="G264" s="70"/>
    </row>
    <row r="265" spans="5:7" ht="15" hidden="1">
      <c r="E265" s="70"/>
      <c r="F265" s="70"/>
      <c r="G265" s="70"/>
    </row>
    <row r="266" spans="5:7" ht="15" hidden="1">
      <c r="E266" s="70"/>
      <c r="F266" s="70"/>
      <c r="G266" s="70"/>
    </row>
    <row r="267" spans="5:7" ht="15" hidden="1">
      <c r="E267" s="70"/>
      <c r="F267" s="70"/>
      <c r="G267" s="70"/>
    </row>
    <row r="268" spans="5:7" ht="15" hidden="1">
      <c r="E268" s="70"/>
      <c r="F268" s="70"/>
      <c r="G268" s="70"/>
    </row>
    <row r="269" spans="5:7" ht="15" hidden="1">
      <c r="E269" s="70"/>
      <c r="F269" s="70"/>
      <c r="G269" s="70"/>
    </row>
    <row r="270" spans="5:7" ht="15" hidden="1">
      <c r="E270" s="70"/>
      <c r="F270" s="70"/>
      <c r="G270" s="70"/>
    </row>
    <row r="271" spans="5:7" ht="15" hidden="1">
      <c r="E271" s="70"/>
      <c r="F271" s="70"/>
      <c r="G271" s="70"/>
    </row>
    <row r="272" spans="5:7" ht="15" hidden="1">
      <c r="E272" s="70"/>
      <c r="F272" s="70"/>
      <c r="G272" s="70"/>
    </row>
    <row r="273" spans="5:7" ht="15" hidden="1">
      <c r="E273" s="70"/>
      <c r="F273" s="70"/>
      <c r="G273" s="70"/>
    </row>
    <row r="274" spans="5:7" ht="15" hidden="1">
      <c r="E274" s="70"/>
      <c r="F274" s="70"/>
      <c r="G274" s="70"/>
    </row>
    <row r="275" spans="5:7" ht="15" hidden="1">
      <c r="E275" s="70"/>
      <c r="F275" s="70"/>
      <c r="G275" s="70"/>
    </row>
    <row r="276" spans="5:7" ht="15" hidden="1">
      <c r="E276" s="70"/>
      <c r="F276" s="70"/>
      <c r="G276" s="70"/>
    </row>
    <row r="277" spans="5:7" ht="15" hidden="1">
      <c r="E277" s="70"/>
      <c r="F277" s="70"/>
      <c r="G277" s="70"/>
    </row>
    <row r="278" spans="5:7" ht="15" hidden="1">
      <c r="E278" s="70"/>
      <c r="F278" s="70"/>
      <c r="G278" s="70"/>
    </row>
    <row r="279" spans="5:7" ht="15" hidden="1">
      <c r="E279" s="70"/>
      <c r="F279" s="70"/>
      <c r="G279" s="70"/>
    </row>
    <row r="280" spans="5:7" ht="15" hidden="1">
      <c r="E280" s="70"/>
      <c r="F280" s="70"/>
      <c r="G280" s="70"/>
    </row>
    <row r="281" spans="5:7" ht="15" hidden="1">
      <c r="E281" s="70"/>
      <c r="F281" s="70"/>
      <c r="G281" s="70"/>
    </row>
    <row r="282" spans="5:7" ht="15" hidden="1">
      <c r="E282" s="70"/>
      <c r="F282" s="70"/>
      <c r="G282" s="70"/>
    </row>
    <row r="283" spans="5:7" ht="15" hidden="1">
      <c r="E283" s="70"/>
      <c r="F283" s="70"/>
      <c r="G283" s="70"/>
    </row>
    <row r="284" spans="5:7" ht="15" hidden="1">
      <c r="E284" s="70"/>
      <c r="F284" s="70"/>
      <c r="G284" s="70"/>
    </row>
    <row r="285" spans="5:7" ht="15" hidden="1">
      <c r="E285" s="70"/>
      <c r="F285" s="70"/>
      <c r="G285" s="70"/>
    </row>
    <row r="286" spans="5:7" ht="15" hidden="1">
      <c r="E286" s="70"/>
      <c r="F286" s="70"/>
      <c r="G286" s="70"/>
    </row>
    <row r="287" spans="5:7" ht="15" hidden="1">
      <c r="E287" s="70"/>
      <c r="F287" s="70"/>
      <c r="G287" s="70"/>
    </row>
    <row r="288" spans="5:7" ht="15" hidden="1">
      <c r="E288" s="70"/>
      <c r="F288" s="70"/>
      <c r="G288" s="70"/>
    </row>
    <row r="289" spans="5:7" ht="15" hidden="1">
      <c r="E289" s="70"/>
      <c r="F289" s="70"/>
      <c r="G289" s="70"/>
    </row>
    <row r="290" spans="5:7" ht="15" hidden="1">
      <c r="E290" s="70"/>
      <c r="F290" s="70"/>
      <c r="G290" s="70"/>
    </row>
    <row r="291" spans="5:7" ht="15" hidden="1">
      <c r="E291" s="70"/>
      <c r="F291" s="70"/>
      <c r="G291" s="70"/>
    </row>
    <row r="292" spans="5:7" ht="15" hidden="1">
      <c r="E292" s="70"/>
      <c r="F292" s="70"/>
      <c r="G292" s="70"/>
    </row>
    <row r="293" spans="5:7" ht="15" hidden="1">
      <c r="E293" s="70"/>
      <c r="F293" s="70"/>
      <c r="G293" s="70"/>
    </row>
    <row r="294" spans="5:7" ht="15" hidden="1">
      <c r="E294" s="70"/>
      <c r="F294" s="70"/>
      <c r="G294" s="70"/>
    </row>
    <row r="295" spans="5:7" ht="15" hidden="1">
      <c r="E295" s="70"/>
      <c r="F295" s="70"/>
      <c r="G295" s="70"/>
    </row>
    <row r="296" spans="5:7" ht="15" hidden="1">
      <c r="E296" s="70"/>
      <c r="F296" s="70"/>
      <c r="G296" s="70"/>
    </row>
    <row r="297" spans="5:7" ht="15" hidden="1">
      <c r="E297" s="70"/>
      <c r="F297" s="70"/>
      <c r="G297" s="70"/>
    </row>
    <row r="298" spans="5:7" ht="15" hidden="1">
      <c r="E298" s="70"/>
      <c r="F298" s="70"/>
      <c r="G298" s="70"/>
    </row>
    <row r="299" spans="5:7" ht="15" hidden="1">
      <c r="E299" s="70"/>
      <c r="F299" s="70"/>
      <c r="G299" s="70"/>
    </row>
    <row r="300" spans="5:7" ht="15" hidden="1">
      <c r="E300" s="70"/>
      <c r="F300" s="70"/>
      <c r="G300" s="70"/>
    </row>
    <row r="301" spans="5:7" ht="15" hidden="1">
      <c r="E301" s="70"/>
      <c r="F301" s="70"/>
      <c r="G301" s="70"/>
    </row>
    <row r="302" spans="5:7" ht="15" hidden="1">
      <c r="E302" s="70"/>
      <c r="F302" s="70"/>
      <c r="G302" s="70"/>
    </row>
    <row r="303" spans="5:7" ht="15" hidden="1">
      <c r="E303" s="70"/>
      <c r="F303" s="70"/>
      <c r="G303" s="70"/>
    </row>
  </sheetData>
  <sheetProtection password="CB7C" sheet="1" objects="1" scenarios="1"/>
  <mergeCells count="1">
    <mergeCell ref="B1:K1"/>
  </mergeCells>
  <conditionalFormatting sqref="I6">
    <cfRule type="cellIs" dxfId="11" priority="5" operator="equal">
      <formula>H6</formula>
    </cfRule>
    <cfRule type="cellIs" dxfId="10" priority="6" operator="notEqual">
      <formula>H6</formula>
    </cfRule>
  </conditionalFormatting>
  <conditionalFormatting sqref="I5">
    <cfRule type="cellIs" dxfId="9" priority="3" operator="equal">
      <formula>H5</formula>
    </cfRule>
    <cfRule type="cellIs" dxfId="8" priority="4" operator="notEqual">
      <formula>H5</formula>
    </cfRule>
  </conditionalFormatting>
  <conditionalFormatting sqref="I7:I100">
    <cfRule type="cellIs" dxfId="7" priority="1" operator="equal">
      <formula>H7</formula>
    </cfRule>
    <cfRule type="cellIs" dxfId="6" priority="2" operator="notEqual">
      <formula>H7</formula>
    </cfRule>
  </conditionalFormatting>
  <dataValidations disablePrompts="1" count="8">
    <dataValidation type="textLength" operator="equal" allowBlank="1" showInputMessage="1" showErrorMessage="1" promptTitle="Account No Lenth" prompt="Account No Lenth not be greter then 15" sqref="IT5:IT100 SP5:SP100 ACL5:ACL100 AMH5:AMH100 AWD5:AWD100 BFZ5:BFZ100 BPV5:BPV100 BZR5:BZR100 CJN5:CJN100 CTJ5:CTJ100 DDF5:DDF100 DNB5:DNB100 DWX5:DWX100 EGT5:EGT100 EQP5:EQP100 FAL5:FAL100 FKH5:FKH100 FUD5:FUD100 GDZ5:GDZ100 GNV5:GNV100 GXR5:GXR100 HHN5:HHN100 HRJ5:HRJ100 IBF5:IBF100 ILB5:ILB100 IUX5:IUX100 JET5:JET100 JOP5:JOP100 JYL5:JYL100 KIH5:KIH100 KSD5:KSD100 LBZ5:LBZ100 LLV5:LLV100 LVR5:LVR100 MFN5:MFN100 MPJ5:MPJ100 MZF5:MZF100 NJB5:NJB100 NSX5:NSX100 OCT5:OCT100 OMP5:OMP100 OWL5:OWL100 PGH5:PGH100 PQD5:PQD100 PZZ5:PZZ100 QJV5:QJV100 QTR5:QTR100 RDN5:RDN100 RNJ5:RNJ100 RXF5:RXF100 SHB5:SHB100 SQX5:SQX100 TAT5:TAT100 TKP5:TKP100 TUL5:TUL100 UEH5:UEH100 UOD5:UOD100 UXZ5:UXZ100 VHV5:VHV100 VRR5:VRR100 WBN5:WBN100 WLJ5:WLJ100 WVF5:WVF100 IT65547:IT65642 SP65547:SP65642 ACL65547:ACL65642 AMH65547:AMH65642 AWD65547:AWD65642 BFZ65547:BFZ65642 BPV65547:BPV65642 BZR65547:BZR65642 CJN65547:CJN65642 CTJ65547:CTJ65642 DDF65547:DDF65642 DNB65547:DNB65642 DWX65547:DWX65642 EGT65547:EGT65642 EQP65547:EQP65642 FAL65547:FAL65642 FKH65547:FKH65642 FUD65547:FUD65642 GDZ65547:GDZ65642 GNV65547:GNV65642 GXR65547:GXR65642 HHN65547:HHN65642 HRJ65547:HRJ65642 IBF65547:IBF65642 ILB65547:ILB65642 IUX65547:IUX65642 JET65547:JET65642 JOP65547:JOP65642 JYL65547:JYL65642 KIH65547:KIH65642 KSD65547:KSD65642 LBZ65547:LBZ65642 LLV65547:LLV65642 LVR65547:LVR65642 MFN65547:MFN65642 MPJ65547:MPJ65642 MZF65547:MZF65642 NJB65547:NJB65642 NSX65547:NSX65642 OCT65547:OCT65642 OMP65547:OMP65642 OWL65547:OWL65642 PGH65547:PGH65642 PQD65547:PQD65642 PZZ65547:PZZ65642 QJV65547:QJV65642 QTR65547:QTR65642 RDN65547:RDN65642 RNJ65547:RNJ65642 RXF65547:RXF65642 SHB65547:SHB65642 SQX65547:SQX65642 TAT65547:TAT65642 TKP65547:TKP65642 TUL65547:TUL65642 UEH65547:UEH65642 UOD65547:UOD65642 UXZ65547:UXZ65642 VHV65547:VHV65642 VRR65547:VRR65642 WBN65547:WBN65642 WLJ65547:WLJ65642 WVF65547:WVF65642 IT131083:IT131178 SP131083:SP131178 ACL131083:ACL131178 AMH131083:AMH131178 AWD131083:AWD131178 BFZ131083:BFZ131178 BPV131083:BPV131178 BZR131083:BZR131178 CJN131083:CJN131178 CTJ131083:CTJ131178 DDF131083:DDF131178 DNB131083:DNB131178 DWX131083:DWX131178 EGT131083:EGT131178 EQP131083:EQP131178 FAL131083:FAL131178 FKH131083:FKH131178 FUD131083:FUD131178 GDZ131083:GDZ131178 GNV131083:GNV131178 GXR131083:GXR131178 HHN131083:HHN131178 HRJ131083:HRJ131178 IBF131083:IBF131178 ILB131083:ILB131178 IUX131083:IUX131178 JET131083:JET131178 JOP131083:JOP131178 JYL131083:JYL131178 KIH131083:KIH131178 KSD131083:KSD131178 LBZ131083:LBZ131178 LLV131083:LLV131178 LVR131083:LVR131178 MFN131083:MFN131178 MPJ131083:MPJ131178 MZF131083:MZF131178 NJB131083:NJB131178 NSX131083:NSX131178 OCT131083:OCT131178 OMP131083:OMP131178 OWL131083:OWL131178 PGH131083:PGH131178 PQD131083:PQD131178 PZZ131083:PZZ131178 QJV131083:QJV131178 QTR131083:QTR131178 RDN131083:RDN131178 RNJ131083:RNJ131178 RXF131083:RXF131178 SHB131083:SHB131178 SQX131083:SQX131178 TAT131083:TAT131178 TKP131083:TKP131178 TUL131083:TUL131178 UEH131083:UEH131178 UOD131083:UOD131178 UXZ131083:UXZ131178 VHV131083:VHV131178 VRR131083:VRR131178 WBN131083:WBN131178 WLJ131083:WLJ131178 WVF131083:WVF131178 IT196619:IT196714 SP196619:SP196714 ACL196619:ACL196714 AMH196619:AMH196714 AWD196619:AWD196714 BFZ196619:BFZ196714 BPV196619:BPV196714 BZR196619:BZR196714 CJN196619:CJN196714 CTJ196619:CTJ196714 DDF196619:DDF196714 DNB196619:DNB196714 DWX196619:DWX196714 EGT196619:EGT196714 EQP196619:EQP196714 FAL196619:FAL196714 FKH196619:FKH196714 FUD196619:FUD196714 GDZ196619:GDZ196714 GNV196619:GNV196714 GXR196619:GXR196714 HHN196619:HHN196714 HRJ196619:HRJ196714 IBF196619:IBF196714 ILB196619:ILB196714 IUX196619:IUX196714 JET196619:JET196714 JOP196619:JOP196714 JYL196619:JYL196714 KIH196619:KIH196714 KSD196619:KSD196714 LBZ196619:LBZ196714 LLV196619:LLV196714 LVR196619:LVR196714 MFN196619:MFN196714 MPJ196619:MPJ196714 MZF196619:MZF196714 NJB196619:NJB196714 NSX196619:NSX196714 OCT196619:OCT196714 OMP196619:OMP196714 OWL196619:OWL196714 PGH196619:PGH196714 PQD196619:PQD196714 PZZ196619:PZZ196714 QJV196619:QJV196714 QTR196619:QTR196714 RDN196619:RDN196714 RNJ196619:RNJ196714 RXF196619:RXF196714 SHB196619:SHB196714 SQX196619:SQX196714 TAT196619:TAT196714 TKP196619:TKP196714 TUL196619:TUL196714 UEH196619:UEH196714 UOD196619:UOD196714 UXZ196619:UXZ196714 VHV196619:VHV196714 VRR196619:VRR196714 WBN196619:WBN196714 WLJ196619:WLJ196714 WVF196619:WVF196714 IT262155:IT262250 SP262155:SP262250 ACL262155:ACL262250 AMH262155:AMH262250 AWD262155:AWD262250 BFZ262155:BFZ262250 BPV262155:BPV262250 BZR262155:BZR262250 CJN262155:CJN262250 CTJ262155:CTJ262250 DDF262155:DDF262250 DNB262155:DNB262250 DWX262155:DWX262250 EGT262155:EGT262250 EQP262155:EQP262250 FAL262155:FAL262250 FKH262155:FKH262250 FUD262155:FUD262250 GDZ262155:GDZ262250 GNV262155:GNV262250 GXR262155:GXR262250 HHN262155:HHN262250 HRJ262155:HRJ262250 IBF262155:IBF262250 ILB262155:ILB262250 IUX262155:IUX262250 JET262155:JET262250 JOP262155:JOP262250 JYL262155:JYL262250 KIH262155:KIH262250 KSD262155:KSD262250 LBZ262155:LBZ262250 LLV262155:LLV262250 LVR262155:LVR262250 MFN262155:MFN262250 MPJ262155:MPJ262250 MZF262155:MZF262250 NJB262155:NJB262250 NSX262155:NSX262250 OCT262155:OCT262250 OMP262155:OMP262250 OWL262155:OWL262250 PGH262155:PGH262250 PQD262155:PQD262250 PZZ262155:PZZ262250 QJV262155:QJV262250 QTR262155:QTR262250 RDN262155:RDN262250 RNJ262155:RNJ262250 RXF262155:RXF262250 SHB262155:SHB262250 SQX262155:SQX262250 TAT262155:TAT262250 TKP262155:TKP262250 TUL262155:TUL262250 UEH262155:UEH262250 UOD262155:UOD262250 UXZ262155:UXZ262250 VHV262155:VHV262250 VRR262155:VRR262250 WBN262155:WBN262250 WLJ262155:WLJ262250 WVF262155:WVF262250 IT327691:IT327786 SP327691:SP327786 ACL327691:ACL327786 AMH327691:AMH327786 AWD327691:AWD327786 BFZ327691:BFZ327786 BPV327691:BPV327786 BZR327691:BZR327786 CJN327691:CJN327786 CTJ327691:CTJ327786 DDF327691:DDF327786 DNB327691:DNB327786 DWX327691:DWX327786 EGT327691:EGT327786 EQP327691:EQP327786 FAL327691:FAL327786 FKH327691:FKH327786 FUD327691:FUD327786 GDZ327691:GDZ327786 GNV327691:GNV327786 GXR327691:GXR327786 HHN327691:HHN327786 HRJ327691:HRJ327786 IBF327691:IBF327786 ILB327691:ILB327786 IUX327691:IUX327786 JET327691:JET327786 JOP327691:JOP327786 JYL327691:JYL327786 KIH327691:KIH327786 KSD327691:KSD327786 LBZ327691:LBZ327786 LLV327691:LLV327786 LVR327691:LVR327786 MFN327691:MFN327786 MPJ327691:MPJ327786 MZF327691:MZF327786 NJB327691:NJB327786 NSX327691:NSX327786 OCT327691:OCT327786 OMP327691:OMP327786 OWL327691:OWL327786 PGH327691:PGH327786 PQD327691:PQD327786 PZZ327691:PZZ327786 QJV327691:QJV327786 QTR327691:QTR327786 RDN327691:RDN327786 RNJ327691:RNJ327786 RXF327691:RXF327786 SHB327691:SHB327786 SQX327691:SQX327786 TAT327691:TAT327786 TKP327691:TKP327786 TUL327691:TUL327786 UEH327691:UEH327786 UOD327691:UOD327786 UXZ327691:UXZ327786 VHV327691:VHV327786 VRR327691:VRR327786 WBN327691:WBN327786 WLJ327691:WLJ327786 WVF327691:WVF327786 IT393227:IT393322 SP393227:SP393322 ACL393227:ACL393322 AMH393227:AMH393322 AWD393227:AWD393322 BFZ393227:BFZ393322 BPV393227:BPV393322 BZR393227:BZR393322 CJN393227:CJN393322 CTJ393227:CTJ393322 DDF393227:DDF393322 DNB393227:DNB393322 DWX393227:DWX393322 EGT393227:EGT393322 EQP393227:EQP393322 FAL393227:FAL393322 FKH393227:FKH393322 FUD393227:FUD393322 GDZ393227:GDZ393322 GNV393227:GNV393322 GXR393227:GXR393322 HHN393227:HHN393322 HRJ393227:HRJ393322 IBF393227:IBF393322 ILB393227:ILB393322 IUX393227:IUX393322 JET393227:JET393322 JOP393227:JOP393322 JYL393227:JYL393322 KIH393227:KIH393322 KSD393227:KSD393322 LBZ393227:LBZ393322 LLV393227:LLV393322 LVR393227:LVR393322 MFN393227:MFN393322 MPJ393227:MPJ393322 MZF393227:MZF393322 NJB393227:NJB393322 NSX393227:NSX393322 OCT393227:OCT393322 OMP393227:OMP393322 OWL393227:OWL393322 PGH393227:PGH393322 PQD393227:PQD393322 PZZ393227:PZZ393322 QJV393227:QJV393322 QTR393227:QTR393322 RDN393227:RDN393322 RNJ393227:RNJ393322 RXF393227:RXF393322 SHB393227:SHB393322 SQX393227:SQX393322 TAT393227:TAT393322 TKP393227:TKP393322 TUL393227:TUL393322 UEH393227:UEH393322 UOD393227:UOD393322 UXZ393227:UXZ393322 VHV393227:VHV393322 VRR393227:VRR393322 WBN393227:WBN393322 WLJ393227:WLJ393322 WVF393227:WVF393322 IT458763:IT458858 SP458763:SP458858 ACL458763:ACL458858 AMH458763:AMH458858 AWD458763:AWD458858 BFZ458763:BFZ458858 BPV458763:BPV458858 BZR458763:BZR458858 CJN458763:CJN458858 CTJ458763:CTJ458858 DDF458763:DDF458858 DNB458763:DNB458858 DWX458763:DWX458858 EGT458763:EGT458858 EQP458763:EQP458858 FAL458763:FAL458858 FKH458763:FKH458858 FUD458763:FUD458858 GDZ458763:GDZ458858 GNV458763:GNV458858 GXR458763:GXR458858 HHN458763:HHN458858 HRJ458763:HRJ458858 IBF458763:IBF458858 ILB458763:ILB458858 IUX458763:IUX458858 JET458763:JET458858 JOP458763:JOP458858 JYL458763:JYL458858 KIH458763:KIH458858 KSD458763:KSD458858 LBZ458763:LBZ458858 LLV458763:LLV458858 LVR458763:LVR458858 MFN458763:MFN458858 MPJ458763:MPJ458858 MZF458763:MZF458858 NJB458763:NJB458858 NSX458763:NSX458858 OCT458763:OCT458858 OMP458763:OMP458858 OWL458763:OWL458858 PGH458763:PGH458858 PQD458763:PQD458858 PZZ458763:PZZ458858 QJV458763:QJV458858 QTR458763:QTR458858 RDN458763:RDN458858 RNJ458763:RNJ458858 RXF458763:RXF458858 SHB458763:SHB458858 SQX458763:SQX458858 TAT458763:TAT458858 TKP458763:TKP458858 TUL458763:TUL458858 UEH458763:UEH458858 UOD458763:UOD458858 UXZ458763:UXZ458858 VHV458763:VHV458858 VRR458763:VRR458858 WBN458763:WBN458858 WLJ458763:WLJ458858 WVF458763:WVF458858 IT524299:IT524394 SP524299:SP524394 ACL524299:ACL524394 AMH524299:AMH524394 AWD524299:AWD524394 BFZ524299:BFZ524394 BPV524299:BPV524394 BZR524299:BZR524394 CJN524299:CJN524394 CTJ524299:CTJ524394 DDF524299:DDF524394 DNB524299:DNB524394 DWX524299:DWX524394 EGT524299:EGT524394 EQP524299:EQP524394 FAL524299:FAL524394 FKH524299:FKH524394 FUD524299:FUD524394 GDZ524299:GDZ524394 GNV524299:GNV524394 GXR524299:GXR524394 HHN524299:HHN524394 HRJ524299:HRJ524394 IBF524299:IBF524394 ILB524299:ILB524394 IUX524299:IUX524394 JET524299:JET524394 JOP524299:JOP524394 JYL524299:JYL524394 KIH524299:KIH524394 KSD524299:KSD524394 LBZ524299:LBZ524394 LLV524299:LLV524394 LVR524299:LVR524394 MFN524299:MFN524394 MPJ524299:MPJ524394 MZF524299:MZF524394 NJB524299:NJB524394 NSX524299:NSX524394 OCT524299:OCT524394 OMP524299:OMP524394 OWL524299:OWL524394 PGH524299:PGH524394 PQD524299:PQD524394 PZZ524299:PZZ524394 QJV524299:QJV524394 QTR524299:QTR524394 RDN524299:RDN524394 RNJ524299:RNJ524394 RXF524299:RXF524394 SHB524299:SHB524394 SQX524299:SQX524394 TAT524299:TAT524394 TKP524299:TKP524394 TUL524299:TUL524394 UEH524299:UEH524394 UOD524299:UOD524394 UXZ524299:UXZ524394 VHV524299:VHV524394 VRR524299:VRR524394 WBN524299:WBN524394 WLJ524299:WLJ524394 WVF524299:WVF524394 IT589835:IT589930 SP589835:SP589930 ACL589835:ACL589930 AMH589835:AMH589930 AWD589835:AWD589930 BFZ589835:BFZ589930 BPV589835:BPV589930 BZR589835:BZR589930 CJN589835:CJN589930 CTJ589835:CTJ589930 DDF589835:DDF589930 DNB589835:DNB589930 DWX589835:DWX589930 EGT589835:EGT589930 EQP589835:EQP589930 FAL589835:FAL589930 FKH589835:FKH589930 FUD589835:FUD589930 GDZ589835:GDZ589930 GNV589835:GNV589930 GXR589835:GXR589930 HHN589835:HHN589930 HRJ589835:HRJ589930 IBF589835:IBF589930 ILB589835:ILB589930 IUX589835:IUX589930 JET589835:JET589930 JOP589835:JOP589930 JYL589835:JYL589930 KIH589835:KIH589930 KSD589835:KSD589930 LBZ589835:LBZ589930 LLV589835:LLV589930 LVR589835:LVR589930 MFN589835:MFN589930 MPJ589835:MPJ589930 MZF589835:MZF589930 NJB589835:NJB589930 NSX589835:NSX589930 OCT589835:OCT589930 OMP589835:OMP589930 OWL589835:OWL589930 PGH589835:PGH589930 PQD589835:PQD589930 PZZ589835:PZZ589930 QJV589835:QJV589930 QTR589835:QTR589930 RDN589835:RDN589930 RNJ589835:RNJ589930 RXF589835:RXF589930 SHB589835:SHB589930 SQX589835:SQX589930 TAT589835:TAT589930 TKP589835:TKP589930 TUL589835:TUL589930 UEH589835:UEH589930 UOD589835:UOD589930 UXZ589835:UXZ589930 VHV589835:VHV589930 VRR589835:VRR589930 WBN589835:WBN589930 WLJ589835:WLJ589930 WVF589835:WVF589930 IT655371:IT655466 SP655371:SP655466 ACL655371:ACL655466 AMH655371:AMH655466 AWD655371:AWD655466 BFZ655371:BFZ655466 BPV655371:BPV655466 BZR655371:BZR655466 CJN655371:CJN655466 CTJ655371:CTJ655466 DDF655371:DDF655466 DNB655371:DNB655466 DWX655371:DWX655466 EGT655371:EGT655466 EQP655371:EQP655466 FAL655371:FAL655466 FKH655371:FKH655466 FUD655371:FUD655466 GDZ655371:GDZ655466 GNV655371:GNV655466 GXR655371:GXR655466 HHN655371:HHN655466 HRJ655371:HRJ655466 IBF655371:IBF655466 ILB655371:ILB655466 IUX655371:IUX655466 JET655371:JET655466 JOP655371:JOP655466 JYL655371:JYL655466 KIH655371:KIH655466 KSD655371:KSD655466 LBZ655371:LBZ655466 LLV655371:LLV655466 LVR655371:LVR655466 MFN655371:MFN655466 MPJ655371:MPJ655466 MZF655371:MZF655466 NJB655371:NJB655466 NSX655371:NSX655466 OCT655371:OCT655466 OMP655371:OMP655466 OWL655371:OWL655466 PGH655371:PGH655466 PQD655371:PQD655466 PZZ655371:PZZ655466 QJV655371:QJV655466 QTR655371:QTR655466 RDN655371:RDN655466 RNJ655371:RNJ655466 RXF655371:RXF655466 SHB655371:SHB655466 SQX655371:SQX655466 TAT655371:TAT655466 TKP655371:TKP655466 TUL655371:TUL655466 UEH655371:UEH655466 UOD655371:UOD655466 UXZ655371:UXZ655466 VHV655371:VHV655466 VRR655371:VRR655466 WBN655371:WBN655466 WLJ655371:WLJ655466 WVF655371:WVF655466 IT720907:IT721002 SP720907:SP721002 ACL720907:ACL721002 AMH720907:AMH721002 AWD720907:AWD721002 BFZ720907:BFZ721002 BPV720907:BPV721002 BZR720907:BZR721002 CJN720907:CJN721002 CTJ720907:CTJ721002 DDF720907:DDF721002 DNB720907:DNB721002 DWX720907:DWX721002 EGT720907:EGT721002 EQP720907:EQP721002 FAL720907:FAL721002 FKH720907:FKH721002 FUD720907:FUD721002 GDZ720907:GDZ721002 GNV720907:GNV721002 GXR720907:GXR721002 HHN720907:HHN721002 HRJ720907:HRJ721002 IBF720907:IBF721002 ILB720907:ILB721002 IUX720907:IUX721002 JET720907:JET721002 JOP720907:JOP721002 JYL720907:JYL721002 KIH720907:KIH721002 KSD720907:KSD721002 LBZ720907:LBZ721002 LLV720907:LLV721002 LVR720907:LVR721002 MFN720907:MFN721002 MPJ720907:MPJ721002 MZF720907:MZF721002 NJB720907:NJB721002 NSX720907:NSX721002 OCT720907:OCT721002 OMP720907:OMP721002 OWL720907:OWL721002 PGH720907:PGH721002 PQD720907:PQD721002 PZZ720907:PZZ721002 QJV720907:QJV721002 QTR720907:QTR721002 RDN720907:RDN721002 RNJ720907:RNJ721002 RXF720907:RXF721002 SHB720907:SHB721002 SQX720907:SQX721002 TAT720907:TAT721002 TKP720907:TKP721002 TUL720907:TUL721002 UEH720907:UEH721002 UOD720907:UOD721002 UXZ720907:UXZ721002 VHV720907:VHV721002 VRR720907:VRR721002 WBN720907:WBN721002 WLJ720907:WLJ721002 WVF720907:WVF721002 IT786443:IT786538 SP786443:SP786538 ACL786443:ACL786538 AMH786443:AMH786538 AWD786443:AWD786538 BFZ786443:BFZ786538 BPV786443:BPV786538 BZR786443:BZR786538 CJN786443:CJN786538 CTJ786443:CTJ786538 DDF786443:DDF786538 DNB786443:DNB786538 DWX786443:DWX786538 EGT786443:EGT786538 EQP786443:EQP786538 FAL786443:FAL786538 FKH786443:FKH786538 FUD786443:FUD786538 GDZ786443:GDZ786538 GNV786443:GNV786538 GXR786443:GXR786538 HHN786443:HHN786538 HRJ786443:HRJ786538 IBF786443:IBF786538 ILB786443:ILB786538 IUX786443:IUX786538 JET786443:JET786538 JOP786443:JOP786538 JYL786443:JYL786538 KIH786443:KIH786538 KSD786443:KSD786538 LBZ786443:LBZ786538 LLV786443:LLV786538 LVR786443:LVR786538 MFN786443:MFN786538 MPJ786443:MPJ786538 MZF786443:MZF786538 NJB786443:NJB786538 NSX786443:NSX786538 OCT786443:OCT786538 OMP786443:OMP786538 OWL786443:OWL786538 PGH786443:PGH786538 PQD786443:PQD786538 PZZ786443:PZZ786538 QJV786443:QJV786538 QTR786443:QTR786538 RDN786443:RDN786538 RNJ786443:RNJ786538 RXF786443:RXF786538 SHB786443:SHB786538 SQX786443:SQX786538 TAT786443:TAT786538 TKP786443:TKP786538 TUL786443:TUL786538 UEH786443:UEH786538 UOD786443:UOD786538 UXZ786443:UXZ786538 VHV786443:VHV786538 VRR786443:VRR786538 WBN786443:WBN786538 WLJ786443:WLJ786538 WVF786443:WVF786538 IT851979:IT852074 SP851979:SP852074 ACL851979:ACL852074 AMH851979:AMH852074 AWD851979:AWD852074 BFZ851979:BFZ852074 BPV851979:BPV852074 BZR851979:BZR852074 CJN851979:CJN852074 CTJ851979:CTJ852074 DDF851979:DDF852074 DNB851979:DNB852074 DWX851979:DWX852074 EGT851979:EGT852074 EQP851979:EQP852074 FAL851979:FAL852074 FKH851979:FKH852074 FUD851979:FUD852074 GDZ851979:GDZ852074 GNV851979:GNV852074 GXR851979:GXR852074 HHN851979:HHN852074 HRJ851979:HRJ852074 IBF851979:IBF852074 ILB851979:ILB852074 IUX851979:IUX852074 JET851979:JET852074 JOP851979:JOP852074 JYL851979:JYL852074 KIH851979:KIH852074 KSD851979:KSD852074 LBZ851979:LBZ852074 LLV851979:LLV852074 LVR851979:LVR852074 MFN851979:MFN852074 MPJ851979:MPJ852074 MZF851979:MZF852074 NJB851979:NJB852074 NSX851979:NSX852074 OCT851979:OCT852074 OMP851979:OMP852074 OWL851979:OWL852074 PGH851979:PGH852074 PQD851979:PQD852074 PZZ851979:PZZ852074 QJV851979:QJV852074 QTR851979:QTR852074 RDN851979:RDN852074 RNJ851979:RNJ852074 RXF851979:RXF852074 SHB851979:SHB852074 SQX851979:SQX852074 TAT851979:TAT852074 TKP851979:TKP852074 TUL851979:TUL852074 UEH851979:UEH852074 UOD851979:UOD852074 UXZ851979:UXZ852074 VHV851979:VHV852074 VRR851979:VRR852074 WBN851979:WBN852074 WLJ851979:WLJ852074 WVF851979:WVF852074 IT917515:IT917610 SP917515:SP917610 ACL917515:ACL917610 AMH917515:AMH917610 AWD917515:AWD917610 BFZ917515:BFZ917610 BPV917515:BPV917610 BZR917515:BZR917610 CJN917515:CJN917610 CTJ917515:CTJ917610 DDF917515:DDF917610 DNB917515:DNB917610 DWX917515:DWX917610 EGT917515:EGT917610 EQP917515:EQP917610 FAL917515:FAL917610 FKH917515:FKH917610 FUD917515:FUD917610 GDZ917515:GDZ917610 GNV917515:GNV917610 GXR917515:GXR917610 HHN917515:HHN917610 HRJ917515:HRJ917610 IBF917515:IBF917610 ILB917515:ILB917610 IUX917515:IUX917610 JET917515:JET917610 JOP917515:JOP917610 JYL917515:JYL917610 KIH917515:KIH917610 KSD917515:KSD917610 LBZ917515:LBZ917610 LLV917515:LLV917610 LVR917515:LVR917610 MFN917515:MFN917610 MPJ917515:MPJ917610 MZF917515:MZF917610 NJB917515:NJB917610 NSX917515:NSX917610 OCT917515:OCT917610 OMP917515:OMP917610 OWL917515:OWL917610 PGH917515:PGH917610 PQD917515:PQD917610 PZZ917515:PZZ917610 QJV917515:QJV917610 QTR917515:QTR917610 RDN917515:RDN917610 RNJ917515:RNJ917610 RXF917515:RXF917610 SHB917515:SHB917610 SQX917515:SQX917610 TAT917515:TAT917610 TKP917515:TKP917610 TUL917515:TUL917610 UEH917515:UEH917610 UOD917515:UOD917610 UXZ917515:UXZ917610 VHV917515:VHV917610 VRR917515:VRR917610 WBN917515:WBN917610 WLJ917515:WLJ917610 WVF917515:WVF917610 IT983051:IT983146 SP983051:SP983146 ACL983051:ACL983146 AMH983051:AMH983146 AWD983051:AWD983146 BFZ983051:BFZ983146 BPV983051:BPV983146 BZR983051:BZR983146 CJN983051:CJN983146 CTJ983051:CTJ983146 DDF983051:DDF983146 DNB983051:DNB983146 DWX983051:DWX983146 EGT983051:EGT983146 EQP983051:EQP983146 FAL983051:FAL983146 FKH983051:FKH983146 FUD983051:FUD983146 GDZ983051:GDZ983146 GNV983051:GNV983146 GXR983051:GXR983146 HHN983051:HHN983146 HRJ983051:HRJ983146 IBF983051:IBF983146 ILB983051:ILB983146 IUX983051:IUX983146 JET983051:JET983146 JOP983051:JOP983146 JYL983051:JYL983146 KIH983051:KIH983146 KSD983051:KSD983146 LBZ983051:LBZ983146 LLV983051:LLV983146 LVR983051:LVR983146 MFN983051:MFN983146 MPJ983051:MPJ983146 MZF983051:MZF983146 NJB983051:NJB983146 NSX983051:NSX983146 OCT983051:OCT983146 OMP983051:OMP983146 OWL983051:OWL983146 PGH983051:PGH983146 PQD983051:PQD983146 PZZ983051:PZZ983146 QJV983051:QJV983146 QTR983051:QTR983146 RDN983051:RDN983146 RNJ983051:RNJ983146 RXF983051:RXF983146 SHB983051:SHB983146 SQX983051:SQX983146 TAT983051:TAT983146 TKP983051:TKP983146 TUL983051:TUL983146 UEH983051:UEH983146 UOD983051:UOD983146 UXZ983051:UXZ983146 VHV983051:VHV983146 VRR983051:VRR983146 WBN983051:WBN983146 WLJ983051:WLJ983146 WVF983051:WVF983146 B983051:B983146 B65547:B65642 B131083:B131178 B196619:B196714 B262155:B262250 B327691:B327786 B393227:B393322 B458763:B458858 B524299:B524394 B589835:B589930 B655371:B655466 B720907:B721002 B786443:B786538 B851979:B852074 B917515:B917610">
      <formula1>15</formula1>
    </dataValidation>
    <dataValidation type="list" allowBlank="1" showInputMessage="1" showErrorMessage="1" sqref="IV5:IV100 SR5:SR100 ACN5:ACN100 AMJ5:AMJ100 AWF5:AWF100 BGB5:BGB100 BPX5:BPX100 BZT5:BZT100 CJP5:CJP100 CTL5:CTL100 DDH5:DDH100 DND5:DND100 DWZ5:DWZ100 EGV5:EGV100 EQR5:EQR100 FAN5:FAN100 FKJ5:FKJ100 FUF5:FUF100 GEB5:GEB100 GNX5:GNX100 GXT5:GXT100 HHP5:HHP100 HRL5:HRL100 IBH5:IBH100 ILD5:ILD100 IUZ5:IUZ100 JEV5:JEV100 JOR5:JOR100 JYN5:JYN100 KIJ5:KIJ100 KSF5:KSF100 LCB5:LCB100 LLX5:LLX100 LVT5:LVT100 MFP5:MFP100 MPL5:MPL100 MZH5:MZH100 NJD5:NJD100 NSZ5:NSZ100 OCV5:OCV100 OMR5:OMR100 OWN5:OWN100 PGJ5:PGJ100 PQF5:PQF100 QAB5:QAB100 QJX5:QJX100 QTT5:QTT100 RDP5:RDP100 RNL5:RNL100 RXH5:RXH100 SHD5:SHD100 SQZ5:SQZ100 TAV5:TAV100 TKR5:TKR100 TUN5:TUN100 UEJ5:UEJ100 UOF5:UOF100 UYB5:UYB100 VHX5:VHX100 VRT5:VRT100 WBP5:WBP100 WLL5:WLL100 WVH5:WVH100 IV65547:IV65642 SR65547:SR65642 ACN65547:ACN65642 AMJ65547:AMJ65642 AWF65547:AWF65642 BGB65547:BGB65642 BPX65547:BPX65642 BZT65547:BZT65642 CJP65547:CJP65642 CTL65547:CTL65642 DDH65547:DDH65642 DND65547:DND65642 DWZ65547:DWZ65642 EGV65547:EGV65642 EQR65547:EQR65642 FAN65547:FAN65642 FKJ65547:FKJ65642 FUF65547:FUF65642 GEB65547:GEB65642 GNX65547:GNX65642 GXT65547:GXT65642 HHP65547:HHP65642 HRL65547:HRL65642 IBH65547:IBH65642 ILD65547:ILD65642 IUZ65547:IUZ65642 JEV65547:JEV65642 JOR65547:JOR65642 JYN65547:JYN65642 KIJ65547:KIJ65642 KSF65547:KSF65642 LCB65547:LCB65642 LLX65547:LLX65642 LVT65547:LVT65642 MFP65547:MFP65642 MPL65547:MPL65642 MZH65547:MZH65642 NJD65547:NJD65642 NSZ65547:NSZ65642 OCV65547:OCV65642 OMR65547:OMR65642 OWN65547:OWN65642 PGJ65547:PGJ65642 PQF65547:PQF65642 QAB65547:QAB65642 QJX65547:QJX65642 QTT65547:QTT65642 RDP65547:RDP65642 RNL65547:RNL65642 RXH65547:RXH65642 SHD65547:SHD65642 SQZ65547:SQZ65642 TAV65547:TAV65642 TKR65547:TKR65642 TUN65547:TUN65642 UEJ65547:UEJ65642 UOF65547:UOF65642 UYB65547:UYB65642 VHX65547:VHX65642 VRT65547:VRT65642 WBP65547:WBP65642 WLL65547:WLL65642 WVH65547:WVH65642 IV131083:IV131178 SR131083:SR131178 ACN131083:ACN131178 AMJ131083:AMJ131178 AWF131083:AWF131178 BGB131083:BGB131178 BPX131083:BPX131178 BZT131083:BZT131178 CJP131083:CJP131178 CTL131083:CTL131178 DDH131083:DDH131178 DND131083:DND131178 DWZ131083:DWZ131178 EGV131083:EGV131178 EQR131083:EQR131178 FAN131083:FAN131178 FKJ131083:FKJ131178 FUF131083:FUF131178 GEB131083:GEB131178 GNX131083:GNX131178 GXT131083:GXT131178 HHP131083:HHP131178 HRL131083:HRL131178 IBH131083:IBH131178 ILD131083:ILD131178 IUZ131083:IUZ131178 JEV131083:JEV131178 JOR131083:JOR131178 JYN131083:JYN131178 KIJ131083:KIJ131178 KSF131083:KSF131178 LCB131083:LCB131178 LLX131083:LLX131178 LVT131083:LVT131178 MFP131083:MFP131178 MPL131083:MPL131178 MZH131083:MZH131178 NJD131083:NJD131178 NSZ131083:NSZ131178 OCV131083:OCV131178 OMR131083:OMR131178 OWN131083:OWN131178 PGJ131083:PGJ131178 PQF131083:PQF131178 QAB131083:QAB131178 QJX131083:QJX131178 QTT131083:QTT131178 RDP131083:RDP131178 RNL131083:RNL131178 RXH131083:RXH131178 SHD131083:SHD131178 SQZ131083:SQZ131178 TAV131083:TAV131178 TKR131083:TKR131178 TUN131083:TUN131178 UEJ131083:UEJ131178 UOF131083:UOF131178 UYB131083:UYB131178 VHX131083:VHX131178 VRT131083:VRT131178 WBP131083:WBP131178 WLL131083:WLL131178 WVH131083:WVH131178 IV196619:IV196714 SR196619:SR196714 ACN196619:ACN196714 AMJ196619:AMJ196714 AWF196619:AWF196714 BGB196619:BGB196714 BPX196619:BPX196714 BZT196619:BZT196714 CJP196619:CJP196714 CTL196619:CTL196714 DDH196619:DDH196714 DND196619:DND196714 DWZ196619:DWZ196714 EGV196619:EGV196714 EQR196619:EQR196714 FAN196619:FAN196714 FKJ196619:FKJ196714 FUF196619:FUF196714 GEB196619:GEB196714 GNX196619:GNX196714 GXT196619:GXT196714 HHP196619:HHP196714 HRL196619:HRL196714 IBH196619:IBH196714 ILD196619:ILD196714 IUZ196619:IUZ196714 JEV196619:JEV196714 JOR196619:JOR196714 JYN196619:JYN196714 KIJ196619:KIJ196714 KSF196619:KSF196714 LCB196619:LCB196714 LLX196619:LLX196714 LVT196619:LVT196714 MFP196619:MFP196714 MPL196619:MPL196714 MZH196619:MZH196714 NJD196619:NJD196714 NSZ196619:NSZ196714 OCV196619:OCV196714 OMR196619:OMR196714 OWN196619:OWN196714 PGJ196619:PGJ196714 PQF196619:PQF196714 QAB196619:QAB196714 QJX196619:QJX196714 QTT196619:QTT196714 RDP196619:RDP196714 RNL196619:RNL196714 RXH196619:RXH196714 SHD196619:SHD196714 SQZ196619:SQZ196714 TAV196619:TAV196714 TKR196619:TKR196714 TUN196619:TUN196714 UEJ196619:UEJ196714 UOF196619:UOF196714 UYB196619:UYB196714 VHX196619:VHX196714 VRT196619:VRT196714 WBP196619:WBP196714 WLL196619:WLL196714 WVH196619:WVH196714 IV262155:IV262250 SR262155:SR262250 ACN262155:ACN262250 AMJ262155:AMJ262250 AWF262155:AWF262250 BGB262155:BGB262250 BPX262155:BPX262250 BZT262155:BZT262250 CJP262155:CJP262250 CTL262155:CTL262250 DDH262155:DDH262250 DND262155:DND262250 DWZ262155:DWZ262250 EGV262155:EGV262250 EQR262155:EQR262250 FAN262155:FAN262250 FKJ262155:FKJ262250 FUF262155:FUF262250 GEB262155:GEB262250 GNX262155:GNX262250 GXT262155:GXT262250 HHP262155:HHP262250 HRL262155:HRL262250 IBH262155:IBH262250 ILD262155:ILD262250 IUZ262155:IUZ262250 JEV262155:JEV262250 JOR262155:JOR262250 JYN262155:JYN262250 KIJ262155:KIJ262250 KSF262155:KSF262250 LCB262155:LCB262250 LLX262155:LLX262250 LVT262155:LVT262250 MFP262155:MFP262250 MPL262155:MPL262250 MZH262155:MZH262250 NJD262155:NJD262250 NSZ262155:NSZ262250 OCV262155:OCV262250 OMR262155:OMR262250 OWN262155:OWN262250 PGJ262155:PGJ262250 PQF262155:PQF262250 QAB262155:QAB262250 QJX262155:QJX262250 QTT262155:QTT262250 RDP262155:RDP262250 RNL262155:RNL262250 RXH262155:RXH262250 SHD262155:SHD262250 SQZ262155:SQZ262250 TAV262155:TAV262250 TKR262155:TKR262250 TUN262155:TUN262250 UEJ262155:UEJ262250 UOF262155:UOF262250 UYB262155:UYB262250 VHX262155:VHX262250 VRT262155:VRT262250 WBP262155:WBP262250 WLL262155:WLL262250 WVH262155:WVH262250 IV327691:IV327786 SR327691:SR327786 ACN327691:ACN327786 AMJ327691:AMJ327786 AWF327691:AWF327786 BGB327691:BGB327786 BPX327691:BPX327786 BZT327691:BZT327786 CJP327691:CJP327786 CTL327691:CTL327786 DDH327691:DDH327786 DND327691:DND327786 DWZ327691:DWZ327786 EGV327691:EGV327786 EQR327691:EQR327786 FAN327691:FAN327786 FKJ327691:FKJ327786 FUF327691:FUF327786 GEB327691:GEB327786 GNX327691:GNX327786 GXT327691:GXT327786 HHP327691:HHP327786 HRL327691:HRL327786 IBH327691:IBH327786 ILD327691:ILD327786 IUZ327691:IUZ327786 JEV327691:JEV327786 JOR327691:JOR327786 JYN327691:JYN327786 KIJ327691:KIJ327786 KSF327691:KSF327786 LCB327691:LCB327786 LLX327691:LLX327786 LVT327691:LVT327786 MFP327691:MFP327786 MPL327691:MPL327786 MZH327691:MZH327786 NJD327691:NJD327786 NSZ327691:NSZ327786 OCV327691:OCV327786 OMR327691:OMR327786 OWN327691:OWN327786 PGJ327691:PGJ327786 PQF327691:PQF327786 QAB327691:QAB327786 QJX327691:QJX327786 QTT327691:QTT327786 RDP327691:RDP327786 RNL327691:RNL327786 RXH327691:RXH327786 SHD327691:SHD327786 SQZ327691:SQZ327786 TAV327691:TAV327786 TKR327691:TKR327786 TUN327691:TUN327786 UEJ327691:UEJ327786 UOF327691:UOF327786 UYB327691:UYB327786 VHX327691:VHX327786 VRT327691:VRT327786 WBP327691:WBP327786 WLL327691:WLL327786 WVH327691:WVH327786 IV393227:IV393322 SR393227:SR393322 ACN393227:ACN393322 AMJ393227:AMJ393322 AWF393227:AWF393322 BGB393227:BGB393322 BPX393227:BPX393322 BZT393227:BZT393322 CJP393227:CJP393322 CTL393227:CTL393322 DDH393227:DDH393322 DND393227:DND393322 DWZ393227:DWZ393322 EGV393227:EGV393322 EQR393227:EQR393322 FAN393227:FAN393322 FKJ393227:FKJ393322 FUF393227:FUF393322 GEB393227:GEB393322 GNX393227:GNX393322 GXT393227:GXT393322 HHP393227:HHP393322 HRL393227:HRL393322 IBH393227:IBH393322 ILD393227:ILD393322 IUZ393227:IUZ393322 JEV393227:JEV393322 JOR393227:JOR393322 JYN393227:JYN393322 KIJ393227:KIJ393322 KSF393227:KSF393322 LCB393227:LCB393322 LLX393227:LLX393322 LVT393227:LVT393322 MFP393227:MFP393322 MPL393227:MPL393322 MZH393227:MZH393322 NJD393227:NJD393322 NSZ393227:NSZ393322 OCV393227:OCV393322 OMR393227:OMR393322 OWN393227:OWN393322 PGJ393227:PGJ393322 PQF393227:PQF393322 QAB393227:QAB393322 QJX393227:QJX393322 QTT393227:QTT393322 RDP393227:RDP393322 RNL393227:RNL393322 RXH393227:RXH393322 SHD393227:SHD393322 SQZ393227:SQZ393322 TAV393227:TAV393322 TKR393227:TKR393322 TUN393227:TUN393322 UEJ393227:UEJ393322 UOF393227:UOF393322 UYB393227:UYB393322 VHX393227:VHX393322 VRT393227:VRT393322 WBP393227:WBP393322 WLL393227:WLL393322 WVH393227:WVH393322 IV458763:IV458858 SR458763:SR458858 ACN458763:ACN458858 AMJ458763:AMJ458858 AWF458763:AWF458858 BGB458763:BGB458858 BPX458763:BPX458858 BZT458763:BZT458858 CJP458763:CJP458858 CTL458763:CTL458858 DDH458763:DDH458858 DND458763:DND458858 DWZ458763:DWZ458858 EGV458763:EGV458858 EQR458763:EQR458858 FAN458763:FAN458858 FKJ458763:FKJ458858 FUF458763:FUF458858 GEB458763:GEB458858 GNX458763:GNX458858 GXT458763:GXT458858 HHP458763:HHP458858 HRL458763:HRL458858 IBH458763:IBH458858 ILD458763:ILD458858 IUZ458763:IUZ458858 JEV458763:JEV458858 JOR458763:JOR458858 JYN458763:JYN458858 KIJ458763:KIJ458858 KSF458763:KSF458858 LCB458763:LCB458858 LLX458763:LLX458858 LVT458763:LVT458858 MFP458763:MFP458858 MPL458763:MPL458858 MZH458763:MZH458858 NJD458763:NJD458858 NSZ458763:NSZ458858 OCV458763:OCV458858 OMR458763:OMR458858 OWN458763:OWN458858 PGJ458763:PGJ458858 PQF458763:PQF458858 QAB458763:QAB458858 QJX458763:QJX458858 QTT458763:QTT458858 RDP458763:RDP458858 RNL458763:RNL458858 RXH458763:RXH458858 SHD458763:SHD458858 SQZ458763:SQZ458858 TAV458763:TAV458858 TKR458763:TKR458858 TUN458763:TUN458858 UEJ458763:UEJ458858 UOF458763:UOF458858 UYB458763:UYB458858 VHX458763:VHX458858 VRT458763:VRT458858 WBP458763:WBP458858 WLL458763:WLL458858 WVH458763:WVH458858 IV524299:IV524394 SR524299:SR524394 ACN524299:ACN524394 AMJ524299:AMJ524394 AWF524299:AWF524394 BGB524299:BGB524394 BPX524299:BPX524394 BZT524299:BZT524394 CJP524299:CJP524394 CTL524299:CTL524394 DDH524299:DDH524394 DND524299:DND524394 DWZ524299:DWZ524394 EGV524299:EGV524394 EQR524299:EQR524394 FAN524299:FAN524394 FKJ524299:FKJ524394 FUF524299:FUF524394 GEB524299:GEB524394 GNX524299:GNX524394 GXT524299:GXT524394 HHP524299:HHP524394 HRL524299:HRL524394 IBH524299:IBH524394 ILD524299:ILD524394 IUZ524299:IUZ524394 JEV524299:JEV524394 JOR524299:JOR524394 JYN524299:JYN524394 KIJ524299:KIJ524394 KSF524299:KSF524394 LCB524299:LCB524394 LLX524299:LLX524394 LVT524299:LVT524394 MFP524299:MFP524394 MPL524299:MPL524394 MZH524299:MZH524394 NJD524299:NJD524394 NSZ524299:NSZ524394 OCV524299:OCV524394 OMR524299:OMR524394 OWN524299:OWN524394 PGJ524299:PGJ524394 PQF524299:PQF524394 QAB524299:QAB524394 QJX524299:QJX524394 QTT524299:QTT524394 RDP524299:RDP524394 RNL524299:RNL524394 RXH524299:RXH524394 SHD524299:SHD524394 SQZ524299:SQZ524394 TAV524299:TAV524394 TKR524299:TKR524394 TUN524299:TUN524394 UEJ524299:UEJ524394 UOF524299:UOF524394 UYB524299:UYB524394 VHX524299:VHX524394 VRT524299:VRT524394 WBP524299:WBP524394 WLL524299:WLL524394 WVH524299:WVH524394 IV589835:IV589930 SR589835:SR589930 ACN589835:ACN589930 AMJ589835:AMJ589930 AWF589835:AWF589930 BGB589835:BGB589930 BPX589835:BPX589930 BZT589835:BZT589930 CJP589835:CJP589930 CTL589835:CTL589930 DDH589835:DDH589930 DND589835:DND589930 DWZ589835:DWZ589930 EGV589835:EGV589930 EQR589835:EQR589930 FAN589835:FAN589930 FKJ589835:FKJ589930 FUF589835:FUF589930 GEB589835:GEB589930 GNX589835:GNX589930 GXT589835:GXT589930 HHP589835:HHP589930 HRL589835:HRL589930 IBH589835:IBH589930 ILD589835:ILD589930 IUZ589835:IUZ589930 JEV589835:JEV589930 JOR589835:JOR589930 JYN589835:JYN589930 KIJ589835:KIJ589930 KSF589835:KSF589930 LCB589835:LCB589930 LLX589835:LLX589930 LVT589835:LVT589930 MFP589835:MFP589930 MPL589835:MPL589930 MZH589835:MZH589930 NJD589835:NJD589930 NSZ589835:NSZ589930 OCV589835:OCV589930 OMR589835:OMR589930 OWN589835:OWN589930 PGJ589835:PGJ589930 PQF589835:PQF589930 QAB589835:QAB589930 QJX589835:QJX589930 QTT589835:QTT589930 RDP589835:RDP589930 RNL589835:RNL589930 RXH589835:RXH589930 SHD589835:SHD589930 SQZ589835:SQZ589930 TAV589835:TAV589930 TKR589835:TKR589930 TUN589835:TUN589930 UEJ589835:UEJ589930 UOF589835:UOF589930 UYB589835:UYB589930 VHX589835:VHX589930 VRT589835:VRT589930 WBP589835:WBP589930 WLL589835:WLL589930 WVH589835:WVH589930 IV655371:IV655466 SR655371:SR655466 ACN655371:ACN655466 AMJ655371:AMJ655466 AWF655371:AWF655466 BGB655371:BGB655466 BPX655371:BPX655466 BZT655371:BZT655466 CJP655371:CJP655466 CTL655371:CTL655466 DDH655371:DDH655466 DND655371:DND655466 DWZ655371:DWZ655466 EGV655371:EGV655466 EQR655371:EQR655466 FAN655371:FAN655466 FKJ655371:FKJ655466 FUF655371:FUF655466 GEB655371:GEB655466 GNX655371:GNX655466 GXT655371:GXT655466 HHP655371:HHP655466 HRL655371:HRL655466 IBH655371:IBH655466 ILD655371:ILD655466 IUZ655371:IUZ655466 JEV655371:JEV655466 JOR655371:JOR655466 JYN655371:JYN655466 KIJ655371:KIJ655466 KSF655371:KSF655466 LCB655371:LCB655466 LLX655371:LLX655466 LVT655371:LVT655466 MFP655371:MFP655466 MPL655371:MPL655466 MZH655371:MZH655466 NJD655371:NJD655466 NSZ655371:NSZ655466 OCV655371:OCV655466 OMR655371:OMR655466 OWN655371:OWN655466 PGJ655371:PGJ655466 PQF655371:PQF655466 QAB655371:QAB655466 QJX655371:QJX655466 QTT655371:QTT655466 RDP655371:RDP655466 RNL655371:RNL655466 RXH655371:RXH655466 SHD655371:SHD655466 SQZ655371:SQZ655466 TAV655371:TAV655466 TKR655371:TKR655466 TUN655371:TUN655466 UEJ655371:UEJ655466 UOF655371:UOF655466 UYB655371:UYB655466 VHX655371:VHX655466 VRT655371:VRT655466 WBP655371:WBP655466 WLL655371:WLL655466 WVH655371:WVH655466 IV720907:IV721002 SR720907:SR721002 ACN720907:ACN721002 AMJ720907:AMJ721002 AWF720907:AWF721002 BGB720907:BGB721002 BPX720907:BPX721002 BZT720907:BZT721002 CJP720907:CJP721002 CTL720907:CTL721002 DDH720907:DDH721002 DND720907:DND721002 DWZ720907:DWZ721002 EGV720907:EGV721002 EQR720907:EQR721002 FAN720907:FAN721002 FKJ720907:FKJ721002 FUF720907:FUF721002 GEB720907:GEB721002 GNX720907:GNX721002 GXT720907:GXT721002 HHP720907:HHP721002 HRL720907:HRL721002 IBH720907:IBH721002 ILD720907:ILD721002 IUZ720907:IUZ721002 JEV720907:JEV721002 JOR720907:JOR721002 JYN720907:JYN721002 KIJ720907:KIJ721002 KSF720907:KSF721002 LCB720907:LCB721002 LLX720907:LLX721002 LVT720907:LVT721002 MFP720907:MFP721002 MPL720907:MPL721002 MZH720907:MZH721002 NJD720907:NJD721002 NSZ720907:NSZ721002 OCV720907:OCV721002 OMR720907:OMR721002 OWN720907:OWN721002 PGJ720907:PGJ721002 PQF720907:PQF721002 QAB720907:QAB721002 QJX720907:QJX721002 QTT720907:QTT721002 RDP720907:RDP721002 RNL720907:RNL721002 RXH720907:RXH721002 SHD720907:SHD721002 SQZ720907:SQZ721002 TAV720907:TAV721002 TKR720907:TKR721002 TUN720907:TUN721002 UEJ720907:UEJ721002 UOF720907:UOF721002 UYB720907:UYB721002 VHX720907:VHX721002 VRT720907:VRT721002 WBP720907:WBP721002 WLL720907:WLL721002 WVH720907:WVH721002 IV786443:IV786538 SR786443:SR786538 ACN786443:ACN786538 AMJ786443:AMJ786538 AWF786443:AWF786538 BGB786443:BGB786538 BPX786443:BPX786538 BZT786443:BZT786538 CJP786443:CJP786538 CTL786443:CTL786538 DDH786443:DDH786538 DND786443:DND786538 DWZ786443:DWZ786538 EGV786443:EGV786538 EQR786443:EQR786538 FAN786443:FAN786538 FKJ786443:FKJ786538 FUF786443:FUF786538 GEB786443:GEB786538 GNX786443:GNX786538 GXT786443:GXT786538 HHP786443:HHP786538 HRL786443:HRL786538 IBH786443:IBH786538 ILD786443:ILD786538 IUZ786443:IUZ786538 JEV786443:JEV786538 JOR786443:JOR786538 JYN786443:JYN786538 KIJ786443:KIJ786538 KSF786443:KSF786538 LCB786443:LCB786538 LLX786443:LLX786538 LVT786443:LVT786538 MFP786443:MFP786538 MPL786443:MPL786538 MZH786443:MZH786538 NJD786443:NJD786538 NSZ786443:NSZ786538 OCV786443:OCV786538 OMR786443:OMR786538 OWN786443:OWN786538 PGJ786443:PGJ786538 PQF786443:PQF786538 QAB786443:QAB786538 QJX786443:QJX786538 QTT786443:QTT786538 RDP786443:RDP786538 RNL786443:RNL786538 RXH786443:RXH786538 SHD786443:SHD786538 SQZ786443:SQZ786538 TAV786443:TAV786538 TKR786443:TKR786538 TUN786443:TUN786538 UEJ786443:UEJ786538 UOF786443:UOF786538 UYB786443:UYB786538 VHX786443:VHX786538 VRT786443:VRT786538 WBP786443:WBP786538 WLL786443:WLL786538 WVH786443:WVH786538 IV851979:IV852074 SR851979:SR852074 ACN851979:ACN852074 AMJ851979:AMJ852074 AWF851979:AWF852074 BGB851979:BGB852074 BPX851979:BPX852074 BZT851979:BZT852074 CJP851979:CJP852074 CTL851979:CTL852074 DDH851979:DDH852074 DND851979:DND852074 DWZ851979:DWZ852074 EGV851979:EGV852074 EQR851979:EQR852074 FAN851979:FAN852074 FKJ851979:FKJ852074 FUF851979:FUF852074 GEB851979:GEB852074 GNX851979:GNX852074 GXT851979:GXT852074 HHP851979:HHP852074 HRL851979:HRL852074 IBH851979:IBH852074 ILD851979:ILD852074 IUZ851979:IUZ852074 JEV851979:JEV852074 JOR851979:JOR852074 JYN851979:JYN852074 KIJ851979:KIJ852074 KSF851979:KSF852074 LCB851979:LCB852074 LLX851979:LLX852074 LVT851979:LVT852074 MFP851979:MFP852074 MPL851979:MPL852074 MZH851979:MZH852074 NJD851979:NJD852074 NSZ851979:NSZ852074 OCV851979:OCV852074 OMR851979:OMR852074 OWN851979:OWN852074 PGJ851979:PGJ852074 PQF851979:PQF852074 QAB851979:QAB852074 QJX851979:QJX852074 QTT851979:QTT852074 RDP851979:RDP852074 RNL851979:RNL852074 RXH851979:RXH852074 SHD851979:SHD852074 SQZ851979:SQZ852074 TAV851979:TAV852074 TKR851979:TKR852074 TUN851979:TUN852074 UEJ851979:UEJ852074 UOF851979:UOF852074 UYB851979:UYB852074 VHX851979:VHX852074 VRT851979:VRT852074 WBP851979:WBP852074 WLL851979:WLL852074 WVH851979:WVH852074 IV917515:IV917610 SR917515:SR917610 ACN917515:ACN917610 AMJ917515:AMJ917610 AWF917515:AWF917610 BGB917515:BGB917610 BPX917515:BPX917610 BZT917515:BZT917610 CJP917515:CJP917610 CTL917515:CTL917610 DDH917515:DDH917610 DND917515:DND917610 DWZ917515:DWZ917610 EGV917515:EGV917610 EQR917515:EQR917610 FAN917515:FAN917610 FKJ917515:FKJ917610 FUF917515:FUF917610 GEB917515:GEB917610 GNX917515:GNX917610 GXT917515:GXT917610 HHP917515:HHP917610 HRL917515:HRL917610 IBH917515:IBH917610 ILD917515:ILD917610 IUZ917515:IUZ917610 JEV917515:JEV917610 JOR917515:JOR917610 JYN917515:JYN917610 KIJ917515:KIJ917610 KSF917515:KSF917610 LCB917515:LCB917610 LLX917515:LLX917610 LVT917515:LVT917610 MFP917515:MFP917610 MPL917515:MPL917610 MZH917515:MZH917610 NJD917515:NJD917610 NSZ917515:NSZ917610 OCV917515:OCV917610 OMR917515:OMR917610 OWN917515:OWN917610 PGJ917515:PGJ917610 PQF917515:PQF917610 QAB917515:QAB917610 QJX917515:QJX917610 QTT917515:QTT917610 RDP917515:RDP917610 RNL917515:RNL917610 RXH917515:RXH917610 SHD917515:SHD917610 SQZ917515:SQZ917610 TAV917515:TAV917610 TKR917515:TKR917610 TUN917515:TUN917610 UEJ917515:UEJ917610 UOF917515:UOF917610 UYB917515:UYB917610 VHX917515:VHX917610 VRT917515:VRT917610 WBP917515:WBP917610 WLL917515:WLL917610 WVH917515:WVH917610 IV983051:IV983146 SR983051:SR983146 ACN983051:ACN983146 AMJ983051:AMJ983146 AWF983051:AWF983146 BGB983051:BGB983146 BPX983051:BPX983146 BZT983051:BZT983146 CJP983051:CJP983146 CTL983051:CTL983146 DDH983051:DDH983146 DND983051:DND983146 DWZ983051:DWZ983146 EGV983051:EGV983146 EQR983051:EQR983146 FAN983051:FAN983146 FKJ983051:FKJ983146 FUF983051:FUF983146 GEB983051:GEB983146 GNX983051:GNX983146 GXT983051:GXT983146 HHP983051:HHP983146 HRL983051:HRL983146 IBH983051:IBH983146 ILD983051:ILD983146 IUZ983051:IUZ983146 JEV983051:JEV983146 JOR983051:JOR983146 JYN983051:JYN983146 KIJ983051:KIJ983146 KSF983051:KSF983146 LCB983051:LCB983146 LLX983051:LLX983146 LVT983051:LVT983146 MFP983051:MFP983146 MPL983051:MPL983146 MZH983051:MZH983146 NJD983051:NJD983146 NSZ983051:NSZ983146 OCV983051:OCV983146 OMR983051:OMR983146 OWN983051:OWN983146 PGJ983051:PGJ983146 PQF983051:PQF983146 QAB983051:QAB983146 QJX983051:QJX983146 QTT983051:QTT983146 RDP983051:RDP983146 RNL983051:RNL983146 RXH983051:RXH983146 SHD983051:SHD983146 SQZ983051:SQZ983146 TAV983051:TAV983146 TKR983051:TKR983146 TUN983051:TUN983146 UEJ983051:UEJ983146 UOF983051:UOF983146 UYB983051:UYB983146 VHX983051:VHX983146 VRT983051:VRT983146 WBP983051:WBP983146 WLL983051:WLL983146 WVH983051:WVH983146">
      <formula1>"SB, CA, CC, RD, TD, OD, Term Loan"</formula1>
    </dataValidation>
    <dataValidation type="textLength" operator="equal" allowBlank="1" showInputMessage="1" showErrorMessage="1" promptTitle="Account No Lenth" prompt="Account No Lenth not be greter then 10" sqref="IW5:IW100 SS5:SS100 ACO5:ACO100 AMK5:AMK100 AWG5:AWG100 BGC5:BGC100 BPY5:BPY100 BZU5:BZU100 CJQ5:CJQ100 CTM5:CTM100 DDI5:DDI100 DNE5:DNE100 DXA5:DXA100 EGW5:EGW100 EQS5:EQS100 FAO5:FAO100 FKK5:FKK100 FUG5:FUG100 GEC5:GEC100 GNY5:GNY100 GXU5:GXU100 HHQ5:HHQ100 HRM5:HRM100 IBI5:IBI100 ILE5:ILE100 IVA5:IVA100 JEW5:JEW100 JOS5:JOS100 JYO5:JYO100 KIK5:KIK100 KSG5:KSG100 LCC5:LCC100 LLY5:LLY100 LVU5:LVU100 MFQ5:MFQ100 MPM5:MPM100 MZI5:MZI100 NJE5:NJE100 NTA5:NTA100 OCW5:OCW100 OMS5:OMS100 OWO5:OWO100 PGK5:PGK100 PQG5:PQG100 QAC5:QAC100 QJY5:QJY100 QTU5:QTU100 RDQ5:RDQ100 RNM5:RNM100 RXI5:RXI100 SHE5:SHE100 SRA5:SRA100 TAW5:TAW100 TKS5:TKS100 TUO5:TUO100 UEK5:UEK100 UOG5:UOG100 UYC5:UYC100 VHY5:VHY100 VRU5:VRU100 WBQ5:WBQ100 WLM5:WLM100 WVI5:WVI100 IW65547:IW65642 SS65547:SS65642 ACO65547:ACO65642 AMK65547:AMK65642 AWG65547:AWG65642 BGC65547:BGC65642 BPY65547:BPY65642 BZU65547:BZU65642 CJQ65547:CJQ65642 CTM65547:CTM65642 DDI65547:DDI65642 DNE65547:DNE65642 DXA65547:DXA65642 EGW65547:EGW65642 EQS65547:EQS65642 FAO65547:FAO65642 FKK65547:FKK65642 FUG65547:FUG65642 GEC65547:GEC65642 GNY65547:GNY65642 GXU65547:GXU65642 HHQ65547:HHQ65642 HRM65547:HRM65642 IBI65547:IBI65642 ILE65547:ILE65642 IVA65547:IVA65642 JEW65547:JEW65642 JOS65547:JOS65642 JYO65547:JYO65642 KIK65547:KIK65642 KSG65547:KSG65642 LCC65547:LCC65642 LLY65547:LLY65642 LVU65547:LVU65642 MFQ65547:MFQ65642 MPM65547:MPM65642 MZI65547:MZI65642 NJE65547:NJE65642 NTA65547:NTA65642 OCW65547:OCW65642 OMS65547:OMS65642 OWO65547:OWO65642 PGK65547:PGK65642 PQG65547:PQG65642 QAC65547:QAC65642 QJY65547:QJY65642 QTU65547:QTU65642 RDQ65547:RDQ65642 RNM65547:RNM65642 RXI65547:RXI65642 SHE65547:SHE65642 SRA65547:SRA65642 TAW65547:TAW65642 TKS65547:TKS65642 TUO65547:TUO65642 UEK65547:UEK65642 UOG65547:UOG65642 UYC65547:UYC65642 VHY65547:VHY65642 VRU65547:VRU65642 WBQ65547:WBQ65642 WLM65547:WLM65642 WVI65547:WVI65642 IW131083:IW131178 SS131083:SS131178 ACO131083:ACO131178 AMK131083:AMK131178 AWG131083:AWG131178 BGC131083:BGC131178 BPY131083:BPY131178 BZU131083:BZU131178 CJQ131083:CJQ131178 CTM131083:CTM131178 DDI131083:DDI131178 DNE131083:DNE131178 DXA131083:DXA131178 EGW131083:EGW131178 EQS131083:EQS131178 FAO131083:FAO131178 FKK131083:FKK131178 FUG131083:FUG131178 GEC131083:GEC131178 GNY131083:GNY131178 GXU131083:GXU131178 HHQ131083:HHQ131178 HRM131083:HRM131178 IBI131083:IBI131178 ILE131083:ILE131178 IVA131083:IVA131178 JEW131083:JEW131178 JOS131083:JOS131178 JYO131083:JYO131178 KIK131083:KIK131178 KSG131083:KSG131178 LCC131083:LCC131178 LLY131083:LLY131178 LVU131083:LVU131178 MFQ131083:MFQ131178 MPM131083:MPM131178 MZI131083:MZI131178 NJE131083:NJE131178 NTA131083:NTA131178 OCW131083:OCW131178 OMS131083:OMS131178 OWO131083:OWO131178 PGK131083:PGK131178 PQG131083:PQG131178 QAC131083:QAC131178 QJY131083:QJY131178 QTU131083:QTU131178 RDQ131083:RDQ131178 RNM131083:RNM131178 RXI131083:RXI131178 SHE131083:SHE131178 SRA131083:SRA131178 TAW131083:TAW131178 TKS131083:TKS131178 TUO131083:TUO131178 UEK131083:UEK131178 UOG131083:UOG131178 UYC131083:UYC131178 VHY131083:VHY131178 VRU131083:VRU131178 WBQ131083:WBQ131178 WLM131083:WLM131178 WVI131083:WVI131178 IW196619:IW196714 SS196619:SS196714 ACO196619:ACO196714 AMK196619:AMK196714 AWG196619:AWG196714 BGC196619:BGC196714 BPY196619:BPY196714 BZU196619:BZU196714 CJQ196619:CJQ196714 CTM196619:CTM196714 DDI196619:DDI196714 DNE196619:DNE196714 DXA196619:DXA196714 EGW196619:EGW196714 EQS196619:EQS196714 FAO196619:FAO196714 FKK196619:FKK196714 FUG196619:FUG196714 GEC196619:GEC196714 GNY196619:GNY196714 GXU196619:GXU196714 HHQ196619:HHQ196714 HRM196619:HRM196714 IBI196619:IBI196714 ILE196619:ILE196714 IVA196619:IVA196714 JEW196619:JEW196714 JOS196619:JOS196714 JYO196619:JYO196714 KIK196619:KIK196714 KSG196619:KSG196714 LCC196619:LCC196714 LLY196619:LLY196714 LVU196619:LVU196714 MFQ196619:MFQ196714 MPM196619:MPM196714 MZI196619:MZI196714 NJE196619:NJE196714 NTA196619:NTA196714 OCW196619:OCW196714 OMS196619:OMS196714 OWO196619:OWO196714 PGK196619:PGK196714 PQG196619:PQG196714 QAC196619:QAC196714 QJY196619:QJY196714 QTU196619:QTU196714 RDQ196619:RDQ196714 RNM196619:RNM196714 RXI196619:RXI196714 SHE196619:SHE196714 SRA196619:SRA196714 TAW196619:TAW196714 TKS196619:TKS196714 TUO196619:TUO196714 UEK196619:UEK196714 UOG196619:UOG196714 UYC196619:UYC196714 VHY196619:VHY196714 VRU196619:VRU196714 WBQ196619:WBQ196714 WLM196619:WLM196714 WVI196619:WVI196714 IW262155:IW262250 SS262155:SS262250 ACO262155:ACO262250 AMK262155:AMK262250 AWG262155:AWG262250 BGC262155:BGC262250 BPY262155:BPY262250 BZU262155:BZU262250 CJQ262155:CJQ262250 CTM262155:CTM262250 DDI262155:DDI262250 DNE262155:DNE262250 DXA262155:DXA262250 EGW262155:EGW262250 EQS262155:EQS262250 FAO262155:FAO262250 FKK262155:FKK262250 FUG262155:FUG262250 GEC262155:GEC262250 GNY262155:GNY262250 GXU262155:GXU262250 HHQ262155:HHQ262250 HRM262155:HRM262250 IBI262155:IBI262250 ILE262155:ILE262250 IVA262155:IVA262250 JEW262155:JEW262250 JOS262155:JOS262250 JYO262155:JYO262250 KIK262155:KIK262250 KSG262155:KSG262250 LCC262155:LCC262250 LLY262155:LLY262250 LVU262155:LVU262250 MFQ262155:MFQ262250 MPM262155:MPM262250 MZI262155:MZI262250 NJE262155:NJE262250 NTA262155:NTA262250 OCW262155:OCW262250 OMS262155:OMS262250 OWO262155:OWO262250 PGK262155:PGK262250 PQG262155:PQG262250 QAC262155:QAC262250 QJY262155:QJY262250 QTU262155:QTU262250 RDQ262155:RDQ262250 RNM262155:RNM262250 RXI262155:RXI262250 SHE262155:SHE262250 SRA262155:SRA262250 TAW262155:TAW262250 TKS262155:TKS262250 TUO262155:TUO262250 UEK262155:UEK262250 UOG262155:UOG262250 UYC262155:UYC262250 VHY262155:VHY262250 VRU262155:VRU262250 WBQ262155:WBQ262250 WLM262155:WLM262250 WVI262155:WVI262250 IW327691:IW327786 SS327691:SS327786 ACO327691:ACO327786 AMK327691:AMK327786 AWG327691:AWG327786 BGC327691:BGC327786 BPY327691:BPY327786 BZU327691:BZU327786 CJQ327691:CJQ327786 CTM327691:CTM327786 DDI327691:DDI327786 DNE327691:DNE327786 DXA327691:DXA327786 EGW327691:EGW327786 EQS327691:EQS327786 FAO327691:FAO327786 FKK327691:FKK327786 FUG327691:FUG327786 GEC327691:GEC327786 GNY327691:GNY327786 GXU327691:GXU327786 HHQ327691:HHQ327786 HRM327691:HRM327786 IBI327691:IBI327786 ILE327691:ILE327786 IVA327691:IVA327786 JEW327691:JEW327786 JOS327691:JOS327786 JYO327691:JYO327786 KIK327691:KIK327786 KSG327691:KSG327786 LCC327691:LCC327786 LLY327691:LLY327786 LVU327691:LVU327786 MFQ327691:MFQ327786 MPM327691:MPM327786 MZI327691:MZI327786 NJE327691:NJE327786 NTA327691:NTA327786 OCW327691:OCW327786 OMS327691:OMS327786 OWO327691:OWO327786 PGK327691:PGK327786 PQG327691:PQG327786 QAC327691:QAC327786 QJY327691:QJY327786 QTU327691:QTU327786 RDQ327691:RDQ327786 RNM327691:RNM327786 RXI327691:RXI327786 SHE327691:SHE327786 SRA327691:SRA327786 TAW327691:TAW327786 TKS327691:TKS327786 TUO327691:TUO327786 UEK327691:UEK327786 UOG327691:UOG327786 UYC327691:UYC327786 VHY327691:VHY327786 VRU327691:VRU327786 WBQ327691:WBQ327786 WLM327691:WLM327786 WVI327691:WVI327786 IW393227:IW393322 SS393227:SS393322 ACO393227:ACO393322 AMK393227:AMK393322 AWG393227:AWG393322 BGC393227:BGC393322 BPY393227:BPY393322 BZU393227:BZU393322 CJQ393227:CJQ393322 CTM393227:CTM393322 DDI393227:DDI393322 DNE393227:DNE393322 DXA393227:DXA393322 EGW393227:EGW393322 EQS393227:EQS393322 FAO393227:FAO393322 FKK393227:FKK393322 FUG393227:FUG393322 GEC393227:GEC393322 GNY393227:GNY393322 GXU393227:GXU393322 HHQ393227:HHQ393322 HRM393227:HRM393322 IBI393227:IBI393322 ILE393227:ILE393322 IVA393227:IVA393322 JEW393227:JEW393322 JOS393227:JOS393322 JYO393227:JYO393322 KIK393227:KIK393322 KSG393227:KSG393322 LCC393227:LCC393322 LLY393227:LLY393322 LVU393227:LVU393322 MFQ393227:MFQ393322 MPM393227:MPM393322 MZI393227:MZI393322 NJE393227:NJE393322 NTA393227:NTA393322 OCW393227:OCW393322 OMS393227:OMS393322 OWO393227:OWO393322 PGK393227:PGK393322 PQG393227:PQG393322 QAC393227:QAC393322 QJY393227:QJY393322 QTU393227:QTU393322 RDQ393227:RDQ393322 RNM393227:RNM393322 RXI393227:RXI393322 SHE393227:SHE393322 SRA393227:SRA393322 TAW393227:TAW393322 TKS393227:TKS393322 TUO393227:TUO393322 UEK393227:UEK393322 UOG393227:UOG393322 UYC393227:UYC393322 VHY393227:VHY393322 VRU393227:VRU393322 WBQ393227:WBQ393322 WLM393227:WLM393322 WVI393227:WVI393322 IW458763:IW458858 SS458763:SS458858 ACO458763:ACO458858 AMK458763:AMK458858 AWG458763:AWG458858 BGC458763:BGC458858 BPY458763:BPY458858 BZU458763:BZU458858 CJQ458763:CJQ458858 CTM458763:CTM458858 DDI458763:DDI458858 DNE458763:DNE458858 DXA458763:DXA458858 EGW458763:EGW458858 EQS458763:EQS458858 FAO458763:FAO458858 FKK458763:FKK458858 FUG458763:FUG458858 GEC458763:GEC458858 GNY458763:GNY458858 GXU458763:GXU458858 HHQ458763:HHQ458858 HRM458763:HRM458858 IBI458763:IBI458858 ILE458763:ILE458858 IVA458763:IVA458858 JEW458763:JEW458858 JOS458763:JOS458858 JYO458763:JYO458858 KIK458763:KIK458858 KSG458763:KSG458858 LCC458763:LCC458858 LLY458763:LLY458858 LVU458763:LVU458858 MFQ458763:MFQ458858 MPM458763:MPM458858 MZI458763:MZI458858 NJE458763:NJE458858 NTA458763:NTA458858 OCW458763:OCW458858 OMS458763:OMS458858 OWO458763:OWO458858 PGK458763:PGK458858 PQG458763:PQG458858 QAC458763:QAC458858 QJY458763:QJY458858 QTU458763:QTU458858 RDQ458763:RDQ458858 RNM458763:RNM458858 RXI458763:RXI458858 SHE458763:SHE458858 SRA458763:SRA458858 TAW458763:TAW458858 TKS458763:TKS458858 TUO458763:TUO458858 UEK458763:UEK458858 UOG458763:UOG458858 UYC458763:UYC458858 VHY458763:VHY458858 VRU458763:VRU458858 WBQ458763:WBQ458858 WLM458763:WLM458858 WVI458763:WVI458858 IW524299:IW524394 SS524299:SS524394 ACO524299:ACO524394 AMK524299:AMK524394 AWG524299:AWG524394 BGC524299:BGC524394 BPY524299:BPY524394 BZU524299:BZU524394 CJQ524299:CJQ524394 CTM524299:CTM524394 DDI524299:DDI524394 DNE524299:DNE524394 DXA524299:DXA524394 EGW524299:EGW524394 EQS524299:EQS524394 FAO524299:FAO524394 FKK524299:FKK524394 FUG524299:FUG524394 GEC524299:GEC524394 GNY524299:GNY524394 GXU524299:GXU524394 HHQ524299:HHQ524394 HRM524299:HRM524394 IBI524299:IBI524394 ILE524299:ILE524394 IVA524299:IVA524394 JEW524299:JEW524394 JOS524299:JOS524394 JYO524299:JYO524394 KIK524299:KIK524394 KSG524299:KSG524394 LCC524299:LCC524394 LLY524299:LLY524394 LVU524299:LVU524394 MFQ524299:MFQ524394 MPM524299:MPM524394 MZI524299:MZI524394 NJE524299:NJE524394 NTA524299:NTA524394 OCW524299:OCW524394 OMS524299:OMS524394 OWO524299:OWO524394 PGK524299:PGK524394 PQG524299:PQG524394 QAC524299:QAC524394 QJY524299:QJY524394 QTU524299:QTU524394 RDQ524299:RDQ524394 RNM524299:RNM524394 RXI524299:RXI524394 SHE524299:SHE524394 SRA524299:SRA524394 TAW524299:TAW524394 TKS524299:TKS524394 TUO524299:TUO524394 UEK524299:UEK524394 UOG524299:UOG524394 UYC524299:UYC524394 VHY524299:VHY524394 VRU524299:VRU524394 WBQ524299:WBQ524394 WLM524299:WLM524394 WVI524299:WVI524394 IW589835:IW589930 SS589835:SS589930 ACO589835:ACO589930 AMK589835:AMK589930 AWG589835:AWG589930 BGC589835:BGC589930 BPY589835:BPY589930 BZU589835:BZU589930 CJQ589835:CJQ589930 CTM589835:CTM589930 DDI589835:DDI589930 DNE589835:DNE589930 DXA589835:DXA589930 EGW589835:EGW589930 EQS589835:EQS589930 FAO589835:FAO589930 FKK589835:FKK589930 FUG589835:FUG589930 GEC589835:GEC589930 GNY589835:GNY589930 GXU589835:GXU589930 HHQ589835:HHQ589930 HRM589835:HRM589930 IBI589835:IBI589930 ILE589835:ILE589930 IVA589835:IVA589930 JEW589835:JEW589930 JOS589835:JOS589930 JYO589835:JYO589930 KIK589835:KIK589930 KSG589835:KSG589930 LCC589835:LCC589930 LLY589835:LLY589930 LVU589835:LVU589930 MFQ589835:MFQ589930 MPM589835:MPM589930 MZI589835:MZI589930 NJE589835:NJE589930 NTA589835:NTA589930 OCW589835:OCW589930 OMS589835:OMS589930 OWO589835:OWO589930 PGK589835:PGK589930 PQG589835:PQG589930 QAC589835:QAC589930 QJY589835:QJY589930 QTU589835:QTU589930 RDQ589835:RDQ589930 RNM589835:RNM589930 RXI589835:RXI589930 SHE589835:SHE589930 SRA589835:SRA589930 TAW589835:TAW589930 TKS589835:TKS589930 TUO589835:TUO589930 UEK589835:UEK589930 UOG589835:UOG589930 UYC589835:UYC589930 VHY589835:VHY589930 VRU589835:VRU589930 WBQ589835:WBQ589930 WLM589835:WLM589930 WVI589835:WVI589930 IW655371:IW655466 SS655371:SS655466 ACO655371:ACO655466 AMK655371:AMK655466 AWG655371:AWG655466 BGC655371:BGC655466 BPY655371:BPY655466 BZU655371:BZU655466 CJQ655371:CJQ655466 CTM655371:CTM655466 DDI655371:DDI655466 DNE655371:DNE655466 DXA655371:DXA655466 EGW655371:EGW655466 EQS655371:EQS655466 FAO655371:FAO655466 FKK655371:FKK655466 FUG655371:FUG655466 GEC655371:GEC655466 GNY655371:GNY655466 GXU655371:GXU655466 HHQ655371:HHQ655466 HRM655371:HRM655466 IBI655371:IBI655466 ILE655371:ILE655466 IVA655371:IVA655466 JEW655371:JEW655466 JOS655371:JOS655466 JYO655371:JYO655466 KIK655371:KIK655466 KSG655371:KSG655466 LCC655371:LCC655466 LLY655371:LLY655466 LVU655371:LVU655466 MFQ655371:MFQ655466 MPM655371:MPM655466 MZI655371:MZI655466 NJE655371:NJE655466 NTA655371:NTA655466 OCW655371:OCW655466 OMS655371:OMS655466 OWO655371:OWO655466 PGK655371:PGK655466 PQG655371:PQG655466 QAC655371:QAC655466 QJY655371:QJY655466 QTU655371:QTU655466 RDQ655371:RDQ655466 RNM655371:RNM655466 RXI655371:RXI655466 SHE655371:SHE655466 SRA655371:SRA655466 TAW655371:TAW655466 TKS655371:TKS655466 TUO655371:TUO655466 UEK655371:UEK655466 UOG655371:UOG655466 UYC655371:UYC655466 VHY655371:VHY655466 VRU655371:VRU655466 WBQ655371:WBQ655466 WLM655371:WLM655466 WVI655371:WVI655466 IW720907:IW721002 SS720907:SS721002 ACO720907:ACO721002 AMK720907:AMK721002 AWG720907:AWG721002 BGC720907:BGC721002 BPY720907:BPY721002 BZU720907:BZU721002 CJQ720907:CJQ721002 CTM720907:CTM721002 DDI720907:DDI721002 DNE720907:DNE721002 DXA720907:DXA721002 EGW720907:EGW721002 EQS720907:EQS721002 FAO720907:FAO721002 FKK720907:FKK721002 FUG720907:FUG721002 GEC720907:GEC721002 GNY720907:GNY721002 GXU720907:GXU721002 HHQ720907:HHQ721002 HRM720907:HRM721002 IBI720907:IBI721002 ILE720907:ILE721002 IVA720907:IVA721002 JEW720907:JEW721002 JOS720907:JOS721002 JYO720907:JYO721002 KIK720907:KIK721002 KSG720907:KSG721002 LCC720907:LCC721002 LLY720907:LLY721002 LVU720907:LVU721002 MFQ720907:MFQ721002 MPM720907:MPM721002 MZI720907:MZI721002 NJE720907:NJE721002 NTA720907:NTA721002 OCW720907:OCW721002 OMS720907:OMS721002 OWO720907:OWO721002 PGK720907:PGK721002 PQG720907:PQG721002 QAC720907:QAC721002 QJY720907:QJY721002 QTU720907:QTU721002 RDQ720907:RDQ721002 RNM720907:RNM721002 RXI720907:RXI721002 SHE720907:SHE721002 SRA720907:SRA721002 TAW720907:TAW721002 TKS720907:TKS721002 TUO720907:TUO721002 UEK720907:UEK721002 UOG720907:UOG721002 UYC720907:UYC721002 VHY720907:VHY721002 VRU720907:VRU721002 WBQ720907:WBQ721002 WLM720907:WLM721002 WVI720907:WVI721002 IW786443:IW786538 SS786443:SS786538 ACO786443:ACO786538 AMK786443:AMK786538 AWG786443:AWG786538 BGC786443:BGC786538 BPY786443:BPY786538 BZU786443:BZU786538 CJQ786443:CJQ786538 CTM786443:CTM786538 DDI786443:DDI786538 DNE786443:DNE786538 DXA786443:DXA786538 EGW786443:EGW786538 EQS786443:EQS786538 FAO786443:FAO786538 FKK786443:FKK786538 FUG786443:FUG786538 GEC786443:GEC786538 GNY786443:GNY786538 GXU786443:GXU786538 HHQ786443:HHQ786538 HRM786443:HRM786538 IBI786443:IBI786538 ILE786443:ILE786538 IVA786443:IVA786538 JEW786443:JEW786538 JOS786443:JOS786538 JYO786443:JYO786538 KIK786443:KIK786538 KSG786443:KSG786538 LCC786443:LCC786538 LLY786443:LLY786538 LVU786443:LVU786538 MFQ786443:MFQ786538 MPM786443:MPM786538 MZI786443:MZI786538 NJE786443:NJE786538 NTA786443:NTA786538 OCW786443:OCW786538 OMS786443:OMS786538 OWO786443:OWO786538 PGK786443:PGK786538 PQG786443:PQG786538 QAC786443:QAC786538 QJY786443:QJY786538 QTU786443:QTU786538 RDQ786443:RDQ786538 RNM786443:RNM786538 RXI786443:RXI786538 SHE786443:SHE786538 SRA786443:SRA786538 TAW786443:TAW786538 TKS786443:TKS786538 TUO786443:TUO786538 UEK786443:UEK786538 UOG786443:UOG786538 UYC786443:UYC786538 VHY786443:VHY786538 VRU786443:VRU786538 WBQ786443:WBQ786538 WLM786443:WLM786538 WVI786443:WVI786538 IW851979:IW852074 SS851979:SS852074 ACO851979:ACO852074 AMK851979:AMK852074 AWG851979:AWG852074 BGC851979:BGC852074 BPY851979:BPY852074 BZU851979:BZU852074 CJQ851979:CJQ852074 CTM851979:CTM852074 DDI851979:DDI852074 DNE851979:DNE852074 DXA851979:DXA852074 EGW851979:EGW852074 EQS851979:EQS852074 FAO851979:FAO852074 FKK851979:FKK852074 FUG851979:FUG852074 GEC851979:GEC852074 GNY851979:GNY852074 GXU851979:GXU852074 HHQ851979:HHQ852074 HRM851979:HRM852074 IBI851979:IBI852074 ILE851979:ILE852074 IVA851979:IVA852074 JEW851979:JEW852074 JOS851979:JOS852074 JYO851979:JYO852074 KIK851979:KIK852074 KSG851979:KSG852074 LCC851979:LCC852074 LLY851979:LLY852074 LVU851979:LVU852074 MFQ851979:MFQ852074 MPM851979:MPM852074 MZI851979:MZI852074 NJE851979:NJE852074 NTA851979:NTA852074 OCW851979:OCW852074 OMS851979:OMS852074 OWO851979:OWO852074 PGK851979:PGK852074 PQG851979:PQG852074 QAC851979:QAC852074 QJY851979:QJY852074 QTU851979:QTU852074 RDQ851979:RDQ852074 RNM851979:RNM852074 RXI851979:RXI852074 SHE851979:SHE852074 SRA851979:SRA852074 TAW851979:TAW852074 TKS851979:TKS852074 TUO851979:TUO852074 UEK851979:UEK852074 UOG851979:UOG852074 UYC851979:UYC852074 VHY851979:VHY852074 VRU851979:VRU852074 WBQ851979:WBQ852074 WLM851979:WLM852074 WVI851979:WVI852074 IW917515:IW917610 SS917515:SS917610 ACO917515:ACO917610 AMK917515:AMK917610 AWG917515:AWG917610 BGC917515:BGC917610 BPY917515:BPY917610 BZU917515:BZU917610 CJQ917515:CJQ917610 CTM917515:CTM917610 DDI917515:DDI917610 DNE917515:DNE917610 DXA917515:DXA917610 EGW917515:EGW917610 EQS917515:EQS917610 FAO917515:FAO917610 FKK917515:FKK917610 FUG917515:FUG917610 GEC917515:GEC917610 GNY917515:GNY917610 GXU917515:GXU917610 HHQ917515:HHQ917610 HRM917515:HRM917610 IBI917515:IBI917610 ILE917515:ILE917610 IVA917515:IVA917610 JEW917515:JEW917610 JOS917515:JOS917610 JYO917515:JYO917610 KIK917515:KIK917610 KSG917515:KSG917610 LCC917515:LCC917610 LLY917515:LLY917610 LVU917515:LVU917610 MFQ917515:MFQ917610 MPM917515:MPM917610 MZI917515:MZI917610 NJE917515:NJE917610 NTA917515:NTA917610 OCW917515:OCW917610 OMS917515:OMS917610 OWO917515:OWO917610 PGK917515:PGK917610 PQG917515:PQG917610 QAC917515:QAC917610 QJY917515:QJY917610 QTU917515:QTU917610 RDQ917515:RDQ917610 RNM917515:RNM917610 RXI917515:RXI917610 SHE917515:SHE917610 SRA917515:SRA917610 TAW917515:TAW917610 TKS917515:TKS917610 TUO917515:TUO917610 UEK917515:UEK917610 UOG917515:UOG917610 UYC917515:UYC917610 VHY917515:VHY917610 VRU917515:VRU917610 WBQ917515:WBQ917610 WLM917515:WLM917610 WVI917515:WVI917610 IW983051:IW983146 SS983051:SS983146 ACO983051:ACO983146 AMK983051:AMK983146 AWG983051:AWG983146 BGC983051:BGC983146 BPY983051:BPY983146 BZU983051:BZU983146 CJQ983051:CJQ983146 CTM983051:CTM983146 DDI983051:DDI983146 DNE983051:DNE983146 DXA983051:DXA983146 EGW983051:EGW983146 EQS983051:EQS983146 FAO983051:FAO983146 FKK983051:FKK983146 FUG983051:FUG983146 GEC983051:GEC983146 GNY983051:GNY983146 GXU983051:GXU983146 HHQ983051:HHQ983146 HRM983051:HRM983146 IBI983051:IBI983146 ILE983051:ILE983146 IVA983051:IVA983146 JEW983051:JEW983146 JOS983051:JOS983146 JYO983051:JYO983146 KIK983051:KIK983146 KSG983051:KSG983146 LCC983051:LCC983146 LLY983051:LLY983146 LVU983051:LVU983146 MFQ983051:MFQ983146 MPM983051:MPM983146 MZI983051:MZI983146 NJE983051:NJE983146 NTA983051:NTA983146 OCW983051:OCW983146 OMS983051:OMS983146 OWO983051:OWO983146 PGK983051:PGK983146 PQG983051:PQG983146 QAC983051:QAC983146 QJY983051:QJY983146 QTU983051:QTU983146 RDQ983051:RDQ983146 RNM983051:RNM983146 RXI983051:RXI983146 SHE983051:SHE983146 SRA983051:SRA983146 TAW983051:TAW983146 TKS983051:TKS983146 TUO983051:TUO983146 UEK983051:UEK983146 UOG983051:UOG983146 UYC983051:UYC983146 VHY983051:VHY983146 VRU983051:VRU983146 WBQ983051:WBQ983146 WLM983051:WLM983146 WVI983051:WVI983146">
      <formula1>10</formula1>
    </dataValidation>
    <dataValidation type="textLength" operator="equal" allowBlank="1" showInputMessage="1" showErrorMessage="1" prompt="10 Dig" sqref="K5:K100">
      <formula1>10</formula1>
    </dataValidation>
    <dataValidation type="list" allowBlank="1" showInputMessage="1" showErrorMessage="1" sqref="D5:D100">
      <formula1>ListOfBanks</formula1>
    </dataValidation>
    <dataValidation type="textLength" allowBlank="1" showInputMessage="1" showErrorMessage="1" promptTitle="Account No Lenth" prompt="Account No Lenth not be greter then 18" sqref="H5:I100">
      <formula1>10</formula1>
      <formula2>18</formula2>
    </dataValidation>
    <dataValidation type="textLength" operator="equal" allowBlank="1" showInputMessage="1" showErrorMessage="1" promptTitle="IFSC Lenth" prompt="IFSC Code Lenth should be 11" sqref="J5:J100">
      <formula1>11</formula1>
    </dataValidation>
    <dataValidation type="list" allowBlank="1" showInputMessage="1" showErrorMessage="1" sqref="G5:G99">
      <formula1>"CA, SA, NRE, CC, OD, Loan, Credit Card, Other"</formula1>
    </dataValidation>
  </dataValidations>
  <pageMargins left="0.2" right="0.2" top="0.25" bottom="0.2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04">
    <tabColor theme="9" tint="-0.249977111117893"/>
    <pageSetUpPr fitToPage="1"/>
  </sheetPr>
  <dimension ref="A1:M45"/>
  <sheetViews>
    <sheetView showGridLines="0" showRowColHeaders="0" zoomScale="80" zoomScaleNormal="80" zoomScaleSheetLayoutView="80" workbookViewId="0">
      <pane xSplit="4" ySplit="11" topLeftCell="E22" activePane="bottomRight" state="frozen"/>
      <selection pane="topRight" activeCell="E1" sqref="E1"/>
      <selection pane="bottomLeft" activeCell="A9" sqref="A9"/>
      <selection pane="bottomRight" activeCell="E9" sqref="E9"/>
    </sheetView>
  </sheetViews>
  <sheetFormatPr defaultColWidth="0" defaultRowHeight="15" zeroHeight="1"/>
  <cols>
    <col min="1" max="1" width="2.28515625" style="7" customWidth="1"/>
    <col min="2" max="2" width="7.5703125" style="7" customWidth="1"/>
    <col min="3" max="3" width="42.7109375" style="7" customWidth="1"/>
    <col min="4" max="4" width="3.7109375" style="7" customWidth="1"/>
    <col min="5" max="5" width="60.7109375" style="7" customWidth="1"/>
    <col min="6" max="6" width="12.7109375" style="7" customWidth="1"/>
    <col min="7" max="8" width="11.140625" style="7" customWidth="1"/>
    <col min="9" max="9" width="16" style="7" customWidth="1"/>
    <col min="10" max="10" width="4.42578125" style="7" customWidth="1"/>
    <col min="11" max="11" width="6.140625" style="7" hidden="1" customWidth="1"/>
    <col min="12" max="12" width="30.5703125" style="7" hidden="1" customWidth="1"/>
    <col min="13" max="13" width="8.28515625" style="7" hidden="1" customWidth="1"/>
    <col min="14" max="16384" width="9.140625" style="7" hidden="1"/>
  </cols>
  <sheetData>
    <row r="1" spans="2:13" ht="6" customHeight="1" thickBot="1"/>
    <row r="2" spans="2:13" ht="33" customHeight="1">
      <c r="B2" s="140" t="s">
        <v>105</v>
      </c>
      <c r="C2" s="8"/>
      <c r="D2" s="9"/>
      <c r="E2" s="10"/>
      <c r="G2" s="27" t="s">
        <v>117</v>
      </c>
      <c r="H2" s="26" t="s">
        <v>472</v>
      </c>
      <c r="I2" s="11" t="s">
        <v>114</v>
      </c>
    </row>
    <row r="3" spans="2:13" ht="6.75" customHeight="1">
      <c r="B3" s="12"/>
      <c r="C3" s="13"/>
      <c r="D3" s="13"/>
      <c r="E3" s="14"/>
      <c r="F3" s="15"/>
      <c r="G3" s="31"/>
      <c r="I3" s="28"/>
    </row>
    <row r="4" spans="2:13" ht="22.5" customHeight="1">
      <c r="B4" s="12"/>
      <c r="C4" s="16" t="s">
        <v>473</v>
      </c>
      <c r="D4" s="17" t="s">
        <v>103</v>
      </c>
      <c r="E4" s="143" t="s">
        <v>540</v>
      </c>
      <c r="F4" s="141" t="s">
        <v>518</v>
      </c>
      <c r="G4" s="32"/>
      <c r="I4" s="29"/>
    </row>
    <row r="5" spans="2:13" s="19" customFormat="1" ht="20.25" customHeight="1">
      <c r="B5" s="18"/>
      <c r="C5" s="16" t="s">
        <v>104</v>
      </c>
      <c r="D5" s="17" t="s">
        <v>103</v>
      </c>
      <c r="E5" s="137">
        <f ca="1">TODAY()</f>
        <v>42413</v>
      </c>
      <c r="F5" s="145" t="s">
        <v>519</v>
      </c>
      <c r="G5" s="24">
        <v>8</v>
      </c>
      <c r="H5" s="25">
        <f ca="1">LEN(TEXT(E5,"ddmmyyyy"))</f>
        <v>8</v>
      </c>
      <c r="I5" s="6" t="str">
        <f ca="1">IF(G5-H5&gt;=0,"Fit",G5-H5)</f>
        <v>Fit</v>
      </c>
    </row>
    <row r="6" spans="2:13" s="19" customFormat="1" ht="20.25" customHeight="1" thickBot="1">
      <c r="B6" s="20"/>
      <c r="C6" s="16" t="s">
        <v>112</v>
      </c>
      <c r="D6" s="17" t="s">
        <v>103</v>
      </c>
      <c r="E6" s="146">
        <v>720635</v>
      </c>
      <c r="F6" s="145" t="s">
        <v>519</v>
      </c>
      <c r="G6" s="24">
        <v>8</v>
      </c>
      <c r="H6" s="25">
        <f>LEN(E6)</f>
        <v>6</v>
      </c>
      <c r="I6" s="6" t="str">
        <f>IF(G6-H6&gt;=0,"Fit",G6-H6)</f>
        <v>Fit</v>
      </c>
      <c r="J6" s="7"/>
      <c r="K6" s="7"/>
      <c r="L6" s="7"/>
      <c r="M6" s="7"/>
    </row>
    <row r="7" spans="2:13" s="19" customFormat="1" ht="24.95" customHeight="1" thickBot="1">
      <c r="B7" s="20"/>
      <c r="C7" s="16" t="s">
        <v>111</v>
      </c>
      <c r="D7" s="17" t="s">
        <v>103</v>
      </c>
      <c r="E7" s="174">
        <f>150000-(150000*2%)</f>
        <v>147000</v>
      </c>
      <c r="F7" s="145" t="s">
        <v>519</v>
      </c>
      <c r="G7" s="24">
        <v>8</v>
      </c>
      <c r="H7" s="25">
        <f t="shared" ref="H7:H10" si="0">LEN(E7)</f>
        <v>6</v>
      </c>
      <c r="I7" s="6" t="str">
        <f t="shared" ref="I7:I10" si="1">IF(G7-H7&gt;=0,"Fit",G7-H7)</f>
        <v>Fit</v>
      </c>
      <c r="J7" s="7"/>
      <c r="K7" s="7"/>
      <c r="L7" s="7"/>
      <c r="M7" s="7"/>
    </row>
    <row r="8" spans="2:13" s="19" customFormat="1" ht="20.25" customHeight="1">
      <c r="B8" s="18"/>
      <c r="C8" s="101" t="s">
        <v>517</v>
      </c>
      <c r="D8" s="17" t="s">
        <v>103</v>
      </c>
      <c r="E8" s="144" t="s">
        <v>507</v>
      </c>
      <c r="F8" s="141" t="s">
        <v>518</v>
      </c>
      <c r="G8" s="24">
        <v>35</v>
      </c>
      <c r="H8" s="25">
        <f t="shared" si="0"/>
        <v>14</v>
      </c>
      <c r="I8" s="6" t="str">
        <f t="shared" si="1"/>
        <v>Fit</v>
      </c>
      <c r="J8" s="7"/>
      <c r="K8" s="7"/>
      <c r="L8" s="7"/>
      <c r="M8" s="7"/>
    </row>
    <row r="9" spans="2:13" s="19" customFormat="1" ht="35.1" customHeight="1">
      <c r="B9" s="18"/>
      <c r="C9" s="109" t="s">
        <v>516</v>
      </c>
      <c r="D9" s="107" t="s">
        <v>103</v>
      </c>
      <c r="E9" s="138"/>
      <c r="F9" s="145" t="s">
        <v>519</v>
      </c>
      <c r="G9" s="24">
        <v>19</v>
      </c>
      <c r="H9" s="25">
        <f t="shared" si="0"/>
        <v>0</v>
      </c>
      <c r="I9" s="6" t="str">
        <f t="shared" si="1"/>
        <v>Fit</v>
      </c>
      <c r="J9" s="7"/>
      <c r="K9" s="7"/>
      <c r="L9" s="7"/>
      <c r="M9" s="7"/>
    </row>
    <row r="10" spans="2:13" s="19" customFormat="1" ht="35.1" customHeight="1" thickBot="1">
      <c r="B10" s="20"/>
      <c r="C10" s="110" t="s">
        <v>494</v>
      </c>
      <c r="D10" s="21" t="s">
        <v>103</v>
      </c>
      <c r="E10" s="175" t="s">
        <v>541</v>
      </c>
      <c r="F10" s="145" t="s">
        <v>519</v>
      </c>
      <c r="G10" s="24">
        <v>21</v>
      </c>
      <c r="H10" s="25">
        <f t="shared" si="0"/>
        <v>66</v>
      </c>
      <c r="I10" s="6">
        <f t="shared" si="1"/>
        <v>-45</v>
      </c>
      <c r="J10" s="7"/>
      <c r="K10" s="7"/>
      <c r="L10" s="7"/>
      <c r="M10" s="7"/>
    </row>
    <row r="11" spans="2:13" ht="10.5" customHeight="1" thickBot="1">
      <c r="C11" s="15"/>
      <c r="D11" s="15"/>
      <c r="E11" s="15"/>
      <c r="F11" s="15"/>
      <c r="G11" s="19"/>
      <c r="H11" s="19"/>
      <c r="I11" s="19"/>
      <c r="J11" s="19"/>
    </row>
    <row r="12" spans="2:13" ht="33" customHeight="1">
      <c r="B12" s="139" t="s">
        <v>0</v>
      </c>
      <c r="C12" s="33"/>
      <c r="D12" s="34"/>
      <c r="E12" s="35"/>
      <c r="G12" s="19"/>
      <c r="H12" s="19"/>
      <c r="I12" s="19"/>
      <c r="J12" s="19"/>
    </row>
    <row r="13" spans="2:13" ht="6.75" customHeight="1">
      <c r="B13" s="36"/>
      <c r="C13" s="4"/>
      <c r="D13" s="4"/>
      <c r="E13" s="22"/>
      <c r="G13" s="19"/>
      <c r="H13" s="19"/>
      <c r="I13" s="19"/>
      <c r="J13" s="19"/>
    </row>
    <row r="14" spans="2:13" ht="35.1" customHeight="1">
      <c r="B14" s="36"/>
      <c r="C14" s="172" t="s">
        <v>537</v>
      </c>
      <c r="D14" s="17" t="s">
        <v>103</v>
      </c>
      <c r="E14" s="171" t="s">
        <v>528</v>
      </c>
      <c r="F14" s="173" t="s">
        <v>539</v>
      </c>
      <c r="G14" s="19"/>
      <c r="H14" s="19"/>
      <c r="I14" s="19"/>
      <c r="J14" s="19"/>
    </row>
    <row r="15" spans="2:13" s="19" customFormat="1" ht="20.25" customHeight="1">
      <c r="B15" s="37"/>
      <c r="C15" s="16" t="s">
        <v>527</v>
      </c>
      <c r="D15" s="17" t="s">
        <v>103</v>
      </c>
      <c r="E15" s="168" t="str">
        <f>VLOOKUP(RemitAbbList,LstofRemiterAc,2,0)</f>
        <v>1344303</v>
      </c>
      <c r="F15" s="170" t="s">
        <v>118</v>
      </c>
      <c r="G15" s="24">
        <v>15</v>
      </c>
      <c r="H15" s="25">
        <f t="shared" ref="H15:H17" si="2">LEN(E15)</f>
        <v>7</v>
      </c>
      <c r="I15" s="6" t="str">
        <f t="shared" ref="I15:I17" si="3">IF(G15-H15&gt;=0,"Fit",G15-H15)</f>
        <v>Fit</v>
      </c>
      <c r="K15" s="7"/>
      <c r="L15" s="7"/>
      <c r="M15" s="7"/>
    </row>
    <row r="16" spans="2:13" s="19" customFormat="1" ht="20.25" customHeight="1">
      <c r="B16" s="37"/>
      <c r="C16" s="16" t="s">
        <v>107</v>
      </c>
      <c r="D16" s="17" t="s">
        <v>103</v>
      </c>
      <c r="E16" s="58" t="str">
        <f>VLOOKUP(RemitAbbList,LstofRemiterAc,3,0)</f>
        <v>Frankfinn Institute of Air Hostess Training</v>
      </c>
      <c r="F16" s="170" t="s">
        <v>118</v>
      </c>
      <c r="G16" s="24">
        <f>H16</f>
        <v>43</v>
      </c>
      <c r="H16" s="25">
        <f t="shared" si="2"/>
        <v>43</v>
      </c>
      <c r="I16" s="6" t="str">
        <f t="shared" si="3"/>
        <v>Fit</v>
      </c>
      <c r="K16" s="7"/>
      <c r="L16" s="57"/>
      <c r="M16" s="7"/>
    </row>
    <row r="17" spans="2:13" s="19" customFormat="1" ht="20.25" customHeight="1">
      <c r="B17" s="37"/>
      <c r="C17" s="16" t="s">
        <v>119</v>
      </c>
      <c r="D17" s="17" t="s">
        <v>103</v>
      </c>
      <c r="E17" s="58" t="str">
        <f>VLOOKUP(RemitAbbList,LstofRemiterAc,4,0)</f>
        <v>011-45664434</v>
      </c>
      <c r="F17" s="170" t="s">
        <v>118</v>
      </c>
      <c r="G17" s="24">
        <v>12</v>
      </c>
      <c r="H17" s="25">
        <f t="shared" si="2"/>
        <v>12</v>
      </c>
      <c r="I17" s="6" t="str">
        <f t="shared" si="3"/>
        <v>Fit</v>
      </c>
      <c r="K17" s="7"/>
      <c r="L17" s="7"/>
      <c r="M17" s="7"/>
    </row>
    <row r="18" spans="2:13" ht="10.5" customHeight="1" thickBot="1">
      <c r="G18" s="19"/>
      <c r="H18" s="19"/>
      <c r="I18" s="19"/>
    </row>
    <row r="19" spans="2:13" ht="33" customHeight="1">
      <c r="B19" s="142" t="s">
        <v>1</v>
      </c>
      <c r="C19" s="38"/>
      <c r="D19" s="39"/>
      <c r="E19" s="43" t="str">
        <f>UPPER(BenfName)</f>
        <v>PARIETAL INNOVATIVE SOLUTIONS PVT. LTD.</v>
      </c>
      <c r="G19" s="19"/>
      <c r="H19" s="19"/>
      <c r="I19" s="19"/>
      <c r="J19" s="19"/>
      <c r="K19" s="19"/>
      <c r="L19" s="19"/>
      <c r="M19" s="19"/>
    </row>
    <row r="20" spans="2:13" ht="6.75" customHeight="1">
      <c r="B20" s="40"/>
      <c r="C20" s="4"/>
      <c r="D20" s="4"/>
      <c r="E20" s="22"/>
      <c r="G20" s="19"/>
      <c r="H20" s="19"/>
      <c r="I20" s="19"/>
    </row>
    <row r="21" spans="2:13" ht="35.1" customHeight="1">
      <c r="B21" s="40"/>
      <c r="C21" s="172" t="s">
        <v>538</v>
      </c>
      <c r="D21" s="17" t="s">
        <v>103</v>
      </c>
      <c r="E21" s="171" t="s">
        <v>504</v>
      </c>
      <c r="F21" s="173" t="s">
        <v>539</v>
      </c>
      <c r="G21" s="19"/>
      <c r="H21" s="19"/>
      <c r="I21" s="19"/>
    </row>
    <row r="22" spans="2:13" ht="6.75" customHeight="1">
      <c r="B22" s="40"/>
      <c r="C22" s="4"/>
      <c r="D22" s="4"/>
      <c r="E22" s="22"/>
      <c r="G22" s="19"/>
      <c r="H22" s="19"/>
      <c r="I22" s="19"/>
      <c r="J22" s="19"/>
    </row>
    <row r="23" spans="2:13" s="19" customFormat="1" ht="20.25" customHeight="1">
      <c r="B23" s="41"/>
      <c r="C23" s="16" t="s">
        <v>108</v>
      </c>
      <c r="D23" s="17" t="s">
        <v>103</v>
      </c>
      <c r="E23" s="58" t="str">
        <f>VLOOKUP(BenefAbbList,ListofBenefi,2,0)</f>
        <v>Parietal Innovative Solutions Pvt. Ltd.</v>
      </c>
      <c r="F23" s="170" t="s">
        <v>118</v>
      </c>
      <c r="G23" s="24">
        <f>H23</f>
        <v>39</v>
      </c>
      <c r="H23" s="25">
        <f t="shared" ref="H23:H36" si="4">LEN(E23)</f>
        <v>39</v>
      </c>
      <c r="I23" s="6" t="str">
        <f t="shared" ref="I23:I36" si="5">IF(G23-H23&gt;=0,"Fit",G23-H23)</f>
        <v>Fit</v>
      </c>
    </row>
    <row r="24" spans="2:13" s="19" customFormat="1" ht="36" customHeight="1">
      <c r="B24" s="41"/>
      <c r="C24" s="101" t="s">
        <v>489</v>
      </c>
      <c r="D24" s="17" t="s">
        <v>103</v>
      </c>
      <c r="E24" s="58" t="str">
        <f>UPPER(IF(LEN(E8)&gt;1,E8,""))</f>
        <v>VENDER PAYMENT</v>
      </c>
      <c r="F24" s="170" t="s">
        <v>118</v>
      </c>
      <c r="G24" s="24">
        <v>35</v>
      </c>
      <c r="H24" s="25">
        <f t="shared" si="4"/>
        <v>14</v>
      </c>
      <c r="I24" s="6" t="str">
        <f t="shared" si="5"/>
        <v>Fit</v>
      </c>
    </row>
    <row r="25" spans="2:13" s="19" customFormat="1" ht="20.25" customHeight="1">
      <c r="B25" s="41"/>
      <c r="C25" s="101" t="s">
        <v>491</v>
      </c>
      <c r="D25" s="17" t="s">
        <v>103</v>
      </c>
      <c r="E25" s="58" t="str">
        <f>VLOOKUP(BenefAbbList,ListofBenefi,6,0)</f>
        <v>CA</v>
      </c>
      <c r="F25" s="170" t="s">
        <v>118</v>
      </c>
      <c r="G25" s="24">
        <f>H25</f>
        <v>2</v>
      </c>
      <c r="H25" s="25">
        <f t="shared" ref="H25" si="6">LEN(E25)</f>
        <v>2</v>
      </c>
      <c r="I25" s="6" t="str">
        <f t="shared" ref="I25" si="7">IF(G25-H25&gt;=0,"Fit",G25-H25)</f>
        <v>Fit</v>
      </c>
    </row>
    <row r="26" spans="2:13" s="19" customFormat="1" ht="20.25" customHeight="1">
      <c r="B26" s="41"/>
      <c r="C26" s="16" t="s">
        <v>106</v>
      </c>
      <c r="D26" s="17" t="s">
        <v>103</v>
      </c>
      <c r="E26" s="58" t="str">
        <f>VLOOKUP(BenefAbbList,ListofBenefi,3,0)</f>
        <v>STATE BANK OF INDIA</v>
      </c>
      <c r="F26" s="170" t="s">
        <v>118</v>
      </c>
      <c r="G26" s="24">
        <v>24</v>
      </c>
      <c r="H26" s="25">
        <f t="shared" si="4"/>
        <v>19</v>
      </c>
      <c r="I26" s="6" t="str">
        <f t="shared" si="5"/>
        <v>Fit</v>
      </c>
    </row>
    <row r="27" spans="2:13" s="19" customFormat="1" ht="20.25" customHeight="1">
      <c r="B27" s="41"/>
      <c r="C27" s="16" t="s">
        <v>115</v>
      </c>
      <c r="D27" s="17" t="s">
        <v>103</v>
      </c>
      <c r="E27" s="58" t="str">
        <f>UPPER(VLOOKUP(BenefAbbList,ListofBenefi,4,0))</f>
        <v xml:space="preserve">POWAI, MUMBAI </v>
      </c>
      <c r="F27" s="170" t="s">
        <v>118</v>
      </c>
      <c r="G27" s="24">
        <v>12</v>
      </c>
      <c r="H27" s="25">
        <f t="shared" si="4"/>
        <v>14</v>
      </c>
      <c r="I27" s="6">
        <f t="shared" si="5"/>
        <v>-2</v>
      </c>
    </row>
    <row r="28" spans="2:13" s="19" customFormat="1" ht="20.25" customHeight="1">
      <c r="B28" s="41"/>
      <c r="C28" s="16" t="s">
        <v>493</v>
      </c>
      <c r="D28" s="17" t="s">
        <v>103</v>
      </c>
      <c r="E28" s="58" t="str">
        <f>UPPER(VLOOKUP(BenefAbbList,ListofBenefi,5,0))</f>
        <v>PBB HIRANANDANI COM. POWAI, MUMBAI - 76</v>
      </c>
      <c r="F28" s="170" t="s">
        <v>118</v>
      </c>
      <c r="G28" s="24">
        <f>H28</f>
        <v>39</v>
      </c>
      <c r="H28" s="25">
        <f t="shared" ref="H28" si="8">LEN(E28)</f>
        <v>39</v>
      </c>
      <c r="I28" s="6" t="str">
        <f t="shared" ref="I28" si="9">IF(G28-H28&gt;=0,"Fit",G28-H28)</f>
        <v>Fit</v>
      </c>
    </row>
    <row r="29" spans="2:13" s="19" customFormat="1" ht="20.25" customHeight="1">
      <c r="B29" s="41"/>
      <c r="C29" s="16" t="s">
        <v>116</v>
      </c>
      <c r="D29" s="17" t="s">
        <v>103</v>
      </c>
      <c r="E29" s="89" t="str">
        <f>VLOOKUP(BenefAbbList,ListofBenefi,7,0)</f>
        <v>31993508070</v>
      </c>
      <c r="F29" s="170" t="s">
        <v>118</v>
      </c>
      <c r="G29" s="24">
        <v>18</v>
      </c>
      <c r="H29" s="25">
        <f t="shared" si="4"/>
        <v>11</v>
      </c>
      <c r="I29" s="6" t="str">
        <f t="shared" si="5"/>
        <v>Fit</v>
      </c>
    </row>
    <row r="30" spans="2:13" s="19" customFormat="1" ht="20.25" customHeight="1">
      <c r="B30" s="41"/>
      <c r="C30" s="16" t="s">
        <v>2</v>
      </c>
      <c r="D30" s="17" t="s">
        <v>103</v>
      </c>
      <c r="E30" s="90" t="str">
        <f>VLOOKUP(BenefAbbList,ListofBenefi,8,0)</f>
        <v>31993508070</v>
      </c>
      <c r="F30" s="170" t="s">
        <v>118</v>
      </c>
      <c r="G30" s="24">
        <v>18</v>
      </c>
      <c r="H30" s="25">
        <f t="shared" si="4"/>
        <v>11</v>
      </c>
      <c r="I30" s="6" t="str">
        <f t="shared" si="5"/>
        <v>Fit</v>
      </c>
    </row>
    <row r="31" spans="2:13" s="19" customFormat="1" ht="20.25" customHeight="1">
      <c r="B31" s="41"/>
      <c r="C31" s="16" t="s">
        <v>109</v>
      </c>
      <c r="D31" s="17" t="s">
        <v>103</v>
      </c>
      <c r="E31" s="89" t="str">
        <f>UPPER(VLOOKUP(BenefAbbList,ListofBenefi,9,0))</f>
        <v>SBIN0004234</v>
      </c>
      <c r="F31" s="170" t="s">
        <v>118</v>
      </c>
      <c r="G31" s="24">
        <v>11</v>
      </c>
      <c r="H31" s="25">
        <f t="shared" si="4"/>
        <v>11</v>
      </c>
      <c r="I31" s="6" t="str">
        <f t="shared" si="5"/>
        <v>Fit</v>
      </c>
    </row>
    <row r="32" spans="2:13" s="19" customFormat="1" ht="36" customHeight="1">
      <c r="B32" s="41"/>
      <c r="C32" s="101" t="s">
        <v>494</v>
      </c>
      <c r="D32" s="17" t="s">
        <v>103</v>
      </c>
      <c r="E32" s="58" t="str">
        <f>UPPER(IF(FILL_Sheet="Demand Draft (DD) / Pay Order (PO)",E10,"-"))</f>
        <v>-</v>
      </c>
      <c r="F32" s="170" t="s">
        <v>118</v>
      </c>
      <c r="G32" s="24">
        <v>21</v>
      </c>
      <c r="H32" s="25">
        <f t="shared" ref="H32" si="10">LEN(E32)</f>
        <v>1</v>
      </c>
      <c r="I32" s="6" t="str">
        <f t="shared" ref="I32" si="11">IF(G32-H32&gt;=0,"Fit",G32-H32)</f>
        <v>Fit</v>
      </c>
    </row>
    <row r="33" spans="2:13" s="19" customFormat="1" ht="20.25" customHeight="1">
      <c r="B33" s="41"/>
      <c r="C33" s="16" t="s">
        <v>110</v>
      </c>
      <c r="D33" s="17" t="s">
        <v>103</v>
      </c>
      <c r="E33" s="89" t="str">
        <f>TEXT(VLOOKUP(BenefAbbList,ListofBenefi,10,0),0)</f>
        <v>9820530307</v>
      </c>
      <c r="F33" s="170" t="s">
        <v>118</v>
      </c>
      <c r="G33" s="24">
        <v>10</v>
      </c>
      <c r="H33" s="25">
        <f t="shared" si="4"/>
        <v>10</v>
      </c>
      <c r="I33" s="6" t="str">
        <f t="shared" si="5"/>
        <v>Fit</v>
      </c>
    </row>
    <row r="34" spans="2:13" s="19" customFormat="1" ht="26.25" customHeight="1">
      <c r="B34" s="61"/>
      <c r="C34" s="16" t="s">
        <v>111</v>
      </c>
      <c r="D34" s="17" t="s">
        <v>103</v>
      </c>
      <c r="E34" s="108">
        <f>E7</f>
        <v>147000</v>
      </c>
      <c r="F34" s="170" t="s">
        <v>118</v>
      </c>
      <c r="G34" s="24">
        <v>10</v>
      </c>
      <c r="H34" s="25">
        <f t="shared" si="4"/>
        <v>6</v>
      </c>
      <c r="I34" s="6" t="str">
        <f t="shared" si="5"/>
        <v>Fit</v>
      </c>
    </row>
    <row r="35" spans="2:13" s="23" customFormat="1" ht="26.25" hidden="1" customHeight="1" thickBot="1">
      <c r="B35" s="42"/>
      <c r="C35" s="16" t="s">
        <v>113</v>
      </c>
      <c r="D35" s="17" t="s">
        <v>103</v>
      </c>
      <c r="E35" s="83" t="s">
        <v>120</v>
      </c>
      <c r="F35" s="170" t="s">
        <v>118</v>
      </c>
      <c r="G35" s="24">
        <v>115</v>
      </c>
      <c r="H35" s="25">
        <f t="shared" si="4"/>
        <v>1080</v>
      </c>
      <c r="I35" s="6">
        <f t="shared" si="5"/>
        <v>-965</v>
      </c>
    </row>
    <row r="36" spans="2:13" ht="31.5">
      <c r="B36" s="61"/>
      <c r="C36" s="101" t="s">
        <v>495</v>
      </c>
      <c r="D36" s="17" t="s">
        <v>103</v>
      </c>
      <c r="E36" s="58" t="str">
        <f>UPPER(IF(LEN(E9)&gt;1,E9,""))</f>
        <v/>
      </c>
      <c r="F36" s="170" t="s">
        <v>118</v>
      </c>
      <c r="G36" s="24">
        <v>19</v>
      </c>
      <c r="H36" s="25">
        <f t="shared" si="4"/>
        <v>0</v>
      </c>
      <c r="I36" s="6" t="str">
        <f t="shared" si="5"/>
        <v>Fit</v>
      </c>
      <c r="J36" s="19"/>
      <c r="K36" s="19"/>
      <c r="L36" s="19"/>
      <c r="M36" s="19"/>
    </row>
    <row r="37" spans="2:13"/>
    <row r="38" spans="2:13"/>
    <row r="39" spans="2:13"/>
    <row r="40" spans="2:13" ht="5.25" customHeight="1"/>
    <row r="41" spans="2:13"/>
    <row r="42" spans="2:13"/>
    <row r="43" spans="2:13" ht="138.75" customHeight="1">
      <c r="E43" s="30"/>
    </row>
    <row r="44" spans="2:13"/>
    <row r="45" spans="2:13"/>
  </sheetData>
  <sheetProtection password="CB7C" sheet="1" objects="1" scenarios="1" selectLockedCells="1"/>
  <conditionalFormatting sqref="E30">
    <cfRule type="cellIs" dxfId="5" priority="35" operator="equal">
      <formula>$E$29</formula>
    </cfRule>
    <cfRule type="cellIs" dxfId="4" priority="36" operator="notEqual">
      <formula>$E$29</formula>
    </cfRule>
  </conditionalFormatting>
  <conditionalFormatting sqref="I15:I17 I5:I10 I23:I35">
    <cfRule type="cellIs" dxfId="3" priority="33" operator="greaterThan">
      <formula>0</formula>
    </cfRule>
    <cfRule type="cellIs" dxfId="2" priority="34" operator="lessThan">
      <formula>0</formula>
    </cfRule>
  </conditionalFormatting>
  <conditionalFormatting sqref="I36">
    <cfRule type="cellIs" dxfId="1" priority="1" operator="greaterThan">
      <formula>0</formula>
    </cfRule>
    <cfRule type="cellIs" dxfId="0" priority="2" operator="lessThan">
      <formula>0</formula>
    </cfRule>
  </conditionalFormatting>
  <dataValidations count="9">
    <dataValidation operator="equal" allowBlank="1" showInputMessage="1" showErrorMessage="1" errorTitle="11 only" sqref="E29 E31"/>
    <dataValidation allowBlank="1" showErrorMessage="1" promptTitle="Account No Lenth" prompt="Account No Lenth not be greter then 18" sqref="E30"/>
    <dataValidation type="list" allowBlank="1" showInputMessage="1" showErrorMessage="1" sqref="E21">
      <formula1>BenefAbbre</formula1>
    </dataValidation>
    <dataValidation type="whole" allowBlank="1" showInputMessage="1" showErrorMessage="1" promptTitle="Number Lenth" prompt="0 to 999999 Only" sqref="E6">
      <formula1>1</formula1>
      <formula2>999999</formula2>
    </dataValidation>
    <dataValidation operator="lessThan" allowBlank="1" showInputMessage="1" showErrorMessage="1" sqref="E15"/>
    <dataValidation type="list" allowBlank="1" showInputMessage="1" showErrorMessage="1" sqref="E8">
      <formula1>ListOfPaymentReasons</formula1>
    </dataValidation>
    <dataValidation type="list" allowBlank="1" showInputMessage="1" showErrorMessage="1" promptTitle="RTGS/NEFT" prompt="Note: Less than Two Lacs through &quot;NEFT&quot; and greater than or equal to Rupees Two Lacs Through &quot;RTGS&quot;" sqref="E4">
      <formula1>"RTGS, NEFT, Demand Draft (DD) / Pay Order (PO), Account to Account Transfer"</formula1>
    </dataValidation>
    <dataValidation type="whole" operator="greaterThanOrEqual" allowBlank="1" showInputMessage="1" showErrorMessage="1" promptTitle="Note:" prompt="if amount =&gt; 2,00,000/- Select &quot;RTGS&quot; Only" sqref="E7">
      <formula1>1</formula1>
    </dataValidation>
    <dataValidation type="list" allowBlank="1" showInputMessage="1" showErrorMessage="1" sqref="E14">
      <formula1>RemitterAbbre</formula1>
    </dataValidation>
  </dataValidations>
  <hyperlinks>
    <hyperlink ref="B19" location="'List of Beneficiary Ac nos'!A1" display="Beneficiary Details"/>
    <hyperlink ref="B12" location="'List of Remitter Ac nos'!A1" display="Remitter Detail"/>
    <hyperlink ref="E8" location="'Payments Reasons List'!A1" display="Vender Payment"/>
  </hyperlinks>
  <printOptions horizontalCentered="1"/>
  <pageMargins left="0.2" right="0.2" top="0.5" bottom="0.25" header="0.3" footer="0.3"/>
  <pageSetup paperSize="9" scale="8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06">
    <tabColor theme="5" tint="-0.249977111117893"/>
  </sheetPr>
  <dimension ref="A1:AB34"/>
  <sheetViews>
    <sheetView showGridLines="0" view="pageBreakPreview" zoomScale="80" zoomScaleSheetLayoutView="80" zoomScalePageLayoutView="70" workbookViewId="0">
      <selection activeCell="R10" sqref="R10:AA10"/>
    </sheetView>
  </sheetViews>
  <sheetFormatPr defaultRowHeight="15"/>
  <cols>
    <col min="1" max="1" width="7.140625" style="44" customWidth="1"/>
    <col min="2" max="2" width="6.42578125" style="44" customWidth="1"/>
    <col min="3" max="17" width="4" style="44" customWidth="1"/>
    <col min="18" max="18" width="2.42578125" style="44" customWidth="1"/>
    <col min="19" max="19" width="3.28515625" style="44" customWidth="1"/>
    <col min="20" max="22" width="3" style="44" customWidth="1"/>
    <col min="23" max="23" width="3.5703125" style="44" customWidth="1"/>
    <col min="24" max="24" width="3" style="44" customWidth="1"/>
    <col min="25" max="25" width="3.140625" style="44" customWidth="1"/>
    <col min="26" max="26" width="3" style="44" customWidth="1"/>
    <col min="27" max="27" width="2.7109375" style="44" customWidth="1"/>
    <col min="28" max="28" width="2.140625" style="44" customWidth="1"/>
    <col min="29" max="29" width="10.42578125" style="44" customWidth="1"/>
    <col min="30" max="30" width="9.140625" style="44" customWidth="1"/>
    <col min="31" max="34" width="39.140625" style="44" customWidth="1"/>
    <col min="35" max="35" width="45" style="44" customWidth="1"/>
    <col min="36" max="58" width="39.140625" style="44" customWidth="1"/>
    <col min="59" max="16384" width="9.140625" style="44"/>
  </cols>
  <sheetData>
    <row r="1" spans="1:28" ht="29.25" customHeight="1">
      <c r="A1"/>
      <c r="M1"/>
    </row>
    <row r="2" spans="1:28" ht="30" customHeight="1">
      <c r="A2" s="5"/>
      <c r="B2" s="5"/>
    </row>
    <row r="3" spans="1:28" ht="27" customHeight="1">
      <c r="A3" s="5"/>
      <c r="B3" s="5"/>
    </row>
    <row r="4" spans="1:28" ht="9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</row>
    <row r="5" spans="1:28" ht="28.5" customHeight="1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6" t="str">
        <f ca="1">'RTGS_NEFT Print'!AA18</f>
        <v>1</v>
      </c>
      <c r="U5" s="46" t="str">
        <f ca="1">'RTGS_NEFT Print'!AC18</f>
        <v>3</v>
      </c>
      <c r="V5" s="46" t="str">
        <f ca="1">'RTGS_NEFT Print'!AF18</f>
        <v>0</v>
      </c>
      <c r="W5" s="46" t="str">
        <f ca="1">'RTGS_NEFT Print'!AH18</f>
        <v>2</v>
      </c>
      <c r="X5" s="46" t="str">
        <f ca="1">'RTGS_NEFT Print'!AK18</f>
        <v>2</v>
      </c>
      <c r="Y5" s="46" t="str">
        <f ca="1">'RTGS_NEFT Print'!AM18</f>
        <v>0</v>
      </c>
      <c r="Z5" s="46" t="str">
        <f ca="1">'RTGS_NEFT Print'!AO18</f>
        <v>1</v>
      </c>
      <c r="AA5" s="46" t="str">
        <f ca="1">'RTGS_NEFT Print'!AQ18</f>
        <v>6</v>
      </c>
    </row>
    <row r="6" spans="1:28" ht="10.5" customHeight="1">
      <c r="A6" s="45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5"/>
      <c r="Z6" s="45"/>
      <c r="AA6" s="45"/>
    </row>
    <row r="7" spans="1:28" ht="24" customHeight="1">
      <c r="A7" s="45"/>
      <c r="B7" s="45"/>
      <c r="C7" s="185" t="str">
        <f>"Ratnakar Bank Ltd. - "&amp;'Fill Details'!E4&amp;" - "&amp;PROPER('Fill Details'!E23)</f>
        <v>Ratnakar Bank Ltd. - NEFT - Parietal Innovative Solutions Pvt. Ltd.</v>
      </c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48"/>
      <c r="X7" s="48"/>
      <c r="Y7" s="45"/>
      <c r="Z7" s="45"/>
      <c r="AA7" s="45"/>
    </row>
    <row r="8" spans="1:28" ht="3" customHeight="1">
      <c r="A8" s="45"/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45"/>
      <c r="Z8" s="45"/>
      <c r="AA8" s="45"/>
    </row>
    <row r="9" spans="1:28" ht="19.5" customHeight="1">
      <c r="A9" s="45"/>
      <c r="B9" s="49"/>
      <c r="C9" s="182" t="str">
        <f>TRIM(IF(BenfAmount&gt;1.99,"","")&amp;(IF(BenfAmount&gt;0,IF((ROUNDDOWN(BenfAmount,-11)/100000000000)&gt;0,VLOOKUP((ROUNDDOWN(BenfAmount,-11)/100000000000),amtinwards,2,0)&amp;" Kharab "," ")&amp;IF((ROUNDDOWN(BenfAmount,-9)-ROUNDDOWN(BenfAmount,-11))/1000000000&gt;0,VLOOKUP((ROUNDDOWN(BenfAmount,-9)-ROUNDDOWN(BenfAmount,-11))/1000000000,amtinwards,2,0)&amp;" Arab "," ")&amp;IF((ROUNDDOWN(BenfAmount,-7)-ROUNDDOWN(BenfAmount,-9))/10000000&gt;0,VLOOKUP((ROUNDDOWN(BenfAmount,-7)-ROUNDDOWN(BenfAmount,-9))/10000000,amtinwards,2,0)&amp;" Crore "," ")&amp;IF((ROUNDDOWN(BenfAmount,-5)-ROUNDDOWN(BenfAmount,-7))/100000&gt;0,VLOOKUP((ROUNDDOWN(BenfAmount,-5)-ROUNDDOWN(BenfAmount,-7))/100000,amtinwards,2,0)&amp;" Lakh "," ")&amp;IF((ROUNDDOWN(BenfAmount,-3)-ROUNDDOWN(BenfAmount,-5))/1000&gt;0,VLOOKUP((ROUNDDOWN(BenfAmount,-3)-ROUNDDOWN(BenfAmount,-5))/1000,amtinwards,2,0)&amp;" Thousand ","")&amp;IF((ROUNDDOWN(BenfAmount,-2)-ROUNDDOWN(BenfAmount,-3))/100&gt;0,VLOOKUP((ROUNDDOWN(BenfAmount,-2)-ROUNDDOWN(BenfAmount,-3))/100,amtinwards,2,0)&amp;" Hundred ","")&amp;IF(ROUNDDOWN(BenfAmount,0)-ROUNDDOWN(BenfAmount,-2)&gt;0,VLOOKUP(ROUNDDOWN(BenfAmount,0)-ROUNDDOWN(BenfAmount,-2),amtinwards,2,0)," ")&amp;IF(ROUND((BenfAmount-ROUND(BenfAmount,0))*100,0)&gt;0," &amp; Paise "&amp;VLOOKUP(ROUND((BenfAmount-ROUND(BenfAmount,0))*100,0),amtinwards,2,0)," ")&amp;" Only","Rupees Nil")))</f>
        <v>One Lakh Forty Seven Thousand Only</v>
      </c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50"/>
      <c r="S9" s="50"/>
      <c r="T9" s="50"/>
      <c r="U9" s="50"/>
      <c r="V9" s="50"/>
      <c r="W9" s="50"/>
      <c r="X9" s="50"/>
      <c r="Y9" s="45"/>
      <c r="Z9" s="45"/>
      <c r="AA9" s="45"/>
    </row>
    <row r="10" spans="1:28" ht="21.75" customHeight="1">
      <c r="A10" s="45"/>
      <c r="B10" s="49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3">
        <f>BenfAmount</f>
        <v>147000</v>
      </c>
      <c r="S10" s="183"/>
      <c r="T10" s="183"/>
      <c r="U10" s="183"/>
      <c r="V10" s="183"/>
      <c r="W10" s="183"/>
      <c r="X10" s="183"/>
      <c r="Y10" s="183"/>
      <c r="Z10" s="183"/>
      <c r="AA10" s="183"/>
      <c r="AB10" s="51"/>
    </row>
    <row r="11" spans="1:28" ht="27.75" customHeight="1">
      <c r="A11" s="45"/>
      <c r="B11" s="49"/>
      <c r="C11" s="50"/>
      <c r="D11" s="50"/>
      <c r="E11" s="50"/>
      <c r="F11" s="50"/>
      <c r="G11" s="50"/>
      <c r="H11" s="50"/>
      <c r="I11" s="50"/>
      <c r="J11" s="52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45"/>
      <c r="Z11" s="45"/>
      <c r="AA11" s="45"/>
    </row>
    <row r="12" spans="1:28" ht="24.95" customHeight="1">
      <c r="A12" s="45"/>
      <c r="B12" s="53"/>
      <c r="C12" s="54"/>
      <c r="D12" s="54"/>
      <c r="E12" s="54"/>
      <c r="F12" s="54"/>
      <c r="G12" s="54"/>
      <c r="Q12" s="54"/>
      <c r="R12" s="54"/>
      <c r="S12" s="54"/>
      <c r="T12" s="54"/>
      <c r="U12" s="54"/>
      <c r="V12" s="54"/>
      <c r="W12" s="54"/>
      <c r="X12" s="54"/>
      <c r="Y12" s="45"/>
      <c r="Z12" s="45"/>
      <c r="AA12" s="45"/>
    </row>
    <row r="13" spans="1:28" ht="24" customHeight="1">
      <c r="A13" s="45"/>
      <c r="B13" s="53"/>
      <c r="C13" s="54"/>
      <c r="D13" s="54"/>
      <c r="E13" s="54"/>
      <c r="F13" s="54"/>
      <c r="G13" s="54"/>
      <c r="H13" s="55"/>
      <c r="I13" s="55"/>
      <c r="J13" s="55"/>
      <c r="K13" s="55"/>
      <c r="L13" s="55"/>
      <c r="M13" s="55"/>
      <c r="N13" s="55"/>
      <c r="O13" s="55"/>
      <c r="P13" s="55"/>
      <c r="Q13" s="54"/>
      <c r="R13" s="54"/>
      <c r="S13" s="54"/>
      <c r="T13" s="54"/>
      <c r="U13" s="54"/>
      <c r="V13" s="54"/>
      <c r="W13" s="54"/>
      <c r="X13" s="54"/>
      <c r="Y13" s="45"/>
      <c r="Z13" s="45"/>
      <c r="AA13" s="45"/>
    </row>
    <row r="14" spans="1:28">
      <c r="H14" s="184" t="str">
        <f>"Not Over Rs. "&amp;TEXT(R10+1,"##,##,000.00")</f>
        <v>Not Over Rs. 1,47,001.00</v>
      </c>
      <c r="I14" s="184"/>
      <c r="J14" s="184"/>
      <c r="K14" s="184"/>
      <c r="L14" s="184"/>
      <c r="M14" s="184"/>
      <c r="N14" s="184"/>
      <c r="O14" s="184"/>
      <c r="P14" s="184"/>
    </row>
    <row r="33" spans="4:4" ht="21.75" customHeight="1"/>
    <row r="34" spans="4:4">
      <c r="D34" s="44" t="s">
        <v>121</v>
      </c>
    </row>
  </sheetData>
  <sheetProtection password="CB7C" sheet="1" objects="1" scenarios="1" formatCells="0" formatColumns="0" formatRows="0"/>
  <mergeCells count="4">
    <mergeCell ref="C9:Q10"/>
    <mergeCell ref="R10:AA10"/>
    <mergeCell ref="H14:P14"/>
    <mergeCell ref="C7:V7"/>
  </mergeCells>
  <pageMargins left="0.17" right="0" top="0.5" bottom="0.48" header="0.61" footer="0.3"/>
  <pageSetup paperSize="27" orientation="landscape" r:id="rId1"/>
  <drawing r:id="rId2"/>
  <legacyDrawing r:id="rId3"/>
  <picture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05">
    <tabColor rgb="FF00B050"/>
    <pageSetUpPr fitToPage="1"/>
  </sheetPr>
  <dimension ref="A1:DH298"/>
  <sheetViews>
    <sheetView showGridLines="0" showRowColHeaders="0" tabSelected="1" view="pageBreakPreview" topLeftCell="A16" zoomScale="55" zoomScaleNormal="90" zoomScaleSheetLayoutView="55" workbookViewId="0"/>
  </sheetViews>
  <sheetFormatPr defaultColWidth="0" defaultRowHeight="15" zeroHeight="1"/>
  <cols>
    <col min="1" max="1" width="8.140625" style="44" customWidth="1"/>
    <col min="2" max="97" width="1.7109375" style="44" customWidth="1"/>
    <col min="98" max="104" width="1.85546875" style="44" customWidth="1"/>
    <col min="105" max="111" width="1.85546875" style="44" hidden="1" customWidth="1"/>
    <col min="112" max="112" width="11.140625" style="44" hidden="1" customWidth="1"/>
    <col min="113" max="16384" width="9.140625" style="44" hidden="1"/>
  </cols>
  <sheetData>
    <row r="1" spans="1:99">
      <c r="A1" s="122"/>
    </row>
    <row r="2" spans="1:99"/>
    <row r="3" spans="1:99"/>
    <row r="4" spans="1:99"/>
    <row r="5" spans="1:99"/>
    <row r="6" spans="1:99"/>
    <row r="7" spans="1:99"/>
    <row r="8" spans="1:99"/>
    <row r="9" spans="1:99" ht="16.5" customHeight="1"/>
    <row r="10" spans="1:99" ht="20.25" customHeight="1"/>
    <row r="11" spans="1:99" ht="18.600000000000001" customHeight="1"/>
    <row r="12" spans="1:99" ht="3.6" customHeight="1"/>
    <row r="13" spans="1:99" ht="18.600000000000001" customHeight="1">
      <c r="C13" s="186" t="str">
        <f>IF('Fill Details'!$E$4="RTGS","ü","û")</f>
        <v>û</v>
      </c>
      <c r="D13" s="187"/>
      <c r="N13" s="186" t="str">
        <f>IF('Fill Details'!$E$4="NEFT","ü","û")</f>
        <v>ü</v>
      </c>
      <c r="O13" s="187"/>
      <c r="Y13" s="186" t="str">
        <f>IF('Fill Details'!$E$4="Demand Draft (DD) / Pay Order (PO)","ü","û")</f>
        <v>û</v>
      </c>
      <c r="Z13" s="187"/>
      <c r="BB13" s="186" t="str">
        <f>IF('Fill Details'!$E$4="Account to Account Transfer","ü","û")</f>
        <v>û</v>
      </c>
      <c r="BC13" s="187"/>
    </row>
    <row r="14" spans="1:99" ht="2.25" customHeight="1"/>
    <row r="15" spans="1:99" ht="12.75" customHeight="1">
      <c r="B15" s="5"/>
    </row>
    <row r="16" spans="1:99" ht="20.25" customHeight="1">
      <c r="B16" s="111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2"/>
      <c r="CB16" s="112"/>
      <c r="CC16" s="112"/>
      <c r="CD16" s="112"/>
      <c r="CE16" s="112"/>
      <c r="CF16" s="112"/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3"/>
    </row>
    <row r="17" spans="2:99" ht="3" customHeight="1">
      <c r="B17" s="114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6"/>
    </row>
    <row r="18" spans="2:99" ht="18.600000000000001" customHeight="1">
      <c r="B18" s="117"/>
      <c r="C18" s="186" t="str">
        <f>IF('Fill Details'!$E$6&gt;0,"ü","û")</f>
        <v>ü</v>
      </c>
      <c r="D18" s="18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188" t="str">
        <f ca="1">LEFT(TEXT(Date,"dd-mm-yyyy"),1)</f>
        <v>1</v>
      </c>
      <c r="AB18" s="189"/>
      <c r="AC18" s="188" t="str">
        <f ca="1">RIGHT(LEFT(TEXT(Date,"dd-mm-yyyy"),2),1)</f>
        <v>3</v>
      </c>
      <c r="AD18" s="189"/>
      <c r="AE18" s="5"/>
      <c r="AF18" s="188" t="str">
        <f ca="1">RIGHT(LEFT(TEXT(Date,"dd-mm-yyyy"),4),1)</f>
        <v>0</v>
      </c>
      <c r="AG18" s="189"/>
      <c r="AH18" s="188" t="str">
        <f ca="1">RIGHT(LEFT(TEXT(Date,"dd-mm-yyyy"),5),1)</f>
        <v>2</v>
      </c>
      <c r="AI18" s="189"/>
      <c r="AJ18" s="5"/>
      <c r="AK18" s="188" t="str">
        <f ca="1">RIGHT(LEFT(TEXT(Date,"dd-mm-yyyy"),7),1)</f>
        <v>2</v>
      </c>
      <c r="AL18" s="189"/>
      <c r="AM18" s="188" t="str">
        <f ca="1">RIGHT(LEFT(TEXT(Date,"dd-mm-yyyy"),8),1)</f>
        <v>0</v>
      </c>
      <c r="AN18" s="189"/>
      <c r="AO18" s="188" t="str">
        <f ca="1">RIGHT(LEFT(TEXT(Date,"dd-mm-yyyy"),9),1)</f>
        <v>1</v>
      </c>
      <c r="AP18" s="189"/>
      <c r="AQ18" s="188" t="str">
        <f ca="1">RIGHT(LEFT(TEXT(Date,"dd-mm-yyyy"),10),1)</f>
        <v>6</v>
      </c>
      <c r="AR18" s="189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188" t="str">
        <f>IF(LEN(ChqNo)&gt;=6,LEFT(RIGHT(ChqNo,6),1),"-")</f>
        <v>7</v>
      </c>
      <c r="BI18" s="189"/>
      <c r="BJ18" s="188" t="str">
        <f>IF(LEN(ChqNo)&gt;=5,LEFT(RIGHT(ChqNo,5),1),"-")</f>
        <v>2</v>
      </c>
      <c r="BK18" s="189"/>
      <c r="BL18" s="188" t="str">
        <f>IF(LEN(ChqNo)&gt;=4,LEFT(RIGHT(ChqNo,4),1),"-")</f>
        <v>0</v>
      </c>
      <c r="BM18" s="189"/>
      <c r="BN18" s="188" t="str">
        <f>IF(LEN(ChqNo)&gt;=3,LEFT(RIGHT(ChqNo,3),1),"-")</f>
        <v>6</v>
      </c>
      <c r="BO18" s="189"/>
      <c r="BP18" s="188" t="str">
        <f>IF(LEN(ChqNo)&gt;=2,LEFT(RIGHT(ChqNo,2),1),"-")</f>
        <v>3</v>
      </c>
      <c r="BQ18" s="189"/>
      <c r="BR18" s="188" t="str">
        <f>IF(LEN(ChqNo)&gt;=1,LEFT(RIGHT(ChqNo,1),1),"-")</f>
        <v>5</v>
      </c>
      <c r="BS18" s="189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118"/>
    </row>
    <row r="19" spans="2:99" ht="18" customHeight="1">
      <c r="B19" s="119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1"/>
    </row>
    <row r="20" spans="2:99" ht="20.25" customHeight="1">
      <c r="B20" s="111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12"/>
      <c r="CE20" s="112"/>
      <c r="CF20" s="112"/>
      <c r="CG20" s="112"/>
      <c r="CH20" s="112"/>
      <c r="CI20" s="112"/>
      <c r="CJ20" s="112"/>
      <c r="CK20" s="112"/>
      <c r="CL20" s="112"/>
      <c r="CM20" s="112"/>
      <c r="CN20" s="112"/>
      <c r="CO20" s="112"/>
      <c r="CP20" s="112"/>
      <c r="CQ20" s="112"/>
      <c r="CR20" s="112"/>
      <c r="CS20" s="112"/>
      <c r="CT20" s="112"/>
      <c r="CU20" s="113"/>
    </row>
    <row r="21" spans="2:99" ht="3" customHeight="1">
      <c r="B21" s="114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4"/>
      <c r="AA21" s="115"/>
      <c r="AB21" s="115"/>
      <c r="AC21" s="115"/>
      <c r="AD21" s="115"/>
      <c r="AE21" s="115"/>
      <c r="AF21" s="115"/>
      <c r="AG21" s="115"/>
      <c r="AH21" s="115"/>
      <c r="AI21" s="115"/>
      <c r="AJ21" s="115"/>
      <c r="AK21" s="115"/>
      <c r="AL21" s="115"/>
      <c r="AM21" s="115"/>
      <c r="AN21" s="115"/>
      <c r="AO21" s="115"/>
      <c r="AP21" s="115"/>
      <c r="AQ21" s="115"/>
      <c r="AR21" s="115"/>
      <c r="AS21" s="115"/>
      <c r="AT21" s="115"/>
      <c r="AU21" s="115"/>
      <c r="AV21" s="115"/>
      <c r="AW21" s="115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  <c r="CD21" s="115"/>
      <c r="CE21" s="115"/>
      <c r="CF21" s="115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6"/>
    </row>
    <row r="22" spans="2:99" ht="18.600000000000001" customHeight="1">
      <c r="B22" s="11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118"/>
      <c r="Z22" s="5"/>
      <c r="AA22" s="192" t="str">
        <f>UPPER(RemtrName)</f>
        <v>FRANKFINN INSTITUTE OF AIR HOSTESS TRAINING</v>
      </c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18"/>
    </row>
    <row r="23" spans="2:99" ht="3" customHeight="1"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1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120"/>
      <c r="BZ23" s="120"/>
      <c r="CA23" s="120"/>
      <c r="CB23" s="120"/>
      <c r="CC23" s="120"/>
      <c r="CD23" s="120"/>
      <c r="CE23" s="120"/>
      <c r="CF23" s="120"/>
      <c r="CG23" s="120"/>
      <c r="CH23" s="120"/>
      <c r="CI23" s="120"/>
      <c r="CJ23" s="120"/>
      <c r="CK23" s="120"/>
      <c r="CL23" s="120"/>
      <c r="CM23" s="120"/>
      <c r="CN23" s="120"/>
      <c r="CO23" s="120"/>
      <c r="CP23" s="120"/>
      <c r="CQ23" s="120"/>
      <c r="CR23" s="120"/>
      <c r="CS23" s="120"/>
      <c r="CT23" s="120"/>
      <c r="CU23" s="121"/>
    </row>
    <row r="24" spans="2:99" ht="3" customHeight="1">
      <c r="B24" s="114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6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115"/>
      <c r="AQ24" s="115"/>
      <c r="AR24" s="115"/>
      <c r="AS24" s="115"/>
      <c r="AT24" s="115"/>
      <c r="AU24" s="115"/>
      <c r="AV24" s="115"/>
      <c r="AW24" s="115"/>
      <c r="AX24" s="115"/>
      <c r="AY24" s="115"/>
      <c r="AZ24" s="115"/>
      <c r="BA24" s="115"/>
      <c r="BB24" s="115"/>
      <c r="BC24" s="115"/>
      <c r="BD24" s="115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15"/>
      <c r="CN24" s="115"/>
      <c r="CO24" s="115"/>
      <c r="CP24" s="115"/>
      <c r="CQ24" s="115"/>
      <c r="CR24" s="115"/>
      <c r="CS24" s="115"/>
      <c r="CT24" s="115"/>
      <c r="CU24" s="116"/>
    </row>
    <row r="25" spans="2:99" ht="18.600000000000001" customHeight="1">
      <c r="B25" s="11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118"/>
      <c r="Z25" s="118"/>
      <c r="AA25" s="188" t="str">
        <f>IF(LEN(RemtrAcNo)&gt;=1,LEFT(RemtrAcNo,1),"-")</f>
        <v>1</v>
      </c>
      <c r="AB25" s="189"/>
      <c r="AC25" s="188" t="str">
        <f>IF(LEN(RemtrAcNo)&gt;=2,RIGHT(LEFT(RemtrAcNo,2),1),"-")</f>
        <v>3</v>
      </c>
      <c r="AD25" s="189"/>
      <c r="AE25" s="188" t="str">
        <f>IF(LEN(RemtrAcNo)&gt;=3,RIGHT(LEFT(RemtrAcNo,3),1),"-")</f>
        <v>4</v>
      </c>
      <c r="AF25" s="189"/>
      <c r="AG25" s="188" t="str">
        <f>IF(LEN(RemtrAcNo)&gt;=4,RIGHT(LEFT(RemtrAcNo,4),1),"-")</f>
        <v>4</v>
      </c>
      <c r="AH25" s="189"/>
      <c r="AI25" s="188" t="str">
        <f>IF(LEN(RemtrAcNo)&gt;=5,RIGHT(LEFT(RemtrAcNo,5),1),"-")</f>
        <v>3</v>
      </c>
      <c r="AJ25" s="189"/>
      <c r="AK25" s="188" t="str">
        <f>IF(LEN(RemtrAcNo)&gt;=6,RIGHT(LEFT(RemtrAcNo,6),1),"-")</f>
        <v>0</v>
      </c>
      <c r="AL25" s="189"/>
      <c r="AM25" s="188" t="str">
        <f>IF(LEN(RemtrAcNo)&gt;=7,RIGHT(LEFT(RemtrAcNo,7),1),"-")</f>
        <v>3</v>
      </c>
      <c r="AN25" s="189"/>
      <c r="AO25" s="188" t="str">
        <f>IF(LEN(RemtrAcNo)&gt;=8,RIGHT(LEFT(RemtrAcNo,8),1),"-")</f>
        <v>-</v>
      </c>
      <c r="AP25" s="189"/>
      <c r="AQ25" s="188" t="str">
        <f>IF(LEN(RemtrAcNo)&gt;=9,RIGHT(LEFT(RemtrAcNo,9),1),"-")</f>
        <v>-</v>
      </c>
      <c r="AR25" s="189"/>
      <c r="AS25" s="188" t="str">
        <f>IF(LEN(RemtrAcNo)&gt;=10,RIGHT(LEFT(RemtrAcNo,10),1),"-")</f>
        <v>-</v>
      </c>
      <c r="AT25" s="189"/>
      <c r="AU25" s="188" t="str">
        <f>IF(LEN(RemtrAcNo)&gt;=11,RIGHT(LEFT(RemtrAcNo,11),1),"-")</f>
        <v>-</v>
      </c>
      <c r="AV25" s="189"/>
      <c r="AW25" s="188" t="str">
        <f>IF(LEN(RemtrAcNo)&gt;=12,RIGHT(LEFT(RemtrAcNo,12),1),"-")</f>
        <v>-</v>
      </c>
      <c r="AX25" s="189"/>
      <c r="AY25" s="188" t="str">
        <f>IF(LEN(RemtrAcNo)&gt;=13,RIGHT(LEFT(RemtrAcNo,13),1),"-")</f>
        <v>-</v>
      </c>
      <c r="AZ25" s="189"/>
      <c r="BA25" s="188" t="str">
        <f>IF(LEN(RemtrAcNo)&gt;=14,RIGHT(LEFT(RemtrAcNo,14),1),"-")</f>
        <v>-</v>
      </c>
      <c r="BB25" s="189"/>
      <c r="BC25" s="188" t="str">
        <f>IF(LEN(RemtrAcNo)&gt;=15,RIGHT(LEFT(RemtrAcNo,15),1),"-")</f>
        <v>-</v>
      </c>
      <c r="BD25" s="189"/>
      <c r="BE25" s="188" t="str">
        <f>IF(LEN(RemtrAcNo)&gt;=16,RIGHT(LEFT(RemtrAcNo,16),1),"-")</f>
        <v>-</v>
      </c>
      <c r="BF25" s="189"/>
      <c r="BG25" s="188" t="str">
        <f>IF(LEN(RemtrAcNo)&gt;=17,RIGHT(LEFT(RemtrAcNo,17),1),"-")</f>
        <v>-</v>
      </c>
      <c r="BH25" s="189"/>
      <c r="BI25" s="188" t="str">
        <f>IF(LEN(RemtrAcNo)&gt;=18,RIGHT(LEFT(RemtrAcNo,18),1),"-")</f>
        <v>-</v>
      </c>
      <c r="BJ25" s="189"/>
      <c r="BK25" s="193"/>
      <c r="BL25" s="193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118"/>
    </row>
    <row r="26" spans="2:99" ht="3" customHeight="1">
      <c r="B26" s="119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1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  <c r="AV26" s="120"/>
      <c r="AW26" s="120"/>
      <c r="AX26" s="120"/>
      <c r="AY26" s="120"/>
      <c r="AZ26" s="120"/>
      <c r="BA26" s="120"/>
      <c r="BB26" s="120"/>
      <c r="BC26" s="120"/>
      <c r="BD26" s="120"/>
      <c r="BE26" s="120"/>
      <c r="BF26" s="120"/>
      <c r="BG26" s="120"/>
      <c r="BH26" s="120"/>
      <c r="BI26" s="120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120"/>
      <c r="BZ26" s="120"/>
      <c r="CA26" s="120"/>
      <c r="CB26" s="120"/>
      <c r="CC26" s="120"/>
      <c r="CD26" s="120"/>
      <c r="CE26" s="120"/>
      <c r="CF26" s="120"/>
      <c r="CG26" s="120"/>
      <c r="CH26" s="120"/>
      <c r="CI26" s="120"/>
      <c r="CJ26" s="120"/>
      <c r="CK26" s="120"/>
      <c r="CL26" s="120"/>
      <c r="CM26" s="120"/>
      <c r="CN26" s="120"/>
      <c r="CO26" s="120"/>
      <c r="CP26" s="120"/>
      <c r="CQ26" s="120"/>
      <c r="CR26" s="120"/>
      <c r="CS26" s="120"/>
      <c r="CT26" s="120"/>
      <c r="CU26" s="121"/>
    </row>
    <row r="27" spans="2:99" ht="3" customHeight="1">
      <c r="B27" s="114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6"/>
      <c r="Z27" s="115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15"/>
      <c r="CN27" s="115"/>
      <c r="CO27" s="115"/>
      <c r="CP27" s="115"/>
      <c r="CQ27" s="115"/>
      <c r="CR27" s="115"/>
      <c r="CS27" s="115"/>
      <c r="CT27" s="115"/>
      <c r="CU27" s="116"/>
    </row>
    <row r="28" spans="2:99" ht="18.600000000000001" customHeight="1">
      <c r="B28" s="11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118"/>
      <c r="Z28" s="5"/>
      <c r="AA28" s="188" t="str">
        <f>IF(LEN(RemtrCNR)&gt;=1,LEFT(RemtrCNR,1),"-")</f>
        <v>0</v>
      </c>
      <c r="AB28" s="189"/>
      <c r="AC28" s="188" t="str">
        <f>IF(LEN(RemtrCNR)&gt;=2,RIGHT(LEFT(RemtrCNR,2),1),"-")</f>
        <v>1</v>
      </c>
      <c r="AD28" s="189"/>
      <c r="AE28" s="188" t="str">
        <f>IF(LEN(RemtrCNR)&gt;=3,RIGHT(LEFT(RemtrCNR,3),1),"-")</f>
        <v>1</v>
      </c>
      <c r="AF28" s="189"/>
      <c r="AG28" s="188" t="str">
        <f>IF(LEN(RemtrCNR)&gt;=4,RIGHT(LEFT(RemtrCNR,4),1),"-")</f>
        <v>-</v>
      </c>
      <c r="AH28" s="189"/>
      <c r="AI28" s="188" t="str">
        <f>IF(LEN(RemtrCNR)&gt;=5,RIGHT(LEFT(RemtrCNR,5),1),"-")</f>
        <v>4</v>
      </c>
      <c r="AJ28" s="189"/>
      <c r="AK28" s="188" t="str">
        <f>IF(LEN(RemtrCNR)&gt;=6,RIGHT(LEFT(RemtrCNR,6),1),"-")</f>
        <v>5</v>
      </c>
      <c r="AL28" s="189"/>
      <c r="AM28" s="188" t="str">
        <f>IF(LEN(RemtrCNR)&gt;=7,RIGHT(LEFT(RemtrCNR,7),1),"-")</f>
        <v>6</v>
      </c>
      <c r="AN28" s="189"/>
      <c r="AO28" s="188" t="str">
        <f>IF(LEN(RemtrCNR)&gt;=8,RIGHT(LEFT(RemtrCNR,8),1),"-")</f>
        <v>6</v>
      </c>
      <c r="AP28" s="189"/>
      <c r="AQ28" s="188" t="str">
        <f>IF(LEN(RemtrCNR)&gt;=9,RIGHT(LEFT(RemtrCNR,9),1),"-")</f>
        <v>4</v>
      </c>
      <c r="AR28" s="189"/>
      <c r="AS28" s="188" t="str">
        <f>IF(LEN(RemtrCNR)&gt;=10,RIGHT(LEFT(RemtrCNR,10),1),"-")</f>
        <v>4</v>
      </c>
      <c r="AT28" s="189"/>
      <c r="AU28" s="188" t="str">
        <f>IF(LEN(RemtrCNR)&gt;=11,RIGHT(LEFT(RemtrCNR,11),1),"-")</f>
        <v>3</v>
      </c>
      <c r="AV28" s="189"/>
      <c r="AW28" s="188" t="str">
        <f>IF(LEN(RemtrCNR)&gt;=12,RIGHT(LEFT(RemtrCNR,12),1),"-")</f>
        <v>4</v>
      </c>
      <c r="AX28" s="189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118"/>
    </row>
    <row r="29" spans="2:99" ht="3" customHeight="1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1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20"/>
      <c r="CN29" s="120"/>
      <c r="CO29" s="120"/>
      <c r="CP29" s="120"/>
      <c r="CQ29" s="120"/>
      <c r="CR29" s="120"/>
      <c r="CS29" s="120"/>
      <c r="CT29" s="120"/>
      <c r="CU29" s="121"/>
    </row>
    <row r="30" spans="2:99" ht="20.25" customHeight="1"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2"/>
      <c r="AY30" s="112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2"/>
      <c r="CL30" s="112"/>
      <c r="CM30" s="112"/>
      <c r="CN30" s="112"/>
      <c r="CO30" s="112"/>
      <c r="CP30" s="112"/>
      <c r="CQ30" s="112"/>
      <c r="CR30" s="112"/>
      <c r="CS30" s="112"/>
      <c r="CT30" s="112"/>
      <c r="CU30" s="113"/>
    </row>
    <row r="31" spans="2:99" ht="3" customHeight="1">
      <c r="B31" s="114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4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  <c r="CD31" s="115"/>
      <c r="CE31" s="115"/>
      <c r="CF31" s="115"/>
      <c r="CG31" s="115"/>
      <c r="CH31" s="115"/>
      <c r="CI31" s="115"/>
      <c r="CJ31" s="115"/>
      <c r="CK31" s="115"/>
      <c r="CL31" s="115"/>
      <c r="CM31" s="115"/>
      <c r="CN31" s="115"/>
      <c r="CO31" s="115"/>
      <c r="CP31" s="115"/>
      <c r="CQ31" s="115"/>
      <c r="CR31" s="115"/>
      <c r="CS31" s="115"/>
      <c r="CT31" s="115"/>
      <c r="CU31" s="116"/>
    </row>
    <row r="32" spans="2:99" ht="19.5" customHeight="1">
      <c r="B32" s="11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118"/>
      <c r="Z32" s="5"/>
      <c r="AA32" s="192" t="str">
        <f>UPPER(BenfName)</f>
        <v>PARIETAL INNOVATIVE SOLUTIONS PVT. LTD.</v>
      </c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2"/>
      <c r="BD32" s="192"/>
      <c r="BE32" s="192"/>
      <c r="BF32" s="192"/>
      <c r="BG32" s="192"/>
      <c r="BH32" s="192"/>
      <c r="BI32" s="192"/>
      <c r="BJ32" s="192"/>
      <c r="BK32" s="192"/>
      <c r="BL32" s="192"/>
      <c r="BM32" s="192"/>
      <c r="BN32" s="192"/>
      <c r="BO32" s="192"/>
      <c r="BP32" s="192"/>
      <c r="BQ32" s="192"/>
      <c r="BR32" s="192"/>
      <c r="BS32" s="192"/>
      <c r="BT32" s="192"/>
      <c r="BU32" s="192"/>
      <c r="BV32" s="192"/>
      <c r="BW32" s="192"/>
      <c r="BX32" s="192"/>
      <c r="BY32" s="192"/>
      <c r="BZ32" s="192"/>
      <c r="CA32" s="192"/>
      <c r="CB32" s="192"/>
      <c r="CC32" s="192"/>
      <c r="CD32" s="192"/>
      <c r="CE32" s="192"/>
      <c r="CF32" s="192"/>
      <c r="CG32" s="192"/>
      <c r="CH32" s="192"/>
      <c r="CI32" s="192"/>
      <c r="CJ32" s="192"/>
      <c r="CK32" s="192"/>
      <c r="CL32" s="192"/>
      <c r="CM32" s="192"/>
      <c r="CN32" s="192"/>
      <c r="CO32" s="192"/>
      <c r="CP32" s="192"/>
      <c r="CQ32" s="192"/>
      <c r="CR32" s="192"/>
      <c r="CS32" s="192"/>
      <c r="CT32" s="192"/>
      <c r="CU32" s="118"/>
    </row>
    <row r="33" spans="2:99" ht="3" customHeight="1">
      <c r="B33" s="119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1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1"/>
    </row>
    <row r="34" spans="2:99" ht="3" customHeight="1">
      <c r="B34" s="114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6"/>
      <c r="Z34" s="115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15"/>
      <c r="CN34" s="115"/>
      <c r="CO34" s="115"/>
      <c r="CP34" s="115"/>
      <c r="CQ34" s="115"/>
      <c r="CR34" s="115"/>
      <c r="CS34" s="115"/>
      <c r="CT34" s="115"/>
      <c r="CU34" s="116"/>
    </row>
    <row r="35" spans="2:99" ht="19.5" customHeight="1">
      <c r="B35" s="11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18"/>
      <c r="Z35" s="5"/>
      <c r="AA35" s="188" t="str">
        <f>IF(LEN(BenfMobileNo)&gt;=1,LEFT(BenfMobileNo,1),"-")</f>
        <v>9</v>
      </c>
      <c r="AB35" s="189"/>
      <c r="AC35" s="188" t="str">
        <f>IF(LEN(BenfMobileNo)&gt;=2,RIGHT(LEFT(BenfMobileNo,2),1),"-")</f>
        <v>8</v>
      </c>
      <c r="AD35" s="189"/>
      <c r="AE35" s="188" t="str">
        <f>IF(LEN(BenfMobileNo)&gt;=3,RIGHT(LEFT(BenfMobileNo,3),1),"-")</f>
        <v>2</v>
      </c>
      <c r="AF35" s="189"/>
      <c r="AG35" s="188" t="str">
        <f>IF(LEN(BenfMobileNo)&gt;=4,RIGHT(LEFT(BenfMobileNo,4),1),"-")</f>
        <v>0</v>
      </c>
      <c r="AH35" s="189"/>
      <c r="AI35" s="188" t="str">
        <f>IF(LEN(BenfMobileNo)&gt;=5,RIGHT(LEFT(BenfMobileNo,5),1),"-")</f>
        <v>5</v>
      </c>
      <c r="AJ35" s="189"/>
      <c r="AK35" s="188" t="str">
        <f>IF(LEN(BenfMobileNo)&gt;=6,RIGHT(LEFT(BenfMobileNo,6),1),"-")</f>
        <v>3</v>
      </c>
      <c r="AL35" s="189"/>
      <c r="AM35" s="188" t="str">
        <f>IF(LEN(BenfMobileNo)&gt;=7,RIGHT(LEFT(BenfMobileNo,7),1),"-")</f>
        <v>0</v>
      </c>
      <c r="AN35" s="189"/>
      <c r="AO35" s="188" t="str">
        <f>IF(LEN(BenfMobileNo)&gt;=8,RIGHT(LEFT(BenfMobileNo,8),1),"-")</f>
        <v>3</v>
      </c>
      <c r="AP35" s="189"/>
      <c r="AQ35" s="188" t="str">
        <f>IF(LEN(BenfMobileNo)&gt;=9,RIGHT(LEFT(BenfMobileNo,9),1),"-")</f>
        <v>0</v>
      </c>
      <c r="AR35" s="189"/>
      <c r="AS35" s="188" t="str">
        <f>IF(LEN(BenfMobileNo)&gt;=10,RIGHT(LEFT(BenfMobileNo,10),1),"-")</f>
        <v>7</v>
      </c>
      <c r="AT35" s="189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118"/>
    </row>
    <row r="36" spans="2:99" ht="3" customHeight="1">
      <c r="B36" s="119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1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  <c r="AS36" s="120"/>
      <c r="AT36" s="120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  <c r="BW36" s="191"/>
      <c r="BX36" s="191"/>
      <c r="BY36" s="191"/>
      <c r="BZ36" s="191"/>
      <c r="CA36" s="191"/>
      <c r="CB36" s="191"/>
      <c r="CC36" s="191"/>
      <c r="CD36" s="191"/>
      <c r="CE36" s="191"/>
      <c r="CF36" s="191"/>
      <c r="CG36" s="191"/>
      <c r="CH36" s="191"/>
      <c r="CI36" s="191"/>
      <c r="CJ36" s="191"/>
      <c r="CK36" s="191"/>
      <c r="CL36" s="191"/>
      <c r="CM36" s="120"/>
      <c r="CN36" s="120"/>
      <c r="CO36" s="120"/>
      <c r="CP36" s="120"/>
      <c r="CQ36" s="120"/>
      <c r="CR36" s="120"/>
      <c r="CS36" s="120"/>
      <c r="CT36" s="120"/>
      <c r="CU36" s="121"/>
    </row>
    <row r="37" spans="2:99" ht="3" customHeight="1"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6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90"/>
      <c r="BF37" s="190"/>
      <c r="BG37" s="190"/>
      <c r="BH37" s="190"/>
      <c r="BI37" s="190"/>
      <c r="BJ37" s="190"/>
      <c r="BK37" s="190"/>
      <c r="BL37" s="190"/>
      <c r="BM37" s="190"/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0"/>
      <c r="BY37" s="190"/>
      <c r="BZ37" s="190"/>
      <c r="CA37" s="190"/>
      <c r="CB37" s="190"/>
      <c r="CC37" s="190"/>
      <c r="CD37" s="190"/>
      <c r="CE37" s="190"/>
      <c r="CF37" s="190"/>
      <c r="CG37" s="190"/>
      <c r="CH37" s="190"/>
      <c r="CI37" s="190"/>
      <c r="CJ37" s="190"/>
      <c r="CK37" s="190"/>
      <c r="CL37" s="190"/>
      <c r="CM37" s="115"/>
      <c r="CN37" s="115"/>
      <c r="CO37" s="115"/>
      <c r="CP37" s="115"/>
      <c r="CQ37" s="115"/>
      <c r="CR37" s="115"/>
      <c r="CS37" s="115"/>
      <c r="CT37" s="115"/>
      <c r="CU37" s="116"/>
    </row>
    <row r="38" spans="2:99" ht="19.5" customHeight="1">
      <c r="B38" s="11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118"/>
      <c r="Z38" s="118"/>
      <c r="AA38" s="188" t="str">
        <f>UPPER(IF(LEN(DTLofPYMT)&gt;=1,LEFT(DTLofPYMT,1),""))</f>
        <v>V</v>
      </c>
      <c r="AB38" s="189"/>
      <c r="AC38" s="188" t="str">
        <f>UPPER(IF(LEN(DTLofPYMT)&gt;=2,RIGHT(LEFT(DTLofPYMT,2),1),""))</f>
        <v>E</v>
      </c>
      <c r="AD38" s="189"/>
      <c r="AE38" s="188" t="str">
        <f>UPPER(IF(LEN(DTLofPYMT)&gt;=3,RIGHT(LEFT(DTLofPYMT,3),1),""))</f>
        <v>N</v>
      </c>
      <c r="AF38" s="189"/>
      <c r="AG38" s="188" t="str">
        <f>UPPER(IF(LEN(DTLofPYMT)&gt;=4,RIGHT(LEFT(DTLofPYMT,4),1),""))</f>
        <v>D</v>
      </c>
      <c r="AH38" s="189"/>
      <c r="AI38" s="188" t="str">
        <f>UPPER(IF(LEN(DTLofPYMT)&gt;=5,RIGHT(LEFT(DTLofPYMT,5),1),""))</f>
        <v>E</v>
      </c>
      <c r="AJ38" s="189"/>
      <c r="AK38" s="188" t="str">
        <f>UPPER(IF(LEN(DTLofPYMT)&gt;=6,RIGHT(LEFT(DTLofPYMT,6),1),""))</f>
        <v>R</v>
      </c>
      <c r="AL38" s="189"/>
      <c r="AM38" s="188" t="str">
        <f>UPPER(IF(LEN(DTLofPYMT)&gt;=7,RIGHT(LEFT(DTLofPYMT,7),1),""))</f>
        <v xml:space="preserve"> </v>
      </c>
      <c r="AN38" s="189"/>
      <c r="AO38" s="188" t="str">
        <f>UPPER(IF(LEN(DTLofPYMT)&gt;=8,RIGHT(LEFT(DTLofPYMT,8),1),""))</f>
        <v>P</v>
      </c>
      <c r="AP38" s="189"/>
      <c r="AQ38" s="188" t="str">
        <f>UPPER(IF(LEN(DTLofPYMT)&gt;=9,RIGHT(LEFT(DTLofPYMT,9),1),""))</f>
        <v>A</v>
      </c>
      <c r="AR38" s="189"/>
      <c r="AS38" s="188" t="str">
        <f>UPPER(IF(LEN(DTLofPYMT)&gt;=10,RIGHT(LEFT(DTLofPYMT,10),1),""))</f>
        <v>Y</v>
      </c>
      <c r="AT38" s="189"/>
      <c r="AU38" s="188" t="str">
        <f>UPPER(IF(LEN(DTLofPYMT)&gt;=11,RIGHT(LEFT(DTLofPYMT,11),1),""))</f>
        <v>M</v>
      </c>
      <c r="AV38" s="189"/>
      <c r="AW38" s="188" t="str">
        <f>UPPER(IF(LEN(DTLofPYMT)&gt;=12,RIGHT(LEFT(DTLofPYMT,12),1),""))</f>
        <v>E</v>
      </c>
      <c r="AX38" s="189"/>
      <c r="AY38" s="188" t="str">
        <f>UPPER(IF(LEN(DTLofPYMT)&gt;=13,RIGHT(LEFT(DTLofPYMT,13),1),""))</f>
        <v>N</v>
      </c>
      <c r="AZ38" s="189"/>
      <c r="BA38" s="188" t="str">
        <f>UPPER(IF(LEN(DTLofPYMT)&gt;=14,RIGHT(LEFT(DTLofPYMT,14),1),""))</f>
        <v>T</v>
      </c>
      <c r="BB38" s="189"/>
      <c r="BC38" s="188" t="str">
        <f>UPPER(IF(LEN(DTLofPYMT)&gt;=15,RIGHT(LEFT(DTLofPYMT,15),1),""))</f>
        <v/>
      </c>
      <c r="BD38" s="189"/>
      <c r="BE38" s="188" t="str">
        <f>UPPER(IF(LEN(DTLofPYMT)&gt;=16,RIGHT(LEFT(DTLofPYMT,16),1),""))</f>
        <v/>
      </c>
      <c r="BF38" s="189"/>
      <c r="BG38" s="188" t="str">
        <f>UPPER(IF(LEN(DTLofPYMT)&gt;=17,RIGHT(LEFT(DTLofPYMT,17),1),""))</f>
        <v/>
      </c>
      <c r="BH38" s="189"/>
      <c r="BI38" s="188" t="str">
        <f>UPPER(IF(LEN(DTLofPYMT)&gt;=18,RIGHT(LEFT(DTLofPYMT,18),1),""))</f>
        <v/>
      </c>
      <c r="BJ38" s="189"/>
      <c r="BK38" s="188" t="str">
        <f>UPPER(IF(LEN(DTLofPYMT)&gt;=19,RIGHT(LEFT(DTLofPYMT,19),1),""))</f>
        <v/>
      </c>
      <c r="BL38" s="189"/>
      <c r="BM38" s="188" t="str">
        <f>UPPER(IF(LEN(DTLofPYMT)&gt;=20,RIGHT(LEFT(DTLofPYMT,20),1),""))</f>
        <v/>
      </c>
      <c r="BN38" s="189"/>
      <c r="BO38" s="188" t="str">
        <f>UPPER(IF(LEN(DTLofPYMT)&gt;=21,RIGHT(LEFT(DTLofPYMT,21),1),""))</f>
        <v/>
      </c>
      <c r="BP38" s="189"/>
      <c r="BQ38" s="188" t="str">
        <f>UPPER(IF(LEN(DTLofPYMT)&gt;=22,RIGHT(LEFT(DTLofPYMT,22),1),""))</f>
        <v/>
      </c>
      <c r="BR38" s="189"/>
      <c r="BS38" s="188" t="str">
        <f>UPPER(IF(LEN(DTLofPYMT)&gt;=23,RIGHT(LEFT(DTLofPYMT,23),1),""))</f>
        <v/>
      </c>
      <c r="BT38" s="189"/>
      <c r="BU38" s="188" t="str">
        <f>UPPER(IF(LEN(DTLofPYMT)&gt;=24,RIGHT(LEFT(DTLofPYMT,24),1),""))</f>
        <v/>
      </c>
      <c r="BV38" s="189"/>
      <c r="BW38" s="188" t="str">
        <f>UPPER(IF(LEN(DTLofPYMT)&gt;=25,RIGHT(LEFT(DTLofPYMT,25),1),""))</f>
        <v/>
      </c>
      <c r="BX38" s="189"/>
      <c r="BY38" s="188" t="str">
        <f>UPPER(IF(LEN(DTLofPYMT)&gt;=26,RIGHT(LEFT(DTLofPYMT,26),1),""))</f>
        <v/>
      </c>
      <c r="BZ38" s="189"/>
      <c r="CA38" s="188" t="str">
        <f>UPPER(IF(LEN(DTLofPYMT)&gt;=27,RIGHT(LEFT(DTLofPYMT,27),1),""))</f>
        <v/>
      </c>
      <c r="CB38" s="189"/>
      <c r="CC38" s="188" t="str">
        <f>UPPER(IF(LEN(DTLofPYMT)&gt;=28,RIGHT(LEFT(DTLofPYMT,28),1),""))</f>
        <v/>
      </c>
      <c r="CD38" s="189"/>
      <c r="CE38" s="188" t="str">
        <f>UPPER(IF(LEN(DTLofPYMT)&gt;=29,RIGHT(LEFT(DTLofPYMT,29),1),""))</f>
        <v/>
      </c>
      <c r="CF38" s="189"/>
      <c r="CG38" s="188" t="str">
        <f>UPPER(IF(LEN(DTLofPYMT)&gt;=30,RIGHT(LEFT(DTLofPYMT,30),1),""))</f>
        <v/>
      </c>
      <c r="CH38" s="189"/>
      <c r="CI38" s="188" t="str">
        <f>UPPER(IF(LEN(DTLofPYMT)&gt;=31,RIGHT(LEFT(DTLofPYMT,31),1),""))</f>
        <v/>
      </c>
      <c r="CJ38" s="189"/>
      <c r="CK38" s="188" t="str">
        <f>UPPER(IF(LEN(DTLofPYMT)&gt;=32,RIGHT(LEFT(DTLofPYMT,32),1),""))</f>
        <v/>
      </c>
      <c r="CL38" s="189"/>
      <c r="CM38" s="188" t="str">
        <f>UPPER(IF(LEN(DTLofPYMT)&gt;=33,RIGHT(LEFT(DTLofPYMT,33),1),""))</f>
        <v/>
      </c>
      <c r="CN38" s="189"/>
      <c r="CO38" s="188" t="str">
        <f>UPPER(IF(LEN(DTLofPYMT)&gt;=34,RIGHT(LEFT(DTLofPYMT,34),1),""))</f>
        <v/>
      </c>
      <c r="CP38" s="189"/>
      <c r="CQ38" s="188" t="str">
        <f>UPPER(IF(LEN(DTLofPYMT)&gt;=35,RIGHT(LEFT(DTLofPYMT,35),1),""))</f>
        <v/>
      </c>
      <c r="CR38" s="189"/>
      <c r="CS38" s="5"/>
      <c r="CT38" s="5"/>
      <c r="CU38" s="118"/>
    </row>
    <row r="39" spans="2:99" ht="3" customHeight="1"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1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0"/>
      <c r="CU39" s="121"/>
    </row>
    <row r="40" spans="2:99" ht="3" customHeight="1">
      <c r="B40" s="114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6"/>
      <c r="Z40" s="115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15"/>
      <c r="CN40" s="115"/>
      <c r="CO40" s="115"/>
      <c r="CP40" s="115"/>
      <c r="CQ40" s="115"/>
      <c r="CR40" s="115"/>
      <c r="CS40" s="115"/>
      <c r="CT40" s="115"/>
      <c r="CU40" s="116"/>
    </row>
    <row r="41" spans="2:99" ht="19.5" customHeight="1">
      <c r="B41" s="11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118"/>
      <c r="Z41" s="5"/>
      <c r="AA41" s="186" t="str">
        <f>IF(AcType="CA","ü","û")</f>
        <v>ü</v>
      </c>
      <c r="AB41" s="187"/>
      <c r="AC41" s="193"/>
      <c r="AD41" s="193"/>
      <c r="AE41" s="193"/>
      <c r="AF41" s="193"/>
      <c r="AG41" s="193"/>
      <c r="AH41" s="193"/>
      <c r="AI41" s="186" t="str">
        <f>IF(AcType="SA","ü","û")</f>
        <v>û</v>
      </c>
      <c r="AJ41" s="187"/>
      <c r="AK41" s="193"/>
      <c r="AL41" s="193"/>
      <c r="AM41" s="193"/>
      <c r="AN41" s="193"/>
      <c r="AO41" s="193"/>
      <c r="AP41" s="193"/>
      <c r="AQ41" s="186" t="str">
        <f>IF(AcType="NRE","ü","û")</f>
        <v>û</v>
      </c>
      <c r="AR41" s="187"/>
      <c r="AS41" s="193"/>
      <c r="AT41" s="193"/>
      <c r="AU41" s="193"/>
      <c r="AV41" s="193"/>
      <c r="AW41" s="193"/>
      <c r="AX41" s="193"/>
      <c r="AY41" s="186" t="str">
        <f>IF(AcType="CC","ü","û")</f>
        <v>û</v>
      </c>
      <c r="AZ41" s="187"/>
      <c r="BA41" s="193"/>
      <c r="BB41" s="193"/>
      <c r="BC41" s="193"/>
      <c r="BD41" s="193"/>
      <c r="BE41" s="193"/>
      <c r="BF41" s="193"/>
      <c r="BG41" s="186" t="str">
        <f>IF(AcType="OD","ü","û")</f>
        <v>û</v>
      </c>
      <c r="BH41" s="187"/>
      <c r="BI41" s="193"/>
      <c r="BJ41" s="193"/>
      <c r="BK41" s="193"/>
      <c r="BL41" s="193"/>
      <c r="BM41" s="193"/>
      <c r="BN41" s="193"/>
      <c r="BO41" s="186" t="str">
        <f>IF(AcType="Loan","ü","û")</f>
        <v>û</v>
      </c>
      <c r="BP41" s="187"/>
      <c r="BQ41" s="193"/>
      <c r="BR41" s="193"/>
      <c r="BS41" s="193"/>
      <c r="BT41" s="193"/>
      <c r="BU41" s="193"/>
      <c r="BV41" s="193"/>
      <c r="BW41" s="186" t="str">
        <f>IF(AcType="Credit Card","ü","û")</f>
        <v>û</v>
      </c>
      <c r="BX41" s="187"/>
      <c r="BY41" s="193"/>
      <c r="BZ41" s="193"/>
      <c r="CA41" s="193"/>
      <c r="CB41" s="193"/>
      <c r="CC41" s="193"/>
      <c r="CD41" s="193"/>
      <c r="CG41" s="193"/>
      <c r="CH41" s="193"/>
      <c r="CI41" s="186" t="str">
        <f>IF(AcType="Other","ü","û")</f>
        <v>û</v>
      </c>
      <c r="CJ41" s="187"/>
      <c r="CK41" s="193"/>
      <c r="CL41" s="193"/>
      <c r="CM41" s="5"/>
      <c r="CN41" s="5"/>
      <c r="CO41" s="5"/>
      <c r="CP41" s="5"/>
      <c r="CQ41" s="5"/>
      <c r="CR41" s="5"/>
      <c r="CS41" s="5"/>
      <c r="CT41" s="5"/>
      <c r="CU41" s="118"/>
    </row>
    <row r="42" spans="2:99" ht="3" customHeight="1">
      <c r="B42" s="119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1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1"/>
      <c r="BN42" s="191"/>
      <c r="BO42" s="191"/>
      <c r="BP42" s="191"/>
      <c r="BQ42" s="191"/>
      <c r="BR42" s="191"/>
      <c r="BS42" s="191"/>
      <c r="BT42" s="191"/>
      <c r="BU42" s="191"/>
      <c r="BV42" s="191"/>
      <c r="BW42" s="191"/>
      <c r="BX42" s="191"/>
      <c r="BY42" s="191"/>
      <c r="BZ42" s="191"/>
      <c r="CA42" s="191"/>
      <c r="CB42" s="191"/>
      <c r="CC42" s="191"/>
      <c r="CD42" s="191"/>
      <c r="CE42" s="191"/>
      <c r="CF42" s="191"/>
      <c r="CG42" s="191"/>
      <c r="CH42" s="191"/>
      <c r="CI42" s="191"/>
      <c r="CJ42" s="191"/>
      <c r="CK42" s="191"/>
      <c r="CL42" s="191"/>
      <c r="CM42" s="120"/>
      <c r="CN42" s="120"/>
      <c r="CO42" s="120"/>
      <c r="CP42" s="120"/>
      <c r="CQ42" s="120"/>
      <c r="CR42" s="120"/>
      <c r="CS42" s="120"/>
      <c r="CT42" s="120"/>
      <c r="CU42" s="121"/>
    </row>
    <row r="43" spans="2:99" ht="3" customHeight="1">
      <c r="B43" s="114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6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15"/>
      <c r="CN43" s="115"/>
      <c r="CO43" s="115"/>
      <c r="CP43" s="115"/>
      <c r="CQ43" s="115"/>
      <c r="CR43" s="115"/>
      <c r="CS43" s="115"/>
      <c r="CT43" s="115"/>
      <c r="CU43" s="116"/>
    </row>
    <row r="44" spans="2:99" ht="19.5" customHeight="1">
      <c r="B44" s="11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118"/>
      <c r="Z44" s="118"/>
      <c r="AA44" s="188" t="str">
        <f>IF(LEN(BenfBankAcNo)&gt;=1,LEFT(BenfBankAcNo,1),"-")</f>
        <v>3</v>
      </c>
      <c r="AB44" s="189"/>
      <c r="AC44" s="188" t="str">
        <f>IF(LEN(BenfBankAcNo)&gt;=2,RIGHT(LEFT(BenfBankAcNo,2),1),"-")</f>
        <v>1</v>
      </c>
      <c r="AD44" s="189"/>
      <c r="AE44" s="188" t="str">
        <f>IF(LEN(BenfBankAcNo)&gt;=3,RIGHT(LEFT(BenfBankAcNo,3),1),"-")</f>
        <v>9</v>
      </c>
      <c r="AF44" s="189"/>
      <c r="AG44" s="188" t="str">
        <f>IF(LEN(BenfBankAcNo)&gt;=4,RIGHT(LEFT(BenfBankAcNo,4),1),"-")</f>
        <v>9</v>
      </c>
      <c r="AH44" s="189"/>
      <c r="AI44" s="188" t="str">
        <f>IF(LEN(BenfBankAcNo)&gt;=5,RIGHT(LEFT(BenfBankAcNo,5),1),"-")</f>
        <v>3</v>
      </c>
      <c r="AJ44" s="189"/>
      <c r="AK44" s="188" t="str">
        <f>IF(LEN(BenfBankAcNo)&gt;=6,RIGHT(LEFT(BenfBankAcNo,6),1),"-")</f>
        <v>5</v>
      </c>
      <c r="AL44" s="189"/>
      <c r="AM44" s="188" t="str">
        <f>IF(LEN(BenfBankAcNo)&gt;=7,RIGHT(LEFT(BenfBankAcNo,7),1),"-")</f>
        <v>0</v>
      </c>
      <c r="AN44" s="189"/>
      <c r="AO44" s="188" t="str">
        <f>IF(LEN(BenfBankAcNo)&gt;=8,RIGHT(LEFT(BenfBankAcNo,8),1),"-")</f>
        <v>8</v>
      </c>
      <c r="AP44" s="189"/>
      <c r="AQ44" s="188" t="str">
        <f>IF(LEN(BenfBankAcNo)&gt;=9,RIGHT(LEFT(BenfBankAcNo,9),1),"-")</f>
        <v>0</v>
      </c>
      <c r="AR44" s="189"/>
      <c r="AS44" s="188" t="str">
        <f>IF(LEN(BenfBankAcNo)&gt;=10,RIGHT(LEFT(BenfBankAcNo,10),1),"-")</f>
        <v>7</v>
      </c>
      <c r="AT44" s="189"/>
      <c r="AU44" s="188" t="str">
        <f>IF(LEN(BenfBankAcNo)&gt;=11,RIGHT(LEFT(BenfBankAcNo,11),1),"-")</f>
        <v>0</v>
      </c>
      <c r="AV44" s="189"/>
      <c r="AW44" s="188" t="str">
        <f>IF(LEN(BenfBankAcNo)&gt;=12,RIGHT(LEFT(BenfBankAcNo,12),1),"-")</f>
        <v>-</v>
      </c>
      <c r="AX44" s="189"/>
      <c r="AY44" s="188" t="str">
        <f>IF(LEN(BenfBankAcNo)&gt;=13,RIGHT(LEFT(BenfBankAcNo,13),1),"-")</f>
        <v>-</v>
      </c>
      <c r="AZ44" s="189"/>
      <c r="BA44" s="188" t="str">
        <f>IF(LEN(BenfBankAcNo)&gt;=14,RIGHT(LEFT(BenfBankAcNo,14),1),"-")</f>
        <v>-</v>
      </c>
      <c r="BB44" s="189"/>
      <c r="BC44" s="188" t="str">
        <f>IF(LEN(BenfBankAcNo)&gt;=15,RIGHT(LEFT(BenfBankAcNo,15),1),"-")</f>
        <v>-</v>
      </c>
      <c r="BD44" s="189"/>
      <c r="BE44" s="188" t="str">
        <f>IF(LEN(BenfBankAcNo)&gt;=16,RIGHT(LEFT(BenfBankAcNo,16),1),"-")</f>
        <v>-</v>
      </c>
      <c r="BF44" s="189"/>
      <c r="BG44" s="188" t="str">
        <f>IF(LEN(BenfBankAcNo)&gt;=17,RIGHT(LEFT(BenfBankAcNo,17),1),"-")</f>
        <v>-</v>
      </c>
      <c r="BH44" s="189"/>
      <c r="BI44" s="188" t="str">
        <f>IF(LEN(BenfBankAcNo)&gt;=18,RIGHT(LEFT(BenfBankAcNo,18),1),"-")</f>
        <v>-</v>
      </c>
      <c r="BJ44" s="189"/>
      <c r="BK44" s="193"/>
      <c r="BL44" s="193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118"/>
    </row>
    <row r="45" spans="2:99" ht="3" customHeight="1">
      <c r="B45" s="119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1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1"/>
    </row>
    <row r="46" spans="2:99" ht="3" customHeight="1">
      <c r="B46" s="114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6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15"/>
      <c r="CN46" s="115"/>
      <c r="CO46" s="115"/>
      <c r="CP46" s="115"/>
      <c r="CQ46" s="115"/>
      <c r="CR46" s="115"/>
      <c r="CS46" s="115"/>
      <c r="CT46" s="115"/>
      <c r="CU46" s="116"/>
    </row>
    <row r="47" spans="2:99" ht="19.5" customHeight="1">
      <c r="B47" s="11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118"/>
      <c r="Z47" s="118"/>
      <c r="AA47" s="188" t="str">
        <f>IF(LEN(BenfBankAcNoReConf)&gt;=1,LEFT(BenfBankAcNoReConf,1),"-")</f>
        <v>3</v>
      </c>
      <c r="AB47" s="189"/>
      <c r="AC47" s="188" t="str">
        <f>IF(LEN(BenfBankAcNoReConf)&gt;=2,RIGHT(LEFT(BenfBankAcNoReConf,2),1),"-")</f>
        <v>1</v>
      </c>
      <c r="AD47" s="189"/>
      <c r="AE47" s="188" t="str">
        <f>IF(LEN(BenfBankAcNoReConf)&gt;=3,RIGHT(LEFT(BenfBankAcNoReConf,3),1),"-")</f>
        <v>9</v>
      </c>
      <c r="AF47" s="189"/>
      <c r="AG47" s="188" t="str">
        <f>IF(LEN(BenfBankAcNoReConf)&gt;=4,RIGHT(LEFT(BenfBankAcNoReConf,4),1),"-")</f>
        <v>9</v>
      </c>
      <c r="AH47" s="189"/>
      <c r="AI47" s="188" t="str">
        <f>IF(LEN(BenfBankAcNoReConf)&gt;=5,RIGHT(LEFT(BenfBankAcNoReConf,5),1),"-")</f>
        <v>3</v>
      </c>
      <c r="AJ47" s="189"/>
      <c r="AK47" s="188" t="str">
        <f>IF(LEN(BenfBankAcNoReConf)&gt;=6,RIGHT(LEFT(BenfBankAcNoReConf,6),1),"-")</f>
        <v>5</v>
      </c>
      <c r="AL47" s="189"/>
      <c r="AM47" s="188" t="str">
        <f>IF(LEN(BenfBankAcNoReConf)&gt;=7,RIGHT(LEFT(BenfBankAcNoReConf,7),1),"-")</f>
        <v>0</v>
      </c>
      <c r="AN47" s="189"/>
      <c r="AO47" s="188" t="str">
        <f>IF(LEN(BenfBankAcNoReConf)&gt;=8,RIGHT(LEFT(BenfBankAcNoReConf,8),1),"-")</f>
        <v>8</v>
      </c>
      <c r="AP47" s="189"/>
      <c r="AQ47" s="188" t="str">
        <f>IF(LEN(BenfBankAcNoReConf)&gt;=9,RIGHT(LEFT(BenfBankAcNoReConf,9),1),"-")</f>
        <v>0</v>
      </c>
      <c r="AR47" s="189"/>
      <c r="AS47" s="188" t="str">
        <f>IF(LEN(BenfBankAcNoReConf)&gt;=10,RIGHT(LEFT(BenfBankAcNoReConf,10),1),"-")</f>
        <v>7</v>
      </c>
      <c r="AT47" s="189"/>
      <c r="AU47" s="188" t="str">
        <f>IF(LEN(BenfBankAcNoReConf)&gt;=11,RIGHT(LEFT(BenfBankAcNoReConf,11),1),"-")</f>
        <v>0</v>
      </c>
      <c r="AV47" s="189"/>
      <c r="AW47" s="188" t="str">
        <f>IF(LEN(BenfBankAcNoReConf)&gt;=12,RIGHT(LEFT(BenfBankAcNoReConf,12),1),"-")</f>
        <v>-</v>
      </c>
      <c r="AX47" s="189"/>
      <c r="AY47" s="188" t="str">
        <f>IF(LEN(BenfBankAcNoReConf)&gt;=13,RIGHT(LEFT(BenfBankAcNoReConf,13),1),"-")</f>
        <v>-</v>
      </c>
      <c r="AZ47" s="189"/>
      <c r="BA47" s="188" t="str">
        <f>IF(LEN(BenfBankAcNoReConf)&gt;=14,RIGHT(LEFT(BenfBankAcNoReConf,14),1),"-")</f>
        <v>-</v>
      </c>
      <c r="BB47" s="189"/>
      <c r="BC47" s="188" t="str">
        <f>IF(LEN(BenfBankAcNoReConf)&gt;=15,RIGHT(LEFT(BenfBankAcNoReConf,15),1),"-")</f>
        <v>-</v>
      </c>
      <c r="BD47" s="189"/>
      <c r="BE47" s="188" t="str">
        <f>IF(LEN(BenfBankAcNoReConf)&gt;=16,RIGHT(LEFT(BenfBankAcNoReConf,16),1),"-")</f>
        <v>-</v>
      </c>
      <c r="BF47" s="189"/>
      <c r="BG47" s="188" t="str">
        <f>IF(LEN(BenfBankAcNoReConf)&gt;=17,RIGHT(LEFT(BenfBankAcNoReConf,17),1),"-")</f>
        <v>-</v>
      </c>
      <c r="BH47" s="189"/>
      <c r="BI47" s="188" t="str">
        <f>IF(LEN(BenfBankAcNoReConf)&gt;=18,RIGHT(LEFT(BenfBankAcNoReConf,18),1),"-")</f>
        <v>-</v>
      </c>
      <c r="BJ47" s="189"/>
      <c r="BK47" s="193"/>
      <c r="BL47" s="193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118"/>
    </row>
    <row r="48" spans="2:99" ht="3" customHeight="1"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1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1"/>
    </row>
    <row r="49" spans="2:99" ht="3" customHeight="1">
      <c r="B49" s="114"/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4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  <c r="CD49" s="115"/>
      <c r="CE49" s="115"/>
      <c r="CF49" s="115"/>
      <c r="CG49" s="115"/>
      <c r="CH49" s="115"/>
      <c r="CI49" s="115"/>
      <c r="CJ49" s="115"/>
      <c r="CK49" s="115"/>
      <c r="CL49" s="115"/>
      <c r="CM49" s="115"/>
      <c r="CN49" s="115"/>
      <c r="CO49" s="115"/>
      <c r="CP49" s="115"/>
      <c r="CQ49" s="115"/>
      <c r="CR49" s="115"/>
      <c r="CS49" s="115"/>
      <c r="CT49" s="115"/>
      <c r="CU49" s="116"/>
    </row>
    <row r="50" spans="2:99" ht="19.5" customHeight="1">
      <c r="B50" s="11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118"/>
      <c r="Z50" s="5"/>
      <c r="AA50" s="192" t="str">
        <f>UPPER(BenfBankBrnchAddr)</f>
        <v>PBB HIRANANDANI COM. POWAI, MUMBAI - 76</v>
      </c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18"/>
    </row>
    <row r="51" spans="2:99" ht="3" customHeight="1">
      <c r="B51" s="119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1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20"/>
      <c r="BZ51" s="120"/>
      <c r="CA51" s="120"/>
      <c r="CB51" s="120"/>
      <c r="CC51" s="120"/>
      <c r="CD51" s="120"/>
      <c r="CE51" s="120"/>
      <c r="CF51" s="120"/>
      <c r="CG51" s="120"/>
      <c r="CH51" s="120"/>
      <c r="CI51" s="120"/>
      <c r="CJ51" s="120"/>
      <c r="CK51" s="120"/>
      <c r="CL51" s="120"/>
      <c r="CM51" s="120"/>
      <c r="CN51" s="120"/>
      <c r="CO51" s="120"/>
      <c r="CP51" s="120"/>
      <c r="CQ51" s="120"/>
      <c r="CR51" s="120"/>
      <c r="CS51" s="120"/>
      <c r="CT51" s="120"/>
      <c r="CU51" s="121"/>
    </row>
    <row r="52" spans="2:99" ht="3" customHeight="1">
      <c r="B52" s="114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4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  <c r="CD52" s="115"/>
      <c r="CE52" s="115"/>
      <c r="CF52" s="115"/>
      <c r="CG52" s="115"/>
      <c r="CH52" s="115"/>
      <c r="CI52" s="115"/>
      <c r="CJ52" s="115"/>
      <c r="CK52" s="115"/>
      <c r="CL52" s="115"/>
      <c r="CM52" s="115"/>
      <c r="CN52" s="115"/>
      <c r="CO52" s="115"/>
      <c r="CP52" s="115"/>
      <c r="CQ52" s="115"/>
      <c r="CR52" s="115"/>
      <c r="CS52" s="115"/>
      <c r="CT52" s="115"/>
      <c r="CU52" s="116"/>
    </row>
    <row r="53" spans="2:99" ht="19.5" customHeight="1">
      <c r="B53" s="11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118"/>
      <c r="Z53" s="5"/>
      <c r="AA53" s="192" t="str">
        <f>UPPER(BenfBankName)&amp;"  :  "&amp;UPPER(BenfBankBrnch)</f>
        <v xml:space="preserve">STATE BANK OF INDIA  :  POWAI, MUMBAI </v>
      </c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/>
      <c r="CT53" s="192"/>
      <c r="CU53" s="118"/>
    </row>
    <row r="54" spans="2:99" ht="3" customHeight="1">
      <c r="B54" s="119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1"/>
      <c r="Z54" s="120"/>
      <c r="AA54" s="120"/>
      <c r="AB54" s="120"/>
      <c r="AC54" s="120"/>
      <c r="AD54" s="120"/>
      <c r="AE54" s="120"/>
      <c r="AF54" s="120"/>
      <c r="AG54" s="120"/>
      <c r="AH54" s="120"/>
      <c r="AI54" s="120"/>
      <c r="AJ54" s="120"/>
      <c r="AK54" s="120"/>
      <c r="AL54" s="120"/>
      <c r="AM54" s="120"/>
      <c r="AN54" s="120"/>
      <c r="AO54" s="120"/>
      <c r="AP54" s="120"/>
      <c r="AQ54" s="120"/>
      <c r="AR54" s="120"/>
      <c r="AS54" s="120"/>
      <c r="AT54" s="120"/>
      <c r="AU54" s="120"/>
      <c r="AV54" s="120"/>
      <c r="AW54" s="120"/>
      <c r="AX54" s="120"/>
      <c r="AY54" s="120"/>
      <c r="AZ54" s="120"/>
      <c r="BA54" s="120"/>
      <c r="BB54" s="120"/>
      <c r="BC54" s="120"/>
      <c r="BD54" s="120"/>
      <c r="BE54" s="120"/>
      <c r="BF54" s="120"/>
      <c r="BG54" s="120"/>
      <c r="BH54" s="120"/>
      <c r="BI54" s="120"/>
      <c r="BJ54" s="120"/>
      <c r="BK54" s="120"/>
      <c r="BL54" s="120"/>
      <c r="BM54" s="120"/>
      <c r="BN54" s="120"/>
      <c r="BO54" s="120"/>
      <c r="BP54" s="120"/>
      <c r="BQ54" s="120"/>
      <c r="BR54" s="120"/>
      <c r="BS54" s="120"/>
      <c r="BT54" s="120"/>
      <c r="BU54" s="120"/>
      <c r="BV54" s="120"/>
      <c r="BW54" s="120"/>
      <c r="BX54" s="120"/>
      <c r="BY54" s="120"/>
      <c r="BZ54" s="120"/>
      <c r="CA54" s="120"/>
      <c r="CB54" s="120"/>
      <c r="CC54" s="120"/>
      <c r="CD54" s="120"/>
      <c r="CE54" s="120"/>
      <c r="CF54" s="120"/>
      <c r="CG54" s="120"/>
      <c r="CH54" s="120"/>
      <c r="CI54" s="120"/>
      <c r="CJ54" s="120"/>
      <c r="CK54" s="120"/>
      <c r="CL54" s="120"/>
      <c r="CM54" s="120"/>
      <c r="CN54" s="120"/>
      <c r="CO54" s="120"/>
      <c r="CP54" s="120"/>
      <c r="CQ54" s="120"/>
      <c r="CR54" s="120"/>
      <c r="CS54" s="120"/>
      <c r="CT54" s="120"/>
      <c r="CU54" s="121"/>
    </row>
    <row r="55" spans="2:99" ht="3" customHeight="1">
      <c r="B55" s="114"/>
      <c r="C55" s="115"/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6"/>
      <c r="Z55" s="115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15"/>
      <c r="CN55" s="115"/>
      <c r="CO55" s="115"/>
      <c r="CP55" s="115"/>
      <c r="CQ55" s="115"/>
      <c r="CR55" s="115"/>
      <c r="CS55" s="115"/>
      <c r="CT55" s="115"/>
      <c r="CU55" s="116"/>
    </row>
    <row r="56" spans="2:99" ht="19.5" customHeight="1">
      <c r="B56" s="11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118"/>
      <c r="Z56" s="5"/>
      <c r="AA56" s="188" t="str">
        <f>UPPER(IF(LEN(BenfBankIFCSCode)&gt;=1,LEFT(BenfBankIFCSCode,1),"-"))</f>
        <v>S</v>
      </c>
      <c r="AB56" s="189"/>
      <c r="AC56" s="188" t="str">
        <f>UPPER(IF(LEN(BenfBankIFCSCode)&gt;=2,RIGHT(LEFT(BenfBankIFCSCode,2),1),"-"))</f>
        <v>B</v>
      </c>
      <c r="AD56" s="189"/>
      <c r="AE56" s="188" t="str">
        <f>UPPER(IF(LEN(BenfBankIFCSCode)&gt;=3,RIGHT(LEFT(BenfBankIFCSCode,3),1),"-"))</f>
        <v>I</v>
      </c>
      <c r="AF56" s="189"/>
      <c r="AG56" s="188" t="str">
        <f>UPPER(IF(LEN(BenfBankIFCSCode)&gt;=4,RIGHT(LEFT(BenfBankIFCSCode,4),1),"-"))</f>
        <v>N</v>
      </c>
      <c r="AH56" s="189"/>
      <c r="AI56" s="188" t="str">
        <f>UPPER(IF(LEN(BenfBankIFCSCode)&gt;=5,RIGHT(LEFT(BenfBankIFCSCode,5),1),"-"))</f>
        <v>0</v>
      </c>
      <c r="AJ56" s="189"/>
      <c r="AK56" s="188" t="str">
        <f>UPPER(IF(LEN(BenfBankIFCSCode)&gt;=6,RIGHT(LEFT(BenfBankIFCSCode,6),1),"-"))</f>
        <v>0</v>
      </c>
      <c r="AL56" s="189"/>
      <c r="AM56" s="188" t="str">
        <f>UPPER(IF(LEN(BenfBankIFCSCode)&gt;=7,RIGHT(LEFT(BenfBankIFCSCode,7),1),"-"))</f>
        <v>0</v>
      </c>
      <c r="AN56" s="189"/>
      <c r="AO56" s="188" t="str">
        <f>UPPER(IF(LEN(BenfBankIFCSCode)&gt;=8,RIGHT(LEFT(BenfBankIFCSCode,8),1),"-"))</f>
        <v>4</v>
      </c>
      <c r="AP56" s="189"/>
      <c r="AQ56" s="188" t="str">
        <f>UPPER(IF(LEN(BenfBankIFCSCode)&gt;=9,RIGHT(LEFT(BenfBankIFCSCode,9),1),"-"))</f>
        <v>2</v>
      </c>
      <c r="AR56" s="189"/>
      <c r="AS56" s="188" t="str">
        <f>UPPER(IF(LEN(BenfBankIFCSCode)&gt;=10,RIGHT(LEFT(BenfBankIFCSCode,10),1),"-"))</f>
        <v>3</v>
      </c>
      <c r="AT56" s="189"/>
      <c r="AU56" s="188" t="str">
        <f>UPPER(IF(LEN(BenfBankIFCSCode)&gt;=11,RIGHT(LEFT(BenfBankIFCSCode,11),1),"-"))</f>
        <v>4</v>
      </c>
      <c r="AV56" s="189"/>
      <c r="AW56" s="188" t="str">
        <f>IF(LEN(BenfBankIFCSCode)&gt;=12,RIGHT(LEFT(BenfBankIFCSCode,12),1),"-")</f>
        <v>-</v>
      </c>
      <c r="AX56" s="189"/>
      <c r="AY56" s="188" t="str">
        <f>IF(LEN(BenfBankIFCSCode)&gt;=13,RIGHT(LEFT(BenfBankIFCSCode,13),1),"-")</f>
        <v>-</v>
      </c>
      <c r="AZ56" s="189"/>
      <c r="BA56" s="188" t="str">
        <f>IF(LEN(BenfBankIFCSCode)&gt;=14,RIGHT(LEFT(BenfBankIFCSCode,14),1),"-")</f>
        <v>-</v>
      </c>
      <c r="BB56" s="189"/>
      <c r="BC56" s="188" t="str">
        <f>IF(LEN(BenfBankIFCSCode)&gt;=15,RIGHT(LEFT(BenfBankIFCSCode,15),1),"-")</f>
        <v>-</v>
      </c>
      <c r="BD56" s="189"/>
      <c r="BE56" s="188" t="str">
        <f>IF(LEN(BenfBankIFCSCode)&gt;=16,RIGHT(LEFT(BenfBankIFCSCode,16),1),"-")</f>
        <v>-</v>
      </c>
      <c r="BF56" s="189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118"/>
    </row>
    <row r="57" spans="2:99" ht="3" customHeight="1">
      <c r="B57" s="119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1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  <c r="BW57" s="191"/>
      <c r="BX57" s="191"/>
      <c r="BY57" s="191"/>
      <c r="BZ57" s="191"/>
      <c r="CA57" s="191"/>
      <c r="CB57" s="191"/>
      <c r="CC57" s="191"/>
      <c r="CD57" s="191"/>
      <c r="CE57" s="191"/>
      <c r="CF57" s="191"/>
      <c r="CG57" s="191"/>
      <c r="CH57" s="191"/>
      <c r="CI57" s="191"/>
      <c r="CJ57" s="191"/>
      <c r="CK57" s="191"/>
      <c r="CL57" s="191"/>
      <c r="CM57" s="120"/>
      <c r="CN57" s="120"/>
      <c r="CO57" s="120"/>
      <c r="CP57" s="120"/>
      <c r="CQ57" s="120"/>
      <c r="CR57" s="120"/>
      <c r="CS57" s="120"/>
      <c r="CT57" s="120"/>
      <c r="CU57" s="121"/>
    </row>
    <row r="58" spans="2:99" ht="3" customHeight="1">
      <c r="B58" s="114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6"/>
      <c r="Z58" s="115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15"/>
      <c r="CN58" s="115"/>
      <c r="CO58" s="115"/>
      <c r="CP58" s="115"/>
      <c r="CQ58" s="115"/>
      <c r="CR58" s="115"/>
      <c r="CS58" s="115"/>
      <c r="CT58" s="115"/>
      <c r="CU58" s="116"/>
    </row>
    <row r="59" spans="2:99" ht="19.5" customHeight="1">
      <c r="B59" s="11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118"/>
      <c r="Z59" s="5"/>
      <c r="AA59" s="188" t="str">
        <f>UPPER(IF(LEN(DDDeliveryLocation)&gt;=1,LEFT(DDDeliveryLocation,1),"-"))</f>
        <v>-</v>
      </c>
      <c r="AB59" s="189"/>
      <c r="AC59" s="188" t="str">
        <f>UPPER(IF(LEN(DDDeliveryLocation)&gt;=2,RIGHT(LEFT(DDDeliveryLocation,2),1),"-"))</f>
        <v>-</v>
      </c>
      <c r="AD59" s="189"/>
      <c r="AE59" s="188" t="str">
        <f>UPPER(IF(LEN(DDDeliveryLocation)&gt;=3,RIGHT(LEFT(DDDeliveryLocation,3),1),"-"))</f>
        <v>-</v>
      </c>
      <c r="AF59" s="189"/>
      <c r="AG59" s="188" t="str">
        <f>UPPER(IF(LEN(DDDeliveryLocation)&gt;=4,RIGHT(LEFT(DDDeliveryLocation,4),1),"-"))</f>
        <v>-</v>
      </c>
      <c r="AH59" s="189"/>
      <c r="AI59" s="188" t="str">
        <f>UPPER(IF(LEN(DDDeliveryLocation)&gt;=5,RIGHT(LEFT(DDDeliveryLocation,5),1),"-"))</f>
        <v>-</v>
      </c>
      <c r="AJ59" s="189"/>
      <c r="AK59" s="188" t="str">
        <f>UPPER(IF(LEN(DDDeliveryLocation)&gt;=6,RIGHT(LEFT(DDDeliveryLocation,6),1),"-"))</f>
        <v>-</v>
      </c>
      <c r="AL59" s="189"/>
      <c r="AM59" s="188" t="str">
        <f>UPPER(IF(LEN(DDDeliveryLocation)&gt;=7,RIGHT(LEFT(DDDeliveryLocation,7),1),"-"))</f>
        <v>-</v>
      </c>
      <c r="AN59" s="189"/>
      <c r="AO59" s="188" t="str">
        <f>UPPER(IF(LEN(DDDeliveryLocation)&gt;=8,RIGHT(LEFT(DDDeliveryLocation,8),1),"-"))</f>
        <v>-</v>
      </c>
      <c r="AP59" s="189"/>
      <c r="AQ59" s="188" t="str">
        <f>UPPER(IF(LEN(DDDeliveryLocation)&gt;=9,RIGHT(LEFT(DDDeliveryLocation,9),1),"-"))</f>
        <v>-</v>
      </c>
      <c r="AR59" s="189"/>
      <c r="AS59" s="188" t="str">
        <f>UPPER(IF(LEN(DDDeliveryLocation)&gt;=10,RIGHT(LEFT(DDDeliveryLocation,10),1),"-"))</f>
        <v>-</v>
      </c>
      <c r="AT59" s="189"/>
      <c r="AU59" s="188" t="str">
        <f>UPPER(IF(LEN(DDDeliveryLocation)&gt;=11,RIGHT(LEFT(DDDeliveryLocation,11),1),"-"))</f>
        <v>-</v>
      </c>
      <c r="AV59" s="189"/>
      <c r="AW59" s="188" t="str">
        <f>UPPER(IF(LEN(DDDeliveryLocation)&gt;=12,RIGHT(LEFT(DDDeliveryLocation,12),1),"-"))</f>
        <v>-</v>
      </c>
      <c r="AX59" s="189"/>
      <c r="AY59" s="188" t="str">
        <f>UPPER(IF(LEN(DDDeliveryLocation)&gt;=13,RIGHT(LEFT(DDDeliveryLocation,13),1),"-"))</f>
        <v>-</v>
      </c>
      <c r="AZ59" s="189"/>
      <c r="BA59" s="188" t="str">
        <f>UPPER(IF(LEN(DDDeliveryLocation)&gt;=14,RIGHT(LEFT(DDDeliveryLocation,14),1),"-"))</f>
        <v>-</v>
      </c>
      <c r="BB59" s="189"/>
      <c r="BC59" s="188" t="str">
        <f>UPPER(IF(LEN(DDDeliveryLocation)&gt;=15,RIGHT(LEFT(DDDeliveryLocation,15),1),"-"))</f>
        <v>-</v>
      </c>
      <c r="BD59" s="189"/>
      <c r="BE59" s="188" t="str">
        <f>UPPER(IF(LEN(DDDeliveryLocation)&gt;=16,RIGHT(LEFT(DDDeliveryLocation,16),1),"-"))</f>
        <v>-</v>
      </c>
      <c r="BF59" s="189"/>
      <c r="BG59" s="188" t="str">
        <f>UPPER(IF(LEN(DDDeliveryLocation)&gt;=17,RIGHT(LEFT(DDDeliveryLocation,17),1),"-"))</f>
        <v>-</v>
      </c>
      <c r="BH59" s="189"/>
      <c r="BI59" s="188" t="str">
        <f>UPPER(IF(LEN(DDDeliveryLocation)&gt;=18,RIGHT(LEFT(DDDeliveryLocation,18),1),"-"))</f>
        <v>-</v>
      </c>
      <c r="BJ59" s="189"/>
      <c r="BK59" s="188" t="str">
        <f>UPPER(IF(LEN(DDDeliveryLocation)&gt;=19,RIGHT(LEFT(DDDeliveryLocation,19),1),"-"))</f>
        <v>-</v>
      </c>
      <c r="BL59" s="189"/>
      <c r="BM59" s="188" t="str">
        <f>UPPER(IF(LEN(DDDeliveryLocation)&gt;=20,RIGHT(LEFT(DDDeliveryLocation,20),1),"-"))</f>
        <v>-</v>
      </c>
      <c r="BN59" s="189"/>
      <c r="BO59" s="188" t="str">
        <f>UPPER(IF(LEN(DDDeliveryLocation)&gt;=21,RIGHT(LEFT(DDDeliveryLocation,21),1),"-"))</f>
        <v>-</v>
      </c>
      <c r="BP59" s="189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118"/>
    </row>
    <row r="60" spans="2:99" ht="3" customHeight="1">
      <c r="B60" s="119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1"/>
      <c r="Z60" s="120"/>
      <c r="AA60" s="120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20"/>
      <c r="AO60" s="120"/>
      <c r="AP60" s="120"/>
      <c r="AQ60" s="120"/>
      <c r="AR60" s="120"/>
      <c r="AS60" s="120"/>
      <c r="AT60" s="120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20"/>
      <c r="CN60" s="120"/>
      <c r="CO60" s="120"/>
      <c r="CP60" s="120"/>
      <c r="CQ60" s="120"/>
      <c r="CR60" s="120"/>
      <c r="CS60" s="120"/>
      <c r="CT60" s="120"/>
      <c r="CU60" s="121"/>
    </row>
    <row r="61" spans="2:99" ht="3" customHeight="1">
      <c r="B61" s="114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6"/>
      <c r="Z61" s="115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15"/>
      <c r="CN61" s="115"/>
      <c r="CO61" s="115"/>
      <c r="CP61" s="115"/>
      <c r="CQ61" s="115"/>
      <c r="CR61" s="115"/>
      <c r="CS61" s="115"/>
      <c r="CT61" s="115"/>
      <c r="CU61" s="116"/>
    </row>
    <row r="62" spans="2:99" ht="19.5" customHeight="1">
      <c r="B62" s="11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118"/>
      <c r="Z62" s="5"/>
      <c r="AA62" s="188" t="str">
        <f>IF(LEN(BenfAmount)&gt;=16,LEFT(RIGHT(BenfAmount,16),1),"-")</f>
        <v>-</v>
      </c>
      <c r="AB62" s="189"/>
      <c r="AC62" s="188" t="str">
        <f>IF(LEN(BenfAmount)&gt;=15,LEFT(RIGHT(BenfAmount,15),1),"-")</f>
        <v>-</v>
      </c>
      <c r="AD62" s="189"/>
      <c r="AE62" s="188" t="str">
        <f>IF(LEN(BenfAmount)&gt;=14,LEFT(RIGHT(BenfAmount,14),1),"-")</f>
        <v>-</v>
      </c>
      <c r="AF62" s="189"/>
      <c r="AG62" s="188" t="str">
        <f>IF(LEN(BenfAmount)&gt;=13,LEFT(RIGHT(BenfAmount,13),1),"-")</f>
        <v>-</v>
      </c>
      <c r="AH62" s="189"/>
      <c r="AI62" s="188" t="str">
        <f>IF(LEN(BenfAmount)&gt;=12,LEFT(RIGHT(BenfAmount,12),1),"-")</f>
        <v>-</v>
      </c>
      <c r="AJ62" s="189"/>
      <c r="AK62" s="188" t="str">
        <f>IF(LEN(BenfAmount)&gt;=11,LEFT(RIGHT(BenfAmount,11),1),"-")</f>
        <v>-</v>
      </c>
      <c r="AL62" s="189"/>
      <c r="AM62" s="188" t="str">
        <f>IF(LEN(BenfAmount)&gt;=10,LEFT(RIGHT(BenfAmount,10),1),"-")</f>
        <v>-</v>
      </c>
      <c r="AN62" s="189"/>
      <c r="AO62" s="188" t="str">
        <f>IF(LEN(BenfAmount)&gt;=9,LEFT(RIGHT(BenfAmount,9),1),"-")</f>
        <v>-</v>
      </c>
      <c r="AP62" s="189"/>
      <c r="AQ62" s="188" t="str">
        <f>IF(LEN(BenfAmount)&gt;=8,LEFT(RIGHT(BenfAmount,8),1),"-")</f>
        <v>-</v>
      </c>
      <c r="AR62" s="189"/>
      <c r="AS62" s="188" t="str">
        <f>IF(LEN(BenfAmount)&gt;=7,LEFT(RIGHT(BenfAmount,7),1),"-")</f>
        <v>-</v>
      </c>
      <c r="AT62" s="189"/>
      <c r="AU62" s="188" t="str">
        <f>IF(LEN(BenfAmount)&gt;=6,LEFT(RIGHT(BenfAmount,6),1),"-")</f>
        <v>1</v>
      </c>
      <c r="AV62" s="189"/>
      <c r="AW62" s="188" t="str">
        <f>IF(LEN(BenfAmount)&gt;=5,LEFT(RIGHT(BenfAmount,5),1),"-")</f>
        <v>4</v>
      </c>
      <c r="AX62" s="189"/>
      <c r="AY62" s="188" t="str">
        <f>IF(LEN(BenfAmount)&gt;=4,LEFT(RIGHT(BenfAmount,4),1),"-")</f>
        <v>7</v>
      </c>
      <c r="AZ62" s="189"/>
      <c r="BA62" s="188" t="str">
        <f>IF(LEN(BenfAmount)&gt;=3,LEFT(RIGHT(BenfAmount,3),1),"-")</f>
        <v>0</v>
      </c>
      <c r="BB62" s="189"/>
      <c r="BC62" s="188" t="str">
        <f>IF(LEN(BenfAmount)&gt;=2,LEFT(RIGHT(BenfAmount,2),1),"-")</f>
        <v>0</v>
      </c>
      <c r="BD62" s="189"/>
      <c r="BE62" s="188" t="str">
        <f>IF(LEN(BenfAmount)&gt;=1,LEFT(RIGHT(BenfAmount,1),1),"-")</f>
        <v>0</v>
      </c>
      <c r="BF62" s="189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118"/>
    </row>
    <row r="63" spans="2:99" ht="3" customHeight="1">
      <c r="B63" s="119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1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1"/>
      <c r="BN63" s="191"/>
      <c r="BO63" s="191"/>
      <c r="BP63" s="191"/>
      <c r="BQ63" s="191"/>
      <c r="BR63" s="191"/>
      <c r="BS63" s="191"/>
      <c r="BT63" s="191"/>
      <c r="BU63" s="191"/>
      <c r="BV63" s="191"/>
      <c r="BW63" s="191"/>
      <c r="BX63" s="191"/>
      <c r="BY63" s="191"/>
      <c r="BZ63" s="191"/>
      <c r="CA63" s="191"/>
      <c r="CB63" s="191"/>
      <c r="CC63" s="191"/>
      <c r="CD63" s="191"/>
      <c r="CE63" s="191"/>
      <c r="CF63" s="191"/>
      <c r="CG63" s="191"/>
      <c r="CH63" s="191"/>
      <c r="CI63" s="191"/>
      <c r="CJ63" s="191"/>
      <c r="CK63" s="191"/>
      <c r="CL63" s="191"/>
      <c r="CM63" s="120"/>
      <c r="CN63" s="120"/>
      <c r="CO63" s="120"/>
      <c r="CP63" s="120"/>
      <c r="CQ63" s="120"/>
      <c r="CR63" s="120"/>
      <c r="CS63" s="120"/>
      <c r="CT63" s="120"/>
      <c r="CU63" s="121"/>
    </row>
    <row r="64" spans="2:99" ht="3" customHeight="1">
      <c r="B64" s="114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4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15"/>
      <c r="AO64" s="115"/>
      <c r="AP64" s="115"/>
      <c r="AQ64" s="115"/>
      <c r="AR64" s="115"/>
      <c r="AS64" s="115"/>
      <c r="AT64" s="115"/>
      <c r="AU64" s="115"/>
      <c r="AV64" s="115"/>
      <c r="AW64" s="115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  <c r="CD64" s="115"/>
      <c r="CE64" s="115"/>
      <c r="CF64" s="115"/>
      <c r="CG64" s="115"/>
      <c r="CH64" s="115"/>
      <c r="CI64" s="115"/>
      <c r="CJ64" s="115"/>
      <c r="CK64" s="115"/>
      <c r="CL64" s="115"/>
      <c r="CM64" s="115"/>
      <c r="CN64" s="115"/>
      <c r="CO64" s="115"/>
      <c r="CP64" s="115"/>
      <c r="CQ64" s="115"/>
      <c r="CR64" s="115"/>
      <c r="CS64" s="115"/>
      <c r="CT64" s="115"/>
      <c r="CU64" s="116"/>
    </row>
    <row r="65" spans="2:99" ht="19.5" customHeight="1">
      <c r="B65" s="11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118"/>
      <c r="Z65" s="5"/>
      <c r="AA65" s="192" t="str">
        <f>TRIM(IF(BenfAmount&gt;1.99,"Rupees :- ","Rupee :- ")&amp;(IF(BenfAmount&gt;0,IF((ROUNDDOWN(BenfAmount,-11)/100000000000)&gt;0,VLOOKUP((ROUNDDOWN(BenfAmount,-11)/100000000000),amtinwards,2,0)&amp;" Kharab "," ")&amp;IF((ROUNDDOWN(BenfAmount,-9)-ROUNDDOWN(BenfAmount,-11))/1000000000&gt;0,VLOOKUP((ROUNDDOWN(BenfAmount,-9)-ROUNDDOWN(BenfAmount,-11))/1000000000,amtinwards,2,0)&amp;" Arab "," ")&amp;IF((ROUNDDOWN(BenfAmount,-7)-ROUNDDOWN(BenfAmount,-9))/10000000&gt;0,VLOOKUP((ROUNDDOWN(BenfAmount,-7)-ROUNDDOWN(BenfAmount,-9))/10000000,amtinwards,2,0)&amp;" Crore "," ")&amp;IF((ROUNDDOWN(BenfAmount,-5)-ROUNDDOWN(BenfAmount,-7))/100000&gt;0,VLOOKUP((ROUNDDOWN(BenfAmount,-5)-ROUNDDOWN(BenfAmount,-7))/100000,amtinwards,2,0)&amp;" Lakh "," ")&amp;IF((ROUNDDOWN(BenfAmount,-3)-ROUNDDOWN(BenfAmount,-5))/1000&gt;0,VLOOKUP((ROUNDDOWN(BenfAmount,-3)-ROUNDDOWN(BenfAmount,-5))/1000,amtinwards,2,0)&amp;" Thousand ","")&amp;IF((ROUNDDOWN(BenfAmount,-2)-ROUNDDOWN(BenfAmount,-3))/100&gt;0,VLOOKUP((ROUNDDOWN(BenfAmount,-2)-ROUNDDOWN(BenfAmount,-3))/100,amtinwards,2,0)&amp;" Hundred ","")&amp;IF(ROUNDDOWN(BenfAmount,0)-ROUNDDOWN(BenfAmount,-2)&gt;0,VLOOKUP(ROUNDDOWN(BenfAmount,0)-ROUNDDOWN(BenfAmount,-2),amtinwards,2,0)," ")&amp;IF(ROUND((BenfAmount-ROUND(BenfAmount,0))*100,0)&gt;0," &amp; Paise "&amp;VLOOKUP(ROUND((BenfAmount-ROUND(BenfAmount,0))*100,0),amtinwards,2,0)," ")&amp;" Only","Rupees Nil")))</f>
        <v>Rupees :- One Lakh Forty Seven Thousand Only</v>
      </c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192"/>
      <c r="CE65" s="192"/>
      <c r="CF65" s="192"/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18"/>
    </row>
    <row r="66" spans="2:99" ht="3" customHeight="1">
      <c r="B66" s="119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1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0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  <c r="BF66" s="120"/>
      <c r="BG66" s="120"/>
      <c r="BH66" s="120"/>
      <c r="BI66" s="120"/>
      <c r="BJ66" s="120"/>
      <c r="BK66" s="120"/>
      <c r="BL66" s="120"/>
      <c r="BM66" s="120"/>
      <c r="BN66" s="120"/>
      <c r="BO66" s="120"/>
      <c r="BP66" s="120"/>
      <c r="BQ66" s="120"/>
      <c r="BR66" s="120"/>
      <c r="BS66" s="120"/>
      <c r="BT66" s="120"/>
      <c r="BU66" s="120"/>
      <c r="BV66" s="120"/>
      <c r="BW66" s="120"/>
      <c r="BX66" s="120"/>
      <c r="BY66" s="120"/>
      <c r="BZ66" s="120"/>
      <c r="CA66" s="120"/>
      <c r="CB66" s="120"/>
      <c r="CC66" s="120"/>
      <c r="CD66" s="120"/>
      <c r="CE66" s="120"/>
      <c r="CF66" s="120"/>
      <c r="CG66" s="120"/>
      <c r="CH66" s="120"/>
      <c r="CI66" s="120"/>
      <c r="CJ66" s="120"/>
      <c r="CK66" s="120"/>
      <c r="CL66" s="120"/>
      <c r="CM66" s="120"/>
      <c r="CN66" s="120"/>
      <c r="CO66" s="120"/>
      <c r="CP66" s="120"/>
      <c r="CQ66" s="120"/>
      <c r="CR66" s="120"/>
      <c r="CS66" s="120"/>
      <c r="CT66" s="120"/>
      <c r="CU66" s="121"/>
    </row>
    <row r="67" spans="2:99" ht="20.25" customHeight="1">
      <c r="B67" s="111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112"/>
      <c r="AG67" s="112"/>
      <c r="AH67" s="112"/>
      <c r="AI67" s="112"/>
      <c r="AJ67" s="112"/>
      <c r="AK67" s="112"/>
      <c r="AL67" s="112"/>
      <c r="AM67" s="112"/>
      <c r="AN67" s="112"/>
      <c r="AO67" s="112"/>
      <c r="AP67" s="112"/>
      <c r="AQ67" s="112"/>
      <c r="AR67" s="112"/>
      <c r="AS67" s="112"/>
      <c r="AT67" s="112"/>
      <c r="AU67" s="112"/>
      <c r="AV67" s="112"/>
      <c r="AW67" s="112"/>
      <c r="AX67" s="112"/>
      <c r="AY67" s="112"/>
      <c r="AZ67" s="112"/>
      <c r="BA67" s="112"/>
      <c r="BB67" s="112"/>
      <c r="BC67" s="112"/>
      <c r="BD67" s="112"/>
      <c r="BE67" s="112"/>
      <c r="BF67" s="112"/>
      <c r="BG67" s="112"/>
      <c r="BH67" s="112"/>
      <c r="BI67" s="112"/>
      <c r="BJ67" s="112"/>
      <c r="BK67" s="112"/>
      <c r="BL67" s="112"/>
      <c r="BM67" s="112"/>
      <c r="BN67" s="112"/>
      <c r="BO67" s="112"/>
      <c r="BP67" s="112"/>
      <c r="BQ67" s="112"/>
      <c r="BR67" s="112"/>
      <c r="BS67" s="112"/>
      <c r="BT67" s="112"/>
      <c r="BU67" s="112"/>
      <c r="BV67" s="112"/>
      <c r="BW67" s="112"/>
      <c r="BX67" s="112"/>
      <c r="BY67" s="112"/>
      <c r="BZ67" s="112"/>
      <c r="CA67" s="112"/>
      <c r="CB67" s="112"/>
      <c r="CC67" s="112"/>
      <c r="CD67" s="112"/>
      <c r="CE67" s="112"/>
      <c r="CF67" s="112"/>
      <c r="CG67" s="112"/>
      <c r="CH67" s="112"/>
      <c r="CI67" s="112"/>
      <c r="CJ67" s="112"/>
      <c r="CK67" s="112"/>
      <c r="CL67" s="112"/>
      <c r="CM67" s="112"/>
      <c r="CN67" s="112"/>
      <c r="CO67" s="112"/>
      <c r="CP67" s="112"/>
      <c r="CQ67" s="112"/>
      <c r="CR67" s="112"/>
      <c r="CS67" s="112"/>
      <c r="CT67" s="112"/>
      <c r="CU67" s="113"/>
    </row>
    <row r="68" spans="2:99" ht="3" customHeight="1">
      <c r="B68" s="114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  <c r="CD68" s="115"/>
      <c r="CE68" s="115"/>
      <c r="CF68" s="115"/>
      <c r="CG68" s="115"/>
      <c r="CH68" s="115"/>
      <c r="CI68" s="115"/>
      <c r="CJ68" s="115"/>
      <c r="CK68" s="115"/>
      <c r="CL68" s="115"/>
      <c r="CM68" s="115"/>
      <c r="CN68" s="115"/>
      <c r="CO68" s="115"/>
      <c r="CP68" s="115"/>
      <c r="CQ68" s="115"/>
      <c r="CR68" s="115"/>
      <c r="CS68" s="115"/>
      <c r="CT68" s="115"/>
      <c r="CU68" s="116"/>
    </row>
    <row r="69" spans="2:99" ht="19.5" customHeight="1">
      <c r="B69" s="117"/>
      <c r="C69" s="5"/>
      <c r="D69" s="5"/>
      <c r="E69" s="5"/>
      <c r="F69" s="5"/>
      <c r="G69" s="5"/>
      <c r="H69" s="5"/>
      <c r="I69" s="5"/>
      <c r="J69" s="5"/>
      <c r="K69" s="5"/>
      <c r="L69" s="188" t="str">
        <f>UPPER(IF(LEN(AuthorizPersoneName)&gt;=1,LEFT(AuthorizPersoneName,1),""))</f>
        <v/>
      </c>
      <c r="M69" s="189"/>
      <c r="N69" s="188" t="str">
        <f>UPPER(IF(LEN(AuthorizPersoneName)&gt;=2,RIGHT(LEFT(AuthorizPersoneName,2),1),""))</f>
        <v/>
      </c>
      <c r="O69" s="189"/>
      <c r="P69" s="188" t="str">
        <f>UPPER(IF(LEN(AuthorizPersoneName)&gt;=3,RIGHT(LEFT(AuthorizPersoneName,3),1),""))</f>
        <v/>
      </c>
      <c r="Q69" s="189"/>
      <c r="R69" s="188" t="str">
        <f>UPPER(IF(LEN(AuthorizPersoneName)&gt;=4,RIGHT(LEFT(AuthorizPersoneName,4),1),""))</f>
        <v/>
      </c>
      <c r="S69" s="189"/>
      <c r="T69" s="188" t="str">
        <f>UPPER(IF(LEN(AuthorizPersoneName)&gt;=5,RIGHT(LEFT(AuthorizPersoneName,5),1),""))</f>
        <v/>
      </c>
      <c r="U69" s="189"/>
      <c r="V69" s="188" t="str">
        <f>UPPER(IF(LEN(AuthorizPersoneName)&gt;=6,RIGHT(LEFT(AuthorizPersoneName,6),1),""))</f>
        <v/>
      </c>
      <c r="W69" s="189"/>
      <c r="X69" s="188" t="str">
        <f>UPPER(IF(LEN(AuthorizPersoneName)&gt;=7,RIGHT(LEFT(AuthorizPersoneName,7),1),""))</f>
        <v/>
      </c>
      <c r="Y69" s="189"/>
      <c r="Z69" s="188" t="str">
        <f>UPPER(IF(LEN(AuthorizPersoneName)&gt;=8,RIGHT(LEFT(AuthorizPersoneName,8),1),""))</f>
        <v/>
      </c>
      <c r="AA69" s="189"/>
      <c r="AB69" s="188" t="str">
        <f>UPPER(IF(LEN(AuthorizPersoneName)&gt;=9,RIGHT(LEFT(AuthorizPersoneName,9),1),""))</f>
        <v/>
      </c>
      <c r="AC69" s="189"/>
      <c r="AD69" s="188" t="str">
        <f>UPPER(IF(LEN(AuthorizPersoneName)&gt;=10,RIGHT(LEFT(AuthorizPersoneName,10),1),""))</f>
        <v/>
      </c>
      <c r="AE69" s="189"/>
      <c r="AF69" s="188" t="str">
        <f>UPPER(IF(LEN(AuthorizPersoneName)&gt;=11,RIGHT(LEFT(AuthorizPersoneName,11),1),""))</f>
        <v/>
      </c>
      <c r="AG69" s="189"/>
      <c r="AH69" s="188" t="str">
        <f>UPPER(IF(LEN(AuthorizPersoneName)&gt;=12,RIGHT(LEFT(AuthorizPersoneName,12),1),""))</f>
        <v/>
      </c>
      <c r="AI69" s="189"/>
      <c r="AJ69" s="188" t="str">
        <f>UPPER(IF(LEN(AuthorizPersoneName)&gt;=13,RIGHT(LEFT(AuthorizPersoneName,13),1),""))</f>
        <v/>
      </c>
      <c r="AK69" s="189"/>
      <c r="AL69" s="188" t="str">
        <f>UPPER(IF(LEN(AuthorizPersoneName)&gt;=14,RIGHT(LEFT(AuthorizPersoneName,14),1),""))</f>
        <v/>
      </c>
      <c r="AM69" s="189"/>
      <c r="AN69" s="188" t="str">
        <f>UPPER(IF(LEN(AuthorizPersoneName)&gt;=15,RIGHT(LEFT(AuthorizPersoneName,15),1),""))</f>
        <v/>
      </c>
      <c r="AO69" s="189"/>
      <c r="AP69" s="188" t="str">
        <f>UPPER(IF(LEN(AuthorizPersoneName)&gt;=16,RIGHT(LEFT(AuthorizPersoneName,16),1),""))</f>
        <v/>
      </c>
      <c r="AQ69" s="189"/>
      <c r="AR69" s="188" t="str">
        <f>UPPER(IF(LEN(AuthorizPersoneName)&gt;=17,RIGHT(LEFT(AuthorizPersoneName,17),1),""))</f>
        <v/>
      </c>
      <c r="AS69" s="189"/>
      <c r="AT69" s="188" t="str">
        <f>UPPER(IF(LEN(AuthorizPersoneName)&gt;=18,RIGHT(LEFT(AuthorizPersoneName,18),1),""))</f>
        <v/>
      </c>
      <c r="AU69" s="189"/>
      <c r="AV69" s="188" t="str">
        <f>UPPER(IF(LEN(AuthorizPersoneName)&gt;=19,RIGHT(LEFT(AuthorizPersoneName,19),1),""))</f>
        <v/>
      </c>
      <c r="AW69" s="189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118"/>
    </row>
    <row r="70" spans="2:99" ht="7.5" customHeight="1">
      <c r="B70" s="11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118"/>
    </row>
    <row r="71" spans="2:99" ht="18.600000000000001" customHeight="1">
      <c r="B71" s="11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114"/>
      <c r="AT71" s="115"/>
      <c r="AU71" s="115"/>
      <c r="AV71" s="115"/>
      <c r="AW71" s="115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6"/>
      <c r="BQ71" s="5"/>
      <c r="BR71" s="5"/>
      <c r="BS71" s="5"/>
      <c r="BT71" s="5"/>
      <c r="BU71" s="5"/>
      <c r="BV71" s="5"/>
      <c r="BW71" s="114"/>
      <c r="BX71" s="115"/>
      <c r="BY71" s="115"/>
      <c r="BZ71" s="115"/>
      <c r="CA71" s="115"/>
      <c r="CB71" s="115"/>
      <c r="CC71" s="115"/>
      <c r="CD71" s="115"/>
      <c r="CE71" s="115"/>
      <c r="CF71" s="115"/>
      <c r="CG71" s="115"/>
      <c r="CH71" s="115"/>
      <c r="CI71" s="115"/>
      <c r="CJ71" s="115"/>
      <c r="CK71" s="115"/>
      <c r="CL71" s="115"/>
      <c r="CM71" s="115"/>
      <c r="CN71" s="115"/>
      <c r="CO71" s="115"/>
      <c r="CP71" s="115"/>
      <c r="CQ71" s="115"/>
      <c r="CR71" s="115"/>
      <c r="CS71" s="115"/>
      <c r="CT71" s="116"/>
      <c r="CU71" s="118"/>
    </row>
    <row r="72" spans="2:99" ht="9" customHeight="1">
      <c r="B72" s="11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117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118"/>
      <c r="BQ72" s="5"/>
      <c r="BR72" s="5"/>
      <c r="BS72" s="5"/>
      <c r="BT72" s="5"/>
      <c r="BU72" s="5"/>
      <c r="BV72" s="5"/>
      <c r="BW72" s="117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118"/>
      <c r="CU72" s="118"/>
    </row>
    <row r="73" spans="2:99" ht="18.600000000000001" customHeight="1">
      <c r="B73" s="11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117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118"/>
      <c r="BQ73" s="5"/>
      <c r="BR73" s="5"/>
      <c r="BS73" s="5"/>
      <c r="BT73" s="5"/>
      <c r="BU73" s="5"/>
      <c r="BV73" s="5"/>
      <c r="BW73" s="117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118"/>
      <c r="CU73" s="118"/>
    </row>
    <row r="74" spans="2:99" ht="19.5" customHeight="1">
      <c r="B74" s="117"/>
      <c r="C74" s="5"/>
      <c r="D74" s="5"/>
      <c r="E74" s="5"/>
      <c r="F74" s="5"/>
      <c r="G74" s="188" t="str">
        <f ca="1">LEFT(TEXT(Date,"dd-mm-yyyy"),1)</f>
        <v>1</v>
      </c>
      <c r="H74" s="189"/>
      <c r="I74" s="188" t="str">
        <f ca="1">RIGHT(LEFT(TEXT(Date,"dd-mm-yyyy"),2),1)</f>
        <v>3</v>
      </c>
      <c r="J74" s="189"/>
      <c r="K74" s="5"/>
      <c r="L74" s="188" t="str">
        <f ca="1">RIGHT(LEFT(TEXT(Date,"dd-mm-yyyy"),4),1)</f>
        <v>0</v>
      </c>
      <c r="M74" s="189"/>
      <c r="N74" s="188" t="str">
        <f ca="1">RIGHT(LEFT(TEXT(Date,"dd-mm-yyyy"),5),1)</f>
        <v>2</v>
      </c>
      <c r="O74" s="189"/>
      <c r="P74" s="5"/>
      <c r="Q74" s="188" t="str">
        <f ca="1">RIGHT(LEFT(TEXT(Date,"dd-mm-yyyy"),7),1)</f>
        <v>2</v>
      </c>
      <c r="R74" s="189"/>
      <c r="S74" s="188" t="str">
        <f ca="1">RIGHT(LEFT(TEXT(Date,"dd-mm-yyyy"),8),1)</f>
        <v>0</v>
      </c>
      <c r="T74" s="189"/>
      <c r="U74" s="188" t="str">
        <f ca="1">RIGHT(LEFT(TEXT(Date,"dd-mm-yyyy"),9),1)</f>
        <v>1</v>
      </c>
      <c r="V74" s="189"/>
      <c r="W74" s="188" t="str">
        <f ca="1">RIGHT(LEFT(TEXT(Date,"dd-mm-yyyy"),10),1)</f>
        <v>6</v>
      </c>
      <c r="X74" s="189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117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118"/>
      <c r="BQ74" s="5"/>
      <c r="BR74" s="5"/>
      <c r="BS74" s="5"/>
      <c r="BT74" s="5"/>
      <c r="BU74" s="5"/>
      <c r="BV74" s="5"/>
      <c r="BW74" s="117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118"/>
      <c r="CU74" s="118"/>
    </row>
    <row r="75" spans="2:99" ht="9" customHeight="1">
      <c r="B75" s="11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119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  <c r="BM75" s="120"/>
      <c r="BN75" s="120"/>
      <c r="BO75" s="120"/>
      <c r="BP75" s="121"/>
      <c r="BQ75" s="5"/>
      <c r="BR75" s="5"/>
      <c r="BS75" s="5"/>
      <c r="BT75" s="5"/>
      <c r="BU75" s="5"/>
      <c r="BV75" s="5"/>
      <c r="BW75" s="119"/>
      <c r="BX75" s="120"/>
      <c r="BY75" s="120"/>
      <c r="BZ75" s="120"/>
      <c r="CA75" s="120"/>
      <c r="CB75" s="120"/>
      <c r="CC75" s="120"/>
      <c r="CD75" s="120"/>
      <c r="CE75" s="120"/>
      <c r="CF75" s="120"/>
      <c r="CG75" s="120"/>
      <c r="CH75" s="120"/>
      <c r="CI75" s="120"/>
      <c r="CJ75" s="120"/>
      <c r="CK75" s="120"/>
      <c r="CL75" s="120"/>
      <c r="CM75" s="120"/>
      <c r="CN75" s="120"/>
      <c r="CO75" s="120"/>
      <c r="CP75" s="120"/>
      <c r="CQ75" s="120"/>
      <c r="CR75" s="120"/>
      <c r="CS75" s="120"/>
      <c r="CT75" s="121"/>
      <c r="CU75" s="118"/>
    </row>
    <row r="76" spans="2:99" ht="9" customHeight="1">
      <c r="B76" s="119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20"/>
      <c r="AF76" s="120"/>
      <c r="AG76" s="120"/>
      <c r="AH76" s="120"/>
      <c r="AI76" s="120"/>
      <c r="AJ76" s="120"/>
      <c r="AK76" s="120"/>
      <c r="AL76" s="120"/>
      <c r="AM76" s="120"/>
      <c r="AN76" s="120"/>
      <c r="AO76" s="120"/>
      <c r="AP76" s="120"/>
      <c r="AQ76" s="120"/>
      <c r="AR76" s="120"/>
      <c r="AS76" s="120"/>
      <c r="AT76" s="120"/>
      <c r="AU76" s="120"/>
      <c r="AV76" s="120"/>
      <c r="AW76" s="120"/>
      <c r="AX76" s="120"/>
      <c r="AY76" s="120"/>
      <c r="AZ76" s="120"/>
      <c r="BA76" s="120"/>
      <c r="BB76" s="120"/>
      <c r="BC76" s="120"/>
      <c r="BD76" s="120"/>
      <c r="BE76" s="120"/>
      <c r="BF76" s="120"/>
      <c r="BG76" s="120"/>
      <c r="BH76" s="120"/>
      <c r="BI76" s="120"/>
      <c r="BJ76" s="120"/>
      <c r="BK76" s="120"/>
      <c r="BL76" s="120"/>
      <c r="BM76" s="120"/>
      <c r="BN76" s="120"/>
      <c r="BO76" s="120"/>
      <c r="BP76" s="120"/>
      <c r="BQ76" s="120"/>
      <c r="BR76" s="120"/>
      <c r="BS76" s="120"/>
      <c r="BT76" s="120"/>
      <c r="BU76" s="120"/>
      <c r="BV76" s="120"/>
      <c r="BW76" s="120"/>
      <c r="BX76" s="120"/>
      <c r="BY76" s="120"/>
      <c r="BZ76" s="120"/>
      <c r="CA76" s="120"/>
      <c r="CB76" s="120"/>
      <c r="CC76" s="120"/>
      <c r="CD76" s="120"/>
      <c r="CE76" s="120"/>
      <c r="CF76" s="120"/>
      <c r="CG76" s="120"/>
      <c r="CH76" s="120"/>
      <c r="CI76" s="120"/>
      <c r="CJ76" s="120"/>
      <c r="CK76" s="120"/>
      <c r="CL76" s="120"/>
      <c r="CM76" s="120"/>
      <c r="CN76" s="120"/>
      <c r="CO76" s="120"/>
      <c r="CP76" s="120"/>
      <c r="CQ76" s="120"/>
      <c r="CR76" s="120"/>
      <c r="CS76" s="120"/>
      <c r="CT76" s="120"/>
      <c r="CU76" s="121"/>
    </row>
    <row r="77" spans="2:99" ht="18.600000000000001" customHeight="1"/>
    <row r="78" spans="2:99" ht="18.600000000000001" customHeight="1"/>
    <row r="79" spans="2:99" ht="18.600000000000001" customHeight="1"/>
    <row r="80" spans="2:99" ht="18.600000000000001" customHeight="1"/>
    <row r="81" spans="2:100" ht="18.600000000000001" customHeight="1"/>
    <row r="82" spans="2:100" ht="18.600000000000001" customHeight="1"/>
    <row r="83" spans="2:100" ht="18.600000000000001" customHeight="1"/>
    <row r="84" spans="2:100" ht="18.600000000000001" customHeight="1"/>
    <row r="85" spans="2:100" ht="18.600000000000001" customHeight="1"/>
    <row r="86" spans="2:100" ht="18.600000000000001" customHeight="1"/>
    <row r="87" spans="2:100" ht="18.600000000000001" customHeight="1"/>
    <row r="88" spans="2:100" ht="18.600000000000001" customHeight="1"/>
    <row r="89" spans="2:100" ht="18.600000000000001" customHeight="1"/>
    <row r="90" spans="2:100" ht="18.600000000000001" customHeight="1"/>
    <row r="91" spans="2:100" ht="13.5" customHeight="1"/>
    <row r="92" spans="2:100" ht="18.95" customHeight="1">
      <c r="BN92" s="188" t="str">
        <f ca="1">LEFT(TEXT(Date,"dd-mm-yyyy"),1)</f>
        <v>1</v>
      </c>
      <c r="BO92" s="189"/>
      <c r="BP92" s="188" t="str">
        <f ca="1">RIGHT(LEFT(TEXT(Date,"dd-mm-yyyy"),2),1)</f>
        <v>3</v>
      </c>
      <c r="BQ92" s="189"/>
      <c r="BR92" s="5"/>
      <c r="BS92" s="188" t="str">
        <f ca="1">RIGHT(LEFT(TEXT(Date,"dd-mm-yyyy"),4),1)</f>
        <v>0</v>
      </c>
      <c r="BT92" s="189"/>
      <c r="BU92" s="188" t="str">
        <f ca="1">RIGHT(LEFT(TEXT(Date,"dd-mm-yyyy"),5),1)</f>
        <v>2</v>
      </c>
      <c r="BV92" s="189"/>
      <c r="BW92" s="5"/>
      <c r="BX92" s="188" t="str">
        <f ca="1">RIGHT(LEFT(TEXT(Date,"dd-mm-yyyy"),7),1)</f>
        <v>2</v>
      </c>
      <c r="BY92" s="189"/>
      <c r="BZ92" s="188" t="str">
        <f ca="1">RIGHT(LEFT(TEXT(Date,"dd-mm-yyyy"),8),1)</f>
        <v>0</v>
      </c>
      <c r="CA92" s="189"/>
      <c r="CB92" s="188" t="str">
        <f ca="1">RIGHT(LEFT(TEXT(Date,"dd-mm-yyyy"),9),1)</f>
        <v>1</v>
      </c>
      <c r="CC92" s="189"/>
      <c r="CD92" s="188" t="str">
        <f ca="1">RIGHT(LEFT(TEXT(Date,"dd-mm-yyyy"),10),1)</f>
        <v>6</v>
      </c>
      <c r="CE92" s="189"/>
      <c r="CM92" s="188"/>
      <c r="CN92" s="189"/>
      <c r="CO92" s="188"/>
      <c r="CP92" s="189"/>
      <c r="CQ92" s="5"/>
      <c r="CR92" s="188"/>
      <c r="CS92" s="189"/>
      <c r="CT92" s="188"/>
      <c r="CU92" s="189"/>
    </row>
    <row r="93" spans="2:100" ht="15" customHeight="1"/>
    <row r="94" spans="2:100" ht="18.95" customHeight="1">
      <c r="U94" s="186" t="str">
        <f>C13</f>
        <v>û</v>
      </c>
      <c r="V94" s="187"/>
      <c r="AC94" s="186" t="str">
        <f>N13</f>
        <v>ü</v>
      </c>
      <c r="AD94" s="187"/>
      <c r="AK94" s="186" t="str">
        <f>Y13</f>
        <v>û</v>
      </c>
      <c r="AL94" s="187"/>
      <c r="BB94" s="186" t="str">
        <f>BB13</f>
        <v>û</v>
      </c>
      <c r="BC94" s="187"/>
      <c r="CB94" s="188" t="str">
        <f>IF(LEN(BenfAmount)&gt;=8,LEFT(RIGHT(BenfAmount,8),1),"-")</f>
        <v>-</v>
      </c>
      <c r="CC94" s="189"/>
      <c r="CD94" s="188" t="str">
        <f>IF(LEN(BenfAmount)&gt;=7,LEFT(RIGHT(BenfAmount,7),1),"-")</f>
        <v>-</v>
      </c>
      <c r="CE94" s="189"/>
      <c r="CF94" s="188" t="str">
        <f>IF(LEN(BenfAmount)&gt;=6,LEFT(RIGHT(BenfAmount,6),1),"-")</f>
        <v>1</v>
      </c>
      <c r="CG94" s="189"/>
      <c r="CH94" s="188" t="str">
        <f>IF(LEN(BenfAmount)&gt;=5,LEFT(RIGHT(BenfAmount,5),1),"-")</f>
        <v>4</v>
      </c>
      <c r="CI94" s="189"/>
      <c r="CJ94" s="188" t="str">
        <f>IF(LEN(BenfAmount)&gt;=4,LEFT(RIGHT(BenfAmount,4),1),"-")</f>
        <v>7</v>
      </c>
      <c r="CK94" s="189"/>
      <c r="CL94" s="188" t="str">
        <f>IF(LEN(BenfAmount)&gt;=3,LEFT(RIGHT(BenfAmount,3),1),"-")</f>
        <v>0</v>
      </c>
      <c r="CM94" s="189"/>
      <c r="CN94" s="188" t="str">
        <f>IF(LEN(BenfAmount)&gt;=2,LEFT(RIGHT(BenfAmount,2),1),"-")</f>
        <v>0</v>
      </c>
      <c r="CO94" s="189"/>
      <c r="CP94" s="188" t="str">
        <f>IF(LEN(BenfAmount)&gt;=1,LEFT(RIGHT(BenfAmount,1),1),"-")</f>
        <v>0</v>
      </c>
      <c r="CQ94" s="189"/>
    </row>
    <row r="95" spans="2:100" ht="6" customHeight="1"/>
    <row r="96" spans="2:100" ht="18.95" customHeight="1">
      <c r="B96" s="186" t="str">
        <f>IF('Fill Details'!$E$6="","ü","û")</f>
        <v>û</v>
      </c>
      <c r="C96" s="187"/>
      <c r="L96" s="186" t="str">
        <f>IF('Fill Details'!$E$6&gt;0,"ü","û")</f>
        <v>ü</v>
      </c>
      <c r="M96" s="187"/>
      <c r="AA96" s="188" t="str">
        <f>IF(LEN(ChqNo)&gt;=6,LEFT(RIGHT(ChqNo,6),1),"-")</f>
        <v>7</v>
      </c>
      <c r="AB96" s="189"/>
      <c r="AC96" s="188" t="str">
        <f>IF(LEN(ChqNo)&gt;=5,LEFT(RIGHT(ChqNo,5),1),"-")</f>
        <v>2</v>
      </c>
      <c r="AD96" s="189"/>
      <c r="AE96" s="188" t="str">
        <f>IF(LEN(ChqNo)&gt;=4,LEFT(RIGHT(ChqNo,4),1),"-")</f>
        <v>0</v>
      </c>
      <c r="AF96" s="189"/>
      <c r="AG96" s="188" t="str">
        <f>IF(LEN(ChqNo)&gt;=3,LEFT(RIGHT(ChqNo,3),1),"-")</f>
        <v>6</v>
      </c>
      <c r="AH96" s="189"/>
      <c r="AI96" s="188" t="str">
        <f>IF(LEN(ChqNo)&gt;=2,LEFT(RIGHT(ChqNo,2),1),"-")</f>
        <v>3</v>
      </c>
      <c r="AJ96" s="189"/>
      <c r="AK96" s="188" t="str">
        <f>IF(LEN(ChqNo)&gt;=1,LEFT(RIGHT(ChqNo,1),1),"-")</f>
        <v>5</v>
      </c>
      <c r="AL96" s="189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</row>
    <row r="97" spans="27:100" ht="6" customHeight="1"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</row>
    <row r="98" spans="27:100" ht="18.95" customHeight="1">
      <c r="AA98" s="188" t="str">
        <f>IF(LEN(BenfBankAcNo)&gt;=1,LEFT(BenfBankAcNo,1),"-")</f>
        <v>3</v>
      </c>
      <c r="AB98" s="189"/>
      <c r="AC98" s="188" t="str">
        <f>IF(LEN(BenfBankAcNo)&gt;=2,RIGHT(LEFT(BenfBankAcNo,2),1),"-")</f>
        <v>1</v>
      </c>
      <c r="AD98" s="189"/>
      <c r="AE98" s="188" t="str">
        <f>IF(LEN(BenfBankAcNo)&gt;=3,RIGHT(LEFT(BenfBankAcNo,3),1),"-")</f>
        <v>9</v>
      </c>
      <c r="AF98" s="189"/>
      <c r="AG98" s="188" t="str">
        <f>IF(LEN(BenfBankAcNo)&gt;=4,RIGHT(LEFT(BenfBankAcNo,4),1),"-")</f>
        <v>9</v>
      </c>
      <c r="AH98" s="189"/>
      <c r="AI98" s="188" t="str">
        <f>IF(LEN(BenfBankAcNo)&gt;=5,RIGHT(LEFT(BenfBankAcNo,5),1),"-")</f>
        <v>3</v>
      </c>
      <c r="AJ98" s="189"/>
      <c r="AK98" s="188" t="str">
        <f>IF(LEN(BenfBankAcNo)&gt;=6,RIGHT(LEFT(BenfBankAcNo,6),1),"-")</f>
        <v>5</v>
      </c>
      <c r="AL98" s="189"/>
      <c r="AM98" s="188" t="str">
        <f>IF(LEN(BenfBankAcNo)&gt;=7,RIGHT(LEFT(BenfBankAcNo,7),1),"-")</f>
        <v>0</v>
      </c>
      <c r="AN98" s="189"/>
      <c r="AO98" s="188" t="str">
        <f>IF(LEN(BenfBankAcNo)&gt;=8,RIGHT(LEFT(BenfBankAcNo,8),1),"-")</f>
        <v>8</v>
      </c>
      <c r="AP98" s="189"/>
      <c r="AQ98" s="188" t="str">
        <f>IF(LEN(BenfBankAcNo)&gt;=9,RIGHT(LEFT(BenfBankAcNo,9),1),"-")</f>
        <v>0</v>
      </c>
      <c r="AR98" s="189"/>
      <c r="AS98" s="188" t="str">
        <f>IF(LEN(BenfBankAcNo)&gt;=10,RIGHT(LEFT(BenfBankAcNo,10),1),"-")</f>
        <v>7</v>
      </c>
      <c r="AT98" s="189"/>
      <c r="AU98" s="188" t="str">
        <f>IF(LEN(BenfBankAcNo)&gt;=11,RIGHT(LEFT(BenfBankAcNo,11),1),"-")</f>
        <v>0</v>
      </c>
      <c r="AV98" s="189"/>
      <c r="AW98" s="188" t="str">
        <f>IF(LEN(BenfBankAcNo)&gt;=12,RIGHT(LEFT(BenfBankAcNo,12),1),"-")</f>
        <v>-</v>
      </c>
      <c r="AX98" s="189"/>
      <c r="AY98" s="188" t="str">
        <f>IF(LEN(BenfBankAcNo)&gt;=13,RIGHT(LEFT(BenfBankAcNo,13),1),"-")</f>
        <v>-</v>
      </c>
      <c r="AZ98" s="189"/>
      <c r="BA98" s="188" t="str">
        <f>IF(LEN(BenfBankAcNo)&gt;=14,RIGHT(LEFT(BenfBankAcNo,14),1),"-")</f>
        <v>-</v>
      </c>
      <c r="BB98" s="189"/>
      <c r="BC98" s="188" t="str">
        <f>IF(LEN(BenfBankAcNo)&gt;=15,RIGHT(LEFT(BenfBankAcNo,15),1),"-")</f>
        <v>-</v>
      </c>
      <c r="BD98" s="189"/>
      <c r="BE98" s="188" t="str">
        <f>IF(LEN(BenfBankAcNo)&gt;=16,RIGHT(LEFT(BenfBankAcNo,16),1),"-")</f>
        <v>-</v>
      </c>
      <c r="BF98" s="189"/>
      <c r="BG98" s="188" t="str">
        <f>IF(LEN(BenfBankAcNo)&gt;=17,RIGHT(LEFT(BenfBankAcNo,17),1),"-")</f>
        <v>-</v>
      </c>
      <c r="BH98" s="189"/>
      <c r="BI98" s="188" t="str">
        <f>IF(LEN(BenfBankAcNo)&gt;=18,RIGHT(LEFT(BenfBankAcNo,18),1),"-")</f>
        <v>-</v>
      </c>
      <c r="BJ98" s="189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</row>
    <row r="99" spans="27:100" ht="6" customHeight="1"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</row>
    <row r="100" spans="27:100" ht="18.95" customHeight="1">
      <c r="AA100" s="188" t="str">
        <f>IF(LEN(BenfBankIFCSCode)&gt;=1,LEFT(BenfBankIFCSCode,1),"-")</f>
        <v>S</v>
      </c>
      <c r="AB100" s="189"/>
      <c r="AC100" s="188" t="str">
        <f>IF(LEN(BenfBankIFCSCode)&gt;=2,RIGHT(LEFT(BenfBankIFCSCode,2),1),"-")</f>
        <v>B</v>
      </c>
      <c r="AD100" s="189"/>
      <c r="AE100" s="188" t="str">
        <f>IF(LEN(BenfBankIFCSCode)&gt;=3,RIGHT(LEFT(BenfBankIFCSCode,3),1),"-")</f>
        <v>I</v>
      </c>
      <c r="AF100" s="189"/>
      <c r="AG100" s="188" t="str">
        <f>IF(LEN(BenfBankIFCSCode)&gt;=4,RIGHT(LEFT(BenfBankIFCSCode,4),1),"-")</f>
        <v>N</v>
      </c>
      <c r="AH100" s="189"/>
      <c r="AI100" s="188" t="str">
        <f>IF(LEN(BenfBankIFCSCode)&gt;=5,RIGHT(LEFT(BenfBankIFCSCode,5),1),"-")</f>
        <v>0</v>
      </c>
      <c r="AJ100" s="189"/>
      <c r="AK100" s="188" t="str">
        <f>IF(LEN(BenfBankIFCSCode)&gt;=6,RIGHT(LEFT(BenfBankIFCSCode,6),1),"-")</f>
        <v>0</v>
      </c>
      <c r="AL100" s="189"/>
      <c r="AM100" s="188" t="str">
        <f>IF(LEN(BenfBankIFCSCode)&gt;=7,RIGHT(LEFT(BenfBankIFCSCode,7),1),"-")</f>
        <v>0</v>
      </c>
      <c r="AN100" s="189"/>
      <c r="AO100" s="188" t="str">
        <f>IF(LEN(BenfBankIFCSCode)&gt;=8,RIGHT(LEFT(BenfBankIFCSCode,8),1),"-")</f>
        <v>4</v>
      </c>
      <c r="AP100" s="189"/>
      <c r="AQ100" s="188" t="str">
        <f>IF(LEN(BenfBankIFCSCode)&gt;=9,RIGHT(LEFT(BenfBankIFCSCode,9),1),"-")</f>
        <v>2</v>
      </c>
      <c r="AR100" s="189"/>
      <c r="AS100" s="188" t="str">
        <f>IF(LEN(BenfBankIFCSCode)&gt;=10,RIGHT(LEFT(BenfBankIFCSCode,10),1),"-")</f>
        <v>3</v>
      </c>
      <c r="AT100" s="189"/>
      <c r="AU100" s="188" t="str">
        <f>IF(LEN(BenfBankIFCSCode)&gt;=11,RIGHT(LEFT(BenfBankIFCSCode,11),1),"-")</f>
        <v>4</v>
      </c>
      <c r="AV100" s="189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</row>
    <row r="101" spans="27:100" ht="6" customHeight="1"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</row>
    <row r="102" spans="27:100" ht="18.95" customHeight="1">
      <c r="AA102" s="188" t="str">
        <f>UPPER(IF(LEN(BenfName)&gt;=1,LEFT(BenfName,1),"-"))</f>
        <v>P</v>
      </c>
      <c r="AB102" s="189"/>
      <c r="AC102" s="188" t="str">
        <f>UPPER(IF(LEN(BenfName)&gt;=2,RIGHT(LEFT(BenfName,2),1),"-"))</f>
        <v>A</v>
      </c>
      <c r="AD102" s="189"/>
      <c r="AE102" s="188" t="str">
        <f>UPPER(IF(LEN(BenfName)&gt;=3,RIGHT(LEFT(BenfName,3),1),"-"))</f>
        <v>R</v>
      </c>
      <c r="AF102" s="189"/>
      <c r="AG102" s="188" t="str">
        <f>UPPER(IF(LEN(BenfName)&gt;=4,RIGHT(LEFT(BenfName,4),1),"-"))</f>
        <v>I</v>
      </c>
      <c r="AH102" s="189"/>
      <c r="AI102" s="188" t="str">
        <f>UPPER(IF(LEN(BenfName)&gt;=5,RIGHT(LEFT(BenfName,5),1),"-"))</f>
        <v>E</v>
      </c>
      <c r="AJ102" s="189"/>
      <c r="AK102" s="188" t="str">
        <f>UPPER(IF(LEN(BenfName)&gt;=6,RIGHT(LEFT(BenfName,6),1),"-"))</f>
        <v>T</v>
      </c>
      <c r="AL102" s="189"/>
      <c r="AM102" s="188" t="str">
        <f>UPPER(IF(LEN(BenfName)&gt;=7,RIGHT(LEFT(BenfName,7),1),"-"))</f>
        <v>A</v>
      </c>
      <c r="AN102" s="189"/>
      <c r="AO102" s="188" t="str">
        <f>UPPER(IF(LEN(BenfName)&gt;=8,RIGHT(LEFT(BenfName,8),1),"-"))</f>
        <v>L</v>
      </c>
      <c r="AP102" s="189"/>
      <c r="AQ102" s="188" t="str">
        <f>UPPER(IF(LEN(BenfName)&gt;=9,RIGHT(LEFT(BenfName,9),1),"-"))</f>
        <v xml:space="preserve"> </v>
      </c>
      <c r="AR102" s="189"/>
      <c r="AS102" s="188" t="str">
        <f>UPPER(IF(LEN(BenfName)&gt;=10,RIGHT(LEFT(BenfName,10),1),"-"))</f>
        <v>I</v>
      </c>
      <c r="AT102" s="189"/>
      <c r="AU102" s="188" t="str">
        <f>UPPER(IF(LEN(BenfName)&gt;=11,RIGHT(LEFT(BenfName,11),1),"-"))</f>
        <v>N</v>
      </c>
      <c r="AV102" s="189"/>
      <c r="AW102" s="188" t="str">
        <f>UPPER(IF(LEN(BenfName)&gt;=12,RIGHT(LEFT(BenfName,12),1),"-"))</f>
        <v>N</v>
      </c>
      <c r="AX102" s="189"/>
      <c r="AY102" s="188" t="str">
        <f>UPPER(IF(LEN(BenfName)&gt;=13,RIGHT(LEFT(BenfName,13),1),"-"))</f>
        <v>O</v>
      </c>
      <c r="AZ102" s="189"/>
      <c r="BA102" s="188" t="str">
        <f>UPPER(IF(LEN(BenfName)&gt;=14,RIGHT(LEFT(BenfName,14),1),"-"))</f>
        <v>V</v>
      </c>
      <c r="BB102" s="189"/>
      <c r="BC102" s="188" t="str">
        <f>UPPER(IF(LEN(BenfName)&gt;=15,RIGHT(LEFT(BenfName,15),1),"-"))</f>
        <v>A</v>
      </c>
      <c r="BD102" s="189"/>
      <c r="BE102" s="188" t="str">
        <f>UPPER(IF(LEN(BenfName)&gt;=16,RIGHT(LEFT(BenfName,16),1),"-"))</f>
        <v>T</v>
      </c>
      <c r="BF102" s="189"/>
      <c r="BG102" s="188" t="str">
        <f>UPPER(IF(LEN(BenfName)&gt;=17,RIGHT(LEFT(BenfName,17),1),"-"))</f>
        <v>I</v>
      </c>
      <c r="BH102" s="189"/>
      <c r="BI102" s="188" t="str">
        <f>UPPER(IF(LEN(BenfName)&gt;=18,RIGHT(LEFT(BenfName,18),1),"-"))</f>
        <v>V</v>
      </c>
      <c r="BJ102" s="189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</row>
    <row r="103" spans="27:100" ht="6" customHeight="1"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</row>
    <row r="104" spans="27:100" ht="18.95" customHeight="1">
      <c r="AA104" s="188"/>
      <c r="AB104" s="189"/>
      <c r="AC104" s="188"/>
      <c r="AD104" s="189"/>
      <c r="AE104" s="188"/>
      <c r="AF104" s="189"/>
      <c r="AG104" s="188"/>
      <c r="AH104" s="189"/>
      <c r="AI104" s="188"/>
      <c r="AJ104" s="189"/>
      <c r="AK104" s="188"/>
      <c r="AL104" s="189"/>
      <c r="AM104" s="188"/>
      <c r="AN104" s="189"/>
      <c r="AO104" s="188"/>
      <c r="AP104" s="189"/>
      <c r="AQ104" s="188"/>
      <c r="AR104" s="189"/>
      <c r="AS104" s="188"/>
      <c r="AT104" s="189"/>
      <c r="AU104" s="188"/>
      <c r="AV104" s="189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</row>
    <row r="105" spans="27:100" ht="6" customHeight="1"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</row>
    <row r="106" spans="27:100" ht="18.600000000000001" customHeight="1"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</row>
    <row r="107" spans="27:100" ht="18.600000000000001" customHeight="1"/>
    <row r="108" spans="27:100" ht="18.600000000000001" customHeight="1"/>
    <row r="109" spans="27:100" ht="18.600000000000001" customHeight="1"/>
    <row r="110" spans="27:100" ht="18.600000000000001" customHeight="1"/>
    <row r="111" spans="27:100" ht="18.600000000000001" customHeight="1"/>
    <row r="112" spans="27:100" ht="18.600000000000001" hidden="1" customHeight="1"/>
    <row r="113" ht="18.600000000000001" hidden="1" customHeight="1"/>
    <row r="114" ht="18.600000000000001" hidden="1" customHeight="1"/>
    <row r="115" ht="18.600000000000001" hidden="1" customHeight="1"/>
    <row r="116" ht="18.600000000000001" hidden="1" customHeight="1"/>
    <row r="117" ht="18.600000000000001" hidden="1" customHeight="1"/>
    <row r="118" ht="18.600000000000001" hidden="1" customHeight="1"/>
    <row r="119" ht="18.600000000000001" hidden="1" customHeight="1"/>
    <row r="120" ht="18.600000000000001" hidden="1" customHeight="1"/>
    <row r="121" ht="18.600000000000001" hidden="1" customHeight="1"/>
    <row r="122" ht="18.600000000000001" hidden="1" customHeight="1"/>
    <row r="123" ht="18.600000000000001" hidden="1" customHeight="1"/>
    <row r="124" ht="18.600000000000001" hidden="1" customHeight="1"/>
    <row r="125" ht="18.600000000000001" hidden="1" customHeight="1"/>
    <row r="126" ht="18.600000000000001" hidden="1" customHeight="1"/>
    <row r="127" ht="18.600000000000001" hidden="1" customHeight="1"/>
    <row r="128" ht="18.600000000000001" hidden="1" customHeight="1"/>
    <row r="129" ht="18.600000000000001" hidden="1" customHeight="1"/>
    <row r="130" ht="18.600000000000001" hidden="1" customHeight="1"/>
    <row r="131" ht="18.600000000000001" hidden="1" customHeight="1"/>
    <row r="132" ht="18.600000000000001" hidden="1" customHeight="1"/>
    <row r="133" ht="18.600000000000001" hidden="1" customHeight="1"/>
    <row r="134" ht="18.600000000000001" hidden="1" customHeight="1"/>
    <row r="135" ht="18.600000000000001" hidden="1" customHeight="1"/>
    <row r="136" ht="18.600000000000001" hidden="1" customHeight="1"/>
    <row r="137" ht="18.600000000000001" hidden="1" customHeight="1"/>
    <row r="138" ht="18.600000000000001" hidden="1" customHeight="1"/>
    <row r="139" ht="18.600000000000001" hidden="1" customHeight="1"/>
    <row r="140" ht="18.600000000000001" hidden="1" customHeight="1"/>
    <row r="141" ht="18.600000000000001" hidden="1" customHeight="1"/>
    <row r="142" ht="18.600000000000001" hidden="1" customHeight="1"/>
    <row r="143" ht="18.600000000000001" hidden="1" customHeight="1"/>
    <row r="144" ht="18.600000000000001" hidden="1" customHeight="1"/>
    <row r="145" ht="18.600000000000001" hidden="1" customHeight="1"/>
    <row r="146" ht="18.600000000000001" hidden="1" customHeight="1"/>
    <row r="147" ht="18.600000000000001" hidden="1" customHeight="1"/>
    <row r="148" ht="18.600000000000001" hidden="1" customHeight="1"/>
    <row r="149" ht="18.600000000000001" hidden="1" customHeight="1"/>
    <row r="150" ht="18.600000000000001" hidden="1" customHeight="1"/>
    <row r="151" ht="18.600000000000001" hidden="1" customHeight="1"/>
    <row r="152" ht="18.600000000000001" hidden="1" customHeight="1"/>
    <row r="153" ht="18.600000000000001" hidden="1" customHeight="1"/>
    <row r="154" ht="18.600000000000001" hidden="1" customHeight="1"/>
    <row r="155" ht="18.600000000000001" hidden="1" customHeight="1"/>
    <row r="156" ht="18.600000000000001" hidden="1" customHeight="1"/>
    <row r="157" ht="18.600000000000001" hidden="1" customHeight="1"/>
    <row r="158" ht="18.600000000000001" hidden="1" customHeight="1"/>
    <row r="159" ht="18.600000000000001" hidden="1" customHeight="1"/>
    <row r="160" ht="18.600000000000001" hidden="1" customHeight="1"/>
    <row r="161" ht="18.600000000000001" hidden="1" customHeight="1"/>
    <row r="162" ht="18.600000000000001" hidden="1" customHeight="1"/>
    <row r="163" ht="18.600000000000001" hidden="1" customHeight="1"/>
    <row r="164" ht="18.600000000000001" hidden="1" customHeight="1"/>
    <row r="165" ht="18.600000000000001" hidden="1" customHeight="1"/>
    <row r="166" ht="18.600000000000001" hidden="1" customHeight="1"/>
    <row r="167" ht="18.600000000000001" hidden="1" customHeight="1"/>
    <row r="168" ht="18.600000000000001" hidden="1" customHeight="1"/>
    <row r="169" ht="18.600000000000001" hidden="1" customHeight="1"/>
    <row r="170" ht="18.600000000000001" hidden="1" customHeight="1"/>
    <row r="171" ht="18.600000000000001" hidden="1" customHeight="1"/>
    <row r="172" ht="18.600000000000001" hidden="1" customHeight="1"/>
    <row r="173" ht="18.600000000000001" hidden="1" customHeight="1"/>
    <row r="174" ht="18.600000000000001" hidden="1" customHeight="1"/>
    <row r="175" ht="18.600000000000001" hidden="1" customHeight="1"/>
    <row r="176" ht="18.600000000000001" hidden="1" customHeight="1"/>
    <row r="177" ht="18.600000000000001" hidden="1" customHeight="1"/>
    <row r="178" ht="18.600000000000001" hidden="1" customHeight="1"/>
    <row r="179" ht="18.600000000000001" hidden="1" customHeight="1"/>
    <row r="180" ht="18.600000000000001" hidden="1" customHeight="1"/>
    <row r="181" ht="18.600000000000001" hidden="1" customHeight="1"/>
    <row r="182" ht="18.600000000000001" hidden="1" customHeight="1"/>
    <row r="183" ht="18.600000000000001" hidden="1" customHeight="1"/>
    <row r="184" ht="18.600000000000001" hidden="1" customHeight="1"/>
    <row r="185" ht="18.600000000000001" hidden="1" customHeight="1"/>
    <row r="186" ht="18.600000000000001" hidden="1" customHeight="1"/>
    <row r="187" ht="18.600000000000001" hidden="1" customHeight="1"/>
    <row r="188" ht="18.600000000000001" hidden="1" customHeight="1"/>
    <row r="189" ht="18.600000000000001" hidden="1" customHeight="1"/>
    <row r="190" ht="18.600000000000001" hidden="1" customHeight="1"/>
    <row r="191" ht="18.600000000000001" hidden="1" customHeight="1"/>
    <row r="192" ht="18.600000000000001" hidden="1" customHeight="1"/>
    <row r="193" ht="18.600000000000001" hidden="1" customHeight="1"/>
    <row r="194" ht="18.600000000000001" hidden="1" customHeight="1"/>
    <row r="195" ht="18.600000000000001" hidden="1" customHeight="1"/>
    <row r="196" ht="18.600000000000001" hidden="1" customHeight="1"/>
    <row r="197" ht="18.600000000000001" hidden="1" customHeight="1"/>
    <row r="198" ht="18.600000000000001" hidden="1" customHeight="1"/>
    <row r="199" ht="18.600000000000001" hidden="1" customHeight="1"/>
    <row r="200" ht="18.600000000000001" hidden="1" customHeight="1"/>
    <row r="201" ht="18.600000000000001" hidden="1" customHeight="1"/>
    <row r="202" ht="18.600000000000001" hidden="1" customHeight="1"/>
    <row r="203" ht="18.600000000000001" hidden="1" customHeight="1"/>
    <row r="204" ht="18.600000000000001" hidden="1" customHeight="1"/>
    <row r="205" ht="18.600000000000001" hidden="1" customHeight="1"/>
    <row r="206" ht="18.600000000000001" hidden="1" customHeight="1"/>
    <row r="207" ht="18.600000000000001" hidden="1" customHeight="1"/>
    <row r="208" ht="18.600000000000001" hidden="1" customHeight="1"/>
    <row r="209" ht="18.600000000000001" hidden="1" customHeight="1"/>
    <row r="210" ht="18.600000000000001" hidden="1" customHeight="1"/>
    <row r="211" ht="18.600000000000001" hidden="1" customHeight="1"/>
    <row r="212" ht="18.600000000000001" hidden="1" customHeight="1"/>
    <row r="213" ht="18.600000000000001" hidden="1" customHeight="1"/>
    <row r="214" ht="18.600000000000001" hidden="1" customHeight="1"/>
    <row r="215" ht="18.600000000000001" hidden="1" customHeight="1"/>
    <row r="216" ht="18.600000000000001" hidden="1" customHeight="1"/>
    <row r="217" ht="18.600000000000001" hidden="1" customHeight="1"/>
    <row r="218" ht="18.600000000000001" hidden="1" customHeight="1"/>
    <row r="219" ht="18.600000000000001" hidden="1" customHeight="1"/>
    <row r="220" ht="18.600000000000001" hidden="1" customHeight="1"/>
    <row r="221" ht="18.600000000000001" hidden="1" customHeight="1"/>
    <row r="222" ht="18.600000000000001" hidden="1" customHeight="1"/>
    <row r="223" ht="18.600000000000001" hidden="1" customHeight="1"/>
    <row r="224" ht="18.600000000000001" hidden="1" customHeight="1"/>
    <row r="225" ht="18.600000000000001" hidden="1" customHeight="1"/>
    <row r="226" ht="18.600000000000001" hidden="1" customHeight="1"/>
    <row r="227" ht="18.600000000000001" hidden="1" customHeight="1"/>
    <row r="228" ht="18.600000000000001" hidden="1" customHeight="1"/>
    <row r="229" ht="18.600000000000001" hidden="1" customHeight="1"/>
    <row r="230" ht="18.600000000000001" hidden="1" customHeight="1"/>
    <row r="231" ht="18.600000000000001" hidden="1" customHeight="1"/>
    <row r="232" ht="18.600000000000001" hidden="1" customHeight="1"/>
    <row r="233" ht="18.600000000000001" hidden="1" customHeight="1"/>
    <row r="234" ht="18.600000000000001" hidden="1" customHeight="1"/>
    <row r="235" ht="18.600000000000001" hidden="1" customHeight="1"/>
    <row r="236" ht="18.600000000000001" hidden="1" customHeight="1"/>
    <row r="237" ht="18.600000000000001" hidden="1" customHeight="1"/>
    <row r="238" ht="18.600000000000001" hidden="1" customHeight="1"/>
    <row r="239" ht="18.600000000000001" hidden="1" customHeight="1"/>
    <row r="240" ht="18.600000000000001" hidden="1" customHeight="1"/>
    <row r="241" ht="18.600000000000001" hidden="1" customHeight="1"/>
    <row r="242" ht="18.600000000000001" hidden="1" customHeight="1"/>
    <row r="243" ht="18.600000000000001" hidden="1" customHeight="1"/>
    <row r="244" ht="18.600000000000001" hidden="1" customHeight="1"/>
    <row r="245" ht="18.600000000000001" hidden="1" customHeight="1"/>
    <row r="246" ht="18.600000000000001" hidden="1" customHeight="1"/>
    <row r="247" ht="18.600000000000001" hidden="1" customHeight="1"/>
    <row r="248" ht="18.600000000000001" hidden="1" customHeight="1"/>
    <row r="249" ht="18.600000000000001" hidden="1" customHeight="1"/>
    <row r="250" ht="18.600000000000001" hidden="1" customHeight="1"/>
    <row r="251" ht="18.600000000000001" hidden="1" customHeight="1"/>
    <row r="252" ht="18.600000000000001" hidden="1" customHeight="1"/>
    <row r="253" ht="18.600000000000001" hidden="1" customHeight="1"/>
    <row r="254" ht="18.600000000000001" hidden="1" customHeight="1"/>
    <row r="255" ht="18.600000000000001" hidden="1" customHeight="1"/>
    <row r="256" ht="18.600000000000001" hidden="1" customHeight="1"/>
    <row r="257" ht="18.600000000000001" hidden="1" customHeight="1"/>
    <row r="258" ht="18.600000000000001" hidden="1" customHeight="1"/>
    <row r="259" ht="18.600000000000001" hidden="1" customHeight="1"/>
    <row r="260" ht="18.600000000000001" hidden="1" customHeight="1"/>
    <row r="261" ht="18.600000000000001" hidden="1" customHeight="1"/>
    <row r="262" ht="18.600000000000001" hidden="1" customHeight="1"/>
    <row r="263" ht="18.600000000000001" hidden="1" customHeight="1"/>
    <row r="264" ht="18.600000000000001" hidden="1" customHeight="1"/>
    <row r="265" ht="18.600000000000001" hidden="1" customHeight="1"/>
    <row r="266" ht="18.600000000000001" hidden="1" customHeight="1"/>
    <row r="267" ht="18.600000000000001" hidden="1" customHeight="1"/>
    <row r="268" ht="18.600000000000001" hidden="1" customHeight="1"/>
    <row r="269" ht="18.600000000000001" hidden="1" customHeight="1"/>
    <row r="270" ht="18.600000000000001" hidden="1" customHeight="1"/>
    <row r="271" ht="18.600000000000001" hidden="1" customHeight="1"/>
    <row r="272" ht="18.600000000000001" hidden="1" customHeight="1"/>
    <row r="273" ht="18.600000000000001" hidden="1" customHeight="1"/>
    <row r="274" ht="18.600000000000001" hidden="1" customHeight="1"/>
    <row r="275" ht="18.600000000000001" hidden="1" customHeight="1"/>
    <row r="276" ht="18.600000000000001" hidden="1" customHeight="1"/>
    <row r="277" ht="18.600000000000001" hidden="1" customHeight="1"/>
    <row r="278" ht="18.600000000000001" hidden="1" customHeight="1"/>
    <row r="279" ht="18.600000000000001" hidden="1" customHeight="1"/>
    <row r="280" ht="18.600000000000001" hidden="1" customHeight="1"/>
    <row r="281" ht="18.600000000000001" hidden="1" customHeight="1"/>
    <row r="282" ht="18.600000000000001" hidden="1" customHeight="1"/>
    <row r="283" ht="18.600000000000001" hidden="1" customHeight="1"/>
    <row r="284" ht="18.600000000000001" hidden="1" customHeight="1"/>
    <row r="285" ht="18.600000000000001" hidden="1" customHeight="1"/>
    <row r="286" ht="18.600000000000001" hidden="1" customHeight="1"/>
    <row r="287" ht="18.600000000000001" hidden="1" customHeight="1"/>
    <row r="288" ht="18.600000000000001" hidden="1" customHeight="1"/>
    <row r="289" ht="18.600000000000001" hidden="1" customHeight="1"/>
    <row r="290" ht="18.600000000000001" hidden="1" customHeight="1"/>
    <row r="291" ht="18.600000000000001" hidden="1" customHeight="1"/>
    <row r="292" ht="18.600000000000001" hidden="1" customHeight="1"/>
    <row r="293" ht="18.600000000000001" hidden="1" customHeight="1"/>
    <row r="294" ht="18.600000000000001" hidden="1" customHeight="1"/>
    <row r="295" ht="18.600000000000001" hidden="1" customHeight="1"/>
    <row r="296" ht="18.600000000000001" hidden="1" customHeight="1"/>
    <row r="297" ht="18.600000000000001" hidden="1" customHeight="1"/>
    <row r="298" ht="18.600000000000001" hidden="1" customHeight="1"/>
  </sheetData>
  <sheetProtection password="CB7C" sheet="1" objects="1" scenarios="1" selectLockedCells="1"/>
  <mergeCells count="731">
    <mergeCell ref="AA62:AB62"/>
    <mergeCell ref="AS104:AT104"/>
    <mergeCell ref="AU104:AV104"/>
    <mergeCell ref="BG102:BH102"/>
    <mergeCell ref="BI102:BJ102"/>
    <mergeCell ref="BG59:BH59"/>
    <mergeCell ref="BI59:BJ59"/>
    <mergeCell ref="BK59:BL59"/>
    <mergeCell ref="BM59:BN59"/>
    <mergeCell ref="AA104:AB104"/>
    <mergeCell ref="AC104:AD104"/>
    <mergeCell ref="AE104:AF104"/>
    <mergeCell ref="AG104:AH104"/>
    <mergeCell ref="AI104:AJ104"/>
    <mergeCell ref="AK104:AL104"/>
    <mergeCell ref="AM104:AN104"/>
    <mergeCell ref="AO104:AP104"/>
    <mergeCell ref="AQ104:AR104"/>
    <mergeCell ref="AA102:AB102"/>
    <mergeCell ref="AC102:AD102"/>
    <mergeCell ref="AE102:AF102"/>
    <mergeCell ref="AG102:AH102"/>
    <mergeCell ref="AI102:AJ102"/>
    <mergeCell ref="AS98:AT98"/>
    <mergeCell ref="BO59:BP59"/>
    <mergeCell ref="BG98:BH98"/>
    <mergeCell ref="BI98:BJ98"/>
    <mergeCell ref="BE102:BF102"/>
    <mergeCell ref="AS102:AT102"/>
    <mergeCell ref="AU102:AV102"/>
    <mergeCell ref="AW102:AX102"/>
    <mergeCell ref="AK100:AL100"/>
    <mergeCell ref="AM100:AN100"/>
    <mergeCell ref="AO100:AP100"/>
    <mergeCell ref="AQ100:AR100"/>
    <mergeCell ref="AS100:AT100"/>
    <mergeCell ref="AU100:AV100"/>
    <mergeCell ref="AM102:AN102"/>
    <mergeCell ref="AO102:AP102"/>
    <mergeCell ref="AQ102:AR102"/>
    <mergeCell ref="AY98:AZ98"/>
    <mergeCell ref="BA98:BB98"/>
    <mergeCell ref="BC98:BD98"/>
    <mergeCell ref="BE98:BF98"/>
    <mergeCell ref="AK102:AL102"/>
    <mergeCell ref="AM98:AN98"/>
    <mergeCell ref="AO98:AP98"/>
    <mergeCell ref="AQ98:AR98"/>
    <mergeCell ref="BC102:BD102"/>
    <mergeCell ref="AI96:AJ96"/>
    <mergeCell ref="AK96:AL96"/>
    <mergeCell ref="AA98:AB98"/>
    <mergeCell ref="AC98:AD98"/>
    <mergeCell ref="AE98:AF98"/>
    <mergeCell ref="AG98:AH98"/>
    <mergeCell ref="AI98:AJ98"/>
    <mergeCell ref="AK98:AL98"/>
    <mergeCell ref="AU98:AV98"/>
    <mergeCell ref="AW98:AX98"/>
    <mergeCell ref="AA100:AB100"/>
    <mergeCell ref="AC100:AD100"/>
    <mergeCell ref="AE100:AF100"/>
    <mergeCell ref="AG100:AH100"/>
    <mergeCell ref="AI100:AJ100"/>
    <mergeCell ref="AY102:AZ102"/>
    <mergeCell ref="BA102:BB102"/>
    <mergeCell ref="B96:C96"/>
    <mergeCell ref="L96:M96"/>
    <mergeCell ref="AA96:AB96"/>
    <mergeCell ref="AC96:AD96"/>
    <mergeCell ref="AE96:AF96"/>
    <mergeCell ref="AG96:AH96"/>
    <mergeCell ref="CF94:CG94"/>
    <mergeCell ref="CH94:CI94"/>
    <mergeCell ref="CJ94:CK94"/>
    <mergeCell ref="CL94:CM94"/>
    <mergeCell ref="CN94:CO94"/>
    <mergeCell ref="CP94:CQ94"/>
    <mergeCell ref="U94:V94"/>
    <mergeCell ref="AC94:AD94"/>
    <mergeCell ref="AK94:AL94"/>
    <mergeCell ref="BB94:BC94"/>
    <mergeCell ref="CB94:CC94"/>
    <mergeCell ref="CD94:CE94"/>
    <mergeCell ref="CB92:CC92"/>
    <mergeCell ref="CD92:CE92"/>
    <mergeCell ref="CM92:CN92"/>
    <mergeCell ref="CO92:CP92"/>
    <mergeCell ref="CR92:CS92"/>
    <mergeCell ref="CT92:CU92"/>
    <mergeCell ref="BN92:BO92"/>
    <mergeCell ref="BP92:BQ92"/>
    <mergeCell ref="BS92:BT92"/>
    <mergeCell ref="BU92:BV92"/>
    <mergeCell ref="BX92:BY92"/>
    <mergeCell ref="BZ92:CA92"/>
    <mergeCell ref="AR69:AS69"/>
    <mergeCell ref="AT69:AU69"/>
    <mergeCell ref="X69:Y69"/>
    <mergeCell ref="Z69:AA69"/>
    <mergeCell ref="AB69:AC69"/>
    <mergeCell ref="AD69:AE69"/>
    <mergeCell ref="AF69:AG69"/>
    <mergeCell ref="AH69:AI69"/>
    <mergeCell ref="L69:M69"/>
    <mergeCell ref="N69:O69"/>
    <mergeCell ref="P69:Q69"/>
    <mergeCell ref="G74:H74"/>
    <mergeCell ref="I74:J74"/>
    <mergeCell ref="L74:M74"/>
    <mergeCell ref="N74:O74"/>
    <mergeCell ref="Q74:R74"/>
    <mergeCell ref="S74:T74"/>
    <mergeCell ref="U74:V74"/>
    <mergeCell ref="W74:X74"/>
    <mergeCell ref="AJ69:AK69"/>
    <mergeCell ref="R69:S69"/>
    <mergeCell ref="T69:U69"/>
    <mergeCell ref="V69:W69"/>
    <mergeCell ref="BW63:BX63"/>
    <mergeCell ref="BY63:BZ63"/>
    <mergeCell ref="CA63:CB63"/>
    <mergeCell ref="CC63:CD63"/>
    <mergeCell ref="BG63:BH63"/>
    <mergeCell ref="BI63:BJ63"/>
    <mergeCell ref="BK63:BL63"/>
    <mergeCell ref="BM63:BN63"/>
    <mergeCell ref="BO63:BP63"/>
    <mergeCell ref="BQ63:BR63"/>
    <mergeCell ref="AV69:AW69"/>
    <mergeCell ref="AL69:AM69"/>
    <mergeCell ref="AN69:AO69"/>
    <mergeCell ref="AP69:AQ69"/>
    <mergeCell ref="BE62:BF62"/>
    <mergeCell ref="AU63:AV63"/>
    <mergeCell ref="AW63:AX63"/>
    <mergeCell ref="AY63:AZ63"/>
    <mergeCell ref="BA63:BB63"/>
    <mergeCell ref="BC63:BD63"/>
    <mergeCell ref="BE63:BF63"/>
    <mergeCell ref="AQ62:AR62"/>
    <mergeCell ref="AS62:AT62"/>
    <mergeCell ref="AU62:AV62"/>
    <mergeCell ref="AW62:AX62"/>
    <mergeCell ref="AY62:AZ62"/>
    <mergeCell ref="BA62:BB62"/>
    <mergeCell ref="AA65:CT65"/>
    <mergeCell ref="CE63:CF63"/>
    <mergeCell ref="CG63:CH63"/>
    <mergeCell ref="CI63:CJ63"/>
    <mergeCell ref="CK63:CL63"/>
    <mergeCell ref="BS63:BT63"/>
    <mergeCell ref="BU63:BV63"/>
    <mergeCell ref="AC62:AD62"/>
    <mergeCell ref="AE62:AF62"/>
    <mergeCell ref="AG62:AH62"/>
    <mergeCell ref="AI62:AJ62"/>
    <mergeCell ref="AK62:AL62"/>
    <mergeCell ref="AM62:AN62"/>
    <mergeCell ref="AO62:AP62"/>
    <mergeCell ref="BW61:BX61"/>
    <mergeCell ref="BY61:BZ61"/>
    <mergeCell ref="BK61:BL61"/>
    <mergeCell ref="BM61:BN61"/>
    <mergeCell ref="BO61:BP61"/>
    <mergeCell ref="BQ61:BR61"/>
    <mergeCell ref="BS61:BT61"/>
    <mergeCell ref="BU61:BV61"/>
    <mergeCell ref="AY61:AZ61"/>
    <mergeCell ref="BA61:BB61"/>
    <mergeCell ref="BC62:BD62"/>
    <mergeCell ref="BG61:BH61"/>
    <mergeCell ref="AQ61:AR61"/>
    <mergeCell ref="AS61:AT61"/>
    <mergeCell ref="AU61:AV61"/>
    <mergeCell ref="AW61:AX61"/>
    <mergeCell ref="CI61:CJ61"/>
    <mergeCell ref="CE60:CF60"/>
    <mergeCell ref="CG60:CH60"/>
    <mergeCell ref="CI60:CJ60"/>
    <mergeCell ref="CK61:CL61"/>
    <mergeCell ref="CA61:CB61"/>
    <mergeCell ref="CC61:CD61"/>
    <mergeCell ref="CE61:CF61"/>
    <mergeCell ref="CG61:CH61"/>
    <mergeCell ref="CK60:CL60"/>
    <mergeCell ref="AA61:AB61"/>
    <mergeCell ref="AC61:AD61"/>
    <mergeCell ref="AE61:AF61"/>
    <mergeCell ref="AG61:AH61"/>
    <mergeCell ref="AI61:AJ61"/>
    <mergeCell ref="AK61:AL61"/>
    <mergeCell ref="BS60:BT60"/>
    <mergeCell ref="BU60:BV60"/>
    <mergeCell ref="BW60:BX60"/>
    <mergeCell ref="BC61:BD61"/>
    <mergeCell ref="BE61:BF61"/>
    <mergeCell ref="BI61:BJ61"/>
    <mergeCell ref="AM61:AN61"/>
    <mergeCell ref="AO61:AP61"/>
    <mergeCell ref="BY60:BZ60"/>
    <mergeCell ref="CA60:CB60"/>
    <mergeCell ref="CC60:CD60"/>
    <mergeCell ref="BG60:BH60"/>
    <mergeCell ref="BI60:BJ60"/>
    <mergeCell ref="BK60:BL60"/>
    <mergeCell ref="BM60:BN60"/>
    <mergeCell ref="BO60:BP60"/>
    <mergeCell ref="BQ60:BR60"/>
    <mergeCell ref="AY59:AZ59"/>
    <mergeCell ref="BA59:BB59"/>
    <mergeCell ref="BC59:BD59"/>
    <mergeCell ref="BE59:BF59"/>
    <mergeCell ref="AU60:AV60"/>
    <mergeCell ref="AW60:AX60"/>
    <mergeCell ref="AY60:AZ60"/>
    <mergeCell ref="BA60:BB60"/>
    <mergeCell ref="BC60:BD60"/>
    <mergeCell ref="BE60:BF60"/>
    <mergeCell ref="AM59:AN59"/>
    <mergeCell ref="AO59:AP59"/>
    <mergeCell ref="AQ59:AR59"/>
    <mergeCell ref="AS59:AT59"/>
    <mergeCell ref="AU59:AV59"/>
    <mergeCell ref="AW59:AX59"/>
    <mergeCell ref="AA59:AB59"/>
    <mergeCell ref="AC59:AD59"/>
    <mergeCell ref="AE59:AF59"/>
    <mergeCell ref="AG59:AH59"/>
    <mergeCell ref="AI59:AJ59"/>
    <mergeCell ref="AK59:AL59"/>
    <mergeCell ref="CA58:CB58"/>
    <mergeCell ref="CC58:CD58"/>
    <mergeCell ref="CE58:CF58"/>
    <mergeCell ref="CG58:CH58"/>
    <mergeCell ref="CI58:CJ58"/>
    <mergeCell ref="CK58:CL58"/>
    <mergeCell ref="BO58:BP58"/>
    <mergeCell ref="BQ58:BR58"/>
    <mergeCell ref="BS58:BT58"/>
    <mergeCell ref="BU58:BV58"/>
    <mergeCell ref="BW58:BX58"/>
    <mergeCell ref="BY58:BZ58"/>
    <mergeCell ref="BE58:BF58"/>
    <mergeCell ref="BG58:BH58"/>
    <mergeCell ref="BI58:BJ58"/>
    <mergeCell ref="BK58:BL58"/>
    <mergeCell ref="BM58:BN58"/>
    <mergeCell ref="AQ58:AR58"/>
    <mergeCell ref="AS58:AT58"/>
    <mergeCell ref="AU58:AV58"/>
    <mergeCell ref="AW58:AX58"/>
    <mergeCell ref="AY58:AZ58"/>
    <mergeCell ref="BA58:BB58"/>
    <mergeCell ref="AA58:AB58"/>
    <mergeCell ref="AC58:AD58"/>
    <mergeCell ref="AE58:AF58"/>
    <mergeCell ref="AG58:AH58"/>
    <mergeCell ref="AI58:AJ58"/>
    <mergeCell ref="AK58:AL58"/>
    <mergeCell ref="AM58:AN58"/>
    <mergeCell ref="AO58:AP58"/>
    <mergeCell ref="BC57:BD57"/>
    <mergeCell ref="BC58:BD58"/>
    <mergeCell ref="CA57:CB57"/>
    <mergeCell ref="CC57:CD57"/>
    <mergeCell ref="CE57:CF57"/>
    <mergeCell ref="CG57:CH57"/>
    <mergeCell ref="CI57:CJ57"/>
    <mergeCell ref="CK57:CL57"/>
    <mergeCell ref="BO57:BP57"/>
    <mergeCell ref="BQ57:BR57"/>
    <mergeCell ref="BS57:BT57"/>
    <mergeCell ref="BU57:BV57"/>
    <mergeCell ref="BW57:BX57"/>
    <mergeCell ref="BY57:BZ57"/>
    <mergeCell ref="BG57:BH57"/>
    <mergeCell ref="BI57:BJ57"/>
    <mergeCell ref="BK57:BL57"/>
    <mergeCell ref="BM57:BN57"/>
    <mergeCell ref="AQ56:AR56"/>
    <mergeCell ref="AS56:AT56"/>
    <mergeCell ref="AU57:AV57"/>
    <mergeCell ref="AW57:AX57"/>
    <mergeCell ref="AY57:AZ57"/>
    <mergeCell ref="BA57:BB57"/>
    <mergeCell ref="AU56:AV56"/>
    <mergeCell ref="AW56:AX56"/>
    <mergeCell ref="AY56:AZ56"/>
    <mergeCell ref="BA56:BB56"/>
    <mergeCell ref="BC56:BD56"/>
    <mergeCell ref="BE56:BF56"/>
    <mergeCell ref="BE57:BF57"/>
    <mergeCell ref="CK55:CL55"/>
    <mergeCell ref="AA56:AB56"/>
    <mergeCell ref="AC56:AD56"/>
    <mergeCell ref="AE56:AF56"/>
    <mergeCell ref="AG56:AH56"/>
    <mergeCell ref="AI56:AJ56"/>
    <mergeCell ref="AK56:AL56"/>
    <mergeCell ref="AM56:AN56"/>
    <mergeCell ref="AO56:AP56"/>
    <mergeCell ref="BW55:BX55"/>
    <mergeCell ref="BY55:BZ55"/>
    <mergeCell ref="CA55:CB55"/>
    <mergeCell ref="CC55:CD55"/>
    <mergeCell ref="CE55:CF55"/>
    <mergeCell ref="CG55:CH55"/>
    <mergeCell ref="BK55:BL55"/>
    <mergeCell ref="BM55:BN55"/>
    <mergeCell ref="BO55:BP55"/>
    <mergeCell ref="BQ55:BR55"/>
    <mergeCell ref="BS55:BT55"/>
    <mergeCell ref="BU55:BV55"/>
    <mergeCell ref="AY55:AZ55"/>
    <mergeCell ref="BA55:BB55"/>
    <mergeCell ref="BG55:BH55"/>
    <mergeCell ref="BI55:BJ55"/>
    <mergeCell ref="AM55:AN55"/>
    <mergeCell ref="AO55:AP55"/>
    <mergeCell ref="AQ55:AR55"/>
    <mergeCell ref="AS55:AT55"/>
    <mergeCell ref="AU55:AV55"/>
    <mergeCell ref="AW55:AX55"/>
    <mergeCell ref="CI55:CJ55"/>
    <mergeCell ref="AA55:AB55"/>
    <mergeCell ref="AC55:AD55"/>
    <mergeCell ref="AE55:AF55"/>
    <mergeCell ref="AG55:AH55"/>
    <mergeCell ref="AI55:AJ55"/>
    <mergeCell ref="AK55:AL55"/>
    <mergeCell ref="BC55:BD55"/>
    <mergeCell ref="BE55:BF55"/>
    <mergeCell ref="AA53:CT53"/>
    <mergeCell ref="AA50:CT50"/>
    <mergeCell ref="BI47:BJ47"/>
    <mergeCell ref="BK47:BL47"/>
    <mergeCell ref="AW47:AX47"/>
    <mergeCell ref="AY47:AZ47"/>
    <mergeCell ref="BA47:BB47"/>
    <mergeCell ref="BC47:BD47"/>
    <mergeCell ref="BE47:BF47"/>
    <mergeCell ref="BG47:BH47"/>
    <mergeCell ref="AK47:AL47"/>
    <mergeCell ref="AM47:AN47"/>
    <mergeCell ref="AO47:AP47"/>
    <mergeCell ref="AQ47:AR47"/>
    <mergeCell ref="AS47:AT47"/>
    <mergeCell ref="AU47:AV47"/>
    <mergeCell ref="AA47:AB47"/>
    <mergeCell ref="AC47:AD47"/>
    <mergeCell ref="AE47:AF47"/>
    <mergeCell ref="AG47:AH47"/>
    <mergeCell ref="AI47:AJ47"/>
    <mergeCell ref="AS44:AT44"/>
    <mergeCell ref="AU44:AV44"/>
    <mergeCell ref="AW44:AX44"/>
    <mergeCell ref="AY44:AZ44"/>
    <mergeCell ref="CC46:CD46"/>
    <mergeCell ref="CE46:CF46"/>
    <mergeCell ref="CG46:CH46"/>
    <mergeCell ref="CI46:CJ46"/>
    <mergeCell ref="CK46:CL46"/>
    <mergeCell ref="BY46:BZ46"/>
    <mergeCell ref="CA46:CB46"/>
    <mergeCell ref="BQ46:BR46"/>
    <mergeCell ref="BS46:BT46"/>
    <mergeCell ref="BU46:BV46"/>
    <mergeCell ref="BW46:BX46"/>
    <mergeCell ref="BE46:BF46"/>
    <mergeCell ref="BG46:BH46"/>
    <mergeCell ref="BI46:BJ46"/>
    <mergeCell ref="BK46:BL46"/>
    <mergeCell ref="BM46:BN46"/>
    <mergeCell ref="BO46:BP46"/>
    <mergeCell ref="CG43:CH43"/>
    <mergeCell ref="CI43:CJ43"/>
    <mergeCell ref="CK43:CL43"/>
    <mergeCell ref="AA44:AB44"/>
    <mergeCell ref="AC44:AD44"/>
    <mergeCell ref="AE44:AF44"/>
    <mergeCell ref="AG44:AH44"/>
    <mergeCell ref="AI44:AJ44"/>
    <mergeCell ref="AK44:AL44"/>
    <mergeCell ref="AM44:AN44"/>
    <mergeCell ref="BU43:BV43"/>
    <mergeCell ref="BW43:BX43"/>
    <mergeCell ref="BY43:BZ43"/>
    <mergeCell ref="CA43:CB43"/>
    <mergeCell ref="CC43:CD43"/>
    <mergeCell ref="CE43:CF43"/>
    <mergeCell ref="BA44:BB44"/>
    <mergeCell ref="BC44:BD44"/>
    <mergeCell ref="BE44:BF44"/>
    <mergeCell ref="BG44:BH44"/>
    <mergeCell ref="BI44:BJ44"/>
    <mergeCell ref="BK44:BL44"/>
    <mergeCell ref="AO44:AP44"/>
    <mergeCell ref="AQ44:AR44"/>
    <mergeCell ref="CI41:CJ41"/>
    <mergeCell ref="CK41:CL41"/>
    <mergeCell ref="BE43:BF43"/>
    <mergeCell ref="BG43:BH43"/>
    <mergeCell ref="BI43:BJ43"/>
    <mergeCell ref="BK43:BL43"/>
    <mergeCell ref="BM43:BN43"/>
    <mergeCell ref="BO43:BP43"/>
    <mergeCell ref="BQ43:BR43"/>
    <mergeCell ref="BS43:BT43"/>
    <mergeCell ref="BW41:BX41"/>
    <mergeCell ref="BY41:BZ41"/>
    <mergeCell ref="CA41:CB41"/>
    <mergeCell ref="CC41:CD41"/>
    <mergeCell ref="CG41:CH41"/>
    <mergeCell ref="BK41:BL41"/>
    <mergeCell ref="BM41:BN41"/>
    <mergeCell ref="BO41:BP41"/>
    <mergeCell ref="BQ41:BR41"/>
    <mergeCell ref="BS41:BT41"/>
    <mergeCell ref="BU41:BV41"/>
    <mergeCell ref="CI42:CJ42"/>
    <mergeCell ref="CK42:CL42"/>
    <mergeCell ref="BY42:BZ42"/>
    <mergeCell ref="AY41:AZ41"/>
    <mergeCell ref="BA41:BB41"/>
    <mergeCell ref="BC41:BD41"/>
    <mergeCell ref="BE41:BF41"/>
    <mergeCell ref="BG41:BH41"/>
    <mergeCell ref="BI41:BJ41"/>
    <mergeCell ref="BW42:BX42"/>
    <mergeCell ref="AY42:AZ42"/>
    <mergeCell ref="BA42:BB42"/>
    <mergeCell ref="BC42:BD42"/>
    <mergeCell ref="BE42:BF42"/>
    <mergeCell ref="BG42:BH42"/>
    <mergeCell ref="BI42:BJ42"/>
    <mergeCell ref="CA42:CB42"/>
    <mergeCell ref="CC42:CD42"/>
    <mergeCell ref="CE42:CF42"/>
    <mergeCell ref="CG42:CH42"/>
    <mergeCell ref="BK42:BL42"/>
    <mergeCell ref="BM42:BN42"/>
    <mergeCell ref="BO42:BP42"/>
    <mergeCell ref="BQ42:BR42"/>
    <mergeCell ref="BS42:BT42"/>
    <mergeCell ref="BU42:BV42"/>
    <mergeCell ref="AM41:AN41"/>
    <mergeCell ref="AO41:AP41"/>
    <mergeCell ref="AQ41:AR41"/>
    <mergeCell ref="AS41:AT41"/>
    <mergeCell ref="AU42:AV42"/>
    <mergeCell ref="AW42:AX42"/>
    <mergeCell ref="AA41:AB41"/>
    <mergeCell ref="AC41:AD41"/>
    <mergeCell ref="AE41:AF41"/>
    <mergeCell ref="AG41:AH41"/>
    <mergeCell ref="AI41:AJ41"/>
    <mergeCell ref="AK41:AL41"/>
    <mergeCell ref="AU41:AV41"/>
    <mergeCell ref="AW41:AX41"/>
    <mergeCell ref="CA40:CB40"/>
    <mergeCell ref="CC40:CD40"/>
    <mergeCell ref="CE40:CF40"/>
    <mergeCell ref="CG40:CH40"/>
    <mergeCell ref="CI40:CJ40"/>
    <mergeCell ref="CK40:CL40"/>
    <mergeCell ref="BO40:BP40"/>
    <mergeCell ref="BQ40:BR40"/>
    <mergeCell ref="BS40:BT40"/>
    <mergeCell ref="BU40:BV40"/>
    <mergeCell ref="BW40:BX40"/>
    <mergeCell ref="BY40:BZ40"/>
    <mergeCell ref="BC40:BD40"/>
    <mergeCell ref="BE40:BF40"/>
    <mergeCell ref="BG40:BH40"/>
    <mergeCell ref="BI40:BJ40"/>
    <mergeCell ref="BK40:BL40"/>
    <mergeCell ref="BM40:BN40"/>
    <mergeCell ref="AQ40:AR40"/>
    <mergeCell ref="AS40:AT40"/>
    <mergeCell ref="AU40:AV40"/>
    <mergeCell ref="AW40:AX40"/>
    <mergeCell ref="AY40:AZ40"/>
    <mergeCell ref="BA40:BB40"/>
    <mergeCell ref="BM38:BN38"/>
    <mergeCell ref="CQ38:CR38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BY38:BZ38"/>
    <mergeCell ref="BW38:BX38"/>
    <mergeCell ref="BU38:BV38"/>
    <mergeCell ref="BS38:BT38"/>
    <mergeCell ref="BQ38:BR38"/>
    <mergeCell ref="BO38:BP38"/>
    <mergeCell ref="BI38:BJ38"/>
    <mergeCell ref="BK38:BL38"/>
    <mergeCell ref="CO38:CP38"/>
    <mergeCell ref="CM38:CN38"/>
    <mergeCell ref="CK38:CL38"/>
    <mergeCell ref="CI38:CJ38"/>
    <mergeCell ref="CG38:CH38"/>
    <mergeCell ref="CE38:CF38"/>
    <mergeCell ref="AW38:AX38"/>
    <mergeCell ref="AY38:AZ38"/>
    <mergeCell ref="BA38:BB38"/>
    <mergeCell ref="BC38:BD38"/>
    <mergeCell ref="BE38:BF38"/>
    <mergeCell ref="BG38:BH38"/>
    <mergeCell ref="AK38:AL38"/>
    <mergeCell ref="AM38:AN38"/>
    <mergeCell ref="AO38:AP38"/>
    <mergeCell ref="AQ38:AR38"/>
    <mergeCell ref="AS38:AT38"/>
    <mergeCell ref="AU38:AV38"/>
    <mergeCell ref="CC37:CD37"/>
    <mergeCell ref="CE37:CF37"/>
    <mergeCell ref="CG37:CH37"/>
    <mergeCell ref="CI37:CJ37"/>
    <mergeCell ref="CK37:CL37"/>
    <mergeCell ref="AA38:AB38"/>
    <mergeCell ref="AC38:AD38"/>
    <mergeCell ref="AE38:AF38"/>
    <mergeCell ref="AG38:AH38"/>
    <mergeCell ref="AI38:AJ38"/>
    <mergeCell ref="BQ37:BR37"/>
    <mergeCell ref="BS37:BT37"/>
    <mergeCell ref="BU37:BV37"/>
    <mergeCell ref="BW37:BX37"/>
    <mergeCell ref="BY37:BZ37"/>
    <mergeCell ref="CA37:CB37"/>
    <mergeCell ref="BE37:BF37"/>
    <mergeCell ref="BG37:BH37"/>
    <mergeCell ref="BI37:BJ37"/>
    <mergeCell ref="BK37:BL37"/>
    <mergeCell ref="BM37:BN37"/>
    <mergeCell ref="BO37:BP37"/>
    <mergeCell ref="CC38:CD38"/>
    <mergeCell ref="CA38:CB38"/>
    <mergeCell ref="CA36:CB36"/>
    <mergeCell ref="CC36:CD36"/>
    <mergeCell ref="CE36:CF36"/>
    <mergeCell ref="CG36:CH36"/>
    <mergeCell ref="CI36:CJ36"/>
    <mergeCell ref="CK36:CL36"/>
    <mergeCell ref="BO36:BP36"/>
    <mergeCell ref="BQ36:BR36"/>
    <mergeCell ref="BS36:BT36"/>
    <mergeCell ref="BU36:BV36"/>
    <mergeCell ref="BW36:BX36"/>
    <mergeCell ref="BY36:BZ36"/>
    <mergeCell ref="BC36:BD36"/>
    <mergeCell ref="BE36:BF36"/>
    <mergeCell ref="BG36:BH36"/>
    <mergeCell ref="BI36:BJ36"/>
    <mergeCell ref="BK36:BL36"/>
    <mergeCell ref="BM36:BN36"/>
    <mergeCell ref="AQ35:AR35"/>
    <mergeCell ref="AS35:AT35"/>
    <mergeCell ref="AU36:AV36"/>
    <mergeCell ref="AW36:AX36"/>
    <mergeCell ref="AY36:AZ36"/>
    <mergeCell ref="BA36:BB36"/>
    <mergeCell ref="CI34:CJ34"/>
    <mergeCell ref="CK34:CL34"/>
    <mergeCell ref="AA35:AB35"/>
    <mergeCell ref="AC35:AD35"/>
    <mergeCell ref="AE35:AF35"/>
    <mergeCell ref="AG35:AH35"/>
    <mergeCell ref="AI35:AJ35"/>
    <mergeCell ref="AK35:AL35"/>
    <mergeCell ref="AM35:AN35"/>
    <mergeCell ref="AO35:AP35"/>
    <mergeCell ref="BW34:BX34"/>
    <mergeCell ref="BY34:BZ34"/>
    <mergeCell ref="CA34:CB34"/>
    <mergeCell ref="CC34:CD34"/>
    <mergeCell ref="CE34:CF34"/>
    <mergeCell ref="CG34:CH34"/>
    <mergeCell ref="BK34:BL34"/>
    <mergeCell ref="BM34:BN34"/>
    <mergeCell ref="BO34:BP34"/>
    <mergeCell ref="BQ34:BR34"/>
    <mergeCell ref="BS34:BT34"/>
    <mergeCell ref="BU34:BV34"/>
    <mergeCell ref="AY34:AZ34"/>
    <mergeCell ref="BA34:BB34"/>
    <mergeCell ref="BY29:BZ29"/>
    <mergeCell ref="BC29:BD29"/>
    <mergeCell ref="BC34:BD34"/>
    <mergeCell ref="BE34:BF34"/>
    <mergeCell ref="BG34:BH34"/>
    <mergeCell ref="BI34:BJ34"/>
    <mergeCell ref="AM34:AN34"/>
    <mergeCell ref="AO34:AP34"/>
    <mergeCell ref="AQ34:AR34"/>
    <mergeCell ref="AS34:AT34"/>
    <mergeCell ref="AU34:AV34"/>
    <mergeCell ref="AW34:AX34"/>
    <mergeCell ref="CK24:CL24"/>
    <mergeCell ref="CA24:CB24"/>
    <mergeCell ref="CC24:CD24"/>
    <mergeCell ref="CE24:CF24"/>
    <mergeCell ref="CG24:CH24"/>
    <mergeCell ref="AA34:AB34"/>
    <mergeCell ref="AC34:AD34"/>
    <mergeCell ref="AE34:AF34"/>
    <mergeCell ref="AG34:AH34"/>
    <mergeCell ref="AI34:AJ34"/>
    <mergeCell ref="AK34:AL34"/>
    <mergeCell ref="AA32:CT32"/>
    <mergeCell ref="BE25:BF25"/>
    <mergeCell ref="BG25:BH25"/>
    <mergeCell ref="BI25:BJ25"/>
    <mergeCell ref="BK25:BL25"/>
    <mergeCell ref="CA29:CB29"/>
    <mergeCell ref="CC29:CD29"/>
    <mergeCell ref="CE29:CF29"/>
    <mergeCell ref="CG29:CH29"/>
    <mergeCell ref="CI29:CJ29"/>
    <mergeCell ref="CK29:CL29"/>
    <mergeCell ref="BO29:BP29"/>
    <mergeCell ref="BQ29:BR29"/>
    <mergeCell ref="AS28:AT28"/>
    <mergeCell ref="AU29:AV29"/>
    <mergeCell ref="AW29:AX29"/>
    <mergeCell ref="AY29:AZ29"/>
    <mergeCell ref="BA29:BB29"/>
    <mergeCell ref="AU28:AV28"/>
    <mergeCell ref="AW28:AX28"/>
    <mergeCell ref="AA22:CT22"/>
    <mergeCell ref="AS25:AT25"/>
    <mergeCell ref="AU25:AV25"/>
    <mergeCell ref="AW25:AX25"/>
    <mergeCell ref="AY25:AZ25"/>
    <mergeCell ref="BA25:BB25"/>
    <mergeCell ref="BC25:BD25"/>
    <mergeCell ref="AA25:AB25"/>
    <mergeCell ref="AC25:AD25"/>
    <mergeCell ref="AE25:AF25"/>
    <mergeCell ref="AG25:AH25"/>
    <mergeCell ref="AI25:AJ25"/>
    <mergeCell ref="AK25:AL25"/>
    <mergeCell ref="AM25:AN25"/>
    <mergeCell ref="AO25:AP25"/>
    <mergeCell ref="AQ25:AR25"/>
    <mergeCell ref="CI24:CJ24"/>
    <mergeCell ref="BU27:BV27"/>
    <mergeCell ref="BW27:BX27"/>
    <mergeCell ref="BA27:BB27"/>
    <mergeCell ref="BC27:BD27"/>
    <mergeCell ref="BE29:BF29"/>
    <mergeCell ref="BG29:BH29"/>
    <mergeCell ref="BI29:BJ29"/>
    <mergeCell ref="BK29:BL29"/>
    <mergeCell ref="BM29:BN29"/>
    <mergeCell ref="BS29:BT29"/>
    <mergeCell ref="BU29:BV29"/>
    <mergeCell ref="BW29:BX29"/>
    <mergeCell ref="AS27:AT27"/>
    <mergeCell ref="AU27:AV27"/>
    <mergeCell ref="AW27:AX27"/>
    <mergeCell ref="AY27:AZ27"/>
    <mergeCell ref="CK27:CL27"/>
    <mergeCell ref="AA28:AB28"/>
    <mergeCell ref="AC28:AD28"/>
    <mergeCell ref="AE28:AF28"/>
    <mergeCell ref="AG28:AH28"/>
    <mergeCell ref="AI28:AJ28"/>
    <mergeCell ref="AK28:AL28"/>
    <mergeCell ref="AM28:AN28"/>
    <mergeCell ref="AO28:AP28"/>
    <mergeCell ref="AQ28:AR28"/>
    <mergeCell ref="BY27:BZ27"/>
    <mergeCell ref="CA27:CB27"/>
    <mergeCell ref="CC27:CD27"/>
    <mergeCell ref="CE27:CF27"/>
    <mergeCell ref="CG27:CH27"/>
    <mergeCell ref="CI27:CJ27"/>
    <mergeCell ref="BM27:BN27"/>
    <mergeCell ref="BO27:BP27"/>
    <mergeCell ref="BQ27:BR27"/>
    <mergeCell ref="BS27:BT27"/>
    <mergeCell ref="AA27:AB27"/>
    <mergeCell ref="AC27:AD27"/>
    <mergeCell ref="AE27:AF27"/>
    <mergeCell ref="AG27:AH27"/>
    <mergeCell ref="AI27:AJ27"/>
    <mergeCell ref="AK27:AL27"/>
    <mergeCell ref="AM27:AN27"/>
    <mergeCell ref="BW24:BX24"/>
    <mergeCell ref="BY24:BZ24"/>
    <mergeCell ref="BK24:BL24"/>
    <mergeCell ref="BM24:BN24"/>
    <mergeCell ref="BO24:BP24"/>
    <mergeCell ref="BQ24:BR24"/>
    <mergeCell ref="BS24:BT24"/>
    <mergeCell ref="BU24:BV24"/>
    <mergeCell ref="BE24:BF24"/>
    <mergeCell ref="BG24:BH24"/>
    <mergeCell ref="BI24:BJ24"/>
    <mergeCell ref="BE27:BF27"/>
    <mergeCell ref="BG27:BH27"/>
    <mergeCell ref="BI27:BJ27"/>
    <mergeCell ref="BK27:BL27"/>
    <mergeCell ref="AO27:AP27"/>
    <mergeCell ref="AQ27:AR27"/>
    <mergeCell ref="BP18:BQ18"/>
    <mergeCell ref="BR18:BS18"/>
    <mergeCell ref="AA18:AB18"/>
    <mergeCell ref="AC18:AD18"/>
    <mergeCell ref="AF18:AG18"/>
    <mergeCell ref="AH18:AI18"/>
    <mergeCell ref="AK18:AL18"/>
    <mergeCell ref="AM18:AN18"/>
    <mergeCell ref="AO18:AP18"/>
    <mergeCell ref="AQ18:AR18"/>
    <mergeCell ref="Y13:Z13"/>
    <mergeCell ref="C18:D18"/>
    <mergeCell ref="BH18:BI18"/>
    <mergeCell ref="BJ18:BK18"/>
    <mergeCell ref="BL18:BM18"/>
    <mergeCell ref="BN18:BO18"/>
    <mergeCell ref="C13:D13"/>
    <mergeCell ref="N13:O13"/>
    <mergeCell ref="BB13:BC13"/>
  </mergeCells>
  <pageMargins left="0" right="0" top="0.25" bottom="0" header="0.25" footer="0.25"/>
  <pageSetup paperSize="9" scale="5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01"/>
  <dimension ref="B3:K850"/>
  <sheetViews>
    <sheetView workbookViewId="0">
      <selection activeCell="B3" sqref="B3:C165"/>
    </sheetView>
  </sheetViews>
  <sheetFormatPr defaultRowHeight="15"/>
  <cols>
    <col min="2" max="2" width="20" customWidth="1"/>
    <col min="10" max="10" width="33" customWidth="1"/>
    <col min="258" max="258" width="20" customWidth="1"/>
    <col min="514" max="514" width="20" customWidth="1"/>
    <col min="770" max="770" width="20" customWidth="1"/>
    <col min="1026" max="1026" width="20" customWidth="1"/>
    <col min="1282" max="1282" width="20" customWidth="1"/>
    <col min="1538" max="1538" width="20" customWidth="1"/>
    <col min="1794" max="1794" width="20" customWidth="1"/>
    <col min="2050" max="2050" width="20" customWidth="1"/>
    <col min="2306" max="2306" width="20" customWidth="1"/>
    <col min="2562" max="2562" width="20" customWidth="1"/>
    <col min="2818" max="2818" width="20" customWidth="1"/>
    <col min="3074" max="3074" width="20" customWidth="1"/>
    <col min="3330" max="3330" width="20" customWidth="1"/>
    <col min="3586" max="3586" width="20" customWidth="1"/>
    <col min="3842" max="3842" width="20" customWidth="1"/>
    <col min="4098" max="4098" width="20" customWidth="1"/>
    <col min="4354" max="4354" width="20" customWidth="1"/>
    <col min="4610" max="4610" width="20" customWidth="1"/>
    <col min="4866" max="4866" width="20" customWidth="1"/>
    <col min="5122" max="5122" width="20" customWidth="1"/>
    <col min="5378" max="5378" width="20" customWidth="1"/>
    <col min="5634" max="5634" width="20" customWidth="1"/>
    <col min="5890" max="5890" width="20" customWidth="1"/>
    <col min="6146" max="6146" width="20" customWidth="1"/>
    <col min="6402" max="6402" width="20" customWidth="1"/>
    <col min="6658" max="6658" width="20" customWidth="1"/>
    <col min="6914" max="6914" width="20" customWidth="1"/>
    <col min="7170" max="7170" width="20" customWidth="1"/>
    <col min="7426" max="7426" width="20" customWidth="1"/>
    <col min="7682" max="7682" width="20" customWidth="1"/>
    <col min="7938" max="7938" width="20" customWidth="1"/>
    <col min="8194" max="8194" width="20" customWidth="1"/>
    <col min="8450" max="8450" width="20" customWidth="1"/>
    <col min="8706" max="8706" width="20" customWidth="1"/>
    <col min="8962" max="8962" width="20" customWidth="1"/>
    <col min="9218" max="9218" width="20" customWidth="1"/>
    <col min="9474" max="9474" width="20" customWidth="1"/>
    <col min="9730" max="9730" width="20" customWidth="1"/>
    <col min="9986" max="9986" width="20" customWidth="1"/>
    <col min="10242" max="10242" width="20" customWidth="1"/>
    <col min="10498" max="10498" width="20" customWidth="1"/>
    <col min="10754" max="10754" width="20" customWidth="1"/>
    <col min="11010" max="11010" width="20" customWidth="1"/>
    <col min="11266" max="11266" width="20" customWidth="1"/>
    <col min="11522" max="11522" width="20" customWidth="1"/>
    <col min="11778" max="11778" width="20" customWidth="1"/>
    <col min="12034" max="12034" width="20" customWidth="1"/>
    <col min="12290" max="12290" width="20" customWidth="1"/>
    <col min="12546" max="12546" width="20" customWidth="1"/>
    <col min="12802" max="12802" width="20" customWidth="1"/>
    <col min="13058" max="13058" width="20" customWidth="1"/>
    <col min="13314" max="13314" width="20" customWidth="1"/>
    <col min="13570" max="13570" width="20" customWidth="1"/>
    <col min="13826" max="13826" width="20" customWidth="1"/>
    <col min="14082" max="14082" width="20" customWidth="1"/>
    <col min="14338" max="14338" width="20" customWidth="1"/>
    <col min="14594" max="14594" width="20" customWidth="1"/>
    <col min="14850" max="14850" width="20" customWidth="1"/>
    <col min="15106" max="15106" width="20" customWidth="1"/>
    <col min="15362" max="15362" width="20" customWidth="1"/>
    <col min="15618" max="15618" width="20" customWidth="1"/>
    <col min="15874" max="15874" width="20" customWidth="1"/>
    <col min="16130" max="16130" width="20" customWidth="1"/>
  </cols>
  <sheetData>
    <row r="3" spans="2:8">
      <c r="B3" s="1"/>
      <c r="C3" s="1"/>
      <c r="D3" s="1"/>
      <c r="E3" s="1"/>
      <c r="F3" s="1"/>
      <c r="G3" s="1"/>
      <c r="H3" s="1"/>
    </row>
    <row r="4" spans="2:8">
      <c r="B4" s="1"/>
      <c r="C4" s="1"/>
      <c r="D4" s="1"/>
      <c r="E4" s="1"/>
      <c r="F4" s="1"/>
      <c r="G4" s="1"/>
      <c r="H4" s="1"/>
    </row>
    <row r="5" spans="2:8">
      <c r="B5" s="2">
        <v>1</v>
      </c>
      <c r="C5" s="3" t="s">
        <v>3</v>
      </c>
      <c r="H5" s="1"/>
    </row>
    <row r="6" spans="2:8">
      <c r="B6" s="2">
        <v>2</v>
      </c>
      <c r="C6" s="3" t="s">
        <v>4</v>
      </c>
      <c r="H6" s="1"/>
    </row>
    <row r="7" spans="2:8">
      <c r="B7" s="2">
        <v>3</v>
      </c>
      <c r="C7" s="3" t="s">
        <v>5</v>
      </c>
      <c r="H7" s="1"/>
    </row>
    <row r="8" spans="2:8">
      <c r="B8" s="2">
        <v>4</v>
      </c>
      <c r="C8" s="3" t="s">
        <v>6</v>
      </c>
      <c r="H8" s="1"/>
    </row>
    <row r="9" spans="2:8">
      <c r="B9" s="2">
        <v>5</v>
      </c>
      <c r="C9" s="3" t="s">
        <v>7</v>
      </c>
      <c r="H9" s="1"/>
    </row>
    <row r="10" spans="2:8">
      <c r="B10" s="2">
        <v>6</v>
      </c>
      <c r="C10" s="3" t="s">
        <v>8</v>
      </c>
      <c r="H10" s="1"/>
    </row>
    <row r="11" spans="2:8">
      <c r="B11" s="2">
        <v>7</v>
      </c>
      <c r="C11" s="3" t="s">
        <v>9</v>
      </c>
      <c r="H11" s="1"/>
    </row>
    <row r="12" spans="2:8">
      <c r="B12" s="2">
        <v>8</v>
      </c>
      <c r="C12" s="3" t="s">
        <v>10</v>
      </c>
      <c r="H12" s="1"/>
    </row>
    <row r="13" spans="2:8">
      <c r="B13" s="2">
        <v>9</v>
      </c>
      <c r="C13" s="3" t="s">
        <v>11</v>
      </c>
      <c r="H13" s="1"/>
    </row>
    <row r="14" spans="2:8">
      <c r="B14" s="2">
        <v>10</v>
      </c>
      <c r="C14" s="3" t="s">
        <v>12</v>
      </c>
      <c r="H14" s="1"/>
    </row>
    <row r="15" spans="2:8">
      <c r="B15" s="2">
        <v>11</v>
      </c>
      <c r="C15" s="3" t="s">
        <v>13</v>
      </c>
      <c r="H15" s="1"/>
    </row>
    <row r="16" spans="2:8">
      <c r="B16" s="2">
        <v>12</v>
      </c>
      <c r="C16" s="3" t="s">
        <v>14</v>
      </c>
      <c r="H16" s="1"/>
    </row>
    <row r="17" spans="2:8">
      <c r="B17" s="2">
        <v>13</v>
      </c>
      <c r="C17" s="3" t="s">
        <v>15</v>
      </c>
      <c r="H17" s="1"/>
    </row>
    <row r="18" spans="2:8">
      <c r="B18" s="2">
        <v>14</v>
      </c>
      <c r="C18" s="3" t="s">
        <v>16</v>
      </c>
      <c r="H18" s="1"/>
    </row>
    <row r="19" spans="2:8">
      <c r="B19" s="2">
        <v>15</v>
      </c>
      <c r="C19" s="3" t="s">
        <v>17</v>
      </c>
      <c r="H19" s="1"/>
    </row>
    <row r="20" spans="2:8">
      <c r="B20" s="2">
        <v>16</v>
      </c>
      <c r="C20" s="3" t="s">
        <v>18</v>
      </c>
      <c r="H20" s="1"/>
    </row>
    <row r="21" spans="2:8">
      <c r="B21" s="2">
        <v>17</v>
      </c>
      <c r="C21" s="3" t="s">
        <v>19</v>
      </c>
      <c r="H21" s="1"/>
    </row>
    <row r="22" spans="2:8">
      <c r="B22" s="2">
        <v>18</v>
      </c>
      <c r="C22" s="3" t="s">
        <v>20</v>
      </c>
      <c r="H22" s="1"/>
    </row>
    <row r="23" spans="2:8">
      <c r="B23" s="2">
        <v>19</v>
      </c>
      <c r="C23" s="3" t="s">
        <v>21</v>
      </c>
      <c r="H23" s="1"/>
    </row>
    <row r="24" spans="2:8">
      <c r="B24" s="2">
        <v>20</v>
      </c>
      <c r="C24" s="3" t="s">
        <v>22</v>
      </c>
      <c r="H24" s="1"/>
    </row>
    <row r="25" spans="2:8">
      <c r="B25" s="2">
        <v>21</v>
      </c>
      <c r="C25" s="3" t="s">
        <v>23</v>
      </c>
      <c r="F25" s="1"/>
      <c r="G25" s="1"/>
      <c r="H25" s="1"/>
    </row>
    <row r="26" spans="2:8">
      <c r="B26" s="2">
        <v>22</v>
      </c>
      <c r="C26" s="3" t="s">
        <v>24</v>
      </c>
      <c r="F26" s="3"/>
      <c r="G26" s="3"/>
      <c r="H26" s="1"/>
    </row>
    <row r="27" spans="2:8">
      <c r="B27" s="2">
        <v>23</v>
      </c>
      <c r="C27" s="3" t="s">
        <v>25</v>
      </c>
      <c r="F27" s="3"/>
      <c r="G27" s="3"/>
      <c r="H27" s="1"/>
    </row>
    <row r="28" spans="2:8">
      <c r="B28" s="2">
        <v>24</v>
      </c>
      <c r="C28" s="3" t="s">
        <v>26</v>
      </c>
      <c r="F28" s="3"/>
      <c r="G28" s="3"/>
      <c r="H28" s="1"/>
    </row>
    <row r="29" spans="2:8">
      <c r="B29" s="2">
        <v>25</v>
      </c>
      <c r="C29" s="3" t="s">
        <v>27</v>
      </c>
      <c r="F29" s="3"/>
      <c r="G29" s="3"/>
      <c r="H29" s="1"/>
    </row>
    <row r="30" spans="2:8">
      <c r="B30" s="2">
        <v>26</v>
      </c>
      <c r="C30" s="3" t="s">
        <v>28</v>
      </c>
      <c r="F30" s="3"/>
      <c r="G30" s="3"/>
      <c r="H30" s="1"/>
    </row>
    <row r="31" spans="2:8">
      <c r="B31" s="2">
        <v>27</v>
      </c>
      <c r="C31" s="3" t="s">
        <v>29</v>
      </c>
      <c r="F31" s="3"/>
      <c r="G31" s="3"/>
      <c r="H31" s="1"/>
    </row>
    <row r="32" spans="2:8">
      <c r="B32" s="2">
        <v>28</v>
      </c>
      <c r="C32" s="3" t="s">
        <v>30</v>
      </c>
      <c r="F32" s="3"/>
      <c r="G32" s="3"/>
      <c r="H32" s="1"/>
    </row>
    <row r="33" spans="2:8">
      <c r="B33" s="2">
        <v>29</v>
      </c>
      <c r="C33" s="3" t="s">
        <v>31</v>
      </c>
      <c r="F33" s="3"/>
      <c r="G33" s="3"/>
      <c r="H33" s="1"/>
    </row>
    <row r="34" spans="2:8">
      <c r="B34" s="2">
        <v>30</v>
      </c>
      <c r="C34" s="3" t="s">
        <v>32</v>
      </c>
      <c r="F34" s="3"/>
      <c r="G34" s="3"/>
      <c r="H34" s="1"/>
    </row>
    <row r="35" spans="2:8">
      <c r="B35" s="2">
        <v>31</v>
      </c>
      <c r="C35" s="3" t="s">
        <v>33</v>
      </c>
      <c r="F35" s="3"/>
      <c r="G35" s="3"/>
      <c r="H35" s="1"/>
    </row>
    <row r="36" spans="2:8">
      <c r="B36" s="2">
        <v>32</v>
      </c>
      <c r="C36" s="3" t="s">
        <v>34</v>
      </c>
      <c r="F36" s="3"/>
      <c r="G36" s="3"/>
      <c r="H36" s="1"/>
    </row>
    <row r="37" spans="2:8">
      <c r="B37" s="2">
        <v>33</v>
      </c>
      <c r="C37" s="3" t="s">
        <v>35</v>
      </c>
      <c r="F37" s="3"/>
      <c r="G37" s="3"/>
      <c r="H37" s="1"/>
    </row>
    <row r="38" spans="2:8">
      <c r="B38" s="2">
        <v>34</v>
      </c>
      <c r="C38" s="3" t="s">
        <v>36</v>
      </c>
      <c r="F38" s="3"/>
      <c r="G38" s="3"/>
      <c r="H38" s="1"/>
    </row>
    <row r="39" spans="2:8">
      <c r="B39" s="2">
        <v>35</v>
      </c>
      <c r="C39" s="3" t="s">
        <v>37</v>
      </c>
      <c r="F39" s="3"/>
      <c r="G39" s="3"/>
      <c r="H39" s="1"/>
    </row>
    <row r="40" spans="2:8">
      <c r="B40" s="2">
        <v>36</v>
      </c>
      <c r="C40" s="3" t="s">
        <v>38</v>
      </c>
      <c r="F40" s="3"/>
      <c r="G40" s="3"/>
      <c r="H40" s="1"/>
    </row>
    <row r="41" spans="2:8">
      <c r="B41" s="2">
        <v>37</v>
      </c>
      <c r="C41" s="3" t="s">
        <v>39</v>
      </c>
      <c r="F41" s="3"/>
      <c r="G41" s="3"/>
      <c r="H41" s="1"/>
    </row>
    <row r="42" spans="2:8">
      <c r="B42" s="2">
        <v>38</v>
      </c>
      <c r="C42" s="3" t="s">
        <v>40</v>
      </c>
      <c r="F42" s="3"/>
      <c r="G42" s="3"/>
      <c r="H42" s="1"/>
    </row>
    <row r="43" spans="2:8">
      <c r="B43" s="2">
        <v>39</v>
      </c>
      <c r="C43" s="3" t="s">
        <v>41</v>
      </c>
      <c r="F43" s="3"/>
      <c r="G43" s="3"/>
      <c r="H43" s="1"/>
    </row>
    <row r="44" spans="2:8">
      <c r="B44" s="2">
        <v>40</v>
      </c>
      <c r="C44" s="3" t="s">
        <v>42</v>
      </c>
      <c r="F44" s="3"/>
      <c r="G44" s="3"/>
      <c r="H44" s="2"/>
    </row>
    <row r="45" spans="2:8">
      <c r="B45" s="2">
        <v>41</v>
      </c>
      <c r="C45" s="3" t="s">
        <v>43</v>
      </c>
      <c r="D45" s="1"/>
      <c r="E45" s="1"/>
      <c r="F45" s="3"/>
      <c r="G45" s="3"/>
      <c r="H45" s="2"/>
    </row>
    <row r="46" spans="2:8">
      <c r="B46" s="2">
        <v>42</v>
      </c>
      <c r="C46" s="3" t="s">
        <v>44</v>
      </c>
      <c r="D46" s="1"/>
      <c r="E46" s="1"/>
      <c r="F46" s="3"/>
      <c r="G46" s="3"/>
      <c r="H46" s="2"/>
    </row>
    <row r="47" spans="2:8">
      <c r="B47" s="2">
        <v>43</v>
      </c>
      <c r="C47" s="3" t="s">
        <v>45</v>
      </c>
      <c r="D47" s="1"/>
      <c r="E47" s="1"/>
      <c r="F47" s="3"/>
      <c r="G47" s="3"/>
      <c r="H47" s="2"/>
    </row>
    <row r="48" spans="2:8">
      <c r="B48" s="2">
        <v>44</v>
      </c>
      <c r="C48" s="3" t="s">
        <v>46</v>
      </c>
      <c r="D48" s="1"/>
      <c r="E48" s="1"/>
      <c r="F48" s="3"/>
      <c r="G48" s="3"/>
      <c r="H48" s="2"/>
    </row>
    <row r="49" spans="2:8">
      <c r="B49" s="2">
        <v>45</v>
      </c>
      <c r="C49" s="3" t="s">
        <v>47</v>
      </c>
      <c r="D49" s="1"/>
      <c r="E49" s="1"/>
      <c r="F49" s="3"/>
      <c r="G49" s="3"/>
      <c r="H49" s="2"/>
    </row>
    <row r="50" spans="2:8">
      <c r="B50" s="2">
        <v>46</v>
      </c>
      <c r="C50" s="3" t="s">
        <v>48</v>
      </c>
      <c r="D50" s="1"/>
      <c r="E50" s="1"/>
      <c r="F50" s="3"/>
      <c r="G50" s="3"/>
      <c r="H50" s="2"/>
    </row>
    <row r="51" spans="2:8">
      <c r="B51" s="2">
        <v>47</v>
      </c>
      <c r="C51" s="3" t="s">
        <v>49</v>
      </c>
      <c r="D51" s="1"/>
      <c r="E51" s="1"/>
      <c r="F51" s="3"/>
      <c r="G51" s="3"/>
      <c r="H51" s="2"/>
    </row>
    <row r="52" spans="2:8">
      <c r="B52" s="2">
        <v>48</v>
      </c>
      <c r="C52" s="3" t="s">
        <v>50</v>
      </c>
      <c r="D52" s="1"/>
      <c r="E52" s="1"/>
      <c r="F52" s="3"/>
      <c r="G52" s="3"/>
      <c r="H52" s="2"/>
    </row>
    <row r="53" spans="2:8">
      <c r="B53" s="2">
        <v>49</v>
      </c>
      <c r="C53" s="3" t="s">
        <v>51</v>
      </c>
      <c r="D53" s="1"/>
      <c r="E53" s="1"/>
      <c r="F53" s="3"/>
      <c r="G53" s="3"/>
      <c r="H53" s="2"/>
    </row>
    <row r="54" spans="2:8">
      <c r="B54" s="2">
        <v>50</v>
      </c>
      <c r="C54" s="3" t="s">
        <v>52</v>
      </c>
      <c r="D54" s="1"/>
      <c r="E54" s="1"/>
      <c r="F54" s="3"/>
      <c r="G54" s="3"/>
      <c r="H54" s="2"/>
    </row>
    <row r="55" spans="2:8">
      <c r="B55" s="2">
        <v>51</v>
      </c>
      <c r="C55" s="3" t="s">
        <v>53</v>
      </c>
      <c r="D55" s="1"/>
      <c r="E55" s="1"/>
      <c r="F55" s="3"/>
      <c r="G55" s="3"/>
      <c r="H55" s="2"/>
    </row>
    <row r="56" spans="2:8">
      <c r="B56" s="2">
        <v>52</v>
      </c>
      <c r="C56" s="3" t="s">
        <v>54</v>
      </c>
      <c r="D56" s="1"/>
      <c r="E56" s="1"/>
      <c r="F56" s="3"/>
      <c r="G56" s="3"/>
      <c r="H56" s="2"/>
    </row>
    <row r="57" spans="2:8">
      <c r="B57" s="2">
        <v>53</v>
      </c>
      <c r="C57" s="3" t="s">
        <v>55</v>
      </c>
      <c r="D57" s="1"/>
      <c r="E57" s="1"/>
      <c r="F57" s="3"/>
      <c r="G57" s="3"/>
      <c r="H57" s="2"/>
    </row>
    <row r="58" spans="2:8">
      <c r="B58" s="2">
        <v>54</v>
      </c>
      <c r="C58" s="3" t="s">
        <v>56</v>
      </c>
      <c r="D58" s="1"/>
      <c r="E58" s="1"/>
      <c r="F58" s="3"/>
      <c r="G58" s="3"/>
      <c r="H58" s="2"/>
    </row>
    <row r="59" spans="2:8">
      <c r="B59" s="2">
        <v>55</v>
      </c>
      <c r="C59" s="3" t="s">
        <v>57</v>
      </c>
      <c r="D59" s="1"/>
      <c r="E59" s="1"/>
      <c r="F59" s="3"/>
      <c r="G59" s="3"/>
      <c r="H59" s="2"/>
    </row>
    <row r="60" spans="2:8">
      <c r="B60" s="2">
        <v>56</v>
      </c>
      <c r="C60" s="3" t="s">
        <v>58</v>
      </c>
      <c r="D60" s="1"/>
      <c r="E60" s="1"/>
      <c r="F60" s="3"/>
      <c r="G60" s="3"/>
      <c r="H60" s="2"/>
    </row>
    <row r="61" spans="2:8">
      <c r="B61" s="2">
        <v>57</v>
      </c>
      <c r="C61" s="3" t="s">
        <v>59</v>
      </c>
      <c r="D61" s="1"/>
      <c r="E61" s="1"/>
      <c r="F61" s="3"/>
      <c r="G61" s="3"/>
      <c r="H61" s="2"/>
    </row>
    <row r="62" spans="2:8">
      <c r="B62" s="2">
        <v>58</v>
      </c>
      <c r="C62" s="3" t="s">
        <v>60</v>
      </c>
      <c r="D62" s="1"/>
      <c r="E62" s="1"/>
      <c r="F62" s="3"/>
      <c r="G62" s="3"/>
      <c r="H62" s="2"/>
    </row>
    <row r="63" spans="2:8">
      <c r="B63" s="2">
        <v>59</v>
      </c>
      <c r="C63" s="3" t="s">
        <v>61</v>
      </c>
      <c r="D63" s="1"/>
      <c r="E63" s="1"/>
      <c r="F63" s="3"/>
      <c r="G63" s="3"/>
      <c r="H63" s="2"/>
    </row>
    <row r="64" spans="2:8">
      <c r="B64" s="2">
        <v>60</v>
      </c>
      <c r="C64" s="3" t="s">
        <v>62</v>
      </c>
      <c r="D64" s="1"/>
      <c r="E64" s="1"/>
      <c r="F64" s="3"/>
      <c r="G64" s="3"/>
      <c r="H64" s="2"/>
    </row>
    <row r="65" spans="2:8">
      <c r="B65" s="2">
        <v>61</v>
      </c>
      <c r="C65" s="3" t="s">
        <v>63</v>
      </c>
      <c r="D65" s="1"/>
      <c r="E65" s="1"/>
      <c r="F65" s="3"/>
      <c r="G65" s="3"/>
      <c r="H65" s="2"/>
    </row>
    <row r="66" spans="2:8">
      <c r="B66" s="2">
        <v>62</v>
      </c>
      <c r="C66" s="3" t="s">
        <v>64</v>
      </c>
      <c r="D66" s="1"/>
      <c r="E66" s="1"/>
      <c r="F66" s="3"/>
      <c r="G66" s="3"/>
      <c r="H66" s="2"/>
    </row>
    <row r="67" spans="2:8">
      <c r="B67" s="2">
        <v>63</v>
      </c>
      <c r="C67" s="3" t="s">
        <v>65</v>
      </c>
      <c r="D67" s="1"/>
      <c r="E67" s="1"/>
      <c r="F67" s="3"/>
      <c r="G67" s="3"/>
      <c r="H67" s="2"/>
    </row>
    <row r="68" spans="2:8">
      <c r="B68" s="2">
        <v>64</v>
      </c>
      <c r="C68" s="3" t="s">
        <v>66</v>
      </c>
      <c r="D68" s="1"/>
      <c r="E68" s="1"/>
      <c r="F68" s="3"/>
      <c r="G68" s="3"/>
      <c r="H68" s="2"/>
    </row>
    <row r="69" spans="2:8">
      <c r="B69" s="2">
        <v>65</v>
      </c>
      <c r="C69" s="3" t="s">
        <v>67</v>
      </c>
      <c r="D69" s="1"/>
      <c r="E69" s="1"/>
      <c r="F69" s="3"/>
      <c r="G69" s="3"/>
      <c r="H69" s="2"/>
    </row>
    <row r="70" spans="2:8">
      <c r="B70" s="2">
        <v>66</v>
      </c>
      <c r="C70" s="3" t="s">
        <v>68</v>
      </c>
      <c r="D70" s="1"/>
      <c r="E70" s="1"/>
      <c r="F70" s="3"/>
      <c r="G70" s="3"/>
      <c r="H70" s="2"/>
    </row>
    <row r="71" spans="2:8">
      <c r="B71" s="2">
        <v>67</v>
      </c>
      <c r="C71" s="3" t="s">
        <v>69</v>
      </c>
      <c r="D71" s="1"/>
      <c r="E71" s="1"/>
      <c r="F71" s="3"/>
      <c r="G71" s="3"/>
      <c r="H71" s="2"/>
    </row>
    <row r="72" spans="2:8">
      <c r="B72" s="2">
        <v>68</v>
      </c>
      <c r="C72" s="3" t="s">
        <v>70</v>
      </c>
      <c r="D72" s="1"/>
      <c r="E72" s="1"/>
      <c r="F72" s="3"/>
      <c r="G72" s="3"/>
      <c r="H72" s="2"/>
    </row>
    <row r="73" spans="2:8">
      <c r="B73" s="2">
        <v>69</v>
      </c>
      <c r="C73" s="3" t="s">
        <v>71</v>
      </c>
      <c r="D73" s="1"/>
      <c r="E73" s="1"/>
      <c r="F73" s="3"/>
      <c r="G73" s="3"/>
      <c r="H73" s="2"/>
    </row>
    <row r="74" spans="2:8">
      <c r="B74" s="2">
        <v>70</v>
      </c>
      <c r="C74" s="3" t="s">
        <v>72</v>
      </c>
      <c r="D74" s="1"/>
      <c r="E74" s="1"/>
      <c r="F74" s="3"/>
      <c r="G74" s="3"/>
      <c r="H74" s="2"/>
    </row>
    <row r="75" spans="2:8">
      <c r="B75" s="2">
        <v>71</v>
      </c>
      <c r="C75" s="3" t="s">
        <v>73</v>
      </c>
      <c r="D75" s="1"/>
      <c r="E75" s="1"/>
      <c r="F75" s="3"/>
      <c r="G75" s="3"/>
      <c r="H75" s="2"/>
    </row>
    <row r="76" spans="2:8">
      <c r="B76" s="2">
        <v>72</v>
      </c>
      <c r="C76" s="3" t="s">
        <v>74</v>
      </c>
      <c r="D76" s="1"/>
      <c r="E76" s="1"/>
      <c r="F76" s="3"/>
      <c r="G76" s="3"/>
      <c r="H76" s="2"/>
    </row>
    <row r="77" spans="2:8">
      <c r="B77" s="2">
        <v>73</v>
      </c>
      <c r="C77" s="3" t="s">
        <v>75</v>
      </c>
      <c r="D77" s="1"/>
      <c r="E77" s="1"/>
      <c r="F77" s="3"/>
      <c r="G77" s="3"/>
      <c r="H77" s="2"/>
    </row>
    <row r="78" spans="2:8">
      <c r="B78" s="2">
        <v>74</v>
      </c>
      <c r="C78" s="3" t="s">
        <v>76</v>
      </c>
      <c r="D78" s="1"/>
      <c r="E78" s="1"/>
      <c r="F78" s="3"/>
      <c r="G78" s="3"/>
      <c r="H78" s="2"/>
    </row>
    <row r="79" spans="2:8">
      <c r="B79" s="2">
        <v>75</v>
      </c>
      <c r="C79" s="3" t="s">
        <v>77</v>
      </c>
      <c r="D79" s="3"/>
      <c r="E79" s="3"/>
      <c r="F79" s="3"/>
      <c r="G79" s="3"/>
      <c r="H79" s="2"/>
    </row>
    <row r="80" spans="2:8">
      <c r="B80" s="2">
        <v>76</v>
      </c>
      <c r="C80" s="3" t="s">
        <v>78</v>
      </c>
      <c r="D80" s="3"/>
      <c r="E80" s="3"/>
      <c r="F80" s="3"/>
      <c r="G80" s="3"/>
      <c r="H80" s="2"/>
    </row>
    <row r="81" spans="2:8">
      <c r="B81" s="2">
        <v>77</v>
      </c>
      <c r="C81" s="3" t="s">
        <v>79</v>
      </c>
      <c r="D81" s="3"/>
      <c r="E81" s="3"/>
      <c r="F81" s="3"/>
      <c r="G81" s="3"/>
      <c r="H81" s="2"/>
    </row>
    <row r="82" spans="2:8">
      <c r="B82" s="2">
        <v>78</v>
      </c>
      <c r="C82" s="3" t="s">
        <v>80</v>
      </c>
      <c r="D82" s="3"/>
      <c r="E82" s="3"/>
      <c r="F82" s="3"/>
      <c r="G82" s="3"/>
      <c r="H82" s="2"/>
    </row>
    <row r="83" spans="2:8">
      <c r="B83" s="2">
        <v>79</v>
      </c>
      <c r="C83" s="3" t="s">
        <v>81</v>
      </c>
      <c r="D83" s="3"/>
      <c r="E83" s="3"/>
      <c r="F83" s="3"/>
      <c r="G83" s="3"/>
      <c r="H83" s="2"/>
    </row>
    <row r="84" spans="2:8">
      <c r="B84" s="2">
        <v>80</v>
      </c>
      <c r="C84" s="3" t="s">
        <v>82</v>
      </c>
      <c r="D84" s="3"/>
      <c r="E84" s="3"/>
      <c r="F84" s="3"/>
      <c r="G84" s="3"/>
      <c r="H84" s="2"/>
    </row>
    <row r="85" spans="2:8">
      <c r="B85" s="2">
        <v>81</v>
      </c>
      <c r="C85" s="3" t="s">
        <v>83</v>
      </c>
      <c r="D85" s="3"/>
      <c r="E85" s="3"/>
      <c r="F85" s="3"/>
      <c r="G85" s="3"/>
      <c r="H85" s="2"/>
    </row>
    <row r="86" spans="2:8">
      <c r="B86" s="2">
        <v>82</v>
      </c>
      <c r="C86" s="3" t="s">
        <v>84</v>
      </c>
      <c r="D86" s="3"/>
      <c r="E86" s="3"/>
      <c r="F86" s="3"/>
      <c r="G86" s="3"/>
      <c r="H86" s="2"/>
    </row>
    <row r="87" spans="2:8">
      <c r="B87" s="2">
        <v>83</v>
      </c>
      <c r="C87" s="3" t="s">
        <v>85</v>
      </c>
      <c r="D87" s="3"/>
      <c r="E87" s="3"/>
      <c r="F87" s="3"/>
      <c r="G87" s="3"/>
      <c r="H87" s="2"/>
    </row>
    <row r="88" spans="2:8">
      <c r="B88" s="2">
        <v>84</v>
      </c>
      <c r="C88" s="3" t="s">
        <v>86</v>
      </c>
      <c r="D88" s="3"/>
      <c r="E88" s="3"/>
      <c r="F88" s="3"/>
      <c r="G88" s="3"/>
      <c r="H88" s="2"/>
    </row>
    <row r="89" spans="2:8">
      <c r="B89" s="2">
        <v>85</v>
      </c>
      <c r="C89" s="3" t="s">
        <v>87</v>
      </c>
      <c r="D89" s="3"/>
      <c r="E89" s="3"/>
      <c r="F89" s="3"/>
      <c r="G89" s="3"/>
      <c r="H89" s="2"/>
    </row>
    <row r="90" spans="2:8">
      <c r="B90" s="2">
        <v>86</v>
      </c>
      <c r="C90" s="3" t="s">
        <v>88</v>
      </c>
      <c r="D90" s="3"/>
      <c r="E90" s="3"/>
      <c r="F90" s="3"/>
      <c r="G90" s="3"/>
      <c r="H90" s="2"/>
    </row>
    <row r="91" spans="2:8">
      <c r="B91" s="2">
        <v>87</v>
      </c>
      <c r="C91" s="3" t="s">
        <v>89</v>
      </c>
      <c r="D91" s="3"/>
      <c r="E91" s="3"/>
      <c r="F91" s="3"/>
      <c r="G91" s="3"/>
      <c r="H91" s="2"/>
    </row>
    <row r="92" spans="2:8">
      <c r="B92" s="2">
        <v>88</v>
      </c>
      <c r="C92" s="3" t="s">
        <v>90</v>
      </c>
      <c r="D92" s="3"/>
      <c r="E92" s="3"/>
      <c r="F92" s="3"/>
      <c r="G92" s="3"/>
      <c r="H92" s="2"/>
    </row>
    <row r="93" spans="2:8">
      <c r="B93" s="2">
        <v>89</v>
      </c>
      <c r="C93" s="3" t="s">
        <v>91</v>
      </c>
      <c r="D93" s="3"/>
      <c r="E93" s="3"/>
      <c r="F93" s="3"/>
      <c r="G93" s="3"/>
      <c r="H93" s="2"/>
    </row>
    <row r="94" spans="2:8">
      <c r="B94" s="2">
        <v>90</v>
      </c>
      <c r="C94" s="3" t="s">
        <v>92</v>
      </c>
      <c r="D94" s="3"/>
      <c r="E94" s="3"/>
      <c r="F94" s="3"/>
      <c r="G94" s="3"/>
      <c r="H94" s="2"/>
    </row>
    <row r="95" spans="2:8">
      <c r="B95" s="2">
        <v>91</v>
      </c>
      <c r="C95" s="3" t="s">
        <v>93</v>
      </c>
      <c r="D95" s="3"/>
      <c r="E95" s="3"/>
      <c r="F95" s="3"/>
      <c r="G95" s="3"/>
      <c r="H95" s="2"/>
    </row>
    <row r="96" spans="2:8">
      <c r="B96" s="2">
        <v>92</v>
      </c>
      <c r="C96" s="3" t="s">
        <v>94</v>
      </c>
      <c r="D96" s="3"/>
      <c r="E96" s="3"/>
      <c r="F96" s="3"/>
      <c r="G96" s="3"/>
      <c r="H96" s="2"/>
    </row>
    <row r="97" spans="2:11">
      <c r="B97" s="2">
        <v>93</v>
      </c>
      <c r="C97" s="3" t="s">
        <v>95</v>
      </c>
      <c r="D97" s="3"/>
      <c r="E97" s="3"/>
      <c r="F97" s="3"/>
      <c r="G97" s="3"/>
      <c r="H97" s="2"/>
    </row>
    <row r="98" spans="2:11">
      <c r="B98" s="2">
        <v>94</v>
      </c>
      <c r="C98" s="3" t="s">
        <v>96</v>
      </c>
      <c r="D98" s="3"/>
      <c r="E98" s="3"/>
      <c r="F98" s="3"/>
      <c r="G98" s="3"/>
      <c r="H98" s="2"/>
    </row>
    <row r="99" spans="2:11">
      <c r="B99" s="2">
        <v>95</v>
      </c>
      <c r="C99" s="3" t="s">
        <v>97</v>
      </c>
      <c r="D99" s="3"/>
      <c r="E99" s="3"/>
      <c r="F99" s="3"/>
      <c r="G99" s="3"/>
      <c r="H99" s="2"/>
    </row>
    <row r="100" spans="2:11">
      <c r="B100" s="2">
        <v>96</v>
      </c>
      <c r="C100" s="3" t="s">
        <v>98</v>
      </c>
      <c r="D100" s="3"/>
      <c r="E100" s="3"/>
      <c r="F100" s="3"/>
      <c r="G100" s="3"/>
      <c r="H100" s="2"/>
    </row>
    <row r="101" spans="2:11">
      <c r="B101" s="2">
        <v>97</v>
      </c>
      <c r="C101" s="3" t="s">
        <v>99</v>
      </c>
      <c r="D101" s="3"/>
      <c r="E101" s="3"/>
      <c r="F101" s="3"/>
      <c r="G101" s="3"/>
      <c r="H101" s="2"/>
    </row>
    <row r="102" spans="2:11">
      <c r="B102" s="2">
        <v>98</v>
      </c>
      <c r="C102" s="3" t="s">
        <v>100</v>
      </c>
      <c r="D102" s="3"/>
      <c r="E102" s="3"/>
      <c r="F102" s="3"/>
      <c r="G102" s="3"/>
      <c r="H102" s="2"/>
    </row>
    <row r="103" spans="2:11">
      <c r="B103" s="2">
        <v>99</v>
      </c>
      <c r="C103" s="3" t="s">
        <v>101</v>
      </c>
      <c r="D103" s="3"/>
      <c r="E103" s="3"/>
      <c r="F103" s="3"/>
      <c r="G103" s="3"/>
      <c r="H103" s="2"/>
    </row>
    <row r="104" spans="2:11">
      <c r="B104" s="2">
        <v>100</v>
      </c>
      <c r="C104" s="3" t="s">
        <v>102</v>
      </c>
      <c r="D104" s="3"/>
      <c r="E104" s="3"/>
      <c r="F104" s="3"/>
      <c r="G104" s="3"/>
      <c r="H104" s="2"/>
    </row>
    <row r="105" spans="2:11">
      <c r="B105" s="1"/>
      <c r="C105" s="1"/>
      <c r="D105" s="1"/>
      <c r="E105" s="1"/>
      <c r="F105" s="1"/>
      <c r="G105" s="1"/>
      <c r="H105" s="1"/>
    </row>
    <row r="106" spans="2:11">
      <c r="B106" s="1"/>
      <c r="C106" s="1"/>
      <c r="D106" s="1"/>
      <c r="E106" s="1"/>
      <c r="F106" s="1"/>
      <c r="G106" s="1"/>
      <c r="H106" s="1"/>
    </row>
    <row r="107" spans="2:11">
      <c r="B107" s="1"/>
      <c r="C107" s="1"/>
      <c r="D107" s="1"/>
      <c r="E107" s="1"/>
      <c r="F107" s="1"/>
      <c r="G107" s="1"/>
      <c r="H107" s="1"/>
    </row>
    <row r="108" spans="2:11">
      <c r="B108" s="1"/>
      <c r="C108" s="1"/>
      <c r="D108" s="1"/>
      <c r="E108" s="1"/>
      <c r="F108" s="1"/>
      <c r="G108" s="1"/>
      <c r="H108" s="1"/>
    </row>
    <row r="109" spans="2:11">
      <c r="B109" s="1"/>
      <c r="C109" s="1"/>
      <c r="D109" s="1"/>
      <c r="E109" s="1"/>
      <c r="F109" s="1"/>
      <c r="G109" s="1"/>
      <c r="H109" s="1"/>
    </row>
    <row r="110" spans="2:11">
      <c r="B110" s="1"/>
      <c r="C110" s="1"/>
      <c r="D110" s="1"/>
      <c r="E110" s="1"/>
      <c r="F110" s="1"/>
      <c r="G110" s="1"/>
      <c r="H110" s="1"/>
    </row>
    <row r="111" spans="2:11">
      <c r="B111" s="1"/>
      <c r="C111" s="1"/>
      <c r="D111" s="1"/>
      <c r="E111" s="1"/>
      <c r="F111" s="1"/>
      <c r="G111" s="162"/>
      <c r="H111" s="162"/>
      <c r="I111" s="163"/>
      <c r="J111" s="163"/>
      <c r="K111" s="163"/>
    </row>
    <row r="112" spans="2:11">
      <c r="B112" s="1"/>
      <c r="C112" s="1"/>
      <c r="D112" s="1"/>
      <c r="E112" s="1"/>
      <c r="F112" s="1"/>
      <c r="G112" s="162"/>
      <c r="H112" s="163"/>
      <c r="I112" s="164"/>
      <c r="J112" s="164"/>
      <c r="K112" s="163"/>
    </row>
    <row r="113" spans="2:11">
      <c r="B113" s="1"/>
      <c r="C113" s="1"/>
      <c r="D113" s="1"/>
      <c r="E113" s="1"/>
      <c r="F113" s="1"/>
      <c r="G113" s="162"/>
      <c r="H113" s="163"/>
      <c r="I113" s="164"/>
      <c r="J113" s="164"/>
      <c r="K113" s="163"/>
    </row>
    <row r="114" spans="2:11">
      <c r="B114" s="1"/>
      <c r="C114" s="1"/>
      <c r="D114" s="1"/>
      <c r="E114" s="1"/>
      <c r="F114" s="1"/>
      <c r="G114" s="162"/>
      <c r="H114" s="163"/>
      <c r="I114" s="164"/>
      <c r="J114" s="164"/>
      <c r="K114" s="163"/>
    </row>
    <row r="115" spans="2:11">
      <c r="B115" s="1"/>
      <c r="C115" s="1"/>
      <c r="D115" s="1"/>
      <c r="E115" s="1"/>
      <c r="F115" s="1"/>
      <c r="G115" s="162"/>
      <c r="H115" s="163"/>
      <c r="I115" s="164"/>
      <c r="J115" s="164"/>
      <c r="K115" s="163"/>
    </row>
    <row r="116" spans="2:11">
      <c r="B116" s="1"/>
      <c r="C116" s="1"/>
      <c r="D116" s="1"/>
      <c r="E116" s="1"/>
      <c r="F116" s="1"/>
      <c r="G116" s="162"/>
      <c r="H116" s="163"/>
      <c r="I116" s="164"/>
      <c r="J116" s="164"/>
      <c r="K116" s="163"/>
    </row>
    <row r="117" spans="2:11">
      <c r="B117" s="1"/>
      <c r="C117" s="1"/>
      <c r="D117" s="1"/>
      <c r="E117" s="1"/>
      <c r="F117" s="1"/>
      <c r="G117" s="162"/>
      <c r="H117" s="163"/>
      <c r="I117" s="164"/>
      <c r="J117" s="164"/>
      <c r="K117" s="163"/>
    </row>
    <row r="118" spans="2:11">
      <c r="G118" s="163"/>
      <c r="H118" s="163"/>
      <c r="I118" s="164"/>
      <c r="J118" s="164"/>
      <c r="K118" s="163"/>
    </row>
    <row r="119" spans="2:11">
      <c r="G119" s="163"/>
      <c r="H119" s="163"/>
      <c r="I119" s="164"/>
      <c r="J119" s="164"/>
      <c r="K119" s="163"/>
    </row>
    <row r="120" spans="2:11">
      <c r="G120" s="163"/>
      <c r="H120" s="163"/>
      <c r="I120" s="164"/>
      <c r="J120" s="164"/>
      <c r="K120" s="163"/>
    </row>
    <row r="121" spans="2:11">
      <c r="G121" s="163"/>
      <c r="H121" s="163"/>
      <c r="I121" s="164"/>
      <c r="J121" s="164"/>
      <c r="K121" s="163"/>
    </row>
    <row r="122" spans="2:11">
      <c r="G122" s="163"/>
      <c r="H122" s="163"/>
      <c r="I122" s="164"/>
      <c r="J122" s="164"/>
      <c r="K122" s="163"/>
    </row>
    <row r="123" spans="2:11">
      <c r="G123" s="163"/>
      <c r="H123" s="163"/>
      <c r="I123" s="164"/>
      <c r="J123" s="164"/>
      <c r="K123" s="163"/>
    </row>
    <row r="124" spans="2:11">
      <c r="G124" s="163"/>
      <c r="H124" s="163"/>
      <c r="I124" s="164"/>
      <c r="J124" s="164"/>
      <c r="K124" s="163"/>
    </row>
    <row r="125" spans="2:11">
      <c r="G125" s="163"/>
      <c r="H125" s="163"/>
      <c r="I125" s="164"/>
      <c r="J125" s="164"/>
      <c r="K125" s="163"/>
    </row>
    <row r="126" spans="2:11">
      <c r="G126" s="163"/>
      <c r="H126" s="163"/>
      <c r="I126" s="164"/>
      <c r="J126" s="164"/>
      <c r="K126" s="163"/>
    </row>
    <row r="127" spans="2:11">
      <c r="G127" s="163"/>
      <c r="H127" s="163"/>
      <c r="I127" s="164"/>
      <c r="J127" s="164"/>
      <c r="K127" s="163"/>
    </row>
    <row r="128" spans="2:11">
      <c r="G128" s="163"/>
      <c r="H128" s="163"/>
      <c r="I128" s="164"/>
      <c r="J128" s="164"/>
      <c r="K128" s="163"/>
    </row>
    <row r="129" spans="7:11">
      <c r="G129" s="163"/>
      <c r="H129" s="163"/>
      <c r="I129" s="164"/>
      <c r="J129" s="164"/>
      <c r="K129" s="163"/>
    </row>
    <row r="130" spans="7:11">
      <c r="G130" s="163"/>
      <c r="H130" s="163"/>
      <c r="I130" s="164"/>
      <c r="J130" s="164"/>
      <c r="K130" s="163"/>
    </row>
    <row r="131" spans="7:11">
      <c r="G131" s="163"/>
      <c r="H131" s="163"/>
      <c r="I131" s="164"/>
      <c r="J131" s="164"/>
      <c r="K131" s="163"/>
    </row>
    <row r="132" spans="7:11">
      <c r="G132" s="163"/>
      <c r="H132" s="163"/>
      <c r="I132" s="164"/>
      <c r="J132" s="164"/>
      <c r="K132" s="163"/>
    </row>
    <row r="133" spans="7:11">
      <c r="G133" s="163"/>
      <c r="H133" s="163"/>
      <c r="I133" s="164"/>
      <c r="J133" s="164"/>
      <c r="K133" s="163"/>
    </row>
    <row r="134" spans="7:11">
      <c r="G134" s="163"/>
      <c r="H134" s="163"/>
      <c r="I134" s="164"/>
      <c r="J134" s="164"/>
      <c r="K134" s="163"/>
    </row>
    <row r="135" spans="7:11">
      <c r="G135" s="163"/>
      <c r="H135" s="163"/>
      <c r="I135" s="164"/>
      <c r="J135" s="164"/>
      <c r="K135" s="163"/>
    </row>
    <row r="136" spans="7:11">
      <c r="G136" s="163"/>
      <c r="H136" s="163"/>
      <c r="I136" s="164"/>
      <c r="J136" s="164"/>
      <c r="K136" s="163"/>
    </row>
    <row r="137" spans="7:11">
      <c r="G137" s="163"/>
      <c r="H137" s="163"/>
      <c r="I137" s="164"/>
      <c r="J137" s="164"/>
      <c r="K137" s="163"/>
    </row>
    <row r="138" spans="7:11">
      <c r="G138" s="163"/>
      <c r="H138" s="163"/>
      <c r="I138" s="164"/>
      <c r="J138" s="164"/>
      <c r="K138" s="163"/>
    </row>
    <row r="139" spans="7:11">
      <c r="G139" s="163"/>
      <c r="H139" s="163"/>
      <c r="I139" s="164"/>
      <c r="J139" s="164"/>
      <c r="K139" s="163"/>
    </row>
    <row r="140" spans="7:11">
      <c r="G140" s="163"/>
      <c r="H140" s="163"/>
      <c r="I140" s="164"/>
      <c r="J140" s="164"/>
      <c r="K140" s="163"/>
    </row>
    <row r="141" spans="7:11">
      <c r="G141" s="163"/>
      <c r="H141" s="163"/>
      <c r="I141" s="164"/>
      <c r="J141" s="164"/>
      <c r="K141" s="163"/>
    </row>
    <row r="142" spans="7:11">
      <c r="G142" s="163"/>
      <c r="H142" s="163"/>
      <c r="I142" s="164"/>
      <c r="J142" s="164"/>
      <c r="K142" s="163"/>
    </row>
    <row r="143" spans="7:11">
      <c r="G143" s="163"/>
      <c r="H143" s="163"/>
      <c r="I143" s="164"/>
      <c r="J143" s="164"/>
      <c r="K143" s="163"/>
    </row>
    <row r="144" spans="7:11">
      <c r="G144" s="163"/>
      <c r="H144" s="163"/>
      <c r="I144" s="164"/>
      <c r="J144" s="164"/>
      <c r="K144" s="163"/>
    </row>
    <row r="145" spans="7:11">
      <c r="G145" s="163"/>
      <c r="H145" s="163"/>
      <c r="I145" s="164"/>
      <c r="J145" s="164"/>
      <c r="K145" s="163"/>
    </row>
    <row r="146" spans="7:11">
      <c r="G146" s="163"/>
      <c r="H146" s="163"/>
      <c r="I146" s="164"/>
      <c r="J146" s="164"/>
      <c r="K146" s="163"/>
    </row>
    <row r="147" spans="7:11">
      <c r="G147" s="163"/>
      <c r="H147" s="163"/>
      <c r="I147" s="164"/>
      <c r="J147" s="164"/>
      <c r="K147" s="163"/>
    </row>
    <row r="148" spans="7:11">
      <c r="G148" s="163"/>
      <c r="H148" s="163"/>
      <c r="I148" s="164"/>
      <c r="J148" s="164"/>
      <c r="K148" s="163"/>
    </row>
    <row r="149" spans="7:11">
      <c r="G149" s="163"/>
      <c r="H149" s="163"/>
      <c r="I149" s="164"/>
      <c r="J149" s="164"/>
      <c r="K149" s="163"/>
    </row>
    <row r="150" spans="7:11">
      <c r="G150" s="163"/>
      <c r="H150" s="163"/>
      <c r="I150" s="164"/>
      <c r="J150" s="164"/>
      <c r="K150" s="163"/>
    </row>
    <row r="151" spans="7:11">
      <c r="G151" s="163"/>
      <c r="H151" s="163"/>
      <c r="I151" s="164"/>
      <c r="J151" s="164"/>
      <c r="K151" s="163"/>
    </row>
    <row r="152" spans="7:11">
      <c r="G152" s="163"/>
      <c r="H152" s="163"/>
      <c r="I152" s="164"/>
      <c r="J152" s="164"/>
      <c r="K152" s="163"/>
    </row>
    <row r="153" spans="7:11">
      <c r="G153" s="163"/>
      <c r="H153" s="163"/>
      <c r="I153" s="164"/>
      <c r="J153" s="164"/>
      <c r="K153" s="163"/>
    </row>
    <row r="154" spans="7:11">
      <c r="G154" s="163"/>
      <c r="H154" s="163"/>
      <c r="I154" s="164"/>
      <c r="J154" s="164"/>
      <c r="K154" s="163"/>
    </row>
    <row r="155" spans="7:11">
      <c r="G155" s="163"/>
      <c r="H155" s="163"/>
      <c r="I155" s="164"/>
      <c r="J155" s="164"/>
      <c r="K155" s="163"/>
    </row>
    <row r="156" spans="7:11">
      <c r="G156" s="163"/>
      <c r="H156" s="163"/>
      <c r="I156" s="164"/>
      <c r="J156" s="164"/>
      <c r="K156" s="163"/>
    </row>
    <row r="157" spans="7:11">
      <c r="G157" s="163"/>
      <c r="H157" s="163"/>
      <c r="I157" s="164"/>
      <c r="J157" s="164"/>
      <c r="K157" s="163"/>
    </row>
    <row r="158" spans="7:11">
      <c r="G158" s="163"/>
      <c r="H158" s="163"/>
      <c r="I158" s="164"/>
      <c r="J158" s="164"/>
      <c r="K158" s="163"/>
    </row>
    <row r="159" spans="7:11">
      <c r="G159" s="163"/>
      <c r="H159" s="163"/>
      <c r="I159" s="164"/>
      <c r="J159" s="164"/>
      <c r="K159" s="163"/>
    </row>
    <row r="160" spans="7:11">
      <c r="G160" s="163"/>
      <c r="H160" s="163"/>
      <c r="I160" s="164"/>
      <c r="J160" s="164"/>
      <c r="K160" s="163"/>
    </row>
    <row r="161" spans="7:11">
      <c r="G161" s="163"/>
      <c r="H161" s="163"/>
      <c r="I161" s="164"/>
      <c r="J161" s="164"/>
      <c r="K161" s="163"/>
    </row>
    <row r="162" spans="7:11">
      <c r="G162" s="163"/>
      <c r="H162" s="163"/>
      <c r="I162" s="164"/>
      <c r="J162" s="164"/>
      <c r="K162" s="163"/>
    </row>
    <row r="163" spans="7:11">
      <c r="G163" s="163"/>
      <c r="H163" s="163"/>
      <c r="I163" s="164"/>
      <c r="J163" s="164"/>
      <c r="K163" s="163"/>
    </row>
    <row r="164" spans="7:11">
      <c r="G164" s="163"/>
      <c r="H164" s="163"/>
      <c r="I164" s="164"/>
      <c r="J164" s="164"/>
      <c r="K164" s="163"/>
    </row>
    <row r="165" spans="7:11">
      <c r="G165" s="163"/>
      <c r="H165" s="163"/>
      <c r="I165" s="164"/>
      <c r="J165" s="164"/>
      <c r="K165" s="163"/>
    </row>
    <row r="166" spans="7:11">
      <c r="G166" s="163"/>
      <c r="H166" s="163"/>
      <c r="I166" s="164"/>
      <c r="J166" s="164"/>
      <c r="K166" s="163"/>
    </row>
    <row r="167" spans="7:11">
      <c r="G167" s="163"/>
      <c r="H167" s="163"/>
      <c r="I167" s="164"/>
      <c r="J167" s="164"/>
      <c r="K167" s="163"/>
    </row>
    <row r="168" spans="7:11">
      <c r="G168" s="163"/>
      <c r="H168" s="163"/>
      <c r="I168" s="164"/>
      <c r="J168" s="164"/>
      <c r="K168" s="163"/>
    </row>
    <row r="169" spans="7:11">
      <c r="G169" s="163"/>
      <c r="H169" s="163"/>
      <c r="I169" s="164"/>
      <c r="J169" s="164"/>
      <c r="K169" s="163"/>
    </row>
    <row r="170" spans="7:11">
      <c r="G170" s="163"/>
      <c r="H170" s="163"/>
      <c r="I170" s="164"/>
      <c r="J170" s="164"/>
      <c r="K170" s="163"/>
    </row>
    <row r="171" spans="7:11">
      <c r="G171" s="163"/>
      <c r="H171" s="163"/>
      <c r="I171" s="164"/>
      <c r="J171" s="164"/>
      <c r="K171" s="163"/>
    </row>
    <row r="172" spans="7:11">
      <c r="G172" s="163"/>
      <c r="H172" s="163"/>
      <c r="I172" s="164"/>
      <c r="J172" s="164"/>
      <c r="K172" s="163"/>
    </row>
    <row r="173" spans="7:11">
      <c r="G173" s="163"/>
      <c r="H173" s="163"/>
      <c r="I173" s="164"/>
      <c r="J173" s="164"/>
      <c r="K173" s="163"/>
    </row>
    <row r="174" spans="7:11">
      <c r="G174" s="163"/>
      <c r="H174" s="163"/>
      <c r="I174" s="164"/>
      <c r="J174" s="164"/>
      <c r="K174" s="163"/>
    </row>
    <row r="175" spans="7:11">
      <c r="G175" s="163"/>
      <c r="H175" s="163"/>
      <c r="I175" s="164"/>
      <c r="J175" s="164"/>
      <c r="K175" s="163"/>
    </row>
    <row r="176" spans="7:11">
      <c r="G176" s="163"/>
      <c r="H176" s="163"/>
      <c r="I176" s="164"/>
      <c r="J176" s="164"/>
      <c r="K176" s="163"/>
    </row>
    <row r="177" spans="7:11">
      <c r="G177" s="163"/>
      <c r="H177" s="163"/>
      <c r="I177" s="164"/>
      <c r="J177" s="164"/>
      <c r="K177" s="163"/>
    </row>
    <row r="178" spans="7:11">
      <c r="G178" s="163"/>
      <c r="H178" s="163"/>
      <c r="I178" s="164"/>
      <c r="J178" s="164"/>
      <c r="K178" s="163"/>
    </row>
    <row r="179" spans="7:11">
      <c r="G179" s="163"/>
      <c r="H179" s="163"/>
      <c r="I179" s="164"/>
      <c r="J179" s="164"/>
      <c r="K179" s="163"/>
    </row>
    <row r="180" spans="7:11">
      <c r="G180" s="163"/>
      <c r="H180" s="163"/>
      <c r="I180" s="164"/>
      <c r="J180" s="164"/>
      <c r="K180" s="163"/>
    </row>
    <row r="181" spans="7:11">
      <c r="G181" s="163"/>
      <c r="H181" s="163"/>
      <c r="I181" s="164"/>
      <c r="J181" s="164"/>
      <c r="K181" s="163"/>
    </row>
    <row r="182" spans="7:11">
      <c r="G182" s="163"/>
      <c r="H182" s="163"/>
      <c r="I182" s="164"/>
      <c r="J182" s="164"/>
      <c r="K182" s="163"/>
    </row>
    <row r="183" spans="7:11">
      <c r="G183" s="163"/>
      <c r="H183" s="163"/>
      <c r="I183" s="164"/>
      <c r="J183" s="164"/>
      <c r="K183" s="163"/>
    </row>
    <row r="184" spans="7:11">
      <c r="G184" s="163"/>
      <c r="H184" s="163"/>
      <c r="I184" s="164"/>
      <c r="J184" s="164"/>
      <c r="K184" s="163"/>
    </row>
    <row r="185" spans="7:11">
      <c r="G185" s="163"/>
      <c r="H185" s="163"/>
      <c r="I185" s="164"/>
      <c r="J185" s="164"/>
      <c r="K185" s="163"/>
    </row>
    <row r="186" spans="7:11">
      <c r="G186" s="163"/>
      <c r="H186" s="163"/>
      <c r="I186" s="164"/>
      <c r="J186" s="164"/>
      <c r="K186" s="163"/>
    </row>
    <row r="187" spans="7:11">
      <c r="G187" s="163"/>
      <c r="H187" s="163"/>
      <c r="I187" s="164"/>
      <c r="J187" s="164"/>
      <c r="K187" s="163"/>
    </row>
    <row r="188" spans="7:11">
      <c r="G188" s="163"/>
      <c r="H188" s="163"/>
      <c r="I188" s="164"/>
      <c r="J188" s="164"/>
      <c r="K188" s="163"/>
    </row>
    <row r="189" spans="7:11">
      <c r="G189" s="163"/>
      <c r="H189" s="163"/>
      <c r="I189" s="164"/>
      <c r="J189" s="164"/>
      <c r="K189" s="163"/>
    </row>
    <row r="190" spans="7:11">
      <c r="G190" s="163"/>
      <c r="H190" s="163"/>
      <c r="I190" s="164"/>
      <c r="J190" s="164"/>
      <c r="K190" s="163"/>
    </row>
    <row r="191" spans="7:11">
      <c r="G191" s="163"/>
      <c r="H191" s="163"/>
      <c r="I191" s="164"/>
      <c r="J191" s="164"/>
      <c r="K191" s="163"/>
    </row>
    <row r="192" spans="7:11">
      <c r="G192" s="163"/>
      <c r="H192" s="163"/>
      <c r="I192" s="164"/>
      <c r="J192" s="164"/>
      <c r="K192" s="163"/>
    </row>
    <row r="193" spans="7:11">
      <c r="G193" s="163"/>
      <c r="H193" s="163"/>
      <c r="I193" s="164"/>
      <c r="J193" s="165"/>
      <c r="K193" s="163"/>
    </row>
    <row r="194" spans="7:11">
      <c r="G194" s="163"/>
      <c r="H194" s="163"/>
      <c r="I194" s="164"/>
      <c r="J194" s="164"/>
      <c r="K194" s="163"/>
    </row>
    <row r="195" spans="7:11">
      <c r="G195" s="163"/>
      <c r="H195" s="163"/>
      <c r="I195" s="164"/>
      <c r="J195" s="164"/>
      <c r="K195" s="163"/>
    </row>
    <row r="196" spans="7:11">
      <c r="G196" s="163"/>
      <c r="H196" s="163"/>
      <c r="I196" s="164"/>
      <c r="J196" s="164"/>
      <c r="K196" s="163"/>
    </row>
    <row r="197" spans="7:11">
      <c r="G197" s="163"/>
      <c r="H197" s="163"/>
      <c r="I197" s="164"/>
      <c r="J197" s="164"/>
      <c r="K197" s="163"/>
    </row>
    <row r="198" spans="7:11">
      <c r="G198" s="163"/>
      <c r="H198" s="163"/>
      <c r="I198" s="164"/>
      <c r="J198" s="164"/>
      <c r="K198" s="163"/>
    </row>
    <row r="199" spans="7:11">
      <c r="G199" s="163"/>
      <c r="H199" s="163"/>
      <c r="I199" s="164"/>
      <c r="J199" s="164"/>
      <c r="K199" s="163"/>
    </row>
    <row r="200" spans="7:11">
      <c r="G200" s="163"/>
      <c r="H200" s="163"/>
      <c r="I200" s="164"/>
      <c r="J200" s="164"/>
      <c r="K200" s="163"/>
    </row>
    <row r="201" spans="7:11">
      <c r="G201" s="163"/>
      <c r="H201" s="163"/>
      <c r="I201" s="164"/>
      <c r="J201" s="164"/>
      <c r="K201" s="163"/>
    </row>
    <row r="202" spans="7:11">
      <c r="G202" s="163"/>
      <c r="H202" s="163"/>
      <c r="I202" s="164"/>
      <c r="J202" s="164"/>
      <c r="K202" s="163"/>
    </row>
    <row r="203" spans="7:11">
      <c r="G203" s="163"/>
      <c r="H203" s="163"/>
      <c r="I203" s="164"/>
      <c r="J203" s="164"/>
      <c r="K203" s="163"/>
    </row>
    <row r="204" spans="7:11">
      <c r="G204" s="163"/>
      <c r="H204" s="163"/>
      <c r="I204" s="164"/>
      <c r="J204" s="164"/>
      <c r="K204" s="163"/>
    </row>
    <row r="205" spans="7:11">
      <c r="G205" s="163"/>
      <c r="H205" s="163"/>
      <c r="I205" s="164"/>
      <c r="J205" s="164"/>
      <c r="K205" s="163"/>
    </row>
    <row r="206" spans="7:11">
      <c r="G206" s="163"/>
      <c r="H206" s="163"/>
      <c r="I206" s="164"/>
      <c r="J206" s="164"/>
      <c r="K206" s="163"/>
    </row>
    <row r="207" spans="7:11">
      <c r="G207" s="163"/>
      <c r="H207" s="163"/>
      <c r="I207" s="164"/>
      <c r="J207" s="164"/>
      <c r="K207" s="163"/>
    </row>
    <row r="208" spans="7:11">
      <c r="G208" s="163"/>
      <c r="H208" s="163"/>
      <c r="I208" s="164"/>
      <c r="J208" s="164"/>
      <c r="K208" s="163"/>
    </row>
    <row r="209" spans="7:11">
      <c r="G209" s="163"/>
      <c r="H209" s="163"/>
      <c r="I209" s="164"/>
      <c r="J209" s="164"/>
      <c r="K209" s="163"/>
    </row>
    <row r="210" spans="7:11">
      <c r="G210" s="163"/>
      <c r="H210" s="163"/>
      <c r="I210" s="164"/>
      <c r="J210" s="164"/>
      <c r="K210" s="163"/>
    </row>
    <row r="211" spans="7:11">
      <c r="G211" s="163"/>
      <c r="H211" s="163"/>
      <c r="I211" s="164"/>
      <c r="J211" s="164"/>
      <c r="K211" s="163"/>
    </row>
    <row r="212" spans="7:11">
      <c r="G212" s="163"/>
      <c r="H212" s="163"/>
      <c r="I212" s="164"/>
      <c r="J212" s="164"/>
      <c r="K212" s="163"/>
    </row>
    <row r="213" spans="7:11">
      <c r="G213" s="163"/>
      <c r="H213" s="163"/>
      <c r="I213" s="164"/>
      <c r="J213" s="164"/>
      <c r="K213" s="163"/>
    </row>
    <row r="214" spans="7:11">
      <c r="G214" s="163"/>
      <c r="H214" s="163"/>
      <c r="I214" s="164"/>
      <c r="J214" s="164"/>
      <c r="K214" s="163"/>
    </row>
    <row r="215" spans="7:11">
      <c r="G215" s="163"/>
      <c r="H215" s="163"/>
      <c r="I215" s="164"/>
      <c r="J215" s="164"/>
      <c r="K215" s="163"/>
    </row>
    <row r="216" spans="7:11">
      <c r="G216" s="163"/>
      <c r="H216" s="163"/>
      <c r="I216" s="164"/>
      <c r="J216" s="164"/>
      <c r="K216" s="163"/>
    </row>
    <row r="217" spans="7:11">
      <c r="G217" s="163"/>
      <c r="H217" s="163"/>
      <c r="I217" s="164"/>
      <c r="J217" s="164"/>
      <c r="K217" s="163"/>
    </row>
    <row r="218" spans="7:11">
      <c r="G218" s="163"/>
      <c r="H218" s="163"/>
      <c r="I218" s="164"/>
      <c r="J218" s="164"/>
      <c r="K218" s="163"/>
    </row>
    <row r="219" spans="7:11">
      <c r="G219" s="163"/>
      <c r="H219" s="163"/>
      <c r="I219" s="164"/>
      <c r="J219" s="164"/>
      <c r="K219" s="163"/>
    </row>
    <row r="220" spans="7:11">
      <c r="G220" s="163"/>
      <c r="H220" s="163"/>
      <c r="I220" s="164"/>
      <c r="J220" s="164"/>
      <c r="K220" s="163"/>
    </row>
    <row r="221" spans="7:11">
      <c r="G221" s="163"/>
      <c r="H221" s="163"/>
      <c r="I221" s="164"/>
      <c r="J221" s="164"/>
      <c r="K221" s="163"/>
    </row>
    <row r="222" spans="7:11">
      <c r="G222" s="163"/>
      <c r="H222" s="163"/>
      <c r="I222" s="164"/>
      <c r="J222" s="164"/>
      <c r="K222" s="163"/>
    </row>
    <row r="223" spans="7:11">
      <c r="G223" s="163"/>
      <c r="H223" s="163"/>
      <c r="I223" s="164"/>
      <c r="J223" s="164"/>
      <c r="K223" s="163"/>
    </row>
    <row r="224" spans="7:11">
      <c r="G224" s="163"/>
      <c r="H224" s="163"/>
      <c r="I224" s="164"/>
      <c r="J224" s="164"/>
      <c r="K224" s="163"/>
    </row>
    <row r="225" spans="7:11">
      <c r="G225" s="163"/>
      <c r="H225" s="163"/>
      <c r="I225" s="164"/>
      <c r="J225" s="164"/>
      <c r="K225" s="163"/>
    </row>
    <row r="226" spans="7:11">
      <c r="G226" s="163"/>
      <c r="H226" s="163"/>
      <c r="I226" s="164"/>
      <c r="J226" s="164"/>
      <c r="K226" s="163"/>
    </row>
    <row r="227" spans="7:11">
      <c r="G227" s="163"/>
      <c r="H227" s="163"/>
      <c r="I227" s="164"/>
      <c r="J227" s="164"/>
      <c r="K227" s="163"/>
    </row>
    <row r="228" spans="7:11">
      <c r="G228" s="163"/>
      <c r="H228" s="163"/>
      <c r="I228" s="164"/>
      <c r="J228" s="164"/>
      <c r="K228" s="163"/>
    </row>
    <row r="229" spans="7:11">
      <c r="G229" s="163"/>
      <c r="H229" s="163"/>
      <c r="I229" s="164"/>
      <c r="J229" s="164"/>
      <c r="K229" s="163"/>
    </row>
    <row r="230" spans="7:11">
      <c r="G230" s="163"/>
      <c r="H230" s="163"/>
      <c r="I230" s="164"/>
      <c r="J230" s="164"/>
      <c r="K230" s="163"/>
    </row>
    <row r="231" spans="7:11">
      <c r="G231" s="163"/>
      <c r="H231" s="163"/>
      <c r="I231" s="164"/>
      <c r="J231" s="164"/>
      <c r="K231" s="163"/>
    </row>
    <row r="232" spans="7:11">
      <c r="G232" s="163"/>
      <c r="H232" s="163"/>
      <c r="I232" s="164"/>
      <c r="J232" s="164"/>
      <c r="K232" s="163"/>
    </row>
    <row r="233" spans="7:11">
      <c r="G233" s="163"/>
      <c r="H233" s="163"/>
      <c r="I233" s="164"/>
      <c r="J233" s="164"/>
      <c r="K233" s="163"/>
    </row>
    <row r="234" spans="7:11">
      <c r="G234" s="163"/>
      <c r="H234" s="163"/>
      <c r="I234" s="164"/>
      <c r="J234" s="164"/>
      <c r="K234" s="163"/>
    </row>
    <row r="235" spans="7:11">
      <c r="G235" s="163"/>
      <c r="H235" s="163"/>
      <c r="I235" s="164"/>
      <c r="J235" s="164"/>
      <c r="K235" s="163"/>
    </row>
    <row r="236" spans="7:11">
      <c r="G236" s="163"/>
      <c r="H236" s="163"/>
      <c r="I236" s="164"/>
      <c r="J236" s="164"/>
      <c r="K236" s="163"/>
    </row>
    <row r="237" spans="7:11">
      <c r="G237" s="163"/>
      <c r="H237" s="163"/>
      <c r="I237" s="164"/>
      <c r="J237" s="164"/>
      <c r="K237" s="163"/>
    </row>
    <row r="238" spans="7:11">
      <c r="G238" s="163"/>
      <c r="H238" s="163"/>
      <c r="I238" s="164"/>
      <c r="J238" s="164"/>
      <c r="K238" s="163"/>
    </row>
    <row r="239" spans="7:11">
      <c r="G239" s="163"/>
      <c r="H239" s="163"/>
      <c r="I239" s="164"/>
      <c r="J239" s="164"/>
      <c r="K239" s="163"/>
    </row>
    <row r="240" spans="7:11">
      <c r="G240" s="163"/>
      <c r="H240" s="163"/>
      <c r="I240" s="164"/>
      <c r="J240" s="164"/>
      <c r="K240" s="163"/>
    </row>
    <row r="241" spans="7:11">
      <c r="G241" s="163"/>
      <c r="H241" s="163"/>
      <c r="I241" s="164"/>
      <c r="J241" s="164"/>
      <c r="K241" s="163"/>
    </row>
    <row r="242" spans="7:11">
      <c r="G242" s="163"/>
      <c r="H242" s="163"/>
      <c r="I242" s="164"/>
      <c r="J242" s="164"/>
      <c r="K242" s="163"/>
    </row>
    <row r="243" spans="7:11">
      <c r="G243" s="163"/>
      <c r="H243" s="163"/>
      <c r="I243" s="164"/>
      <c r="J243" s="164"/>
      <c r="K243" s="163"/>
    </row>
    <row r="244" spans="7:11">
      <c r="G244" s="163"/>
      <c r="H244" s="163"/>
      <c r="I244" s="164"/>
      <c r="J244" s="164"/>
      <c r="K244" s="163"/>
    </row>
    <row r="245" spans="7:11">
      <c r="G245" s="163"/>
      <c r="H245" s="163"/>
      <c r="I245" s="164"/>
      <c r="J245" s="164"/>
      <c r="K245" s="163"/>
    </row>
    <row r="246" spans="7:11">
      <c r="G246" s="163"/>
      <c r="H246" s="163"/>
      <c r="I246" s="164"/>
      <c r="J246" s="164"/>
      <c r="K246" s="163"/>
    </row>
    <row r="247" spans="7:11">
      <c r="G247" s="163"/>
      <c r="H247" s="163"/>
      <c r="I247" s="166"/>
      <c r="J247" s="167"/>
      <c r="K247" s="163"/>
    </row>
    <row r="248" spans="7:11">
      <c r="G248" s="163"/>
      <c r="H248" s="163"/>
      <c r="I248" s="164"/>
      <c r="J248" s="164"/>
      <c r="K248" s="163"/>
    </row>
    <row r="249" spans="7:11">
      <c r="G249" s="163"/>
      <c r="H249" s="163"/>
      <c r="I249" s="164"/>
      <c r="J249" s="164"/>
      <c r="K249" s="163"/>
    </row>
    <row r="250" spans="7:11">
      <c r="G250" s="163"/>
      <c r="H250" s="163"/>
      <c r="I250" s="164"/>
      <c r="J250" s="164"/>
      <c r="K250" s="163"/>
    </row>
    <row r="251" spans="7:11">
      <c r="G251" s="163"/>
      <c r="H251" s="163"/>
      <c r="I251" s="164"/>
      <c r="J251" s="164"/>
      <c r="K251" s="163"/>
    </row>
    <row r="252" spans="7:11">
      <c r="G252" s="163"/>
      <c r="H252" s="163"/>
      <c r="I252" s="164"/>
      <c r="J252" s="164"/>
      <c r="K252" s="163"/>
    </row>
    <row r="253" spans="7:11">
      <c r="G253" s="163"/>
      <c r="H253" s="163"/>
      <c r="I253" s="164"/>
      <c r="J253" s="164"/>
      <c r="K253" s="163"/>
    </row>
    <row r="254" spans="7:11">
      <c r="G254" s="163"/>
      <c r="H254" s="163"/>
      <c r="I254" s="164"/>
      <c r="J254" s="164"/>
      <c r="K254" s="163"/>
    </row>
    <row r="255" spans="7:11">
      <c r="G255" s="163"/>
      <c r="H255" s="163"/>
      <c r="I255" s="164"/>
      <c r="J255" s="164"/>
      <c r="K255" s="163"/>
    </row>
    <row r="256" spans="7:11">
      <c r="G256" s="163"/>
      <c r="H256" s="163"/>
      <c r="I256" s="164"/>
      <c r="J256" s="164"/>
      <c r="K256" s="163"/>
    </row>
    <row r="257" spans="7:11">
      <c r="G257" s="163"/>
      <c r="H257" s="163"/>
      <c r="I257" s="164"/>
      <c r="J257" s="164"/>
      <c r="K257" s="163"/>
    </row>
    <row r="258" spans="7:11">
      <c r="G258" s="163"/>
      <c r="H258" s="163"/>
      <c r="I258" s="164"/>
      <c r="J258" s="164"/>
      <c r="K258" s="163"/>
    </row>
    <row r="259" spans="7:11">
      <c r="G259" s="163"/>
      <c r="H259" s="163"/>
      <c r="I259" s="164"/>
      <c r="J259" s="164"/>
      <c r="K259" s="163"/>
    </row>
    <row r="260" spans="7:11">
      <c r="G260" s="163"/>
      <c r="H260" s="163"/>
      <c r="I260" s="164"/>
      <c r="J260" s="164"/>
      <c r="K260" s="163"/>
    </row>
    <row r="261" spans="7:11">
      <c r="G261" s="163"/>
      <c r="H261" s="163"/>
      <c r="I261" s="164"/>
      <c r="J261" s="164"/>
      <c r="K261" s="163"/>
    </row>
    <row r="262" spans="7:11">
      <c r="G262" s="163"/>
      <c r="H262" s="163"/>
      <c r="I262" s="164"/>
      <c r="J262" s="164"/>
      <c r="K262" s="163"/>
    </row>
    <row r="263" spans="7:11">
      <c r="G263" s="163"/>
      <c r="H263" s="163"/>
      <c r="I263" s="164"/>
      <c r="J263" s="164"/>
      <c r="K263" s="163"/>
    </row>
    <row r="264" spans="7:11">
      <c r="G264" s="163"/>
      <c r="H264" s="163"/>
      <c r="I264" s="164"/>
      <c r="J264" s="164"/>
      <c r="K264" s="163"/>
    </row>
    <row r="265" spans="7:11">
      <c r="G265" s="163"/>
      <c r="H265" s="163"/>
      <c r="I265" s="164"/>
      <c r="J265" s="164"/>
      <c r="K265" s="163"/>
    </row>
    <row r="266" spans="7:11">
      <c r="G266" s="163"/>
      <c r="H266" s="163"/>
      <c r="I266" s="164"/>
      <c r="J266" s="164"/>
      <c r="K266" s="163"/>
    </row>
    <row r="267" spans="7:11">
      <c r="G267" s="163"/>
      <c r="H267" s="163"/>
      <c r="I267" s="164"/>
      <c r="J267" s="164"/>
      <c r="K267" s="163"/>
    </row>
    <row r="268" spans="7:11">
      <c r="G268" s="163"/>
      <c r="H268" s="163"/>
      <c r="I268" s="164"/>
      <c r="J268" s="164"/>
      <c r="K268" s="163"/>
    </row>
    <row r="269" spans="7:11">
      <c r="G269" s="163"/>
      <c r="H269" s="163"/>
      <c r="I269" s="164"/>
      <c r="J269" s="164"/>
      <c r="K269" s="163"/>
    </row>
    <row r="270" spans="7:11">
      <c r="G270" s="163"/>
      <c r="H270" s="163"/>
      <c r="I270" s="164"/>
      <c r="J270" s="164"/>
      <c r="K270" s="163"/>
    </row>
    <row r="271" spans="7:11">
      <c r="G271" s="163"/>
      <c r="H271" s="163"/>
      <c r="I271" s="164"/>
      <c r="J271" s="164"/>
      <c r="K271" s="163"/>
    </row>
    <row r="272" spans="7:11">
      <c r="G272" s="163"/>
      <c r="H272" s="163"/>
      <c r="I272" s="164"/>
      <c r="J272" s="164"/>
      <c r="K272" s="163"/>
    </row>
    <row r="273" spans="7:11">
      <c r="G273" s="163"/>
      <c r="H273" s="163"/>
      <c r="I273" s="164"/>
      <c r="J273" s="164"/>
      <c r="K273" s="163"/>
    </row>
    <row r="274" spans="7:11">
      <c r="G274" s="163"/>
      <c r="H274" s="163"/>
      <c r="I274" s="164"/>
      <c r="J274" s="164"/>
      <c r="K274" s="163"/>
    </row>
    <row r="275" spans="7:11">
      <c r="G275" s="163"/>
      <c r="H275" s="163"/>
      <c r="I275" s="164"/>
      <c r="J275" s="164"/>
      <c r="K275" s="163"/>
    </row>
    <row r="276" spans="7:11">
      <c r="G276" s="163"/>
      <c r="H276" s="163"/>
      <c r="I276" s="164"/>
      <c r="J276" s="164"/>
      <c r="K276" s="163"/>
    </row>
    <row r="277" spans="7:11">
      <c r="G277" s="163"/>
      <c r="H277" s="163"/>
      <c r="I277" s="164"/>
      <c r="J277" s="164"/>
      <c r="K277" s="163"/>
    </row>
    <row r="278" spans="7:11">
      <c r="G278" s="163"/>
      <c r="H278" s="163"/>
      <c r="I278" s="164"/>
      <c r="J278" s="164"/>
      <c r="K278" s="163"/>
    </row>
    <row r="279" spans="7:11">
      <c r="G279" s="163"/>
      <c r="H279" s="163"/>
      <c r="I279" s="164"/>
      <c r="J279" s="164"/>
      <c r="K279" s="163"/>
    </row>
    <row r="280" spans="7:11">
      <c r="G280" s="163"/>
      <c r="H280" s="163"/>
      <c r="I280" s="164"/>
      <c r="J280" s="164"/>
      <c r="K280" s="163"/>
    </row>
    <row r="281" spans="7:11">
      <c r="G281" s="163"/>
      <c r="H281" s="163"/>
      <c r="I281" s="164"/>
      <c r="J281" s="164"/>
      <c r="K281" s="163"/>
    </row>
    <row r="282" spans="7:11">
      <c r="G282" s="163"/>
      <c r="H282" s="163"/>
      <c r="I282" s="164"/>
      <c r="J282" s="164"/>
      <c r="K282" s="163"/>
    </row>
    <row r="283" spans="7:11">
      <c r="G283" s="163"/>
      <c r="H283" s="163"/>
      <c r="I283" s="163"/>
      <c r="J283" s="163"/>
      <c r="K283" s="163"/>
    </row>
    <row r="284" spans="7:11">
      <c r="G284" s="163"/>
      <c r="H284" s="163"/>
      <c r="I284" s="163"/>
      <c r="J284" s="163"/>
      <c r="K284" s="163"/>
    </row>
    <row r="285" spans="7:11">
      <c r="G285" s="163"/>
      <c r="H285" s="163"/>
      <c r="I285" s="163"/>
      <c r="J285" s="163"/>
      <c r="K285" s="163"/>
    </row>
    <row r="286" spans="7:11">
      <c r="G286" s="163"/>
      <c r="H286" s="163"/>
      <c r="I286" s="163"/>
      <c r="J286" s="163"/>
      <c r="K286" s="163"/>
    </row>
    <row r="287" spans="7:11">
      <c r="G287" s="163"/>
      <c r="H287" s="163"/>
      <c r="I287" s="163"/>
      <c r="J287" s="163"/>
      <c r="K287" s="163"/>
    </row>
    <row r="288" spans="7:11">
      <c r="G288" s="163"/>
      <c r="H288" s="163"/>
      <c r="I288" s="163"/>
      <c r="J288" s="163"/>
      <c r="K288" s="163"/>
    </row>
    <row r="289" spans="7:11">
      <c r="G289" s="163"/>
      <c r="H289" s="163"/>
      <c r="I289" s="163"/>
      <c r="J289" s="163"/>
      <c r="K289" s="163"/>
    </row>
    <row r="290" spans="7:11">
      <c r="G290" s="163"/>
      <c r="H290" s="163"/>
      <c r="I290" s="163"/>
      <c r="J290" s="163"/>
      <c r="K290" s="163"/>
    </row>
    <row r="291" spans="7:11">
      <c r="G291" s="163"/>
      <c r="H291" s="163"/>
      <c r="I291" s="163"/>
      <c r="J291" s="163"/>
      <c r="K291" s="163"/>
    </row>
    <row r="292" spans="7:11">
      <c r="G292" s="163"/>
      <c r="H292" s="163"/>
      <c r="I292" s="163"/>
      <c r="J292" s="163"/>
      <c r="K292" s="163"/>
    </row>
    <row r="293" spans="7:11">
      <c r="G293" s="163"/>
      <c r="H293" s="163"/>
      <c r="I293" s="163"/>
      <c r="J293" s="163"/>
      <c r="K293" s="163"/>
    </row>
    <row r="294" spans="7:11">
      <c r="G294" s="163"/>
      <c r="H294" s="163"/>
      <c r="I294" s="163"/>
      <c r="J294" s="163"/>
      <c r="K294" s="163"/>
    </row>
    <row r="295" spans="7:11">
      <c r="G295" s="163"/>
      <c r="H295" s="163"/>
      <c r="I295" s="163"/>
      <c r="J295" s="163"/>
      <c r="K295" s="163"/>
    </row>
    <row r="296" spans="7:11">
      <c r="G296" s="163"/>
      <c r="H296" s="163"/>
      <c r="I296" s="163"/>
      <c r="J296" s="163"/>
      <c r="K296" s="163"/>
    </row>
    <row r="297" spans="7:11">
      <c r="G297" s="163"/>
      <c r="H297" s="163"/>
      <c r="I297" s="163"/>
      <c r="J297" s="163"/>
      <c r="K297" s="163"/>
    </row>
    <row r="298" spans="7:11">
      <c r="G298" s="163"/>
      <c r="H298" s="163"/>
      <c r="I298" s="163"/>
      <c r="J298" s="163"/>
      <c r="K298" s="163"/>
    </row>
    <row r="299" spans="7:11">
      <c r="G299" s="163"/>
      <c r="H299" s="163"/>
      <c r="I299" s="163"/>
      <c r="J299" s="163"/>
      <c r="K299" s="163"/>
    </row>
    <row r="300" spans="7:11">
      <c r="G300" s="163"/>
      <c r="H300" s="163"/>
      <c r="I300" s="163"/>
      <c r="J300" s="163"/>
      <c r="K300" s="163"/>
    </row>
    <row r="301" spans="7:11">
      <c r="G301" s="163"/>
      <c r="H301" s="163"/>
      <c r="I301" s="163"/>
      <c r="J301" s="163"/>
      <c r="K301" s="163"/>
    </row>
    <row r="302" spans="7:11">
      <c r="G302" s="163"/>
      <c r="H302" s="163"/>
      <c r="I302" s="163"/>
      <c r="J302" s="163"/>
      <c r="K302" s="163"/>
    </row>
    <row r="303" spans="7:11">
      <c r="G303" s="163"/>
      <c r="H303" s="163"/>
      <c r="I303" s="163"/>
      <c r="J303" s="163"/>
      <c r="K303" s="163"/>
    </row>
    <row r="304" spans="7:11">
      <c r="G304" s="163"/>
      <c r="H304" s="163"/>
      <c r="I304" s="163"/>
      <c r="J304" s="163"/>
      <c r="K304" s="163"/>
    </row>
    <row r="305" spans="7:11">
      <c r="G305" s="163"/>
      <c r="H305" s="163"/>
      <c r="I305" s="163"/>
      <c r="J305" s="163"/>
      <c r="K305" s="163"/>
    </row>
    <row r="306" spans="7:11">
      <c r="G306" s="163"/>
      <c r="H306" s="163"/>
      <c r="I306" s="163"/>
      <c r="J306" s="163"/>
      <c r="K306" s="163"/>
    </row>
    <row r="307" spans="7:11">
      <c r="G307" s="163"/>
      <c r="H307" s="163"/>
      <c r="I307" s="163"/>
      <c r="J307" s="163"/>
      <c r="K307" s="163"/>
    </row>
    <row r="308" spans="7:11">
      <c r="G308" s="163"/>
      <c r="H308" s="163"/>
      <c r="I308" s="163"/>
      <c r="J308" s="163"/>
      <c r="K308" s="163"/>
    </row>
    <row r="309" spans="7:11">
      <c r="G309" s="163"/>
      <c r="H309" s="163"/>
      <c r="I309" s="163"/>
      <c r="J309" s="163"/>
      <c r="K309" s="163"/>
    </row>
    <row r="310" spans="7:11">
      <c r="G310" s="163"/>
      <c r="H310" s="163"/>
      <c r="I310" s="163"/>
      <c r="J310" s="163"/>
      <c r="K310" s="163"/>
    </row>
    <row r="311" spans="7:11">
      <c r="G311" s="163"/>
      <c r="H311" s="163"/>
      <c r="I311" s="163"/>
      <c r="J311" s="163"/>
      <c r="K311" s="163"/>
    </row>
    <row r="312" spans="7:11">
      <c r="G312" s="163"/>
      <c r="H312" s="163"/>
      <c r="I312" s="163"/>
      <c r="J312" s="163"/>
      <c r="K312" s="163"/>
    </row>
    <row r="313" spans="7:11">
      <c r="G313" s="163"/>
      <c r="H313" s="163"/>
      <c r="I313" s="163"/>
      <c r="J313" s="163"/>
      <c r="K313" s="163"/>
    </row>
    <row r="314" spans="7:11">
      <c r="G314" s="163"/>
      <c r="H314" s="163"/>
      <c r="I314" s="163"/>
      <c r="J314" s="163"/>
      <c r="K314" s="163"/>
    </row>
    <row r="315" spans="7:11">
      <c r="G315" s="163"/>
      <c r="H315" s="163"/>
      <c r="I315" s="163"/>
      <c r="J315" s="163"/>
      <c r="K315" s="163"/>
    </row>
    <row r="316" spans="7:11">
      <c r="G316" s="163"/>
      <c r="H316" s="163"/>
      <c r="I316" s="163"/>
      <c r="J316" s="163"/>
      <c r="K316" s="163"/>
    </row>
    <row r="317" spans="7:11">
      <c r="G317" s="163"/>
      <c r="H317" s="163"/>
      <c r="I317" s="163"/>
      <c r="J317" s="163"/>
      <c r="K317" s="163"/>
    </row>
    <row r="318" spans="7:11">
      <c r="G318" s="163"/>
      <c r="H318" s="163"/>
      <c r="I318" s="163"/>
      <c r="J318" s="163"/>
      <c r="K318" s="163"/>
    </row>
    <row r="319" spans="7:11">
      <c r="G319" s="163"/>
      <c r="H319" s="163"/>
      <c r="I319" s="163"/>
      <c r="J319" s="163"/>
      <c r="K319" s="163"/>
    </row>
    <row r="320" spans="7:11">
      <c r="G320" s="163"/>
      <c r="H320" s="163"/>
      <c r="I320" s="163"/>
      <c r="J320" s="163"/>
      <c r="K320" s="163"/>
    </row>
    <row r="321" spans="7:11">
      <c r="G321" s="163"/>
      <c r="H321" s="163"/>
      <c r="I321" s="163"/>
      <c r="J321" s="163"/>
      <c r="K321" s="163"/>
    </row>
    <row r="322" spans="7:11">
      <c r="G322" s="163"/>
      <c r="H322" s="163"/>
      <c r="I322" s="163"/>
      <c r="J322" s="163"/>
      <c r="K322" s="163"/>
    </row>
    <row r="323" spans="7:11">
      <c r="G323" s="163"/>
      <c r="H323" s="163"/>
      <c r="I323" s="163"/>
      <c r="J323" s="163"/>
      <c r="K323" s="163"/>
    </row>
    <row r="324" spans="7:11">
      <c r="G324" s="163"/>
      <c r="H324" s="163"/>
      <c r="I324" s="163"/>
      <c r="J324" s="163"/>
      <c r="K324" s="163"/>
    </row>
    <row r="325" spans="7:11">
      <c r="G325" s="163"/>
      <c r="H325" s="163"/>
      <c r="I325" s="163"/>
      <c r="J325" s="163"/>
      <c r="K325" s="163"/>
    </row>
    <row r="326" spans="7:11">
      <c r="G326" s="163"/>
      <c r="H326" s="163"/>
      <c r="I326" s="163"/>
      <c r="J326" s="163"/>
      <c r="K326" s="163"/>
    </row>
    <row r="327" spans="7:11">
      <c r="G327" s="163"/>
      <c r="H327" s="163"/>
      <c r="I327" s="163"/>
      <c r="J327" s="163"/>
      <c r="K327" s="163"/>
    </row>
    <row r="328" spans="7:11">
      <c r="G328" s="163"/>
      <c r="H328" s="163"/>
      <c r="I328" s="163"/>
      <c r="J328" s="163"/>
      <c r="K328" s="163"/>
    </row>
    <row r="329" spans="7:11">
      <c r="G329" s="163"/>
      <c r="H329" s="163"/>
      <c r="I329" s="163"/>
      <c r="J329" s="163"/>
      <c r="K329" s="163"/>
    </row>
    <row r="330" spans="7:11">
      <c r="G330" s="163"/>
      <c r="H330" s="163"/>
      <c r="I330" s="163"/>
      <c r="J330" s="163"/>
      <c r="K330" s="163"/>
    </row>
    <row r="331" spans="7:11">
      <c r="G331" s="163"/>
      <c r="H331" s="163"/>
      <c r="I331" s="163"/>
      <c r="J331" s="163"/>
      <c r="K331" s="163"/>
    </row>
    <row r="332" spans="7:11">
      <c r="G332" s="163"/>
      <c r="H332" s="163"/>
      <c r="I332" s="163"/>
      <c r="J332" s="163"/>
      <c r="K332" s="163"/>
    </row>
    <row r="333" spans="7:11">
      <c r="G333" s="163"/>
      <c r="H333" s="163"/>
      <c r="I333" s="163"/>
      <c r="J333" s="163"/>
      <c r="K333" s="163"/>
    </row>
    <row r="334" spans="7:11">
      <c r="G334" s="163"/>
      <c r="H334" s="163"/>
      <c r="I334" s="163"/>
      <c r="J334" s="163"/>
      <c r="K334" s="163"/>
    </row>
    <row r="335" spans="7:11">
      <c r="G335" s="163"/>
      <c r="H335" s="163"/>
      <c r="I335" s="163"/>
      <c r="J335" s="163"/>
      <c r="K335" s="163"/>
    </row>
    <row r="336" spans="7:11">
      <c r="G336" s="163"/>
      <c r="H336" s="163"/>
      <c r="I336" s="163"/>
      <c r="J336" s="163"/>
      <c r="K336" s="163"/>
    </row>
    <row r="337" spans="7:11">
      <c r="G337" s="163"/>
      <c r="H337" s="163"/>
      <c r="I337" s="163"/>
      <c r="J337" s="163"/>
      <c r="K337" s="163"/>
    </row>
    <row r="338" spans="7:11">
      <c r="G338" s="163"/>
      <c r="H338" s="163"/>
      <c r="I338" s="163"/>
      <c r="J338" s="163"/>
      <c r="K338" s="163"/>
    </row>
    <row r="339" spans="7:11">
      <c r="G339" s="163"/>
      <c r="H339" s="163"/>
      <c r="I339" s="163"/>
      <c r="J339" s="163"/>
      <c r="K339" s="163"/>
    </row>
    <row r="340" spans="7:11">
      <c r="G340" s="163"/>
      <c r="H340" s="163"/>
      <c r="I340" s="163"/>
      <c r="J340" s="163"/>
      <c r="K340" s="163"/>
    </row>
    <row r="341" spans="7:11">
      <c r="G341" s="163"/>
      <c r="H341" s="163"/>
      <c r="I341" s="163"/>
      <c r="J341" s="163"/>
      <c r="K341" s="163"/>
    </row>
    <row r="342" spans="7:11">
      <c r="G342" s="163"/>
      <c r="H342" s="163"/>
      <c r="I342" s="163"/>
      <c r="J342" s="163"/>
      <c r="K342" s="163"/>
    </row>
    <row r="343" spans="7:11">
      <c r="G343" s="163"/>
      <c r="H343" s="163"/>
      <c r="I343" s="163"/>
      <c r="J343" s="163"/>
      <c r="K343" s="163"/>
    </row>
    <row r="344" spans="7:11">
      <c r="G344" s="163"/>
      <c r="H344" s="163"/>
      <c r="I344" s="163"/>
      <c r="J344" s="163"/>
      <c r="K344" s="163"/>
    </row>
    <row r="345" spans="7:11">
      <c r="G345" s="163"/>
      <c r="H345" s="163"/>
      <c r="I345" s="163"/>
      <c r="J345" s="163"/>
      <c r="K345" s="163"/>
    </row>
    <row r="346" spans="7:11">
      <c r="G346" s="163"/>
      <c r="H346" s="163"/>
      <c r="I346" s="163"/>
      <c r="J346" s="163"/>
      <c r="K346" s="163"/>
    </row>
    <row r="347" spans="7:11">
      <c r="G347" s="163"/>
      <c r="H347" s="163"/>
      <c r="I347" s="163"/>
      <c r="J347" s="163"/>
      <c r="K347" s="163"/>
    </row>
    <row r="348" spans="7:11">
      <c r="G348" s="163"/>
      <c r="H348" s="163"/>
      <c r="I348" s="163"/>
      <c r="J348" s="163"/>
      <c r="K348" s="163"/>
    </row>
    <row r="349" spans="7:11">
      <c r="G349" s="163"/>
      <c r="H349" s="163"/>
      <c r="I349" s="163"/>
      <c r="J349" s="163"/>
      <c r="K349" s="163"/>
    </row>
    <row r="350" spans="7:11">
      <c r="G350" s="163"/>
      <c r="H350" s="163"/>
      <c r="I350" s="163"/>
      <c r="J350" s="163"/>
      <c r="K350" s="163"/>
    </row>
    <row r="351" spans="7:11">
      <c r="G351" s="163"/>
      <c r="H351" s="163"/>
      <c r="I351" s="163"/>
      <c r="J351" s="163"/>
      <c r="K351" s="163"/>
    </row>
    <row r="352" spans="7:11">
      <c r="G352" s="163"/>
      <c r="H352" s="163"/>
      <c r="I352" s="163"/>
      <c r="J352" s="163"/>
      <c r="K352" s="163"/>
    </row>
    <row r="353" spans="7:11">
      <c r="G353" s="163"/>
      <c r="H353" s="163"/>
      <c r="I353" s="163"/>
      <c r="J353" s="163"/>
      <c r="K353" s="163"/>
    </row>
    <row r="354" spans="7:11">
      <c r="G354" s="163"/>
      <c r="H354" s="163"/>
      <c r="I354" s="163"/>
      <c r="J354" s="163"/>
      <c r="K354" s="163"/>
    </row>
    <row r="355" spans="7:11">
      <c r="G355" s="163"/>
      <c r="H355" s="163"/>
      <c r="I355" s="163"/>
      <c r="J355" s="163"/>
      <c r="K355" s="163"/>
    </row>
    <row r="356" spans="7:11">
      <c r="G356" s="163"/>
      <c r="H356" s="163"/>
      <c r="I356" s="163"/>
      <c r="J356" s="163"/>
      <c r="K356" s="163"/>
    </row>
    <row r="357" spans="7:11">
      <c r="G357" s="163"/>
      <c r="H357" s="163"/>
      <c r="I357" s="163"/>
      <c r="J357" s="163"/>
      <c r="K357" s="163"/>
    </row>
    <row r="358" spans="7:11">
      <c r="G358" s="163"/>
      <c r="H358" s="163"/>
      <c r="I358" s="163"/>
      <c r="J358" s="163"/>
      <c r="K358" s="163"/>
    </row>
    <row r="359" spans="7:11">
      <c r="G359" s="163"/>
      <c r="H359" s="163"/>
      <c r="I359" s="163"/>
      <c r="J359" s="163"/>
      <c r="K359" s="163"/>
    </row>
    <row r="360" spans="7:11">
      <c r="G360" s="163"/>
      <c r="H360" s="163"/>
      <c r="I360" s="163"/>
      <c r="J360" s="163"/>
      <c r="K360" s="163"/>
    </row>
    <row r="361" spans="7:11">
      <c r="G361" s="163"/>
      <c r="H361" s="163"/>
      <c r="I361" s="163"/>
      <c r="J361" s="163"/>
      <c r="K361" s="163"/>
    </row>
    <row r="362" spans="7:11">
      <c r="G362" s="163"/>
      <c r="H362" s="163"/>
      <c r="I362" s="163"/>
      <c r="J362" s="163"/>
      <c r="K362" s="163"/>
    </row>
    <row r="363" spans="7:11">
      <c r="G363" s="163"/>
      <c r="H363" s="163"/>
      <c r="I363" s="163"/>
      <c r="J363" s="163"/>
      <c r="K363" s="163"/>
    </row>
    <row r="364" spans="7:11">
      <c r="G364" s="163"/>
      <c r="H364" s="163"/>
      <c r="I364" s="163"/>
      <c r="J364" s="163"/>
      <c r="K364" s="163"/>
    </row>
    <row r="365" spans="7:11">
      <c r="G365" s="163"/>
      <c r="H365" s="163"/>
      <c r="I365" s="163"/>
      <c r="J365" s="163"/>
      <c r="K365" s="163"/>
    </row>
    <row r="366" spans="7:11">
      <c r="G366" s="163"/>
      <c r="H366" s="163"/>
      <c r="I366" s="163"/>
      <c r="J366" s="163"/>
      <c r="K366" s="163"/>
    </row>
    <row r="367" spans="7:11">
      <c r="G367" s="163"/>
      <c r="H367" s="163"/>
      <c r="I367" s="163"/>
      <c r="J367" s="163"/>
      <c r="K367" s="163"/>
    </row>
    <row r="368" spans="7:11">
      <c r="G368" s="163"/>
      <c r="H368" s="163"/>
      <c r="I368" s="163"/>
      <c r="J368" s="163"/>
      <c r="K368" s="163"/>
    </row>
    <row r="369" spans="7:11">
      <c r="G369" s="163"/>
      <c r="H369" s="163"/>
      <c r="I369" s="163"/>
      <c r="J369" s="163"/>
      <c r="K369" s="163"/>
    </row>
    <row r="370" spans="7:11">
      <c r="G370" s="163"/>
      <c r="H370" s="163"/>
      <c r="I370" s="163"/>
      <c r="J370" s="163"/>
      <c r="K370" s="163"/>
    </row>
    <row r="371" spans="7:11">
      <c r="G371" s="163"/>
      <c r="H371" s="163"/>
      <c r="I371" s="163"/>
      <c r="J371" s="163"/>
      <c r="K371" s="163"/>
    </row>
    <row r="372" spans="7:11">
      <c r="G372" s="163"/>
      <c r="H372" s="163"/>
      <c r="I372" s="163"/>
      <c r="J372" s="163"/>
      <c r="K372" s="163"/>
    </row>
    <row r="373" spans="7:11">
      <c r="G373" s="163"/>
      <c r="H373" s="163"/>
      <c r="I373" s="163"/>
      <c r="J373" s="163"/>
      <c r="K373" s="163"/>
    </row>
    <row r="374" spans="7:11">
      <c r="G374" s="163"/>
      <c r="H374" s="163"/>
      <c r="I374" s="163"/>
      <c r="J374" s="163"/>
      <c r="K374" s="163"/>
    </row>
    <row r="375" spans="7:11">
      <c r="G375" s="163"/>
      <c r="H375" s="163"/>
      <c r="I375" s="163"/>
      <c r="J375" s="163"/>
      <c r="K375" s="163"/>
    </row>
    <row r="376" spans="7:11">
      <c r="G376" s="163"/>
      <c r="H376" s="163"/>
      <c r="I376" s="163"/>
      <c r="J376" s="163"/>
      <c r="K376" s="163"/>
    </row>
    <row r="377" spans="7:11">
      <c r="G377" s="163"/>
      <c r="H377" s="163"/>
      <c r="I377" s="163"/>
      <c r="J377" s="163"/>
      <c r="K377" s="163"/>
    </row>
    <row r="378" spans="7:11">
      <c r="G378" s="163"/>
      <c r="H378" s="163"/>
      <c r="I378" s="163"/>
      <c r="J378" s="163"/>
      <c r="K378" s="163"/>
    </row>
    <row r="379" spans="7:11">
      <c r="G379" s="163"/>
      <c r="H379" s="163"/>
      <c r="I379" s="163"/>
      <c r="J379" s="163"/>
      <c r="K379" s="163"/>
    </row>
    <row r="380" spans="7:11">
      <c r="G380" s="163"/>
      <c r="H380" s="163"/>
      <c r="I380" s="163"/>
      <c r="J380" s="163"/>
      <c r="K380" s="163"/>
    </row>
    <row r="381" spans="7:11">
      <c r="G381" s="163"/>
      <c r="H381" s="163"/>
      <c r="I381" s="163"/>
      <c r="J381" s="163"/>
      <c r="K381" s="163"/>
    </row>
    <row r="382" spans="7:11">
      <c r="G382" s="163"/>
      <c r="H382" s="163"/>
      <c r="I382" s="163"/>
      <c r="J382" s="163"/>
      <c r="K382" s="163"/>
    </row>
    <row r="383" spans="7:11">
      <c r="G383" s="163"/>
      <c r="H383" s="163"/>
      <c r="I383" s="163"/>
      <c r="J383" s="163"/>
      <c r="K383" s="163"/>
    </row>
    <row r="384" spans="7:11">
      <c r="G384" s="163"/>
      <c r="H384" s="163"/>
      <c r="I384" s="163"/>
      <c r="J384" s="163"/>
      <c r="K384" s="163"/>
    </row>
    <row r="385" spans="7:11">
      <c r="G385" s="163"/>
      <c r="H385" s="163"/>
      <c r="I385" s="163"/>
      <c r="J385" s="163"/>
      <c r="K385" s="163"/>
    </row>
    <row r="386" spans="7:11">
      <c r="G386" s="163"/>
      <c r="H386" s="163"/>
      <c r="I386" s="163"/>
      <c r="J386" s="163"/>
      <c r="K386" s="163"/>
    </row>
    <row r="387" spans="7:11">
      <c r="G387" s="163"/>
      <c r="H387" s="163"/>
      <c r="I387" s="163"/>
      <c r="J387" s="163"/>
      <c r="K387" s="163"/>
    </row>
    <row r="388" spans="7:11">
      <c r="G388" s="163"/>
      <c r="H388" s="163"/>
      <c r="I388" s="163"/>
      <c r="J388" s="163"/>
      <c r="K388" s="163"/>
    </row>
    <row r="389" spans="7:11">
      <c r="G389" s="163"/>
      <c r="H389" s="163"/>
      <c r="I389" s="163"/>
      <c r="J389" s="163"/>
      <c r="K389" s="163"/>
    </row>
    <row r="390" spans="7:11">
      <c r="G390" s="163"/>
      <c r="H390" s="163"/>
      <c r="I390" s="163"/>
      <c r="J390" s="163"/>
      <c r="K390" s="163"/>
    </row>
    <row r="391" spans="7:11">
      <c r="G391" s="163"/>
      <c r="H391" s="163"/>
      <c r="I391" s="163"/>
      <c r="J391" s="163"/>
      <c r="K391" s="163"/>
    </row>
    <row r="392" spans="7:11">
      <c r="G392" s="163"/>
      <c r="H392" s="163"/>
      <c r="I392" s="163"/>
      <c r="J392" s="163"/>
      <c r="K392" s="163"/>
    </row>
    <row r="393" spans="7:11">
      <c r="G393" s="163"/>
      <c r="H393" s="163"/>
      <c r="I393" s="163"/>
      <c r="J393" s="163"/>
      <c r="K393" s="163"/>
    </row>
    <row r="394" spans="7:11">
      <c r="G394" s="163"/>
      <c r="H394" s="163"/>
      <c r="I394" s="163"/>
      <c r="J394" s="163"/>
      <c r="K394" s="163"/>
    </row>
    <row r="395" spans="7:11">
      <c r="G395" s="163"/>
      <c r="H395" s="163"/>
      <c r="I395" s="163"/>
      <c r="J395" s="163"/>
      <c r="K395" s="163"/>
    </row>
    <row r="396" spans="7:11">
      <c r="G396" s="163"/>
      <c r="H396" s="163"/>
      <c r="I396" s="163"/>
      <c r="J396" s="163"/>
      <c r="K396" s="163"/>
    </row>
    <row r="397" spans="7:11">
      <c r="G397" s="163"/>
      <c r="H397" s="163"/>
      <c r="I397" s="163"/>
      <c r="J397" s="163"/>
      <c r="K397" s="163"/>
    </row>
    <row r="398" spans="7:11">
      <c r="G398" s="163"/>
      <c r="H398" s="163"/>
      <c r="I398" s="163"/>
      <c r="J398" s="163"/>
      <c r="K398" s="163"/>
    </row>
    <row r="399" spans="7:11">
      <c r="G399" s="163"/>
      <c r="H399" s="163"/>
      <c r="I399" s="163"/>
      <c r="J399" s="163"/>
      <c r="K399" s="163"/>
    </row>
    <row r="400" spans="7:11">
      <c r="G400" s="163"/>
      <c r="H400" s="163"/>
      <c r="I400" s="163"/>
      <c r="J400" s="163"/>
      <c r="K400" s="163"/>
    </row>
    <row r="401" spans="7:11">
      <c r="G401" s="163"/>
      <c r="H401" s="163"/>
      <c r="I401" s="163"/>
      <c r="J401" s="163"/>
      <c r="K401" s="163"/>
    </row>
    <row r="402" spans="7:11">
      <c r="G402" s="163"/>
      <c r="H402" s="163"/>
      <c r="I402" s="163"/>
      <c r="J402" s="163"/>
      <c r="K402" s="163"/>
    </row>
    <row r="403" spans="7:11">
      <c r="G403" s="163"/>
      <c r="H403" s="163"/>
      <c r="I403" s="163"/>
      <c r="J403" s="163"/>
      <c r="K403" s="163"/>
    </row>
    <row r="404" spans="7:11">
      <c r="G404" s="163"/>
      <c r="H404" s="163"/>
      <c r="I404" s="163"/>
      <c r="J404" s="163"/>
      <c r="K404" s="163"/>
    </row>
    <row r="405" spans="7:11">
      <c r="G405" s="163"/>
      <c r="H405" s="163"/>
      <c r="I405" s="163"/>
      <c r="J405" s="163"/>
      <c r="K405" s="163"/>
    </row>
    <row r="406" spans="7:11">
      <c r="G406" s="163"/>
      <c r="H406" s="163"/>
      <c r="I406" s="163"/>
      <c r="J406" s="163"/>
      <c r="K406" s="163"/>
    </row>
    <row r="407" spans="7:11">
      <c r="G407" s="163"/>
      <c r="H407" s="163"/>
      <c r="I407" s="163"/>
      <c r="J407" s="163"/>
      <c r="K407" s="163"/>
    </row>
    <row r="408" spans="7:11">
      <c r="G408" s="163"/>
      <c r="H408" s="163"/>
      <c r="I408" s="163"/>
      <c r="J408" s="163"/>
      <c r="K408" s="163"/>
    </row>
    <row r="409" spans="7:11">
      <c r="G409" s="163"/>
      <c r="H409" s="163"/>
      <c r="I409" s="163"/>
      <c r="J409" s="163"/>
      <c r="K409" s="163"/>
    </row>
    <row r="410" spans="7:11">
      <c r="G410" s="163"/>
      <c r="H410" s="163"/>
      <c r="I410" s="163"/>
      <c r="J410" s="163"/>
      <c r="K410" s="163"/>
    </row>
    <row r="411" spans="7:11">
      <c r="G411" s="163"/>
      <c r="H411" s="163"/>
      <c r="I411" s="163"/>
      <c r="J411" s="163"/>
      <c r="K411" s="163"/>
    </row>
    <row r="412" spans="7:11">
      <c r="G412" s="163"/>
      <c r="H412" s="163"/>
      <c r="I412" s="163"/>
      <c r="J412" s="163"/>
      <c r="K412" s="163"/>
    </row>
    <row r="413" spans="7:11">
      <c r="G413" s="163"/>
      <c r="H413" s="163"/>
      <c r="I413" s="163"/>
      <c r="J413" s="163"/>
      <c r="K413" s="163"/>
    </row>
    <row r="414" spans="7:11">
      <c r="G414" s="163"/>
      <c r="H414" s="163"/>
      <c r="I414" s="163"/>
      <c r="J414" s="163"/>
      <c r="K414" s="163"/>
    </row>
    <row r="415" spans="7:11">
      <c r="G415" s="163"/>
      <c r="H415" s="163"/>
      <c r="I415" s="163"/>
      <c r="J415" s="163"/>
      <c r="K415" s="163"/>
    </row>
    <row r="416" spans="7:11">
      <c r="G416" s="163"/>
      <c r="H416" s="163"/>
      <c r="I416" s="163"/>
      <c r="J416" s="163"/>
      <c r="K416" s="163"/>
    </row>
    <row r="417" spans="7:11">
      <c r="G417" s="163"/>
      <c r="H417" s="163"/>
      <c r="I417" s="163"/>
      <c r="J417" s="163"/>
      <c r="K417" s="163"/>
    </row>
    <row r="418" spans="7:11">
      <c r="G418" s="163"/>
      <c r="H418" s="163"/>
      <c r="I418" s="163"/>
      <c r="J418" s="163"/>
      <c r="K418" s="163"/>
    </row>
    <row r="419" spans="7:11">
      <c r="G419" s="163"/>
      <c r="H419" s="163"/>
      <c r="I419" s="163"/>
      <c r="J419" s="163"/>
      <c r="K419" s="163"/>
    </row>
    <row r="420" spans="7:11">
      <c r="G420" s="163"/>
      <c r="H420" s="163"/>
      <c r="I420" s="163"/>
      <c r="J420" s="163"/>
      <c r="K420" s="163"/>
    </row>
    <row r="421" spans="7:11">
      <c r="G421" s="163"/>
      <c r="H421" s="163"/>
      <c r="I421" s="163"/>
      <c r="J421" s="163"/>
      <c r="K421" s="163"/>
    </row>
    <row r="422" spans="7:11">
      <c r="G422" s="163"/>
      <c r="H422" s="163"/>
      <c r="I422" s="163"/>
      <c r="J422" s="163"/>
      <c r="K422" s="163"/>
    </row>
    <row r="423" spans="7:11">
      <c r="G423" s="163"/>
      <c r="H423" s="163"/>
      <c r="I423" s="163"/>
      <c r="J423" s="163"/>
      <c r="K423" s="163"/>
    </row>
    <row r="424" spans="7:11">
      <c r="G424" s="163"/>
      <c r="H424" s="163"/>
      <c r="I424" s="163"/>
      <c r="J424" s="163"/>
      <c r="K424" s="163"/>
    </row>
    <row r="425" spans="7:11">
      <c r="G425" s="163"/>
      <c r="H425" s="163"/>
      <c r="I425" s="163"/>
      <c r="J425" s="163"/>
      <c r="K425" s="163"/>
    </row>
    <row r="426" spans="7:11">
      <c r="G426" s="163"/>
      <c r="H426" s="163"/>
      <c r="I426" s="163"/>
      <c r="J426" s="163"/>
      <c r="K426" s="163"/>
    </row>
    <row r="427" spans="7:11">
      <c r="G427" s="163"/>
      <c r="H427" s="163"/>
      <c r="I427" s="163"/>
      <c r="J427" s="163"/>
      <c r="K427" s="163"/>
    </row>
    <row r="428" spans="7:11">
      <c r="G428" s="163"/>
      <c r="H428" s="163"/>
      <c r="I428" s="163"/>
      <c r="J428" s="163"/>
      <c r="K428" s="163"/>
    </row>
    <row r="429" spans="7:11">
      <c r="G429" s="163"/>
      <c r="H429" s="163"/>
      <c r="I429" s="163"/>
      <c r="J429" s="163"/>
      <c r="K429" s="163"/>
    </row>
    <row r="430" spans="7:11">
      <c r="G430" s="163"/>
      <c r="H430" s="163"/>
      <c r="I430" s="163"/>
      <c r="J430" s="163"/>
      <c r="K430" s="163"/>
    </row>
    <row r="431" spans="7:11">
      <c r="G431" s="163"/>
      <c r="H431" s="163"/>
      <c r="I431" s="163"/>
      <c r="J431" s="163"/>
      <c r="K431" s="163"/>
    </row>
    <row r="432" spans="7:11">
      <c r="G432" s="163"/>
      <c r="H432" s="163"/>
      <c r="I432" s="163"/>
      <c r="J432" s="163"/>
      <c r="K432" s="163"/>
    </row>
    <row r="433" spans="7:11">
      <c r="G433" s="163"/>
      <c r="H433" s="163"/>
      <c r="I433" s="163"/>
      <c r="J433" s="163"/>
      <c r="K433" s="163"/>
    </row>
    <row r="434" spans="7:11">
      <c r="G434" s="163"/>
      <c r="H434" s="163"/>
      <c r="I434" s="163"/>
      <c r="J434" s="163"/>
      <c r="K434" s="163"/>
    </row>
    <row r="435" spans="7:11">
      <c r="G435" s="163"/>
      <c r="H435" s="163"/>
      <c r="I435" s="163"/>
      <c r="J435" s="163"/>
      <c r="K435" s="163"/>
    </row>
    <row r="436" spans="7:11">
      <c r="G436" s="163"/>
      <c r="H436" s="163"/>
      <c r="I436" s="163"/>
      <c r="J436" s="163"/>
      <c r="K436" s="163"/>
    </row>
    <row r="437" spans="7:11">
      <c r="G437" s="163"/>
      <c r="H437" s="163"/>
      <c r="I437" s="163"/>
      <c r="J437" s="163"/>
      <c r="K437" s="163"/>
    </row>
    <row r="438" spans="7:11">
      <c r="G438" s="163"/>
      <c r="H438" s="163"/>
      <c r="I438" s="163"/>
      <c r="J438" s="163"/>
      <c r="K438" s="163"/>
    </row>
    <row r="439" spans="7:11">
      <c r="G439" s="163"/>
      <c r="H439" s="163"/>
      <c r="I439" s="163"/>
      <c r="J439" s="163"/>
      <c r="K439" s="163"/>
    </row>
    <row r="440" spans="7:11">
      <c r="G440" s="163"/>
      <c r="H440" s="163"/>
      <c r="I440" s="163"/>
      <c r="J440" s="163"/>
      <c r="K440" s="163"/>
    </row>
    <row r="441" spans="7:11">
      <c r="G441" s="163"/>
      <c r="H441" s="163"/>
      <c r="I441" s="163"/>
      <c r="J441" s="163"/>
      <c r="K441" s="163"/>
    </row>
    <row r="442" spans="7:11">
      <c r="G442" s="163"/>
      <c r="H442" s="163"/>
      <c r="I442" s="163"/>
      <c r="J442" s="163"/>
      <c r="K442" s="163"/>
    </row>
    <row r="443" spans="7:11">
      <c r="G443" s="163"/>
      <c r="H443" s="163"/>
      <c r="I443" s="163"/>
      <c r="J443" s="163"/>
      <c r="K443" s="163"/>
    </row>
    <row r="444" spans="7:11">
      <c r="G444" s="163"/>
      <c r="H444" s="163"/>
      <c r="I444" s="163"/>
      <c r="J444" s="163"/>
      <c r="K444" s="163"/>
    </row>
    <row r="445" spans="7:11">
      <c r="G445" s="163"/>
      <c r="H445" s="163"/>
      <c r="I445" s="163"/>
      <c r="J445" s="163"/>
      <c r="K445" s="163"/>
    </row>
    <row r="446" spans="7:11">
      <c r="G446" s="163"/>
      <c r="H446" s="163"/>
      <c r="I446" s="163"/>
      <c r="J446" s="163"/>
      <c r="K446" s="163"/>
    </row>
    <row r="447" spans="7:11">
      <c r="G447" s="163"/>
      <c r="H447" s="163"/>
      <c r="I447" s="163"/>
      <c r="J447" s="163"/>
      <c r="K447" s="163"/>
    </row>
    <row r="448" spans="7:11">
      <c r="G448" s="163"/>
      <c r="H448" s="163"/>
      <c r="I448" s="163"/>
      <c r="J448" s="163"/>
      <c r="K448" s="163"/>
    </row>
    <row r="449" spans="7:11">
      <c r="G449" s="163"/>
      <c r="H449" s="163"/>
      <c r="I449" s="163"/>
      <c r="J449" s="163"/>
      <c r="K449" s="163"/>
    </row>
    <row r="450" spans="7:11">
      <c r="G450" s="163"/>
      <c r="H450" s="163"/>
      <c r="I450" s="163"/>
      <c r="J450" s="163"/>
      <c r="K450" s="163"/>
    </row>
    <row r="451" spans="7:11">
      <c r="G451" s="163"/>
      <c r="H451" s="163"/>
      <c r="I451" s="163"/>
      <c r="J451" s="163"/>
      <c r="K451" s="163"/>
    </row>
    <row r="452" spans="7:11">
      <c r="G452" s="163"/>
      <c r="H452" s="163"/>
      <c r="I452" s="163"/>
      <c r="J452" s="163"/>
      <c r="K452" s="163"/>
    </row>
    <row r="453" spans="7:11">
      <c r="G453" s="163"/>
      <c r="H453" s="163"/>
      <c r="I453" s="163"/>
      <c r="J453" s="163"/>
      <c r="K453" s="163"/>
    </row>
    <row r="454" spans="7:11">
      <c r="G454" s="163"/>
      <c r="H454" s="163"/>
      <c r="I454" s="163"/>
      <c r="J454" s="163"/>
      <c r="K454" s="163"/>
    </row>
    <row r="455" spans="7:11">
      <c r="G455" s="163"/>
      <c r="H455" s="163"/>
      <c r="I455" s="163"/>
      <c r="J455" s="163"/>
      <c r="K455" s="163"/>
    </row>
    <row r="456" spans="7:11">
      <c r="G456" s="163"/>
      <c r="H456" s="163"/>
      <c r="I456" s="163"/>
      <c r="J456" s="163"/>
      <c r="K456" s="163"/>
    </row>
    <row r="457" spans="7:11">
      <c r="G457" s="163"/>
      <c r="H457" s="163"/>
      <c r="I457" s="163"/>
      <c r="J457" s="163"/>
      <c r="K457" s="163"/>
    </row>
    <row r="458" spans="7:11">
      <c r="G458" s="163"/>
      <c r="H458" s="163"/>
      <c r="I458" s="163"/>
      <c r="J458" s="163"/>
      <c r="K458" s="163"/>
    </row>
    <row r="459" spans="7:11">
      <c r="G459" s="163"/>
      <c r="H459" s="163"/>
      <c r="I459" s="163"/>
      <c r="J459" s="163"/>
      <c r="K459" s="163"/>
    </row>
    <row r="460" spans="7:11">
      <c r="G460" s="163"/>
      <c r="H460" s="163"/>
      <c r="I460" s="163"/>
      <c r="J460" s="163"/>
      <c r="K460" s="163"/>
    </row>
    <row r="461" spans="7:11">
      <c r="G461" s="163"/>
      <c r="H461" s="163"/>
      <c r="I461" s="163"/>
      <c r="J461" s="163"/>
      <c r="K461" s="163"/>
    </row>
    <row r="462" spans="7:11">
      <c r="G462" s="163"/>
      <c r="H462" s="163"/>
      <c r="I462" s="163"/>
      <c r="J462" s="163"/>
      <c r="K462" s="163"/>
    </row>
    <row r="463" spans="7:11">
      <c r="G463" s="163"/>
      <c r="H463" s="163"/>
      <c r="I463" s="163"/>
      <c r="J463" s="163"/>
      <c r="K463" s="163"/>
    </row>
    <row r="464" spans="7:11">
      <c r="G464" s="163"/>
      <c r="H464" s="163"/>
      <c r="I464" s="163"/>
      <c r="J464" s="163"/>
      <c r="K464" s="163"/>
    </row>
    <row r="465" spans="7:11">
      <c r="G465" s="163"/>
      <c r="H465" s="163"/>
      <c r="I465" s="163"/>
      <c r="J465" s="163"/>
      <c r="K465" s="163"/>
    </row>
    <row r="466" spans="7:11">
      <c r="G466" s="163"/>
      <c r="H466" s="163"/>
      <c r="I466" s="163"/>
      <c r="J466" s="163"/>
      <c r="K466" s="163"/>
    </row>
    <row r="467" spans="7:11">
      <c r="G467" s="163"/>
      <c r="H467" s="163"/>
      <c r="I467" s="163"/>
      <c r="J467" s="163"/>
      <c r="K467" s="163"/>
    </row>
    <row r="468" spans="7:11">
      <c r="G468" s="163"/>
      <c r="H468" s="163"/>
      <c r="I468" s="163"/>
      <c r="J468" s="163"/>
      <c r="K468" s="163"/>
    </row>
    <row r="469" spans="7:11">
      <c r="G469" s="163"/>
      <c r="H469" s="163"/>
      <c r="I469" s="163"/>
      <c r="J469" s="163"/>
      <c r="K469" s="163"/>
    </row>
    <row r="470" spans="7:11">
      <c r="G470" s="163"/>
      <c r="H470" s="163"/>
      <c r="I470" s="163"/>
      <c r="J470" s="163"/>
      <c r="K470" s="163"/>
    </row>
    <row r="471" spans="7:11">
      <c r="G471" s="163"/>
      <c r="H471" s="163"/>
      <c r="I471" s="163"/>
      <c r="J471" s="163"/>
      <c r="K471" s="163"/>
    </row>
    <row r="472" spans="7:11">
      <c r="G472" s="163"/>
      <c r="H472" s="163"/>
      <c r="I472" s="163"/>
      <c r="J472" s="163"/>
      <c r="K472" s="163"/>
    </row>
    <row r="473" spans="7:11">
      <c r="G473" s="163"/>
      <c r="H473" s="163"/>
      <c r="I473" s="163"/>
      <c r="J473" s="163"/>
      <c r="K473" s="163"/>
    </row>
    <row r="474" spans="7:11">
      <c r="G474" s="163"/>
      <c r="H474" s="163"/>
      <c r="I474" s="163"/>
      <c r="J474" s="163"/>
      <c r="K474" s="163"/>
    </row>
    <row r="475" spans="7:11">
      <c r="G475" s="163"/>
      <c r="H475" s="163"/>
      <c r="I475" s="163"/>
      <c r="J475" s="163"/>
      <c r="K475" s="163"/>
    </row>
    <row r="476" spans="7:11">
      <c r="G476" s="163"/>
      <c r="H476" s="163"/>
      <c r="I476" s="163"/>
      <c r="J476" s="163"/>
      <c r="K476" s="163"/>
    </row>
    <row r="477" spans="7:11">
      <c r="G477" s="163"/>
      <c r="H477" s="163"/>
      <c r="I477" s="163"/>
      <c r="J477" s="163"/>
      <c r="K477" s="163"/>
    </row>
    <row r="478" spans="7:11">
      <c r="G478" s="163"/>
      <c r="H478" s="163"/>
      <c r="I478" s="163"/>
      <c r="J478" s="163"/>
      <c r="K478" s="163"/>
    </row>
    <row r="479" spans="7:11">
      <c r="G479" s="163"/>
      <c r="H479" s="163"/>
      <c r="I479" s="163"/>
      <c r="J479" s="163"/>
      <c r="K479" s="163"/>
    </row>
    <row r="480" spans="7:11">
      <c r="G480" s="163"/>
      <c r="H480" s="163"/>
      <c r="I480" s="163"/>
      <c r="J480" s="163"/>
      <c r="K480" s="163"/>
    </row>
    <row r="481" spans="7:11">
      <c r="G481" s="163"/>
      <c r="H481" s="163"/>
      <c r="I481" s="163"/>
      <c r="J481" s="163"/>
      <c r="K481" s="163"/>
    </row>
    <row r="482" spans="7:11">
      <c r="G482" s="163"/>
      <c r="H482" s="163"/>
      <c r="I482" s="163"/>
      <c r="J482" s="163"/>
      <c r="K482" s="163"/>
    </row>
    <row r="483" spans="7:11">
      <c r="G483" s="163"/>
      <c r="H483" s="163"/>
      <c r="I483" s="163"/>
      <c r="J483" s="163"/>
      <c r="K483" s="163"/>
    </row>
    <row r="484" spans="7:11">
      <c r="G484" s="163"/>
      <c r="H484" s="163"/>
      <c r="I484" s="163"/>
      <c r="J484" s="163"/>
      <c r="K484" s="163"/>
    </row>
    <row r="485" spans="7:11">
      <c r="G485" s="163"/>
      <c r="H485" s="163"/>
      <c r="I485" s="163"/>
      <c r="J485" s="163"/>
      <c r="K485" s="163"/>
    </row>
    <row r="486" spans="7:11">
      <c r="G486" s="163"/>
      <c r="H486" s="163"/>
      <c r="I486" s="163"/>
      <c r="J486" s="163"/>
      <c r="K486" s="163"/>
    </row>
    <row r="487" spans="7:11">
      <c r="G487" s="163"/>
      <c r="H487" s="163"/>
      <c r="I487" s="163"/>
      <c r="J487" s="163"/>
      <c r="K487" s="163"/>
    </row>
    <row r="488" spans="7:11">
      <c r="G488" s="163"/>
      <c r="H488" s="163"/>
      <c r="I488" s="163"/>
      <c r="J488" s="163"/>
      <c r="K488" s="163"/>
    </row>
    <row r="489" spans="7:11">
      <c r="G489" s="163"/>
      <c r="H489" s="163"/>
      <c r="I489" s="163"/>
      <c r="J489" s="163"/>
      <c r="K489" s="163"/>
    </row>
    <row r="490" spans="7:11">
      <c r="G490" s="163"/>
      <c r="H490" s="163"/>
      <c r="I490" s="163"/>
      <c r="J490" s="163"/>
      <c r="K490" s="163"/>
    </row>
    <row r="491" spans="7:11">
      <c r="G491" s="163"/>
      <c r="H491" s="163"/>
      <c r="I491" s="163"/>
      <c r="J491" s="163"/>
      <c r="K491" s="163"/>
    </row>
    <row r="492" spans="7:11">
      <c r="G492" s="163"/>
      <c r="H492" s="163"/>
      <c r="I492" s="163"/>
      <c r="J492" s="163"/>
      <c r="K492" s="163"/>
    </row>
    <row r="493" spans="7:11">
      <c r="G493" s="163"/>
      <c r="H493" s="163"/>
      <c r="I493" s="163"/>
      <c r="J493" s="163"/>
      <c r="K493" s="163"/>
    </row>
    <row r="494" spans="7:11">
      <c r="G494" s="163"/>
      <c r="H494" s="163"/>
      <c r="I494" s="163"/>
      <c r="J494" s="163"/>
      <c r="K494" s="163"/>
    </row>
    <row r="495" spans="7:11">
      <c r="G495" s="163"/>
      <c r="H495" s="163"/>
      <c r="I495" s="163"/>
      <c r="J495" s="163"/>
      <c r="K495" s="163"/>
    </row>
    <row r="496" spans="7:11">
      <c r="G496" s="163"/>
      <c r="H496" s="163"/>
      <c r="I496" s="163"/>
      <c r="J496" s="163"/>
      <c r="K496" s="163"/>
    </row>
    <row r="497" spans="7:11">
      <c r="G497" s="163"/>
      <c r="H497" s="163"/>
      <c r="I497" s="163"/>
      <c r="J497" s="163"/>
      <c r="K497" s="163"/>
    </row>
    <row r="498" spans="7:11">
      <c r="G498" s="163"/>
      <c r="H498" s="163"/>
      <c r="I498" s="163"/>
      <c r="J498" s="163"/>
      <c r="K498" s="163"/>
    </row>
    <row r="499" spans="7:11">
      <c r="G499" s="163"/>
      <c r="H499" s="163"/>
      <c r="I499" s="163"/>
      <c r="J499" s="163"/>
      <c r="K499" s="163"/>
    </row>
    <row r="500" spans="7:11">
      <c r="G500" s="163"/>
      <c r="H500" s="163"/>
      <c r="I500" s="163"/>
      <c r="J500" s="163"/>
      <c r="K500" s="163"/>
    </row>
    <row r="501" spans="7:11">
      <c r="G501" s="163"/>
      <c r="H501" s="163"/>
      <c r="I501" s="163"/>
      <c r="J501" s="163"/>
      <c r="K501" s="163"/>
    </row>
    <row r="502" spans="7:11">
      <c r="G502" s="163"/>
      <c r="H502" s="163"/>
      <c r="I502" s="163"/>
      <c r="J502" s="163"/>
      <c r="K502" s="163"/>
    </row>
    <row r="503" spans="7:11">
      <c r="G503" s="163"/>
      <c r="H503" s="163"/>
      <c r="I503" s="163"/>
      <c r="J503" s="163"/>
      <c r="K503" s="163"/>
    </row>
    <row r="504" spans="7:11">
      <c r="G504" s="163"/>
      <c r="H504" s="163"/>
      <c r="I504" s="163"/>
      <c r="J504" s="163"/>
      <c r="K504" s="163"/>
    </row>
    <row r="505" spans="7:11">
      <c r="G505" s="163"/>
      <c r="H505" s="163"/>
      <c r="I505" s="163"/>
      <c r="J505" s="163"/>
      <c r="K505" s="163"/>
    </row>
    <row r="506" spans="7:11">
      <c r="G506" s="163"/>
      <c r="H506" s="163"/>
      <c r="I506" s="163"/>
      <c r="J506" s="163"/>
      <c r="K506" s="163"/>
    </row>
    <row r="507" spans="7:11">
      <c r="G507" s="163"/>
      <c r="H507" s="163"/>
      <c r="I507" s="163"/>
      <c r="J507" s="163"/>
      <c r="K507" s="163"/>
    </row>
    <row r="508" spans="7:11">
      <c r="G508" s="163"/>
      <c r="H508" s="163"/>
      <c r="I508" s="163"/>
      <c r="J508" s="163"/>
      <c r="K508" s="163"/>
    </row>
    <row r="509" spans="7:11">
      <c r="G509" s="163"/>
      <c r="H509" s="163"/>
      <c r="I509" s="163"/>
      <c r="J509" s="163"/>
      <c r="K509" s="163"/>
    </row>
    <row r="510" spans="7:11">
      <c r="G510" s="163"/>
      <c r="H510" s="163"/>
      <c r="I510" s="163"/>
      <c r="J510" s="163"/>
      <c r="K510" s="163"/>
    </row>
    <row r="511" spans="7:11">
      <c r="G511" s="163"/>
      <c r="H511" s="163"/>
      <c r="I511" s="163"/>
      <c r="J511" s="163"/>
      <c r="K511" s="163"/>
    </row>
    <row r="512" spans="7:11">
      <c r="G512" s="163"/>
      <c r="H512" s="163"/>
      <c r="I512" s="163"/>
      <c r="J512" s="163"/>
      <c r="K512" s="163"/>
    </row>
    <row r="513" spans="7:11">
      <c r="G513" s="163"/>
      <c r="H513" s="163"/>
      <c r="I513" s="163"/>
      <c r="J513" s="163"/>
      <c r="K513" s="163"/>
    </row>
    <row r="514" spans="7:11">
      <c r="G514" s="163"/>
      <c r="H514" s="163"/>
      <c r="I514" s="163"/>
      <c r="J514" s="163"/>
      <c r="K514" s="163"/>
    </row>
    <row r="515" spans="7:11">
      <c r="G515" s="163"/>
      <c r="H515" s="163"/>
      <c r="I515" s="163"/>
      <c r="J515" s="163"/>
      <c r="K515" s="163"/>
    </row>
    <row r="516" spans="7:11">
      <c r="G516" s="163"/>
      <c r="H516" s="163"/>
      <c r="I516" s="163"/>
      <c r="J516" s="163"/>
      <c r="K516" s="163"/>
    </row>
    <row r="517" spans="7:11">
      <c r="G517" s="163"/>
      <c r="H517" s="163"/>
      <c r="I517" s="163"/>
      <c r="J517" s="163"/>
      <c r="K517" s="163"/>
    </row>
    <row r="518" spans="7:11">
      <c r="G518" s="163"/>
      <c r="H518" s="163"/>
      <c r="I518" s="163"/>
      <c r="J518" s="163"/>
      <c r="K518" s="163"/>
    </row>
    <row r="519" spans="7:11">
      <c r="G519" s="163"/>
      <c r="H519" s="163"/>
      <c r="I519" s="163"/>
      <c r="J519" s="163"/>
      <c r="K519" s="163"/>
    </row>
    <row r="520" spans="7:11">
      <c r="G520" s="163"/>
      <c r="H520" s="163"/>
      <c r="I520" s="163"/>
      <c r="J520" s="163"/>
      <c r="K520" s="163"/>
    </row>
    <row r="521" spans="7:11">
      <c r="G521" s="163"/>
      <c r="H521" s="163"/>
      <c r="I521" s="163"/>
      <c r="J521" s="163"/>
      <c r="K521" s="163"/>
    </row>
    <row r="522" spans="7:11">
      <c r="G522" s="163"/>
      <c r="H522" s="163"/>
      <c r="I522" s="163"/>
      <c r="J522" s="163"/>
      <c r="K522" s="163"/>
    </row>
    <row r="523" spans="7:11">
      <c r="G523" s="163"/>
      <c r="H523" s="163"/>
      <c r="I523" s="163"/>
      <c r="J523" s="163"/>
      <c r="K523" s="163"/>
    </row>
    <row r="524" spans="7:11">
      <c r="G524" s="163"/>
      <c r="H524" s="163"/>
      <c r="I524" s="163"/>
      <c r="J524" s="163"/>
      <c r="K524" s="163"/>
    </row>
    <row r="525" spans="7:11">
      <c r="G525" s="163"/>
      <c r="H525" s="163"/>
      <c r="I525" s="163"/>
      <c r="J525" s="163"/>
      <c r="K525" s="163"/>
    </row>
    <row r="526" spans="7:11">
      <c r="G526" s="163"/>
      <c r="H526" s="163"/>
      <c r="I526" s="163"/>
      <c r="J526" s="163"/>
      <c r="K526" s="163"/>
    </row>
    <row r="527" spans="7:11">
      <c r="G527" s="163"/>
      <c r="H527" s="163"/>
      <c r="I527" s="163"/>
      <c r="J527" s="163"/>
      <c r="K527" s="163"/>
    </row>
    <row r="528" spans="7:11">
      <c r="G528" s="163"/>
      <c r="H528" s="163"/>
      <c r="I528" s="163"/>
      <c r="J528" s="163"/>
      <c r="K528" s="163"/>
    </row>
    <row r="529" spans="7:11">
      <c r="G529" s="163"/>
      <c r="H529" s="163"/>
      <c r="I529" s="163"/>
      <c r="J529" s="163"/>
      <c r="K529" s="163"/>
    </row>
    <row r="530" spans="7:11">
      <c r="G530" s="163"/>
      <c r="H530" s="163"/>
      <c r="I530" s="163"/>
      <c r="J530" s="163"/>
      <c r="K530" s="163"/>
    </row>
    <row r="531" spans="7:11">
      <c r="G531" s="163"/>
      <c r="H531" s="163"/>
      <c r="I531" s="163"/>
      <c r="J531" s="163"/>
      <c r="K531" s="163"/>
    </row>
    <row r="532" spans="7:11">
      <c r="G532" s="163"/>
      <c r="H532" s="163"/>
      <c r="I532" s="163"/>
      <c r="J532" s="163"/>
      <c r="K532" s="163"/>
    </row>
    <row r="533" spans="7:11">
      <c r="G533" s="163"/>
      <c r="H533" s="163"/>
      <c r="I533" s="163"/>
      <c r="J533" s="163"/>
      <c r="K533" s="163"/>
    </row>
    <row r="534" spans="7:11">
      <c r="G534" s="163"/>
      <c r="H534" s="163"/>
      <c r="I534" s="163"/>
      <c r="J534" s="163"/>
      <c r="K534" s="163"/>
    </row>
    <row r="535" spans="7:11">
      <c r="G535" s="163"/>
      <c r="H535" s="163"/>
      <c r="I535" s="163"/>
      <c r="J535" s="163"/>
      <c r="K535" s="163"/>
    </row>
    <row r="536" spans="7:11">
      <c r="G536" s="163"/>
      <c r="H536" s="163"/>
      <c r="I536" s="163"/>
      <c r="J536" s="163"/>
      <c r="K536" s="163"/>
    </row>
    <row r="537" spans="7:11">
      <c r="G537" s="163"/>
      <c r="H537" s="163"/>
      <c r="I537" s="163"/>
      <c r="J537" s="163"/>
      <c r="K537" s="163"/>
    </row>
    <row r="538" spans="7:11">
      <c r="G538" s="163"/>
      <c r="H538" s="163"/>
      <c r="I538" s="163"/>
      <c r="J538" s="163"/>
      <c r="K538" s="163"/>
    </row>
    <row r="539" spans="7:11">
      <c r="G539" s="163"/>
      <c r="H539" s="163"/>
      <c r="I539" s="163"/>
      <c r="J539" s="163"/>
      <c r="K539" s="163"/>
    </row>
    <row r="540" spans="7:11">
      <c r="G540" s="163"/>
      <c r="H540" s="163"/>
      <c r="I540" s="163"/>
      <c r="J540" s="163"/>
      <c r="K540" s="163"/>
    </row>
    <row r="541" spans="7:11">
      <c r="G541" s="163"/>
      <c r="H541" s="163"/>
      <c r="I541" s="163"/>
      <c r="J541" s="163"/>
      <c r="K541" s="163"/>
    </row>
    <row r="542" spans="7:11">
      <c r="G542" s="163"/>
      <c r="H542" s="163"/>
      <c r="I542" s="163"/>
      <c r="J542" s="163"/>
      <c r="K542" s="163"/>
    </row>
    <row r="543" spans="7:11">
      <c r="G543" s="163"/>
      <c r="H543" s="163"/>
      <c r="I543" s="163"/>
      <c r="J543" s="163"/>
      <c r="K543" s="163"/>
    </row>
    <row r="544" spans="7:11">
      <c r="G544" s="163"/>
      <c r="H544" s="163"/>
      <c r="I544" s="163"/>
      <c r="J544" s="163"/>
      <c r="K544" s="163"/>
    </row>
    <row r="545" spans="7:11">
      <c r="G545" s="163"/>
      <c r="H545" s="163"/>
      <c r="I545" s="163"/>
      <c r="J545" s="163"/>
      <c r="K545" s="163"/>
    </row>
    <row r="546" spans="7:11">
      <c r="G546" s="163"/>
      <c r="H546" s="163"/>
      <c r="I546" s="163"/>
      <c r="J546" s="163"/>
      <c r="K546" s="163"/>
    </row>
    <row r="547" spans="7:11">
      <c r="G547" s="163"/>
      <c r="H547" s="163"/>
      <c r="I547" s="163"/>
      <c r="J547" s="163"/>
      <c r="K547" s="163"/>
    </row>
    <row r="548" spans="7:11">
      <c r="G548" s="163"/>
      <c r="H548" s="163"/>
      <c r="I548" s="163"/>
      <c r="J548" s="163"/>
      <c r="K548" s="163"/>
    </row>
    <row r="549" spans="7:11">
      <c r="G549" s="163"/>
      <c r="H549" s="163"/>
      <c r="I549" s="163"/>
      <c r="J549" s="163"/>
      <c r="K549" s="163"/>
    </row>
    <row r="550" spans="7:11">
      <c r="G550" s="163"/>
      <c r="H550" s="163"/>
      <c r="I550" s="163"/>
      <c r="J550" s="163"/>
      <c r="K550" s="163"/>
    </row>
    <row r="551" spans="7:11">
      <c r="G551" s="163"/>
      <c r="H551" s="163"/>
      <c r="I551" s="163"/>
      <c r="J551" s="163"/>
      <c r="K551" s="163"/>
    </row>
    <row r="552" spans="7:11">
      <c r="G552" s="163"/>
      <c r="H552" s="163"/>
      <c r="I552" s="163"/>
      <c r="J552" s="163"/>
      <c r="K552" s="163"/>
    </row>
    <row r="553" spans="7:11">
      <c r="G553" s="163"/>
      <c r="H553" s="163"/>
      <c r="I553" s="163"/>
      <c r="J553" s="163"/>
      <c r="K553" s="163"/>
    </row>
    <row r="554" spans="7:11">
      <c r="G554" s="163"/>
      <c r="H554" s="163"/>
      <c r="I554" s="163"/>
      <c r="J554" s="163"/>
      <c r="K554" s="163"/>
    </row>
    <row r="555" spans="7:11">
      <c r="G555" s="163"/>
      <c r="H555" s="163"/>
      <c r="I555" s="163"/>
      <c r="J555" s="163"/>
      <c r="K555" s="163"/>
    </row>
    <row r="556" spans="7:11">
      <c r="G556" s="163"/>
      <c r="H556" s="163"/>
      <c r="I556" s="163"/>
      <c r="J556" s="163"/>
      <c r="K556" s="163"/>
    </row>
    <row r="557" spans="7:11">
      <c r="G557" s="163"/>
      <c r="H557" s="163"/>
      <c r="I557" s="163"/>
      <c r="J557" s="163"/>
      <c r="K557" s="163"/>
    </row>
    <row r="558" spans="7:11">
      <c r="G558" s="163"/>
      <c r="H558" s="163"/>
      <c r="I558" s="163"/>
      <c r="J558" s="163"/>
      <c r="K558" s="163"/>
    </row>
    <row r="559" spans="7:11">
      <c r="G559" s="163"/>
      <c r="H559" s="163"/>
      <c r="I559" s="163"/>
      <c r="J559" s="163"/>
      <c r="K559" s="163"/>
    </row>
    <row r="560" spans="7:11">
      <c r="G560" s="163"/>
      <c r="H560" s="163"/>
      <c r="I560" s="163"/>
      <c r="J560" s="163"/>
      <c r="K560" s="163"/>
    </row>
    <row r="561" spans="7:11">
      <c r="G561" s="163"/>
      <c r="H561" s="163"/>
      <c r="I561" s="163"/>
      <c r="J561" s="163"/>
      <c r="K561" s="163"/>
    </row>
    <row r="562" spans="7:11">
      <c r="G562" s="163"/>
      <c r="H562" s="163"/>
      <c r="I562" s="163"/>
      <c r="J562" s="163"/>
      <c r="K562" s="163"/>
    </row>
    <row r="563" spans="7:11">
      <c r="G563" s="163"/>
      <c r="H563" s="163"/>
      <c r="I563" s="163"/>
      <c r="J563" s="163"/>
      <c r="K563" s="163"/>
    </row>
    <row r="564" spans="7:11">
      <c r="G564" s="163"/>
      <c r="H564" s="163"/>
      <c r="I564" s="163"/>
      <c r="J564" s="163"/>
      <c r="K564" s="163"/>
    </row>
    <row r="565" spans="7:11">
      <c r="G565" s="163"/>
      <c r="H565" s="163"/>
      <c r="I565" s="163"/>
      <c r="J565" s="163"/>
      <c r="K565" s="163"/>
    </row>
    <row r="566" spans="7:11">
      <c r="G566" s="163"/>
      <c r="H566" s="163"/>
      <c r="I566" s="163"/>
      <c r="J566" s="163"/>
      <c r="K566" s="163"/>
    </row>
    <row r="567" spans="7:11">
      <c r="G567" s="163"/>
      <c r="H567" s="163"/>
      <c r="I567" s="163"/>
      <c r="J567" s="163"/>
      <c r="K567" s="163"/>
    </row>
    <row r="568" spans="7:11">
      <c r="G568" s="163"/>
      <c r="H568" s="163"/>
      <c r="I568" s="163"/>
      <c r="J568" s="163"/>
      <c r="K568" s="163"/>
    </row>
    <row r="569" spans="7:11">
      <c r="G569" s="163"/>
      <c r="H569" s="163"/>
      <c r="I569" s="163"/>
      <c r="J569" s="163"/>
      <c r="K569" s="163"/>
    </row>
    <row r="570" spans="7:11">
      <c r="G570" s="163"/>
      <c r="H570" s="163"/>
      <c r="I570" s="163"/>
      <c r="J570" s="163"/>
      <c r="K570" s="163"/>
    </row>
    <row r="571" spans="7:11">
      <c r="G571" s="163"/>
      <c r="H571" s="163"/>
      <c r="I571" s="163"/>
      <c r="J571" s="163"/>
      <c r="K571" s="163"/>
    </row>
    <row r="572" spans="7:11">
      <c r="G572" s="163"/>
      <c r="H572" s="163"/>
      <c r="I572" s="163"/>
      <c r="J572" s="163"/>
      <c r="K572" s="163"/>
    </row>
    <row r="573" spans="7:11">
      <c r="G573" s="163"/>
      <c r="H573" s="163"/>
      <c r="I573" s="163"/>
      <c r="J573" s="163"/>
      <c r="K573" s="163"/>
    </row>
    <row r="574" spans="7:11">
      <c r="G574" s="163"/>
      <c r="H574" s="163"/>
      <c r="I574" s="163"/>
      <c r="J574" s="163"/>
      <c r="K574" s="163"/>
    </row>
    <row r="575" spans="7:11">
      <c r="G575" s="163"/>
      <c r="H575" s="163"/>
      <c r="I575" s="163"/>
      <c r="J575" s="163"/>
      <c r="K575" s="163"/>
    </row>
    <row r="576" spans="7:11">
      <c r="G576" s="163"/>
      <c r="H576" s="163"/>
      <c r="I576" s="163"/>
      <c r="J576" s="163"/>
      <c r="K576" s="163"/>
    </row>
    <row r="577" spans="7:11">
      <c r="G577" s="163"/>
      <c r="H577" s="163"/>
      <c r="I577" s="163"/>
      <c r="J577" s="163"/>
      <c r="K577" s="163"/>
    </row>
    <row r="578" spans="7:11">
      <c r="G578" s="163"/>
      <c r="H578" s="163"/>
      <c r="I578" s="163"/>
      <c r="J578" s="163"/>
      <c r="K578" s="163"/>
    </row>
    <row r="579" spans="7:11">
      <c r="G579" s="163"/>
      <c r="H579" s="163"/>
      <c r="I579" s="163"/>
      <c r="J579" s="163"/>
      <c r="K579" s="163"/>
    </row>
    <row r="580" spans="7:11">
      <c r="G580" s="163"/>
      <c r="H580" s="163"/>
      <c r="I580" s="163"/>
      <c r="J580" s="163"/>
      <c r="K580" s="163"/>
    </row>
    <row r="581" spans="7:11">
      <c r="G581" s="163"/>
      <c r="H581" s="163"/>
      <c r="I581" s="163"/>
      <c r="J581" s="163"/>
      <c r="K581" s="163"/>
    </row>
    <row r="582" spans="7:11">
      <c r="G582" s="163"/>
      <c r="H582" s="163"/>
      <c r="I582" s="163"/>
      <c r="J582" s="163"/>
      <c r="K582" s="163"/>
    </row>
    <row r="583" spans="7:11">
      <c r="G583" s="163"/>
      <c r="H583" s="163"/>
      <c r="I583" s="163"/>
      <c r="J583" s="163"/>
      <c r="K583" s="163"/>
    </row>
    <row r="584" spans="7:11">
      <c r="G584" s="163"/>
      <c r="H584" s="163"/>
      <c r="I584" s="163"/>
      <c r="J584" s="163"/>
      <c r="K584" s="163"/>
    </row>
    <row r="585" spans="7:11">
      <c r="G585" s="163"/>
      <c r="H585" s="163"/>
      <c r="I585" s="163"/>
      <c r="J585" s="163"/>
      <c r="K585" s="163"/>
    </row>
    <row r="586" spans="7:11">
      <c r="G586" s="163"/>
      <c r="H586" s="163"/>
      <c r="I586" s="163"/>
      <c r="J586" s="163"/>
      <c r="K586" s="163"/>
    </row>
    <row r="587" spans="7:11">
      <c r="G587" s="163"/>
      <c r="H587" s="163"/>
      <c r="I587" s="163"/>
      <c r="J587" s="163"/>
      <c r="K587" s="163"/>
    </row>
    <row r="588" spans="7:11">
      <c r="G588" s="163"/>
      <c r="H588" s="163"/>
      <c r="I588" s="163"/>
      <c r="J588" s="163"/>
      <c r="K588" s="163"/>
    </row>
    <row r="589" spans="7:11">
      <c r="G589" s="163"/>
      <c r="H589" s="163"/>
      <c r="I589" s="163"/>
      <c r="J589" s="163"/>
      <c r="K589" s="163"/>
    </row>
    <row r="590" spans="7:11">
      <c r="G590" s="163"/>
      <c r="H590" s="163"/>
      <c r="I590" s="163"/>
      <c r="J590" s="163"/>
      <c r="K590" s="163"/>
    </row>
    <row r="591" spans="7:11">
      <c r="G591" s="163"/>
      <c r="H591" s="163"/>
      <c r="I591" s="163"/>
      <c r="J591" s="163"/>
      <c r="K591" s="163"/>
    </row>
    <row r="592" spans="7:11">
      <c r="G592" s="163"/>
      <c r="H592" s="163"/>
      <c r="I592" s="163"/>
      <c r="J592" s="163"/>
      <c r="K592" s="163"/>
    </row>
    <row r="593" spans="7:11">
      <c r="G593" s="163"/>
      <c r="H593" s="163"/>
      <c r="I593" s="163"/>
      <c r="J593" s="163"/>
      <c r="K593" s="163"/>
    </row>
    <row r="594" spans="7:11">
      <c r="G594" s="163"/>
      <c r="H594" s="163"/>
      <c r="I594" s="163"/>
      <c r="J594" s="163"/>
      <c r="K594" s="163"/>
    </row>
    <row r="595" spans="7:11">
      <c r="G595" s="163"/>
      <c r="H595" s="163"/>
      <c r="I595" s="163"/>
      <c r="J595" s="163"/>
      <c r="K595" s="163"/>
    </row>
    <row r="596" spans="7:11">
      <c r="G596" s="163"/>
      <c r="H596" s="163"/>
      <c r="I596" s="163"/>
      <c r="J596" s="163"/>
      <c r="K596" s="163"/>
    </row>
    <row r="597" spans="7:11">
      <c r="G597" s="163"/>
      <c r="H597" s="163"/>
      <c r="I597" s="163"/>
      <c r="J597" s="163"/>
      <c r="K597" s="163"/>
    </row>
    <row r="598" spans="7:11">
      <c r="G598" s="163"/>
      <c r="H598" s="163"/>
      <c r="I598" s="163"/>
      <c r="J598" s="163"/>
      <c r="K598" s="163"/>
    </row>
    <row r="599" spans="7:11">
      <c r="G599" s="163"/>
      <c r="H599" s="163"/>
      <c r="I599" s="163"/>
      <c r="J599" s="163"/>
      <c r="K599" s="163"/>
    </row>
    <row r="600" spans="7:11">
      <c r="G600" s="163"/>
      <c r="H600" s="163"/>
      <c r="I600" s="163"/>
      <c r="J600" s="163"/>
      <c r="K600" s="163"/>
    </row>
    <row r="601" spans="7:11">
      <c r="G601" s="163"/>
      <c r="H601" s="163"/>
      <c r="I601" s="163"/>
      <c r="J601" s="163"/>
      <c r="K601" s="163"/>
    </row>
    <row r="602" spans="7:11">
      <c r="G602" s="163"/>
      <c r="H602" s="163"/>
      <c r="I602" s="163"/>
      <c r="J602" s="163"/>
      <c r="K602" s="163"/>
    </row>
    <row r="603" spans="7:11">
      <c r="G603" s="163"/>
      <c r="H603" s="163"/>
      <c r="I603" s="163"/>
      <c r="J603" s="163"/>
      <c r="K603" s="163"/>
    </row>
    <row r="604" spans="7:11">
      <c r="G604" s="163"/>
      <c r="H604" s="163"/>
      <c r="I604" s="163"/>
      <c r="J604" s="163"/>
      <c r="K604" s="163"/>
    </row>
    <row r="605" spans="7:11">
      <c r="G605" s="163"/>
      <c r="H605" s="163"/>
      <c r="I605" s="163"/>
      <c r="J605" s="163"/>
      <c r="K605" s="163"/>
    </row>
    <row r="606" spans="7:11">
      <c r="G606" s="163"/>
      <c r="H606" s="163"/>
      <c r="I606" s="163"/>
      <c r="J606" s="163"/>
      <c r="K606" s="163"/>
    </row>
    <row r="607" spans="7:11">
      <c r="G607" s="163"/>
      <c r="H607" s="163"/>
      <c r="I607" s="163"/>
      <c r="J607" s="163"/>
      <c r="K607" s="163"/>
    </row>
    <row r="608" spans="7:11">
      <c r="G608" s="163"/>
      <c r="H608" s="163"/>
      <c r="I608" s="163"/>
      <c r="J608" s="163"/>
      <c r="K608" s="163"/>
    </row>
    <row r="609" spans="7:11">
      <c r="G609" s="163"/>
      <c r="H609" s="163"/>
      <c r="I609" s="163"/>
      <c r="J609" s="163"/>
      <c r="K609" s="163"/>
    </row>
    <row r="610" spans="7:11">
      <c r="G610" s="163"/>
      <c r="H610" s="163"/>
      <c r="I610" s="163"/>
      <c r="J610" s="163"/>
      <c r="K610" s="163"/>
    </row>
    <row r="611" spans="7:11">
      <c r="G611" s="163"/>
      <c r="H611" s="163"/>
      <c r="I611" s="163"/>
      <c r="J611" s="163"/>
      <c r="K611" s="163"/>
    </row>
    <row r="612" spans="7:11">
      <c r="G612" s="163"/>
      <c r="H612" s="163"/>
      <c r="I612" s="163"/>
      <c r="J612" s="163"/>
      <c r="K612" s="163"/>
    </row>
    <row r="613" spans="7:11">
      <c r="G613" s="163"/>
      <c r="H613" s="163"/>
      <c r="I613" s="163"/>
      <c r="J613" s="163"/>
      <c r="K613" s="163"/>
    </row>
    <row r="614" spans="7:11">
      <c r="G614" s="163"/>
      <c r="H614" s="163"/>
      <c r="I614" s="163"/>
      <c r="J614" s="163"/>
      <c r="K614" s="163"/>
    </row>
    <row r="615" spans="7:11">
      <c r="G615" s="163"/>
      <c r="H615" s="163"/>
      <c r="I615" s="163"/>
      <c r="J615" s="163"/>
      <c r="K615" s="163"/>
    </row>
    <row r="616" spans="7:11">
      <c r="G616" s="163"/>
      <c r="H616" s="163"/>
      <c r="I616" s="163"/>
      <c r="J616" s="163"/>
      <c r="K616" s="163"/>
    </row>
    <row r="617" spans="7:11">
      <c r="G617" s="163"/>
      <c r="H617" s="163"/>
      <c r="I617" s="163"/>
      <c r="J617" s="163"/>
      <c r="K617" s="163"/>
    </row>
    <row r="618" spans="7:11">
      <c r="G618" s="163"/>
      <c r="H618" s="163"/>
      <c r="I618" s="163"/>
      <c r="J618" s="163"/>
      <c r="K618" s="163"/>
    </row>
    <row r="619" spans="7:11">
      <c r="G619" s="163"/>
      <c r="H619" s="163"/>
      <c r="I619" s="163"/>
      <c r="J619" s="163"/>
      <c r="K619" s="163"/>
    </row>
    <row r="620" spans="7:11">
      <c r="G620" s="163"/>
      <c r="H620" s="163"/>
      <c r="I620" s="163"/>
      <c r="J620" s="163"/>
      <c r="K620" s="163"/>
    </row>
    <row r="621" spans="7:11">
      <c r="G621" s="163"/>
      <c r="H621" s="163"/>
      <c r="I621" s="163"/>
      <c r="J621" s="163"/>
      <c r="K621" s="163"/>
    </row>
    <row r="622" spans="7:11">
      <c r="G622" s="163"/>
      <c r="H622" s="163"/>
      <c r="I622" s="163"/>
      <c r="J622" s="163"/>
      <c r="K622" s="163"/>
    </row>
    <row r="623" spans="7:11">
      <c r="G623" s="163"/>
      <c r="H623" s="163"/>
      <c r="I623" s="163"/>
      <c r="J623" s="163"/>
      <c r="K623" s="163"/>
    </row>
    <row r="624" spans="7:11">
      <c r="G624" s="163"/>
      <c r="H624" s="163"/>
      <c r="I624" s="163"/>
      <c r="J624" s="163"/>
      <c r="K624" s="163"/>
    </row>
    <row r="625" spans="7:11">
      <c r="G625" s="163"/>
      <c r="H625" s="163"/>
      <c r="I625" s="163"/>
      <c r="J625" s="163"/>
      <c r="K625" s="163"/>
    </row>
    <row r="626" spans="7:11">
      <c r="G626" s="163"/>
      <c r="H626" s="163"/>
      <c r="I626" s="163"/>
      <c r="J626" s="163"/>
      <c r="K626" s="163"/>
    </row>
    <row r="627" spans="7:11">
      <c r="G627" s="163"/>
      <c r="H627" s="163"/>
      <c r="I627" s="163"/>
      <c r="J627" s="163"/>
      <c r="K627" s="163"/>
    </row>
    <row r="628" spans="7:11">
      <c r="G628" s="163"/>
      <c r="H628" s="163"/>
      <c r="I628" s="163"/>
      <c r="J628" s="163"/>
      <c r="K628" s="163"/>
    </row>
    <row r="629" spans="7:11">
      <c r="G629" s="163"/>
      <c r="H629" s="163"/>
      <c r="I629" s="163"/>
      <c r="J629" s="163"/>
      <c r="K629" s="163"/>
    </row>
    <row r="630" spans="7:11">
      <c r="G630" s="163"/>
      <c r="H630" s="163"/>
      <c r="I630" s="163"/>
      <c r="J630" s="163"/>
      <c r="K630" s="163"/>
    </row>
    <row r="631" spans="7:11">
      <c r="G631" s="163"/>
      <c r="H631" s="163"/>
      <c r="I631" s="163"/>
      <c r="J631" s="163"/>
      <c r="K631" s="163"/>
    </row>
    <row r="632" spans="7:11">
      <c r="G632" s="163"/>
      <c r="H632" s="163"/>
      <c r="I632" s="163"/>
      <c r="J632" s="163"/>
      <c r="K632" s="163"/>
    </row>
    <row r="633" spans="7:11">
      <c r="G633" s="163"/>
      <c r="H633" s="163"/>
      <c r="I633" s="163"/>
      <c r="J633" s="163"/>
      <c r="K633" s="163"/>
    </row>
    <row r="634" spans="7:11">
      <c r="G634" s="163"/>
      <c r="H634" s="163"/>
      <c r="I634" s="163"/>
      <c r="J634" s="163"/>
      <c r="K634" s="163"/>
    </row>
    <row r="635" spans="7:11">
      <c r="G635" s="163"/>
      <c r="H635" s="163"/>
      <c r="I635" s="163"/>
      <c r="J635" s="163"/>
      <c r="K635" s="163"/>
    </row>
    <row r="636" spans="7:11">
      <c r="G636" s="163"/>
      <c r="H636" s="163"/>
      <c r="I636" s="163"/>
      <c r="J636" s="163"/>
      <c r="K636" s="163"/>
    </row>
    <row r="637" spans="7:11">
      <c r="G637" s="163"/>
      <c r="H637" s="163"/>
      <c r="I637" s="163"/>
      <c r="J637" s="163"/>
      <c r="K637" s="163"/>
    </row>
    <row r="638" spans="7:11">
      <c r="G638" s="163"/>
      <c r="H638" s="163"/>
      <c r="I638" s="163"/>
      <c r="J638" s="163"/>
      <c r="K638" s="163"/>
    </row>
    <row r="639" spans="7:11">
      <c r="G639" s="163"/>
      <c r="H639" s="163"/>
      <c r="I639" s="163"/>
      <c r="J639" s="163"/>
      <c r="K639" s="163"/>
    </row>
    <row r="640" spans="7:11">
      <c r="G640" s="163"/>
      <c r="H640" s="163"/>
      <c r="I640" s="163"/>
      <c r="J640" s="163"/>
      <c r="K640" s="163"/>
    </row>
    <row r="641" spans="7:11">
      <c r="G641" s="163"/>
      <c r="H641" s="163"/>
      <c r="I641" s="163"/>
      <c r="J641" s="163"/>
      <c r="K641" s="163"/>
    </row>
    <row r="642" spans="7:11">
      <c r="G642" s="163"/>
      <c r="H642" s="163"/>
      <c r="I642" s="163"/>
      <c r="J642" s="163"/>
      <c r="K642" s="163"/>
    </row>
    <row r="643" spans="7:11">
      <c r="G643" s="163"/>
      <c r="H643" s="163"/>
      <c r="I643" s="163"/>
      <c r="J643" s="163"/>
      <c r="K643" s="163"/>
    </row>
    <row r="644" spans="7:11">
      <c r="G644" s="163"/>
      <c r="H644" s="163"/>
      <c r="I644" s="163"/>
      <c r="J644" s="163"/>
      <c r="K644" s="163"/>
    </row>
    <row r="645" spans="7:11">
      <c r="G645" s="163"/>
      <c r="H645" s="163"/>
      <c r="I645" s="163"/>
      <c r="J645" s="163"/>
      <c r="K645" s="163"/>
    </row>
    <row r="646" spans="7:11">
      <c r="G646" s="163"/>
      <c r="H646" s="163"/>
      <c r="I646" s="163"/>
      <c r="J646" s="163"/>
      <c r="K646" s="163"/>
    </row>
    <row r="647" spans="7:11">
      <c r="G647" s="163"/>
      <c r="H647" s="163"/>
      <c r="I647" s="163"/>
      <c r="J647" s="163"/>
      <c r="K647" s="163"/>
    </row>
    <row r="648" spans="7:11">
      <c r="G648" s="163"/>
      <c r="H648" s="163"/>
      <c r="I648" s="163"/>
      <c r="J648" s="163"/>
      <c r="K648" s="163"/>
    </row>
    <row r="649" spans="7:11">
      <c r="G649" s="163"/>
      <c r="H649" s="163"/>
      <c r="I649" s="163"/>
      <c r="J649" s="163"/>
      <c r="K649" s="163"/>
    </row>
    <row r="650" spans="7:11">
      <c r="G650" s="163"/>
      <c r="H650" s="163"/>
      <c r="I650" s="163"/>
      <c r="J650" s="163"/>
      <c r="K650" s="163"/>
    </row>
    <row r="651" spans="7:11">
      <c r="G651" s="163"/>
      <c r="H651" s="163"/>
      <c r="I651" s="163"/>
      <c r="J651" s="163"/>
      <c r="K651" s="163"/>
    </row>
    <row r="652" spans="7:11">
      <c r="G652" s="163"/>
      <c r="H652" s="163"/>
      <c r="I652" s="163"/>
      <c r="J652" s="163"/>
      <c r="K652" s="163"/>
    </row>
    <row r="653" spans="7:11">
      <c r="G653" s="163"/>
      <c r="H653" s="163"/>
      <c r="I653" s="163"/>
      <c r="J653" s="163"/>
      <c r="K653" s="163"/>
    </row>
    <row r="654" spans="7:11">
      <c r="G654" s="163"/>
      <c r="H654" s="163"/>
      <c r="I654" s="163"/>
      <c r="J654" s="163"/>
      <c r="K654" s="163"/>
    </row>
    <row r="655" spans="7:11">
      <c r="G655" s="163"/>
      <c r="H655" s="163"/>
      <c r="I655" s="163"/>
      <c r="J655" s="163"/>
      <c r="K655" s="163"/>
    </row>
    <row r="656" spans="7:11">
      <c r="G656" s="163"/>
      <c r="H656" s="163"/>
      <c r="I656" s="163"/>
      <c r="J656" s="163"/>
      <c r="K656" s="163"/>
    </row>
    <row r="657" spans="7:11">
      <c r="G657" s="163"/>
      <c r="H657" s="163"/>
      <c r="I657" s="163"/>
      <c r="J657" s="163"/>
      <c r="K657" s="163"/>
    </row>
    <row r="658" spans="7:11">
      <c r="G658" s="163"/>
      <c r="H658" s="163"/>
      <c r="I658" s="163"/>
      <c r="J658" s="163"/>
      <c r="K658" s="163"/>
    </row>
    <row r="659" spans="7:11">
      <c r="G659" s="163"/>
      <c r="H659" s="163"/>
      <c r="I659" s="163"/>
      <c r="J659" s="163"/>
      <c r="K659" s="163"/>
    </row>
    <row r="660" spans="7:11">
      <c r="G660" s="163"/>
      <c r="H660" s="163"/>
      <c r="I660" s="163"/>
      <c r="J660" s="163"/>
      <c r="K660" s="163"/>
    </row>
    <row r="661" spans="7:11">
      <c r="G661" s="163"/>
      <c r="H661" s="163"/>
      <c r="I661" s="163"/>
      <c r="J661" s="163"/>
      <c r="K661" s="163"/>
    </row>
    <row r="662" spans="7:11">
      <c r="G662" s="163"/>
      <c r="H662" s="163"/>
      <c r="I662" s="163"/>
      <c r="J662" s="163"/>
      <c r="K662" s="163"/>
    </row>
    <row r="663" spans="7:11">
      <c r="G663" s="163"/>
      <c r="H663" s="163"/>
      <c r="I663" s="163"/>
      <c r="J663" s="163"/>
      <c r="K663" s="163"/>
    </row>
    <row r="664" spans="7:11">
      <c r="G664" s="163"/>
      <c r="H664" s="163"/>
      <c r="I664" s="163"/>
      <c r="J664" s="163"/>
      <c r="K664" s="163"/>
    </row>
    <row r="665" spans="7:11">
      <c r="G665" s="163"/>
      <c r="H665" s="163"/>
      <c r="I665" s="163"/>
      <c r="J665" s="163"/>
      <c r="K665" s="163"/>
    </row>
    <row r="666" spans="7:11">
      <c r="G666" s="163"/>
      <c r="H666" s="163"/>
      <c r="I666" s="163"/>
      <c r="J666" s="163"/>
      <c r="K666" s="163"/>
    </row>
    <row r="667" spans="7:11">
      <c r="G667" s="163"/>
      <c r="H667" s="163"/>
      <c r="I667" s="163"/>
      <c r="J667" s="163"/>
      <c r="K667" s="163"/>
    </row>
    <row r="668" spans="7:11">
      <c r="G668" s="163"/>
      <c r="H668" s="163"/>
      <c r="I668" s="163"/>
      <c r="J668" s="163"/>
      <c r="K668" s="163"/>
    </row>
    <row r="669" spans="7:11">
      <c r="G669" s="163"/>
      <c r="H669" s="163"/>
      <c r="I669" s="163"/>
      <c r="J669" s="163"/>
      <c r="K669" s="163"/>
    </row>
    <row r="670" spans="7:11">
      <c r="G670" s="163"/>
      <c r="H670" s="163"/>
      <c r="I670" s="163"/>
      <c r="J670" s="163"/>
      <c r="K670" s="163"/>
    </row>
    <row r="671" spans="7:11">
      <c r="G671" s="163"/>
      <c r="H671" s="163"/>
      <c r="I671" s="163"/>
      <c r="J671" s="163"/>
      <c r="K671" s="163"/>
    </row>
    <row r="672" spans="7:11">
      <c r="G672" s="163"/>
      <c r="H672" s="163"/>
      <c r="I672" s="163"/>
      <c r="J672" s="163"/>
      <c r="K672" s="163"/>
    </row>
    <row r="673" spans="7:11">
      <c r="G673" s="163"/>
      <c r="H673" s="163"/>
      <c r="I673" s="163"/>
      <c r="J673" s="163"/>
      <c r="K673" s="163"/>
    </row>
    <row r="674" spans="7:11">
      <c r="G674" s="163"/>
      <c r="H674" s="163"/>
      <c r="I674" s="163"/>
      <c r="J674" s="163"/>
      <c r="K674" s="163"/>
    </row>
    <row r="675" spans="7:11">
      <c r="G675" s="163"/>
      <c r="H675" s="163"/>
      <c r="I675" s="163"/>
      <c r="J675" s="163"/>
      <c r="K675" s="163"/>
    </row>
    <row r="676" spans="7:11">
      <c r="G676" s="163"/>
      <c r="H676" s="163"/>
      <c r="I676" s="163"/>
      <c r="J676" s="163"/>
      <c r="K676" s="163"/>
    </row>
    <row r="677" spans="7:11">
      <c r="G677" s="163"/>
      <c r="H677" s="163"/>
      <c r="I677" s="163"/>
      <c r="J677" s="163"/>
      <c r="K677" s="163"/>
    </row>
    <row r="678" spans="7:11">
      <c r="G678" s="163"/>
      <c r="H678" s="163"/>
      <c r="I678" s="163"/>
      <c r="J678" s="163"/>
      <c r="K678" s="163"/>
    </row>
    <row r="679" spans="7:11">
      <c r="G679" s="163"/>
      <c r="H679" s="163"/>
      <c r="I679" s="163"/>
      <c r="J679" s="163"/>
      <c r="K679" s="163"/>
    </row>
    <row r="680" spans="7:11">
      <c r="G680" s="163"/>
      <c r="H680" s="163"/>
      <c r="I680" s="163"/>
      <c r="J680" s="163"/>
      <c r="K680" s="163"/>
    </row>
    <row r="681" spans="7:11">
      <c r="G681" s="163"/>
      <c r="H681" s="163"/>
      <c r="I681" s="163"/>
      <c r="J681" s="163"/>
      <c r="K681" s="163"/>
    </row>
    <row r="682" spans="7:11">
      <c r="G682" s="163"/>
      <c r="H682" s="163"/>
      <c r="I682" s="163"/>
      <c r="J682" s="163"/>
      <c r="K682" s="163"/>
    </row>
    <row r="683" spans="7:11">
      <c r="G683" s="163"/>
      <c r="H683" s="163"/>
      <c r="I683" s="163"/>
      <c r="J683" s="163"/>
      <c r="K683" s="163"/>
    </row>
    <row r="684" spans="7:11">
      <c r="G684" s="163"/>
      <c r="H684" s="163"/>
      <c r="I684" s="163"/>
      <c r="J684" s="163"/>
      <c r="K684" s="163"/>
    </row>
    <row r="685" spans="7:11">
      <c r="G685" s="163"/>
      <c r="H685" s="163"/>
      <c r="I685" s="163"/>
      <c r="J685" s="163"/>
      <c r="K685" s="163"/>
    </row>
    <row r="686" spans="7:11">
      <c r="G686" s="163"/>
      <c r="H686" s="163"/>
      <c r="I686" s="163"/>
      <c r="J686" s="163"/>
      <c r="K686" s="163"/>
    </row>
    <row r="687" spans="7:11">
      <c r="G687" s="163"/>
      <c r="H687" s="163"/>
      <c r="I687" s="163"/>
      <c r="J687" s="163"/>
      <c r="K687" s="163"/>
    </row>
    <row r="688" spans="7:11">
      <c r="G688" s="163"/>
      <c r="H688" s="163"/>
      <c r="I688" s="163"/>
      <c r="J688" s="163"/>
      <c r="K688" s="163"/>
    </row>
    <row r="689" spans="7:11">
      <c r="G689" s="163"/>
      <c r="H689" s="163"/>
      <c r="I689" s="163"/>
      <c r="J689" s="163"/>
      <c r="K689" s="163"/>
    </row>
    <row r="690" spans="7:11">
      <c r="G690" s="163"/>
      <c r="H690" s="163"/>
      <c r="I690" s="163"/>
      <c r="J690" s="163"/>
      <c r="K690" s="163"/>
    </row>
    <row r="691" spans="7:11">
      <c r="G691" s="163"/>
      <c r="H691" s="163"/>
      <c r="I691" s="163"/>
      <c r="J691" s="163"/>
      <c r="K691" s="163"/>
    </row>
    <row r="692" spans="7:11">
      <c r="G692" s="163"/>
      <c r="H692" s="163"/>
      <c r="I692" s="163"/>
      <c r="J692" s="163"/>
      <c r="K692" s="163"/>
    </row>
    <row r="693" spans="7:11">
      <c r="G693" s="163"/>
      <c r="H693" s="163"/>
      <c r="I693" s="163"/>
      <c r="J693" s="163"/>
      <c r="K693" s="163"/>
    </row>
    <row r="694" spans="7:11">
      <c r="G694" s="163"/>
      <c r="H694" s="163"/>
      <c r="I694" s="163"/>
      <c r="J694" s="163"/>
      <c r="K694" s="163"/>
    </row>
    <row r="695" spans="7:11">
      <c r="G695" s="163"/>
      <c r="H695" s="163"/>
      <c r="I695" s="163"/>
      <c r="J695" s="163"/>
      <c r="K695" s="163"/>
    </row>
    <row r="696" spans="7:11">
      <c r="G696" s="163"/>
      <c r="H696" s="163"/>
      <c r="I696" s="163"/>
      <c r="J696" s="163"/>
      <c r="K696" s="163"/>
    </row>
    <row r="697" spans="7:11">
      <c r="G697" s="163"/>
      <c r="H697" s="163"/>
      <c r="I697" s="163"/>
      <c r="J697" s="163"/>
      <c r="K697" s="163"/>
    </row>
    <row r="698" spans="7:11">
      <c r="G698" s="163"/>
      <c r="H698" s="163"/>
      <c r="I698" s="163"/>
      <c r="J698" s="163"/>
      <c r="K698" s="163"/>
    </row>
    <row r="699" spans="7:11">
      <c r="G699" s="163"/>
      <c r="H699" s="163"/>
      <c r="I699" s="163"/>
      <c r="J699" s="163"/>
      <c r="K699" s="163"/>
    </row>
    <row r="700" spans="7:11">
      <c r="G700" s="163"/>
      <c r="H700" s="163"/>
      <c r="I700" s="163"/>
      <c r="J700" s="163"/>
      <c r="K700" s="163"/>
    </row>
    <row r="701" spans="7:11">
      <c r="G701" s="163"/>
      <c r="H701" s="163"/>
      <c r="I701" s="163"/>
      <c r="J701" s="163"/>
      <c r="K701" s="163"/>
    </row>
    <row r="702" spans="7:11">
      <c r="G702" s="163"/>
      <c r="H702" s="163"/>
      <c r="I702" s="163"/>
      <c r="J702" s="163"/>
      <c r="K702" s="163"/>
    </row>
    <row r="703" spans="7:11">
      <c r="G703" s="163"/>
      <c r="H703" s="163"/>
      <c r="I703" s="163"/>
      <c r="J703" s="163"/>
      <c r="K703" s="163"/>
    </row>
    <row r="704" spans="7:11">
      <c r="G704" s="163"/>
      <c r="H704" s="163"/>
      <c r="I704" s="163"/>
      <c r="J704" s="163"/>
      <c r="K704" s="163"/>
    </row>
    <row r="705" spans="7:11">
      <c r="G705" s="163"/>
      <c r="H705" s="163"/>
      <c r="I705" s="163"/>
      <c r="J705" s="163"/>
      <c r="K705" s="163"/>
    </row>
    <row r="706" spans="7:11">
      <c r="G706" s="163"/>
      <c r="H706" s="163"/>
      <c r="I706" s="163"/>
      <c r="J706" s="163"/>
      <c r="K706" s="163"/>
    </row>
    <row r="707" spans="7:11">
      <c r="G707" s="163"/>
      <c r="H707" s="163"/>
      <c r="I707" s="163"/>
      <c r="J707" s="163"/>
      <c r="K707" s="163"/>
    </row>
    <row r="708" spans="7:11">
      <c r="G708" s="163"/>
      <c r="H708" s="163"/>
      <c r="I708" s="163"/>
      <c r="J708" s="163"/>
      <c r="K708" s="163"/>
    </row>
    <row r="709" spans="7:11">
      <c r="G709" s="163"/>
      <c r="H709" s="163"/>
      <c r="I709" s="163"/>
      <c r="J709" s="163"/>
      <c r="K709" s="163"/>
    </row>
    <row r="710" spans="7:11">
      <c r="G710" s="163"/>
      <c r="H710" s="163"/>
      <c r="I710" s="163"/>
      <c r="J710" s="163"/>
      <c r="K710" s="163"/>
    </row>
    <row r="711" spans="7:11">
      <c r="G711" s="163"/>
      <c r="H711" s="163"/>
      <c r="I711" s="163"/>
      <c r="J711" s="163"/>
      <c r="K711" s="163"/>
    </row>
    <row r="712" spans="7:11">
      <c r="G712" s="163"/>
      <c r="H712" s="163"/>
      <c r="I712" s="163"/>
      <c r="J712" s="163"/>
      <c r="K712" s="163"/>
    </row>
    <row r="713" spans="7:11">
      <c r="G713" s="163"/>
      <c r="H713" s="163"/>
      <c r="I713" s="163"/>
      <c r="J713" s="163"/>
      <c r="K713" s="163"/>
    </row>
    <row r="714" spans="7:11">
      <c r="G714" s="163"/>
      <c r="H714" s="163"/>
      <c r="I714" s="163"/>
      <c r="J714" s="163"/>
      <c r="K714" s="163"/>
    </row>
    <row r="715" spans="7:11">
      <c r="G715" s="163"/>
      <c r="H715" s="163"/>
      <c r="I715" s="163"/>
      <c r="J715" s="163"/>
      <c r="K715" s="163"/>
    </row>
    <row r="716" spans="7:11">
      <c r="G716" s="163"/>
      <c r="H716" s="163"/>
      <c r="I716" s="163"/>
      <c r="J716" s="163"/>
      <c r="K716" s="163"/>
    </row>
    <row r="717" spans="7:11">
      <c r="G717" s="163"/>
      <c r="H717" s="163"/>
      <c r="I717" s="163"/>
      <c r="J717" s="163"/>
      <c r="K717" s="163"/>
    </row>
    <row r="718" spans="7:11">
      <c r="G718" s="163"/>
      <c r="H718" s="163"/>
      <c r="I718" s="163"/>
      <c r="J718" s="163"/>
      <c r="K718" s="163"/>
    </row>
    <row r="719" spans="7:11">
      <c r="G719" s="163"/>
      <c r="H719" s="163"/>
      <c r="I719" s="163"/>
      <c r="J719" s="163"/>
      <c r="K719" s="163"/>
    </row>
    <row r="720" spans="7:11">
      <c r="G720" s="163"/>
      <c r="H720" s="163"/>
      <c r="I720" s="163"/>
      <c r="J720" s="163"/>
      <c r="K720" s="163"/>
    </row>
    <row r="721" spans="7:11">
      <c r="G721" s="163"/>
      <c r="H721" s="163"/>
      <c r="I721" s="163"/>
      <c r="J721" s="163"/>
      <c r="K721" s="163"/>
    </row>
    <row r="722" spans="7:11">
      <c r="G722" s="163"/>
      <c r="H722" s="163"/>
      <c r="I722" s="163"/>
      <c r="J722" s="163"/>
      <c r="K722" s="163"/>
    </row>
    <row r="723" spans="7:11">
      <c r="G723" s="163"/>
      <c r="H723" s="163"/>
      <c r="I723" s="163"/>
      <c r="J723" s="163"/>
      <c r="K723" s="163"/>
    </row>
    <row r="724" spans="7:11">
      <c r="G724" s="163"/>
      <c r="H724" s="163"/>
      <c r="I724" s="163"/>
      <c r="J724" s="163"/>
      <c r="K724" s="163"/>
    </row>
    <row r="725" spans="7:11">
      <c r="G725" s="163"/>
      <c r="H725" s="163"/>
      <c r="I725" s="163"/>
      <c r="J725" s="163"/>
      <c r="K725" s="163"/>
    </row>
    <row r="726" spans="7:11">
      <c r="G726" s="163"/>
      <c r="H726" s="163"/>
      <c r="I726" s="163"/>
      <c r="J726" s="163"/>
      <c r="K726" s="163"/>
    </row>
    <row r="727" spans="7:11">
      <c r="G727" s="163"/>
      <c r="H727" s="163"/>
      <c r="I727" s="163"/>
      <c r="J727" s="163"/>
      <c r="K727" s="163"/>
    </row>
    <row r="728" spans="7:11">
      <c r="G728" s="163"/>
      <c r="H728" s="163"/>
      <c r="I728" s="163"/>
      <c r="J728" s="163"/>
      <c r="K728" s="163"/>
    </row>
    <row r="729" spans="7:11">
      <c r="G729" s="163"/>
      <c r="H729" s="163"/>
      <c r="I729" s="163"/>
      <c r="J729" s="163"/>
      <c r="K729" s="163"/>
    </row>
    <row r="730" spans="7:11">
      <c r="G730" s="163"/>
      <c r="H730" s="163"/>
      <c r="I730" s="163"/>
      <c r="J730" s="163"/>
      <c r="K730" s="163"/>
    </row>
    <row r="731" spans="7:11">
      <c r="G731" s="163"/>
      <c r="H731" s="163"/>
      <c r="I731" s="163"/>
      <c r="J731" s="163"/>
      <c r="K731" s="163"/>
    </row>
    <row r="732" spans="7:11">
      <c r="G732" s="163"/>
      <c r="H732" s="163"/>
      <c r="I732" s="163"/>
      <c r="J732" s="163"/>
      <c r="K732" s="163"/>
    </row>
    <row r="733" spans="7:11">
      <c r="G733" s="163"/>
      <c r="H733" s="163"/>
      <c r="I733" s="163"/>
      <c r="J733" s="163"/>
      <c r="K733" s="163"/>
    </row>
    <row r="734" spans="7:11">
      <c r="G734" s="163"/>
      <c r="H734" s="163"/>
      <c r="I734" s="163"/>
      <c r="J734" s="163"/>
      <c r="K734" s="163"/>
    </row>
    <row r="735" spans="7:11">
      <c r="G735" s="163"/>
      <c r="H735" s="163"/>
      <c r="I735" s="163"/>
      <c r="J735" s="163"/>
      <c r="K735" s="163"/>
    </row>
    <row r="736" spans="7:11">
      <c r="G736" s="163"/>
      <c r="H736" s="163"/>
      <c r="I736" s="163"/>
      <c r="J736" s="163"/>
      <c r="K736" s="163"/>
    </row>
    <row r="737" spans="7:11">
      <c r="G737" s="163"/>
      <c r="H737" s="163"/>
      <c r="I737" s="163"/>
      <c r="J737" s="163"/>
      <c r="K737" s="163"/>
    </row>
    <row r="738" spans="7:11">
      <c r="G738" s="163"/>
      <c r="H738" s="163"/>
      <c r="I738" s="163"/>
      <c r="J738" s="163"/>
      <c r="K738" s="163"/>
    </row>
    <row r="739" spans="7:11">
      <c r="G739" s="163"/>
      <c r="H739" s="163"/>
      <c r="I739" s="163"/>
      <c r="J739" s="163"/>
      <c r="K739" s="163"/>
    </row>
    <row r="740" spans="7:11">
      <c r="G740" s="163"/>
      <c r="H740" s="163"/>
      <c r="I740" s="163"/>
      <c r="J740" s="163"/>
      <c r="K740" s="163"/>
    </row>
    <row r="741" spans="7:11">
      <c r="G741" s="163"/>
      <c r="H741" s="163"/>
      <c r="I741" s="163"/>
      <c r="J741" s="163"/>
      <c r="K741" s="163"/>
    </row>
    <row r="742" spans="7:11">
      <c r="G742" s="163"/>
      <c r="H742" s="163"/>
      <c r="I742" s="163"/>
      <c r="J742" s="163"/>
      <c r="K742" s="163"/>
    </row>
    <row r="743" spans="7:11">
      <c r="G743" s="163"/>
      <c r="H743" s="163"/>
      <c r="I743" s="163"/>
      <c r="J743" s="163"/>
      <c r="K743" s="163"/>
    </row>
    <row r="744" spans="7:11">
      <c r="G744" s="163"/>
      <c r="H744" s="163"/>
      <c r="I744" s="163"/>
      <c r="J744" s="163"/>
      <c r="K744" s="163"/>
    </row>
    <row r="745" spans="7:11">
      <c r="G745" s="163"/>
      <c r="H745" s="163"/>
      <c r="I745" s="163"/>
      <c r="J745" s="163"/>
      <c r="K745" s="163"/>
    </row>
    <row r="746" spans="7:11">
      <c r="G746" s="163"/>
      <c r="H746" s="163"/>
      <c r="I746" s="163"/>
      <c r="J746" s="163"/>
      <c r="K746" s="163"/>
    </row>
    <row r="747" spans="7:11">
      <c r="G747" s="163"/>
      <c r="H747" s="163"/>
      <c r="I747" s="163"/>
      <c r="J747" s="163"/>
      <c r="K747" s="163"/>
    </row>
    <row r="748" spans="7:11">
      <c r="G748" s="163"/>
      <c r="H748" s="163"/>
      <c r="I748" s="163"/>
      <c r="J748" s="163"/>
      <c r="K748" s="163"/>
    </row>
    <row r="749" spans="7:11">
      <c r="G749" s="163"/>
      <c r="H749" s="163"/>
      <c r="I749" s="163"/>
      <c r="J749" s="163"/>
      <c r="K749" s="163"/>
    </row>
    <row r="750" spans="7:11">
      <c r="G750" s="163"/>
      <c r="H750" s="163"/>
      <c r="I750" s="163"/>
      <c r="J750" s="163"/>
      <c r="K750" s="163"/>
    </row>
    <row r="751" spans="7:11">
      <c r="G751" s="163"/>
      <c r="H751" s="163"/>
      <c r="I751" s="163"/>
      <c r="J751" s="163"/>
      <c r="K751" s="163"/>
    </row>
    <row r="752" spans="7:11">
      <c r="G752" s="163"/>
      <c r="H752" s="163"/>
      <c r="I752" s="163"/>
      <c r="J752" s="163"/>
      <c r="K752" s="163"/>
    </row>
    <row r="753" spans="7:11">
      <c r="G753" s="163"/>
      <c r="H753" s="163"/>
      <c r="I753" s="163"/>
      <c r="J753" s="163"/>
      <c r="K753" s="163"/>
    </row>
    <row r="754" spans="7:11">
      <c r="G754" s="163"/>
      <c r="H754" s="163"/>
      <c r="I754" s="163"/>
      <c r="J754" s="163"/>
      <c r="K754" s="163"/>
    </row>
    <row r="755" spans="7:11">
      <c r="G755" s="163"/>
      <c r="H755" s="163"/>
      <c r="I755" s="163"/>
      <c r="J755" s="163"/>
      <c r="K755" s="163"/>
    </row>
    <row r="756" spans="7:11">
      <c r="G756" s="163"/>
      <c r="H756" s="163"/>
      <c r="I756" s="163"/>
      <c r="J756" s="163"/>
      <c r="K756" s="163"/>
    </row>
    <row r="757" spans="7:11">
      <c r="G757" s="163"/>
      <c r="H757" s="163"/>
      <c r="I757" s="163"/>
      <c r="J757" s="163"/>
      <c r="K757" s="163"/>
    </row>
    <row r="758" spans="7:11">
      <c r="G758" s="163"/>
      <c r="H758" s="163"/>
      <c r="I758" s="163"/>
      <c r="J758" s="163"/>
      <c r="K758" s="163"/>
    </row>
    <row r="759" spans="7:11">
      <c r="G759" s="163"/>
      <c r="H759" s="163"/>
      <c r="I759" s="163"/>
      <c r="J759" s="163"/>
      <c r="K759" s="163"/>
    </row>
    <row r="760" spans="7:11">
      <c r="G760" s="163"/>
      <c r="H760" s="163"/>
      <c r="I760" s="163"/>
      <c r="J760" s="163"/>
      <c r="K760" s="163"/>
    </row>
    <row r="761" spans="7:11">
      <c r="G761" s="163"/>
      <c r="H761" s="163"/>
      <c r="I761" s="163"/>
      <c r="J761" s="163"/>
      <c r="K761" s="163"/>
    </row>
    <row r="762" spans="7:11">
      <c r="G762" s="163"/>
      <c r="H762" s="163"/>
      <c r="I762" s="163"/>
      <c r="J762" s="163"/>
      <c r="K762" s="163"/>
    </row>
    <row r="763" spans="7:11">
      <c r="G763" s="163"/>
      <c r="H763" s="163"/>
      <c r="I763" s="163"/>
      <c r="J763" s="163"/>
      <c r="K763" s="163"/>
    </row>
    <row r="764" spans="7:11">
      <c r="G764" s="163"/>
      <c r="H764" s="163"/>
      <c r="I764" s="163"/>
      <c r="J764" s="163"/>
      <c r="K764" s="163"/>
    </row>
    <row r="765" spans="7:11">
      <c r="G765" s="163"/>
      <c r="H765" s="163"/>
      <c r="I765" s="163"/>
      <c r="J765" s="163"/>
      <c r="K765" s="163"/>
    </row>
    <row r="766" spans="7:11">
      <c r="G766" s="163"/>
      <c r="H766" s="163"/>
      <c r="I766" s="163"/>
      <c r="J766" s="163"/>
      <c r="K766" s="163"/>
    </row>
    <row r="767" spans="7:11">
      <c r="G767" s="163"/>
      <c r="H767" s="163"/>
      <c r="I767" s="163"/>
      <c r="J767" s="163"/>
      <c r="K767" s="163"/>
    </row>
    <row r="768" spans="7:11">
      <c r="G768" s="163"/>
      <c r="H768" s="163"/>
      <c r="I768" s="163"/>
      <c r="J768" s="163"/>
      <c r="K768" s="163"/>
    </row>
    <row r="769" spans="7:11">
      <c r="G769" s="163"/>
      <c r="H769" s="163"/>
      <c r="I769" s="163"/>
      <c r="J769" s="163"/>
      <c r="K769" s="163"/>
    </row>
    <row r="770" spans="7:11">
      <c r="G770" s="163"/>
      <c r="H770" s="163"/>
      <c r="I770" s="163"/>
      <c r="J770" s="163"/>
      <c r="K770" s="163"/>
    </row>
    <row r="771" spans="7:11">
      <c r="G771" s="163"/>
      <c r="H771" s="163"/>
      <c r="I771" s="163"/>
      <c r="J771" s="163"/>
      <c r="K771" s="163"/>
    </row>
    <row r="772" spans="7:11">
      <c r="G772" s="163"/>
      <c r="H772" s="163"/>
      <c r="I772" s="163"/>
      <c r="J772" s="163"/>
      <c r="K772" s="163"/>
    </row>
    <row r="773" spans="7:11">
      <c r="G773" s="163"/>
      <c r="H773" s="163"/>
      <c r="I773" s="163"/>
      <c r="J773" s="163"/>
      <c r="K773" s="163"/>
    </row>
    <row r="774" spans="7:11">
      <c r="G774" s="163"/>
      <c r="H774" s="163"/>
      <c r="I774" s="163"/>
      <c r="J774" s="163"/>
      <c r="K774" s="163"/>
    </row>
    <row r="775" spans="7:11">
      <c r="G775" s="163"/>
      <c r="H775" s="163"/>
      <c r="I775" s="163"/>
      <c r="J775" s="163"/>
      <c r="K775" s="163"/>
    </row>
    <row r="776" spans="7:11">
      <c r="G776" s="163"/>
      <c r="H776" s="163"/>
      <c r="I776" s="163"/>
      <c r="J776" s="163"/>
      <c r="K776" s="163"/>
    </row>
    <row r="777" spans="7:11">
      <c r="G777" s="163"/>
      <c r="H777" s="163"/>
      <c r="I777" s="163"/>
      <c r="J777" s="163"/>
      <c r="K777" s="163"/>
    </row>
    <row r="778" spans="7:11">
      <c r="G778" s="163"/>
      <c r="H778" s="163"/>
      <c r="I778" s="163"/>
      <c r="J778" s="163"/>
      <c r="K778" s="163"/>
    </row>
    <row r="779" spans="7:11">
      <c r="G779" s="163"/>
      <c r="H779" s="163"/>
      <c r="I779" s="163"/>
      <c r="J779" s="163"/>
      <c r="K779" s="163"/>
    </row>
    <row r="780" spans="7:11">
      <c r="G780" s="163"/>
      <c r="H780" s="163"/>
      <c r="I780" s="163"/>
      <c r="J780" s="163"/>
      <c r="K780" s="163"/>
    </row>
    <row r="781" spans="7:11">
      <c r="G781" s="163"/>
      <c r="H781" s="163"/>
      <c r="I781" s="163"/>
      <c r="J781" s="163"/>
      <c r="K781" s="163"/>
    </row>
    <row r="782" spans="7:11">
      <c r="G782" s="163"/>
      <c r="H782" s="163"/>
      <c r="I782" s="163"/>
      <c r="J782" s="163"/>
      <c r="K782" s="163"/>
    </row>
    <row r="783" spans="7:11">
      <c r="G783" s="163"/>
      <c r="H783" s="163"/>
      <c r="I783" s="163"/>
      <c r="J783" s="163"/>
      <c r="K783" s="163"/>
    </row>
    <row r="784" spans="7:11">
      <c r="G784" s="163"/>
      <c r="H784" s="163"/>
      <c r="I784" s="163"/>
      <c r="J784" s="163"/>
      <c r="K784" s="163"/>
    </row>
    <row r="785" spans="7:11">
      <c r="G785" s="163"/>
      <c r="H785" s="163"/>
      <c r="I785" s="163"/>
      <c r="J785" s="163"/>
      <c r="K785" s="163"/>
    </row>
    <row r="786" spans="7:11">
      <c r="G786" s="163"/>
      <c r="H786" s="163"/>
      <c r="I786" s="163"/>
      <c r="J786" s="163"/>
      <c r="K786" s="163"/>
    </row>
    <row r="787" spans="7:11">
      <c r="G787" s="163"/>
      <c r="H787" s="163"/>
      <c r="I787" s="163"/>
      <c r="J787" s="163"/>
      <c r="K787" s="163"/>
    </row>
    <row r="788" spans="7:11">
      <c r="G788" s="163"/>
      <c r="H788" s="163"/>
      <c r="I788" s="163"/>
      <c r="J788" s="163"/>
      <c r="K788" s="163"/>
    </row>
    <row r="789" spans="7:11">
      <c r="G789" s="163"/>
      <c r="H789" s="163"/>
      <c r="I789" s="163"/>
      <c r="J789" s="163"/>
      <c r="K789" s="163"/>
    </row>
    <row r="790" spans="7:11">
      <c r="G790" s="163"/>
      <c r="H790" s="163"/>
      <c r="I790" s="163"/>
      <c r="J790" s="163"/>
      <c r="K790" s="163"/>
    </row>
    <row r="791" spans="7:11">
      <c r="G791" s="163"/>
      <c r="H791" s="163"/>
      <c r="I791" s="163"/>
      <c r="J791" s="163"/>
      <c r="K791" s="163"/>
    </row>
    <row r="792" spans="7:11">
      <c r="G792" s="163"/>
      <c r="H792" s="163"/>
      <c r="I792" s="163"/>
      <c r="J792" s="163"/>
      <c r="K792" s="163"/>
    </row>
    <row r="793" spans="7:11">
      <c r="G793" s="163"/>
      <c r="H793" s="163"/>
      <c r="I793" s="163"/>
      <c r="J793" s="163"/>
      <c r="K793" s="163"/>
    </row>
    <row r="794" spans="7:11">
      <c r="G794" s="163"/>
      <c r="H794" s="163"/>
      <c r="I794" s="163"/>
      <c r="J794" s="163"/>
      <c r="K794" s="163"/>
    </row>
    <row r="795" spans="7:11">
      <c r="G795" s="163"/>
      <c r="H795" s="163"/>
      <c r="I795" s="163"/>
      <c r="J795" s="163"/>
      <c r="K795" s="163"/>
    </row>
    <row r="796" spans="7:11">
      <c r="G796" s="163"/>
      <c r="H796" s="163"/>
      <c r="I796" s="163"/>
      <c r="J796" s="163"/>
      <c r="K796" s="163"/>
    </row>
    <row r="797" spans="7:11">
      <c r="G797" s="163"/>
      <c r="H797" s="163"/>
      <c r="I797" s="163"/>
      <c r="J797" s="163"/>
      <c r="K797" s="163"/>
    </row>
    <row r="798" spans="7:11">
      <c r="G798" s="163"/>
      <c r="H798" s="163"/>
      <c r="I798" s="163"/>
      <c r="J798" s="163"/>
      <c r="K798" s="163"/>
    </row>
    <row r="799" spans="7:11">
      <c r="G799" s="163"/>
      <c r="H799" s="163"/>
      <c r="I799" s="163"/>
      <c r="J799" s="163"/>
      <c r="K799" s="163"/>
    </row>
    <row r="800" spans="7:11">
      <c r="G800" s="163"/>
      <c r="H800" s="163"/>
      <c r="I800" s="163"/>
      <c r="J800" s="163"/>
      <c r="K800" s="163"/>
    </row>
    <row r="801" spans="7:11">
      <c r="G801" s="163"/>
      <c r="H801" s="163"/>
      <c r="I801" s="163"/>
      <c r="J801" s="163"/>
      <c r="K801" s="163"/>
    </row>
    <row r="802" spans="7:11">
      <c r="G802" s="163"/>
      <c r="H802" s="163"/>
      <c r="I802" s="163"/>
      <c r="J802" s="163"/>
      <c r="K802" s="163"/>
    </row>
    <row r="803" spans="7:11">
      <c r="G803" s="163"/>
      <c r="H803" s="163"/>
      <c r="I803" s="163"/>
      <c r="J803" s="163"/>
      <c r="K803" s="163"/>
    </row>
    <row r="804" spans="7:11">
      <c r="G804" s="163"/>
      <c r="H804" s="163"/>
      <c r="I804" s="163"/>
      <c r="J804" s="163"/>
      <c r="K804" s="163"/>
    </row>
    <row r="805" spans="7:11">
      <c r="G805" s="163"/>
      <c r="H805" s="163"/>
      <c r="I805" s="163"/>
      <c r="J805" s="163"/>
      <c r="K805" s="163"/>
    </row>
    <row r="806" spans="7:11">
      <c r="G806" s="163"/>
      <c r="H806" s="163"/>
      <c r="I806" s="163"/>
      <c r="J806" s="163"/>
      <c r="K806" s="163"/>
    </row>
    <row r="807" spans="7:11">
      <c r="G807" s="163"/>
      <c r="H807" s="163"/>
      <c r="I807" s="163"/>
      <c r="J807" s="163"/>
      <c r="K807" s="163"/>
    </row>
    <row r="808" spans="7:11">
      <c r="G808" s="163"/>
      <c r="H808" s="163"/>
      <c r="I808" s="163"/>
      <c r="J808" s="163"/>
      <c r="K808" s="163"/>
    </row>
    <row r="809" spans="7:11">
      <c r="G809" s="163"/>
      <c r="H809" s="163"/>
      <c r="I809" s="163"/>
      <c r="J809" s="163"/>
      <c r="K809" s="163"/>
    </row>
    <row r="810" spans="7:11">
      <c r="G810" s="163"/>
      <c r="H810" s="163"/>
      <c r="I810" s="163"/>
      <c r="J810" s="163"/>
      <c r="K810" s="163"/>
    </row>
    <row r="811" spans="7:11">
      <c r="G811" s="163"/>
      <c r="H811" s="163"/>
      <c r="I811" s="163"/>
      <c r="J811" s="163"/>
      <c r="K811" s="163"/>
    </row>
    <row r="812" spans="7:11">
      <c r="G812" s="163"/>
      <c r="H812" s="163"/>
      <c r="I812" s="163"/>
      <c r="J812" s="163"/>
      <c r="K812" s="163"/>
    </row>
    <row r="813" spans="7:11">
      <c r="G813" s="163"/>
      <c r="H813" s="163"/>
      <c r="I813" s="163"/>
      <c r="J813" s="163"/>
      <c r="K813" s="163"/>
    </row>
    <row r="814" spans="7:11">
      <c r="G814" s="163"/>
      <c r="H814" s="163"/>
      <c r="I814" s="163"/>
      <c r="J814" s="163"/>
      <c r="K814" s="163"/>
    </row>
    <row r="815" spans="7:11">
      <c r="G815" s="163"/>
      <c r="H815" s="163"/>
      <c r="I815" s="163"/>
      <c r="J815" s="163"/>
      <c r="K815" s="163"/>
    </row>
    <row r="816" spans="7:11">
      <c r="G816" s="163"/>
      <c r="H816" s="163"/>
      <c r="I816" s="163"/>
      <c r="J816" s="163"/>
      <c r="K816" s="163"/>
    </row>
    <row r="817" spans="7:11">
      <c r="G817" s="163"/>
      <c r="H817" s="163"/>
      <c r="I817" s="163"/>
      <c r="J817" s="163"/>
      <c r="K817" s="163"/>
    </row>
    <row r="818" spans="7:11">
      <c r="G818" s="163"/>
      <c r="H818" s="163"/>
      <c r="I818" s="163"/>
      <c r="J818" s="163"/>
      <c r="K818" s="163"/>
    </row>
    <row r="819" spans="7:11">
      <c r="G819" s="163"/>
      <c r="H819" s="163"/>
      <c r="I819" s="163"/>
      <c r="J819" s="163"/>
      <c r="K819" s="163"/>
    </row>
    <row r="820" spans="7:11">
      <c r="G820" s="163"/>
      <c r="H820" s="163"/>
      <c r="I820" s="163"/>
      <c r="J820" s="163"/>
      <c r="K820" s="163"/>
    </row>
    <row r="821" spans="7:11">
      <c r="G821" s="163"/>
      <c r="H821" s="163"/>
      <c r="I821" s="163"/>
      <c r="J821" s="163"/>
      <c r="K821" s="163"/>
    </row>
    <row r="822" spans="7:11">
      <c r="G822" s="163"/>
      <c r="H822" s="163"/>
      <c r="I822" s="163"/>
      <c r="J822" s="163"/>
      <c r="K822" s="163"/>
    </row>
    <row r="823" spans="7:11">
      <c r="G823" s="163"/>
      <c r="H823" s="163"/>
      <c r="I823" s="163"/>
      <c r="J823" s="163"/>
      <c r="K823" s="163"/>
    </row>
    <row r="824" spans="7:11">
      <c r="G824" s="163"/>
      <c r="H824" s="163"/>
      <c r="I824" s="163"/>
      <c r="J824" s="163"/>
      <c r="K824" s="163"/>
    </row>
    <row r="825" spans="7:11">
      <c r="G825" s="163"/>
      <c r="H825" s="163"/>
      <c r="I825" s="163"/>
      <c r="J825" s="163"/>
      <c r="K825" s="163"/>
    </row>
    <row r="826" spans="7:11">
      <c r="G826" s="163"/>
      <c r="H826" s="163"/>
      <c r="I826" s="163"/>
      <c r="J826" s="163"/>
      <c r="K826" s="163"/>
    </row>
    <row r="827" spans="7:11">
      <c r="G827" s="163"/>
      <c r="H827" s="163"/>
      <c r="I827" s="163"/>
      <c r="J827" s="163"/>
      <c r="K827" s="163"/>
    </row>
    <row r="828" spans="7:11">
      <c r="G828" s="163"/>
      <c r="H828" s="163"/>
      <c r="I828" s="163"/>
      <c r="J828" s="163"/>
      <c r="K828" s="163"/>
    </row>
    <row r="829" spans="7:11">
      <c r="G829" s="163"/>
      <c r="H829" s="163"/>
      <c r="I829" s="163"/>
      <c r="J829" s="163"/>
      <c r="K829" s="163"/>
    </row>
    <row r="830" spans="7:11">
      <c r="G830" s="163"/>
      <c r="H830" s="163"/>
      <c r="I830" s="163"/>
      <c r="J830" s="163"/>
      <c r="K830" s="163"/>
    </row>
    <row r="831" spans="7:11">
      <c r="G831" s="163"/>
      <c r="H831" s="163"/>
      <c r="I831" s="163"/>
      <c r="J831" s="163"/>
      <c r="K831" s="163"/>
    </row>
    <row r="832" spans="7:11">
      <c r="G832" s="163"/>
      <c r="H832" s="163"/>
      <c r="I832" s="163"/>
      <c r="J832" s="163"/>
      <c r="K832" s="163"/>
    </row>
    <row r="833" spans="7:11">
      <c r="G833" s="163"/>
      <c r="H833" s="163"/>
      <c r="I833" s="163"/>
      <c r="J833" s="163"/>
      <c r="K833" s="163"/>
    </row>
    <row r="834" spans="7:11">
      <c r="G834" s="163"/>
      <c r="H834" s="163"/>
      <c r="I834" s="163"/>
      <c r="J834" s="163"/>
      <c r="K834" s="163"/>
    </row>
    <row r="835" spans="7:11">
      <c r="G835" s="163"/>
      <c r="H835" s="163"/>
      <c r="I835" s="163"/>
      <c r="J835" s="163"/>
      <c r="K835" s="163"/>
    </row>
    <row r="836" spans="7:11">
      <c r="G836" s="163"/>
      <c r="H836" s="163"/>
      <c r="I836" s="163"/>
      <c r="J836" s="163"/>
      <c r="K836" s="163"/>
    </row>
    <row r="837" spans="7:11">
      <c r="G837" s="163"/>
      <c r="H837" s="163"/>
      <c r="I837" s="163"/>
      <c r="J837" s="163"/>
      <c r="K837" s="163"/>
    </row>
    <row r="838" spans="7:11">
      <c r="G838" s="163"/>
      <c r="H838" s="163"/>
      <c r="I838" s="163"/>
      <c r="J838" s="163"/>
      <c r="K838" s="163"/>
    </row>
    <row r="839" spans="7:11">
      <c r="G839" s="163"/>
      <c r="H839" s="163"/>
      <c r="I839" s="163"/>
      <c r="J839" s="163"/>
      <c r="K839" s="163"/>
    </row>
    <row r="840" spans="7:11">
      <c r="G840" s="163"/>
      <c r="H840" s="163"/>
      <c r="I840" s="163"/>
      <c r="J840" s="163"/>
      <c r="K840" s="163"/>
    </row>
    <row r="841" spans="7:11">
      <c r="G841" s="163"/>
      <c r="H841" s="163"/>
      <c r="I841" s="163"/>
      <c r="J841" s="163"/>
      <c r="K841" s="163"/>
    </row>
    <row r="842" spans="7:11">
      <c r="G842" s="163"/>
      <c r="H842" s="163"/>
      <c r="I842" s="163"/>
      <c r="J842" s="163"/>
      <c r="K842" s="163"/>
    </row>
    <row r="843" spans="7:11">
      <c r="G843" s="163"/>
      <c r="H843" s="163"/>
      <c r="I843" s="163"/>
      <c r="J843" s="163"/>
      <c r="K843" s="163"/>
    </row>
    <row r="844" spans="7:11">
      <c r="G844" s="163"/>
      <c r="H844" s="163"/>
      <c r="I844" s="163"/>
      <c r="J844" s="163"/>
      <c r="K844" s="163"/>
    </row>
    <row r="845" spans="7:11">
      <c r="G845" s="163"/>
      <c r="H845" s="163"/>
      <c r="I845" s="163"/>
      <c r="J845" s="163"/>
      <c r="K845" s="163"/>
    </row>
    <row r="846" spans="7:11">
      <c r="G846" s="163"/>
      <c r="H846" s="163"/>
      <c r="I846" s="163"/>
      <c r="J846" s="163"/>
      <c r="K846" s="163"/>
    </row>
    <row r="847" spans="7:11">
      <c r="G847" s="163"/>
      <c r="H847" s="163"/>
      <c r="I847" s="163"/>
      <c r="J847" s="163"/>
      <c r="K847" s="163"/>
    </row>
    <row r="848" spans="7:11">
      <c r="G848" s="163"/>
      <c r="H848" s="163"/>
      <c r="I848" s="163"/>
      <c r="J848" s="163"/>
      <c r="K848" s="163"/>
    </row>
    <row r="849" spans="7:11">
      <c r="G849" s="163"/>
      <c r="H849" s="163"/>
      <c r="I849" s="163"/>
      <c r="J849" s="163"/>
      <c r="K849" s="163"/>
    </row>
    <row r="850" spans="7:11">
      <c r="G850" s="163"/>
      <c r="H850" s="163"/>
      <c r="I850" s="163"/>
      <c r="J850" s="163"/>
      <c r="K850" s="163"/>
    </row>
  </sheetData>
  <sortState ref="H137:J152">
    <sortCondition ref="J137:J152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6"/>
  <dimension ref="A14:B14"/>
  <sheetViews>
    <sheetView topLeftCell="A61" zoomScale="80" zoomScaleNormal="80" workbookViewId="0">
      <selection activeCell="B14" sqref="B14"/>
    </sheetView>
  </sheetViews>
  <sheetFormatPr defaultRowHeight="15"/>
  <cols>
    <col min="1" max="1" width="9.85546875" customWidth="1"/>
    <col min="2" max="2" width="2.28515625" customWidth="1"/>
  </cols>
  <sheetData>
    <row r="14" spans="1:2">
      <c r="A14">
        <v>454545454</v>
      </c>
      <c r="B14">
        <v>354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07"/>
  <dimension ref="A1:C23"/>
  <sheetViews>
    <sheetView workbookViewId="0">
      <selection activeCell="B12" sqref="B12"/>
    </sheetView>
  </sheetViews>
  <sheetFormatPr defaultColWidth="0" defaultRowHeight="15" zeroHeight="1"/>
  <cols>
    <col min="1" max="1" width="10.42578125" customWidth="1"/>
    <col min="2" max="2" width="48" customWidth="1"/>
    <col min="3" max="3" width="1.7109375" customWidth="1"/>
    <col min="4" max="16384" width="9.140625" hidden="1"/>
  </cols>
  <sheetData>
    <row r="1" spans="1:3" ht="19.5" thickBot="1">
      <c r="A1" s="123" t="s">
        <v>513</v>
      </c>
      <c r="B1" s="44"/>
      <c r="C1" s="44"/>
    </row>
    <row r="2" spans="1:3" ht="26.25" customHeight="1" thickBot="1">
      <c r="A2" s="134" t="s">
        <v>514</v>
      </c>
      <c r="B2" s="135" t="s">
        <v>515</v>
      </c>
      <c r="C2" s="44"/>
    </row>
    <row r="3" spans="1:3" s="126" customFormat="1" ht="17.25" customHeight="1">
      <c r="A3" s="124">
        <v>1</v>
      </c>
      <c r="B3" s="130" t="s">
        <v>490</v>
      </c>
      <c r="C3" s="125"/>
    </row>
    <row r="4" spans="1:3" s="126" customFormat="1" ht="17.25" customHeight="1">
      <c r="A4" s="127">
        <f>A3+1</f>
        <v>2</v>
      </c>
      <c r="B4" s="131" t="s">
        <v>507</v>
      </c>
      <c r="C4" s="125"/>
    </row>
    <row r="5" spans="1:3" s="126" customFormat="1" ht="17.25" customHeight="1">
      <c r="A5" s="128">
        <f t="shared" ref="A5:A22" si="0">A4+1</f>
        <v>3</v>
      </c>
      <c r="B5" s="132" t="s">
        <v>506</v>
      </c>
      <c r="C5" s="125"/>
    </row>
    <row r="6" spans="1:3" s="126" customFormat="1" ht="17.25" customHeight="1">
      <c r="A6" s="127">
        <f t="shared" si="0"/>
        <v>4</v>
      </c>
      <c r="B6" s="131" t="s">
        <v>512</v>
      </c>
      <c r="C6" s="125"/>
    </row>
    <row r="7" spans="1:3" s="126" customFormat="1" ht="17.25" customHeight="1">
      <c r="A7" s="128">
        <f t="shared" si="0"/>
        <v>5</v>
      </c>
      <c r="B7" s="132" t="s">
        <v>505</v>
      </c>
      <c r="C7" s="125"/>
    </row>
    <row r="8" spans="1:3" s="126" customFormat="1" ht="17.25" customHeight="1">
      <c r="A8" s="127">
        <f t="shared" si="0"/>
        <v>6</v>
      </c>
      <c r="B8" s="131" t="s">
        <v>508</v>
      </c>
      <c r="C8" s="125"/>
    </row>
    <row r="9" spans="1:3" s="126" customFormat="1" ht="17.25" customHeight="1">
      <c r="A9" s="128">
        <f t="shared" si="0"/>
        <v>7</v>
      </c>
      <c r="B9" s="132" t="s">
        <v>509</v>
      </c>
      <c r="C9" s="125"/>
    </row>
    <row r="10" spans="1:3" s="126" customFormat="1" ht="17.25" customHeight="1">
      <c r="A10" s="127">
        <f t="shared" si="0"/>
        <v>8</v>
      </c>
      <c r="B10" s="131" t="s">
        <v>510</v>
      </c>
      <c r="C10" s="125"/>
    </row>
    <row r="11" spans="1:3" s="126" customFormat="1" ht="17.25" customHeight="1">
      <c r="A11" s="128">
        <f t="shared" si="0"/>
        <v>9</v>
      </c>
      <c r="B11" s="132" t="s">
        <v>511</v>
      </c>
      <c r="C11" s="125"/>
    </row>
    <row r="12" spans="1:3" s="126" customFormat="1" ht="17.25" customHeight="1">
      <c r="A12" s="127">
        <f t="shared" si="0"/>
        <v>10</v>
      </c>
      <c r="B12" s="131"/>
      <c r="C12" s="125"/>
    </row>
    <row r="13" spans="1:3" s="126" customFormat="1" ht="17.25" customHeight="1">
      <c r="A13" s="128">
        <f t="shared" si="0"/>
        <v>11</v>
      </c>
      <c r="B13" s="132"/>
      <c r="C13" s="125"/>
    </row>
    <row r="14" spans="1:3" s="126" customFormat="1" ht="17.25" customHeight="1">
      <c r="A14" s="127">
        <f t="shared" si="0"/>
        <v>12</v>
      </c>
      <c r="B14" s="131"/>
      <c r="C14" s="125"/>
    </row>
    <row r="15" spans="1:3" s="126" customFormat="1" ht="17.25" customHeight="1">
      <c r="A15" s="128">
        <f t="shared" si="0"/>
        <v>13</v>
      </c>
      <c r="B15" s="132"/>
      <c r="C15" s="125"/>
    </row>
    <row r="16" spans="1:3" s="126" customFormat="1" ht="17.25" customHeight="1">
      <c r="A16" s="127">
        <f t="shared" si="0"/>
        <v>14</v>
      </c>
      <c r="B16" s="131"/>
      <c r="C16" s="125"/>
    </row>
    <row r="17" spans="1:3" s="126" customFormat="1" ht="17.25" customHeight="1">
      <c r="A17" s="128">
        <f t="shared" si="0"/>
        <v>15</v>
      </c>
      <c r="B17" s="132"/>
      <c r="C17" s="125"/>
    </row>
    <row r="18" spans="1:3" s="126" customFormat="1" ht="17.25" customHeight="1">
      <c r="A18" s="127">
        <f t="shared" si="0"/>
        <v>16</v>
      </c>
      <c r="B18" s="131"/>
      <c r="C18" s="125"/>
    </row>
    <row r="19" spans="1:3" s="126" customFormat="1" ht="17.25" customHeight="1">
      <c r="A19" s="128">
        <f t="shared" si="0"/>
        <v>17</v>
      </c>
      <c r="B19" s="132"/>
      <c r="C19" s="125"/>
    </row>
    <row r="20" spans="1:3" s="126" customFormat="1" ht="17.25" customHeight="1">
      <c r="A20" s="127">
        <f t="shared" si="0"/>
        <v>18</v>
      </c>
      <c r="B20" s="131"/>
      <c r="C20" s="125"/>
    </row>
    <row r="21" spans="1:3" s="126" customFormat="1" ht="17.25" customHeight="1">
      <c r="A21" s="128">
        <f t="shared" si="0"/>
        <v>19</v>
      </c>
      <c r="B21" s="132"/>
      <c r="C21" s="125"/>
    </row>
    <row r="22" spans="1:3" s="126" customFormat="1" ht="17.25" customHeight="1" thickBot="1">
      <c r="A22" s="129">
        <f t="shared" si="0"/>
        <v>20</v>
      </c>
      <c r="B22" s="133"/>
      <c r="C22" s="125"/>
    </row>
    <row r="23" spans="1:3" ht="6.75" customHeight="1">
      <c r="A23" s="44"/>
      <c r="B23" s="44"/>
      <c r="C23" s="44"/>
    </row>
  </sheetData>
  <sheetProtection password="CB7C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44</vt:i4>
      </vt:variant>
    </vt:vector>
  </HeadingPairs>
  <TitlesOfParts>
    <vt:vector size="55" baseType="lpstr">
      <vt:lpstr>Instruction</vt:lpstr>
      <vt:lpstr>List of Remitter Ac nos</vt:lpstr>
      <vt:lpstr>List of Beneficiary Ac nos</vt:lpstr>
      <vt:lpstr>Fill Details</vt:lpstr>
      <vt:lpstr>Cheque Print</vt:lpstr>
      <vt:lpstr>RTGS_NEFT Print</vt:lpstr>
      <vt:lpstr>Sheet2</vt:lpstr>
      <vt:lpstr>Payments Reasons List</vt:lpstr>
      <vt:lpstr>List Of Banks</vt:lpstr>
      <vt:lpstr>RTGS_NEFT Print (Blank Manual)</vt:lpstr>
      <vt:lpstr>Cheque Print (Blank Manual)</vt:lpstr>
      <vt:lpstr>AcType</vt:lpstr>
      <vt:lpstr>amtinwards</vt:lpstr>
      <vt:lpstr>AuthorizPersoneName</vt:lpstr>
      <vt:lpstr>BankIFSCCode</vt:lpstr>
      <vt:lpstr>'List Of Banks'!BankShortName</vt:lpstr>
      <vt:lpstr>BankShortName</vt:lpstr>
      <vt:lpstr>BENEF_Sheet</vt:lpstr>
      <vt:lpstr>BenefAbbList</vt:lpstr>
      <vt:lpstr>BenefAbbre</vt:lpstr>
      <vt:lpstr>BenfAmount</vt:lpstr>
      <vt:lpstr>BenfBankAcNo</vt:lpstr>
      <vt:lpstr>BenfBankAcNoReConf</vt:lpstr>
      <vt:lpstr>BenfBankBrnch</vt:lpstr>
      <vt:lpstr>BenfBankBrnchAddr</vt:lpstr>
      <vt:lpstr>BenfBankIFCSCode</vt:lpstr>
      <vt:lpstr>BenfBankName</vt:lpstr>
      <vt:lpstr>BenfMobileNo</vt:lpstr>
      <vt:lpstr>BenfName</vt:lpstr>
      <vt:lpstr>ChqNo</vt:lpstr>
      <vt:lpstr>'Cheque Print (Blank Manual)'!CHQPRINT_Sheet</vt:lpstr>
      <vt:lpstr>CHQPRINT_Sheet</vt:lpstr>
      <vt:lpstr>Date</vt:lpstr>
      <vt:lpstr>DDDeliveryLocation</vt:lpstr>
      <vt:lpstr>DTLofPYMT</vt:lpstr>
      <vt:lpstr>FILL_Sheet</vt:lpstr>
      <vt:lpstr>'List Of Banks'!ListOfBank</vt:lpstr>
      <vt:lpstr>ListOfBanks</vt:lpstr>
      <vt:lpstr>ListofBenefi</vt:lpstr>
      <vt:lpstr>ListOfPaymentReasons</vt:lpstr>
      <vt:lpstr>'List of Beneficiary Ac nos'!LstofAc</vt:lpstr>
      <vt:lpstr>LstofRemiterAc</vt:lpstr>
      <vt:lpstr>Number</vt:lpstr>
      <vt:lpstr>'Cheque Print'!Print_Area</vt:lpstr>
      <vt:lpstr>'Cheque Print (Blank Manual)'!Print_Area</vt:lpstr>
      <vt:lpstr>'Fill Details'!Print_Area</vt:lpstr>
      <vt:lpstr>Instruction!Print_Area</vt:lpstr>
      <vt:lpstr>'RTGS_NEFT Print'!Print_Area</vt:lpstr>
      <vt:lpstr>'RTGS_NEFT Print (Blank Manual)'!Print_Area</vt:lpstr>
      <vt:lpstr>RemitAbbList</vt:lpstr>
      <vt:lpstr>RemitterAbbre</vt:lpstr>
      <vt:lpstr>REMT_Sheet</vt:lpstr>
      <vt:lpstr>RemtrAcNo</vt:lpstr>
      <vt:lpstr>RemtrCNR</vt:lpstr>
      <vt:lpstr>RemtrName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</dc:creator>
  <cp:lastModifiedBy>santosh</cp:lastModifiedBy>
  <cp:lastPrinted>2016-02-08T06:26:27Z</cp:lastPrinted>
  <dcterms:created xsi:type="dcterms:W3CDTF">2015-07-29T10:00:19Z</dcterms:created>
  <dcterms:modified xsi:type="dcterms:W3CDTF">2016-02-13T04:46:23Z</dcterms:modified>
</cp:coreProperties>
</file>